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10.111.100.10\Departments\Fund Accounting\Operations\Printing\September 2021\Accounts Excel\"/>
    </mc:Choice>
  </mc:AlternateContent>
  <bookViews>
    <workbookView xWindow="0" yWindow="0" windowWidth="23040" windowHeight="9192" tabRatio="742"/>
  </bookViews>
  <sheets>
    <sheet name="BS" sheetId="4" r:id="rId1"/>
    <sheet name="P&amp;L Final" sheetId="74" r:id="rId2"/>
    <sheet name="OCI " sheetId="64" r:id="rId3"/>
    <sheet name="UHF - Final" sheetId="76" r:id="rId4"/>
    <sheet name="Sheet2" sheetId="80" state="hidden" r:id="rId5"/>
    <sheet name="Cash flow AFF format" sheetId="69" r:id="rId6"/>
    <sheet name="1-3.5" sheetId="23" r:id="rId7"/>
    <sheet name="3-5" sheetId="65" state="hidden" r:id="rId8"/>
    <sheet name="5.1-5.2" sheetId="81" state="hidden" r:id="rId9"/>
    <sheet name="Sheet1" sheetId="87" state="hidden" r:id="rId10"/>
    <sheet name="AFS Note" sheetId="86" state="hidden" r:id="rId11"/>
    <sheet name="6-15" sheetId="33" state="hidden" r:id="rId12"/>
    <sheet name="TB 31-Dec-2014" sheetId="52" state="hidden" r:id="rId13"/>
    <sheet name="16-16.1" sheetId="82" state="hidden" r:id="rId14"/>
    <sheet name="Associate" sheetId="91" state="hidden" r:id="rId15"/>
    <sheet name="Executive" sheetId="92" state="hidden" r:id="rId16"/>
    <sheet name="17-19.1" sheetId="84" state="hidden" r:id="rId17"/>
    <sheet name="Tb dec 2015" sheetId="61" state="hidden" r:id="rId18"/>
    <sheet name="Tb 2016" sheetId="66" state="hidden" r:id="rId19"/>
    <sheet name="TB Dec 2017" sheetId="67" state="hidden" r:id="rId20"/>
    <sheet name="FORM 7" sheetId="78" state="hidden" r:id="rId21"/>
    <sheet name="Notes 8-17" sheetId="63" state="hidden" r:id="rId22"/>
    <sheet name="Form L" sheetId="54" state="hidden" r:id="rId23"/>
    <sheet name="Form K" sheetId="59" state="hidden" r:id="rId24"/>
    <sheet name="Form I" sheetId="60" state="hidden" r:id="rId25"/>
    <sheet name="Sales Load Working" sheetId="62" state="hidden" r:id="rId26"/>
    <sheet name="TB 31-Dec-2013" sheetId="50" state="hidden" r:id="rId27"/>
    <sheet name="BS (2)" sheetId="51" state="hidden" r:id="rId28"/>
    <sheet name="cash flow working final" sheetId="26" state="hidden" r:id="rId29"/>
    <sheet name="TB" sheetId="35" state="hidden" r:id="rId30"/>
    <sheet name="P&amp;L  quarterly working" sheetId="46" state="hidden" r:id="rId31"/>
    <sheet name="UHF quarter working" sheetId="45" state="hidden" r:id="rId32"/>
    <sheet name="Distribution quarterly" sheetId="40" state="hidden" r:id="rId33"/>
    <sheet name="Cash flow wrkng final (2)" sheetId="27" state="hidden" r:id="rId34"/>
    <sheet name="P &amp; L working" sheetId="28" state="hidden" r:id="rId35"/>
    <sheet name="Per share Wrkng " sheetId="29" state="hidden" r:id="rId36"/>
    <sheet name="EPS Working" sheetId="34" state="hidden" r:id="rId37"/>
    <sheet name="GROUPING" sheetId="22" state="hidden" r:id="rId38"/>
    <sheet name="Cash flow client" sheetId="32" state="hidden" r:id="rId39"/>
    <sheet name="UHF " sheetId="36" state="hidden" r:id="rId40"/>
    <sheet name="Dist stat" sheetId="6" state="hidden" r:id="rId41"/>
    <sheet name="P&amp;L Final (2)" sheetId="93" state="hidden" r:id="rId42"/>
    <sheet name="trial Balance main" sheetId="88" state="hidden" r:id="rId43"/>
    <sheet name="trial balance to be copied" sheetId="89" state="hidden" r:id="rId44"/>
    <sheet name="Sheet5" sheetId="90" state="hidden" r:id="rId45"/>
  </sheets>
  <externalReferences>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s>
  <definedNames>
    <definedName name="_________________tam2" localSheetId="41" hidden="1">#REF!</definedName>
    <definedName name="_________________tam2" hidden="1">#REF!</definedName>
    <definedName name="________________tam2" localSheetId="41" hidden="1">#REF!</definedName>
    <definedName name="________________tam2" hidden="1">#REF!</definedName>
    <definedName name="_______________tam2" localSheetId="41" hidden="1">#REF!</definedName>
    <definedName name="_______________tam2" hidden="1">#REF!</definedName>
    <definedName name="______________tam2" localSheetId="41" hidden="1">#REF!</definedName>
    <definedName name="______________tam2" hidden="1">#REF!</definedName>
    <definedName name="_____________tam2" localSheetId="41" hidden="1">#REF!</definedName>
    <definedName name="_____________tam2" hidden="1">#REF!</definedName>
    <definedName name="____________tam2" localSheetId="41" hidden="1">#REF!</definedName>
    <definedName name="____________tam2" hidden="1">#REF!</definedName>
    <definedName name="___________tam2" localSheetId="41" hidden="1">#REF!</definedName>
    <definedName name="___________tam2" hidden="1">#REF!</definedName>
    <definedName name="__________tam2" localSheetId="41" hidden="1">#REF!</definedName>
    <definedName name="__________tam2" hidden="1">#REF!</definedName>
    <definedName name="_________tam2" localSheetId="41" hidden="1">#REF!</definedName>
    <definedName name="_________tam2" hidden="1">#REF!</definedName>
    <definedName name="________tam2" localSheetId="41" hidden="1">#REF!</definedName>
    <definedName name="________tam2" hidden="1">#REF!</definedName>
    <definedName name="_______tam2" localSheetId="41" hidden="1">#REF!</definedName>
    <definedName name="_______tam2" hidden="1">#REF!</definedName>
    <definedName name="______tam2" localSheetId="41" hidden="1">#REF!</definedName>
    <definedName name="______tam2" hidden="1">#REF!</definedName>
    <definedName name="_____tam2" localSheetId="41" hidden="1">#REF!</definedName>
    <definedName name="_____tam2" hidden="1">#REF!</definedName>
    <definedName name="____tam2" localSheetId="41" hidden="1">#REF!</definedName>
    <definedName name="____tam2" hidden="1">#REF!</definedName>
    <definedName name="___hg65656" localSheetId="41" hidden="1">#REF!</definedName>
    <definedName name="___hg65656" hidden="1">#REF!</definedName>
    <definedName name="___tam2" localSheetId="41" hidden="1">#REF!</definedName>
    <definedName name="___tam2" hidden="1">#REF!</definedName>
    <definedName name="__123Graph_A" localSheetId="41" hidden="1">'[1]34-38.2'!#REF!</definedName>
    <definedName name="__123Graph_A" hidden="1">'[1]34-38.2'!#REF!</definedName>
    <definedName name="__123Graph_ACHART1" localSheetId="41" hidden="1">[2]FG!#REF!</definedName>
    <definedName name="__123Graph_ACHART1" hidden="1">[2]FG!#REF!</definedName>
    <definedName name="__123Graph_ACHART2" localSheetId="41" hidden="1">[2]FG!#REF!</definedName>
    <definedName name="__123Graph_ACHART2" hidden="1">[2]FG!#REF!</definedName>
    <definedName name="__123Graph_ACURRENT" hidden="1">[2]NORMAL!$E$29:$E$44</definedName>
    <definedName name="__123Graph_B" localSheetId="41" hidden="1">'[1]34-38.2'!#REF!</definedName>
    <definedName name="__123Graph_B" hidden="1">'[1]34-38.2'!#REF!</definedName>
    <definedName name="__123Graph_BCURRENT" hidden="1">[2]NORMAL!$F$29:$F$44</definedName>
    <definedName name="__123Graph_C" localSheetId="41" hidden="1">'[1]34-38.2'!#REF!</definedName>
    <definedName name="__123Graph_C" hidden="1">'[1]34-38.2'!#REF!</definedName>
    <definedName name="__123Graph_CCURRENT" localSheetId="41" hidden="1">[2]NORMAL!#REF!</definedName>
    <definedName name="__123Graph_CCURRENT" hidden="1">[2]NORMAL!#REF!</definedName>
    <definedName name="__123Graph_D" localSheetId="41" hidden="1">'[1]34-38.2'!#REF!</definedName>
    <definedName name="__123Graph_D" hidden="1">'[1]34-38.2'!#REF!</definedName>
    <definedName name="__123Graph_DCURRENT" hidden="1">[2]NORMAL!$G$29:$G$44</definedName>
    <definedName name="__123Graph_E" localSheetId="41" hidden="1">'[1]34-38.2'!#REF!</definedName>
    <definedName name="__123Graph_E" hidden="1">'[1]34-38.2'!#REF!</definedName>
    <definedName name="__123Graph_ECURRENT" hidden="1">[2]NORMAL!$H$29:$H$44</definedName>
    <definedName name="__123Graph_F" hidden="1">[2]NORMAL!$I$38:$I$60</definedName>
    <definedName name="__123Graph_FCURRENT" hidden="1">[2]NORMAL!$I$38:$I$60</definedName>
    <definedName name="__123Graph_New" localSheetId="41" hidden="1">[3]Notes!#REF!</definedName>
    <definedName name="__123Graph_New" hidden="1">[3]Notes!#REF!</definedName>
    <definedName name="__123Graph_X" localSheetId="41" hidden="1">[4]A!#REF!</definedName>
    <definedName name="__123Graph_X" hidden="1">[4]A!#REF!</definedName>
    <definedName name="__hg65656" localSheetId="41" hidden="1">#REF!</definedName>
    <definedName name="__hg65656" hidden="1">#REF!</definedName>
    <definedName name="__tam2" localSheetId="41" hidden="1">#REF!</definedName>
    <definedName name="__tam2" hidden="1">#REF!</definedName>
    <definedName name="_1__123Graph_ACHART_1" hidden="1">'[5]Annexure "C"'!$C$19:$H$19</definedName>
    <definedName name="_1__123Graph_AChart_10B" localSheetId="41" hidden="1">[6]OtherKPI!#REF!</definedName>
    <definedName name="_1__123Graph_AChart_10B" hidden="1">[6]OtherKPI!#REF!</definedName>
    <definedName name="_10__123Graph_AChart_20C" localSheetId="41" hidden="1">[6]OtherKPI!#REF!</definedName>
    <definedName name="_10__123Graph_AChart_20C" hidden="1">[6]OtherKPI!#REF!</definedName>
    <definedName name="_11__123Graph_AChart_21C" localSheetId="41" hidden="1">[6]OtherKPI!#REF!</definedName>
    <definedName name="_11__123Graph_AChart_21C" hidden="1">[6]OtherKPI!#REF!</definedName>
    <definedName name="_12__123Graph_AChart_22C" localSheetId="41" hidden="1">[6]OtherKPI!#REF!</definedName>
    <definedName name="_12__123Graph_AChart_22C" hidden="1">[6]OtherKPI!#REF!</definedName>
    <definedName name="_123graph" localSheetId="41" hidden="1">'[7]PORT-FOL(1)'!#REF!</definedName>
    <definedName name="_123graph" hidden="1">'[7]PORT-FOL(1)'!#REF!</definedName>
    <definedName name="_123Graph_X" localSheetId="41" hidden="1">'[7]PORT-FOL(1)'!#REF!</definedName>
    <definedName name="_123Graph_X" hidden="1">'[7]PORT-FOL(1)'!#REF!</definedName>
    <definedName name="_13__123Graph_AChart_23C" localSheetId="41" hidden="1">[6]OtherKPI!#REF!</definedName>
    <definedName name="_13__123Graph_AChart_23C" hidden="1">[6]OtherKPI!#REF!</definedName>
    <definedName name="_14__123Graph_AChart_24C" localSheetId="41" hidden="1">[6]OtherKPI!#REF!</definedName>
    <definedName name="_14__123Graph_AChart_24C" hidden="1">[6]OtherKPI!#REF!</definedName>
    <definedName name="_15__123Graph_AChart_25C" localSheetId="41" hidden="1">[6]OtherKPI!#REF!</definedName>
    <definedName name="_15__123Graph_AChart_25C" hidden="1">[6]OtherKPI!#REF!</definedName>
    <definedName name="_16__123Graph_AChart_26C" localSheetId="41" hidden="1">[6]OtherKPI!#REF!</definedName>
    <definedName name="_16__123Graph_AChart_26C" hidden="1">[6]OtherKPI!#REF!</definedName>
    <definedName name="_17__123Graph_AChart_27C" localSheetId="41" hidden="1">[6]OtherKPI!#REF!</definedName>
    <definedName name="_17__123Graph_AChart_27C" hidden="1">[6]OtherKPI!#REF!</definedName>
    <definedName name="_18__123Graph_AChart_2A" localSheetId="41" hidden="1">[6]OtherKPI!#REF!</definedName>
    <definedName name="_18__123Graph_AChart_2A" hidden="1">[6]OtherKPI!#REF!</definedName>
    <definedName name="_19__123Graph_AChart_3A" localSheetId="41" hidden="1">[6]OtherKPI!#REF!</definedName>
    <definedName name="_19__123Graph_AChart_3A" hidden="1">[6]OtherKPI!#REF!</definedName>
    <definedName name="_2__123Graph_ACHART_1" localSheetId="41" hidden="1">'[8]PORT-FOL(1)'!#REF!</definedName>
    <definedName name="_2__123Graph_ACHART_1" hidden="1">'[8]PORT-FOL(1)'!#REF!</definedName>
    <definedName name="_2__123Graph_AChart_11B" localSheetId="41" hidden="1">[6]OtherKPI!#REF!</definedName>
    <definedName name="_2__123Graph_AChart_11B" hidden="1">[6]OtherKPI!#REF!</definedName>
    <definedName name="_2__123Graph_BCHART_1" hidden="1">'[5]Annexure "C"'!$C$20:$H$20</definedName>
    <definedName name="_20__123Graph_AChart_4A" localSheetId="41" hidden="1">[6]OtherKPI!#REF!</definedName>
    <definedName name="_20__123Graph_AChart_4A" hidden="1">[6]OtherKPI!#REF!</definedName>
    <definedName name="_21__123Graph_AChart_5A" localSheetId="41" hidden="1">[6]OtherKPI!#REF!</definedName>
    <definedName name="_21__123Graph_AChart_5A" hidden="1">[6]OtherKPI!#REF!</definedName>
    <definedName name="_22__123Graph_AChart_6A" localSheetId="41" hidden="1">[6]OtherKPI!#REF!</definedName>
    <definedName name="_22__123Graph_AChart_6A" hidden="1">[6]OtherKPI!#REF!</definedName>
    <definedName name="_23__123Graph_AChart_7A" localSheetId="41" hidden="1">[6]OtherKPI!#REF!</definedName>
    <definedName name="_23__123Graph_AChart_7A" hidden="1">[6]OtherKPI!#REF!</definedName>
    <definedName name="_24__123Graph_AChart_8A" localSheetId="41" hidden="1">[6]OtherKPI!#REF!</definedName>
    <definedName name="_24__123Graph_AChart_8A" hidden="1">[6]OtherKPI!#REF!</definedName>
    <definedName name="_25__123Graph_AChart_9A" localSheetId="41" hidden="1">[6]OtherKPI!#REF!</definedName>
    <definedName name="_25__123Graph_AChart_9A" hidden="1">[6]OtherKPI!#REF!</definedName>
    <definedName name="_26__123Graph_BChart_12B" localSheetId="41" hidden="1">[6]OtherKPI!#REF!</definedName>
    <definedName name="_26__123Graph_BChart_12B" hidden="1">[6]OtherKPI!#REF!</definedName>
    <definedName name="_27__123Graph_BChart_13B" localSheetId="41" hidden="1">[6]OtherKPI!#REF!</definedName>
    <definedName name="_27__123Graph_BChart_13B" hidden="1">[6]OtherKPI!#REF!</definedName>
    <definedName name="_28__123Graph_BChart_16B" localSheetId="41" hidden="1">[6]OtherKPI!#REF!</definedName>
    <definedName name="_28__123Graph_BChart_16B" hidden="1">[6]OtherKPI!#REF!</definedName>
    <definedName name="_29__123Graph_BChart_17B" localSheetId="41" hidden="1">[6]OtherKPI!#REF!</definedName>
    <definedName name="_29__123Graph_BChart_17B" hidden="1">[6]OtherKPI!#REF!</definedName>
    <definedName name="_3__123Graph_AChart_12B" localSheetId="41" hidden="1">[6]OtherKPI!#REF!</definedName>
    <definedName name="_3__123Graph_AChart_12B" hidden="1">[6]OtherKPI!#REF!</definedName>
    <definedName name="_3__123Graph_CCHART_1" hidden="1">'[5]Annexure "C"'!$C$21:$H$21</definedName>
    <definedName name="_3__123Graph_XCHART_1" localSheetId="41" hidden="1">'[8]PORT-FOL(1)'!#REF!</definedName>
    <definedName name="_3__123Graph_XCHART_1" hidden="1">'[8]PORT-FOL(1)'!#REF!</definedName>
    <definedName name="_30__123Graph_BChart_18B" localSheetId="41" hidden="1">[6]OtherKPI!#REF!</definedName>
    <definedName name="_30__123Graph_BChart_18B" hidden="1">[6]OtherKPI!#REF!</definedName>
    <definedName name="_31__123Graph_BChart_21C" localSheetId="41" hidden="1">[6]OtherKPI!#REF!</definedName>
    <definedName name="_31__123Graph_BChart_21C" hidden="1">[6]OtherKPI!#REF!</definedName>
    <definedName name="_32__123Graph_BChart_22C" localSheetId="41" hidden="1">[6]OtherKPI!#REF!</definedName>
    <definedName name="_32__123Graph_BChart_22C" hidden="1">[6]OtherKPI!#REF!</definedName>
    <definedName name="_33__123Graph_BChart_23C" localSheetId="41" hidden="1">[6]OtherKPI!#REF!</definedName>
    <definedName name="_33__123Graph_BChart_23C" hidden="1">[6]OtherKPI!#REF!</definedName>
    <definedName name="_34__123Graph_BChart_24C" localSheetId="41" hidden="1">[6]OtherKPI!#REF!</definedName>
    <definedName name="_34__123Graph_BChart_24C" hidden="1">[6]OtherKPI!#REF!</definedName>
    <definedName name="_35__123Graph_BChart_25C" localSheetId="41" hidden="1">[6]OtherKPI!#REF!</definedName>
    <definedName name="_35__123Graph_BChart_25C" hidden="1">[6]OtherKPI!#REF!</definedName>
    <definedName name="_36__123Graph_BChart_26C" localSheetId="41" hidden="1">[6]OtherKPI!#REF!</definedName>
    <definedName name="_36__123Graph_BChart_26C" hidden="1">[6]OtherKPI!#REF!</definedName>
    <definedName name="_37__123Graph_BChart_27C" localSheetId="41" hidden="1">[6]OtherKPI!#REF!</definedName>
    <definedName name="_37__123Graph_BChart_27C" hidden="1">[6]OtherKPI!#REF!</definedName>
    <definedName name="_38__123Graph_BChart_3A" localSheetId="41" hidden="1">[6]OtherKPI!#REF!</definedName>
    <definedName name="_38__123Graph_BChart_3A" hidden="1">[6]OtherKPI!#REF!</definedName>
    <definedName name="_39__123Graph_BChart_4A" localSheetId="41" hidden="1">[6]OtherKPI!#REF!</definedName>
    <definedName name="_39__123Graph_BChart_4A" hidden="1">[6]OtherKPI!#REF!</definedName>
    <definedName name="_4__123Graph_AChart_13B" localSheetId="41" hidden="1">[6]OtherKPI!#REF!</definedName>
    <definedName name="_4__123Graph_AChart_13B" hidden="1">[6]OtherKPI!#REF!</definedName>
    <definedName name="_4__123Graph_XCHART_1" hidden="1">'[5]Annexure "C"'!$C$18:$H$18</definedName>
    <definedName name="_40__123Graph_BChart_5A" localSheetId="41" hidden="1">[6]OtherKPI!#REF!</definedName>
    <definedName name="_40__123Graph_BChart_5A" hidden="1">[6]OtherKPI!#REF!</definedName>
    <definedName name="_41__123Graph_BChart_6A" localSheetId="41" hidden="1">[6]OtherKPI!#REF!</definedName>
    <definedName name="_41__123Graph_BChart_6A" hidden="1">[6]OtherKPI!#REF!</definedName>
    <definedName name="_42__123Graph_BChart_7A" localSheetId="41" hidden="1">[6]OtherKPI!#REF!</definedName>
    <definedName name="_42__123Graph_BChart_7A" hidden="1">[6]OtherKPI!#REF!</definedName>
    <definedName name="_43__123Graph_BChart_8A" localSheetId="41" hidden="1">[6]OtherKPI!#REF!</definedName>
    <definedName name="_43__123Graph_BChart_8A" hidden="1">[6]OtherKPI!#REF!</definedName>
    <definedName name="_44__123Graph_BChart_9A" localSheetId="41" hidden="1">[6]OtherKPI!#REF!</definedName>
    <definedName name="_44__123Graph_BChart_9A" hidden="1">[6]OtherKPI!#REF!</definedName>
    <definedName name="_45__123Graph_CChart_13B" localSheetId="41" hidden="1">[6]OtherKPI!#REF!</definedName>
    <definedName name="_45__123Graph_CChart_13B" hidden="1">[6]OtherKPI!#REF!</definedName>
    <definedName name="_46__123Graph_CChart_16B" localSheetId="41" hidden="1">[6]OtherKPI!#REF!</definedName>
    <definedName name="_46__123Graph_CChart_16B" hidden="1">[6]OtherKPI!#REF!</definedName>
    <definedName name="_47__123Graph_CChart_17B" localSheetId="41" hidden="1">[6]OtherKPI!#REF!</definedName>
    <definedName name="_47__123Graph_CChart_17B" hidden="1">[6]OtherKPI!#REF!</definedName>
    <definedName name="_48__123Graph_CChart_22C" localSheetId="41" hidden="1">[6]OtherKPI!#REF!</definedName>
    <definedName name="_48__123Graph_CChart_22C" hidden="1">[6]OtherKPI!#REF!</definedName>
    <definedName name="_49__123Graph_CChart_23C" localSheetId="41" hidden="1">[6]OtherKPI!#REF!</definedName>
    <definedName name="_49__123Graph_CChart_23C" hidden="1">[6]OtherKPI!#REF!</definedName>
    <definedName name="_5__123Graph_AChart_16B" localSheetId="41" hidden="1">[6]OtherKPI!#REF!</definedName>
    <definedName name="_5__123Graph_AChart_16B" hidden="1">[6]OtherKPI!#REF!</definedName>
    <definedName name="_50__123Graph_CChart_24C" localSheetId="41" hidden="1">[6]OtherKPI!#REF!</definedName>
    <definedName name="_50__123Graph_CChart_24C" hidden="1">[6]OtherKPI!#REF!</definedName>
    <definedName name="_51__123Graph_CChart_25C" localSheetId="41" hidden="1">[6]OtherKPI!#REF!</definedName>
    <definedName name="_51__123Graph_CChart_25C" hidden="1">[6]OtherKPI!#REF!</definedName>
    <definedName name="_52__123Graph_CChart_26C" localSheetId="41" hidden="1">[6]OtherKPI!#REF!</definedName>
    <definedName name="_52__123Graph_CChart_26C" hidden="1">[6]OtherKPI!#REF!</definedName>
    <definedName name="_53__123Graph_CChart_4A" localSheetId="41" hidden="1">[6]OtherKPI!#REF!</definedName>
    <definedName name="_53__123Graph_CChart_4A" hidden="1">[6]OtherKPI!#REF!</definedName>
    <definedName name="_54__123Graph_CChart_5A" localSheetId="41" hidden="1">[6]OtherKPI!#REF!</definedName>
    <definedName name="_54__123Graph_CChart_5A" hidden="1">[6]OtherKPI!#REF!</definedName>
    <definedName name="_55__123Graph_CChart_6A" localSheetId="41" hidden="1">[6]OtherKPI!#REF!</definedName>
    <definedName name="_55__123Graph_CChart_6A" hidden="1">[6]OtherKPI!#REF!</definedName>
    <definedName name="_56__123Graph_CChart_7A" localSheetId="41" hidden="1">[6]OtherKPI!#REF!</definedName>
    <definedName name="_56__123Graph_CChart_7A" hidden="1">[6]OtherKPI!#REF!</definedName>
    <definedName name="_57__123Graph_CChart_8A" localSheetId="41" hidden="1">[6]OtherKPI!#REF!</definedName>
    <definedName name="_57__123Graph_CChart_8A" hidden="1">[6]OtherKPI!#REF!</definedName>
    <definedName name="_58__123Graph_DChart_13B" localSheetId="41" hidden="1">[6]OtherKPI!#REF!</definedName>
    <definedName name="_58__123Graph_DChart_13B" hidden="1">[6]OtherKPI!#REF!</definedName>
    <definedName name="_59__123Graph_DChart_16B" localSheetId="41" hidden="1">[6]OtherKPI!#REF!</definedName>
    <definedName name="_59__123Graph_DChart_16B" hidden="1">[6]OtherKPI!#REF!</definedName>
    <definedName name="_6__123Graph_AChart_17B" localSheetId="41" hidden="1">[6]OtherKPI!#REF!</definedName>
    <definedName name="_6__123Graph_AChart_17B" hidden="1">[6]OtherKPI!#REF!</definedName>
    <definedName name="_60__123Graph_DChart_17B" localSheetId="41" hidden="1">[6]OtherKPI!#REF!</definedName>
    <definedName name="_60__123Graph_DChart_17B" hidden="1">[6]OtherKPI!#REF!</definedName>
    <definedName name="_61__123Graph_DChart_22C" localSheetId="41" hidden="1">[6]OtherKPI!#REF!</definedName>
    <definedName name="_61__123Graph_DChart_22C" hidden="1">[6]OtherKPI!#REF!</definedName>
    <definedName name="_62__123Graph_DChart_23C" localSheetId="41" hidden="1">[6]OtherKPI!#REF!</definedName>
    <definedName name="_62__123Graph_DChart_23C" hidden="1">[6]OtherKPI!#REF!</definedName>
    <definedName name="_63__123Graph_DChart_24C" localSheetId="41" hidden="1">[6]OtherKPI!#REF!</definedName>
    <definedName name="_63__123Graph_DChart_24C" hidden="1">[6]OtherKPI!#REF!</definedName>
    <definedName name="_64__123Graph_DChart_25C" localSheetId="41" hidden="1">[6]OtherKPI!#REF!</definedName>
    <definedName name="_64__123Graph_DChart_25C" hidden="1">[6]OtherKPI!#REF!</definedName>
    <definedName name="_65__123Graph_DChart_26C" localSheetId="41" hidden="1">[6]OtherKPI!#REF!</definedName>
    <definedName name="_65__123Graph_DChart_26C" hidden="1">[6]OtherKPI!#REF!</definedName>
    <definedName name="_66__123Graph_DChart_4A" localSheetId="41" hidden="1">[6]OtherKPI!#REF!</definedName>
    <definedName name="_66__123Graph_DChart_4A" hidden="1">[6]OtherKPI!#REF!</definedName>
    <definedName name="_67__123Graph_DChart_5A" localSheetId="41" hidden="1">[6]OtherKPI!#REF!</definedName>
    <definedName name="_67__123Graph_DChart_5A" hidden="1">[6]OtherKPI!#REF!</definedName>
    <definedName name="_68__123Graph_DChart_6A" localSheetId="41" hidden="1">[6]OtherKPI!#REF!</definedName>
    <definedName name="_68__123Graph_DChart_6A" hidden="1">[6]OtherKPI!#REF!</definedName>
    <definedName name="_69__123Graph_DChart_7A" localSheetId="41" hidden="1">[6]OtherKPI!#REF!</definedName>
    <definedName name="_69__123Graph_DChart_7A" hidden="1">[6]OtherKPI!#REF!</definedName>
    <definedName name="_7__123Graph_AChart_18B" localSheetId="41" hidden="1">[6]OtherKPI!#REF!</definedName>
    <definedName name="_7__123Graph_AChart_18B" hidden="1">[6]OtherKPI!#REF!</definedName>
    <definedName name="_70__123Graph_DChart_8A" localSheetId="41" hidden="1">[6]OtherKPI!#REF!</definedName>
    <definedName name="_70__123Graph_DChart_8A" hidden="1">[6]OtherKPI!#REF!</definedName>
    <definedName name="_8__123Graph_AChart_19C" localSheetId="41" hidden="1">[6]OtherKPI!#REF!</definedName>
    <definedName name="_8__123Graph_AChart_19C" hidden="1">[6]OtherKPI!#REF!</definedName>
    <definedName name="_9__123Graph_AChart_1A" localSheetId="41" hidden="1">[6]OtherKPI!#REF!</definedName>
    <definedName name="_9__123Graph_AChart_1A" hidden="1">[6]OtherKPI!#REF!</definedName>
    <definedName name="_c" localSheetId="41" hidden="1">#REF!</definedName>
    <definedName name="_c" hidden="1">#REF!</definedName>
    <definedName name="_CF2" hidden="1">{"'CALL MONEY'!$K$53"}</definedName>
    <definedName name="_cf23" hidden="1">{"'CALL MONEY'!$K$53"}</definedName>
    <definedName name="_DEP3" hidden="1">{#N/A,#N/A,FALSE,"dec98qtr";#N/A,#N/A,FALSE,"suppdecsep98";#N/A,#N/A,FALSE,"w-dec98"}</definedName>
    <definedName name="_df" localSheetId="41" hidden="1">#REF!</definedName>
    <definedName name="_df" hidden="1">#REF!</definedName>
    <definedName name="_Fill" localSheetId="41" hidden="1">#REF!</definedName>
    <definedName name="_Fill" hidden="1">#REF!</definedName>
    <definedName name="_xlnm._FilterDatabase" localSheetId="41" hidden="1">#REF!</definedName>
    <definedName name="_xlnm._FilterDatabase" hidden="1">#REF!</definedName>
    <definedName name="_hg65656" localSheetId="41" hidden="1">#REF!</definedName>
    <definedName name="_hg65656" hidden="1">#REF!</definedName>
    <definedName name="_hgg1" hidden="1">{"Sales 2",#N/A,FALSE,"SALES";"Transfer 2",#N/A,FALSE,"TRANSFERS";"A1460",#N/A,FALSE,"A1460"}</definedName>
    <definedName name="_Key1" localSheetId="41" hidden="1">#REF!</definedName>
    <definedName name="_Key1" hidden="1">#REF!</definedName>
    <definedName name="_Key2" localSheetId="41" hidden="1">#REF!</definedName>
    <definedName name="_Key2" hidden="1">#REF!</definedName>
    <definedName name="_key9" localSheetId="41" hidden="1">#REF!</definedName>
    <definedName name="_key9" hidden="1">#REF!</definedName>
    <definedName name="_koi" localSheetId="41" hidden="1">#REF!</definedName>
    <definedName name="_koi" hidden="1">#REF!</definedName>
    <definedName name="_Order1" hidden="1">255</definedName>
    <definedName name="_Order2" hidden="1">255</definedName>
    <definedName name="_Parse_Out" localSheetId="41" hidden="1">#REF!</definedName>
    <definedName name="_Parse_Out" hidden="1">#REF!</definedName>
    <definedName name="_Regression_Int" hidden="1">1</definedName>
    <definedName name="_Regression_Out" localSheetId="41" hidden="1">#REF!</definedName>
    <definedName name="_Regression_Out" hidden="1">#REF!</definedName>
    <definedName name="_Regression_X" localSheetId="41" hidden="1">'[9]b-sheet'!#REF!</definedName>
    <definedName name="_Regression_X" hidden="1">'[9]b-sheet'!#REF!</definedName>
    <definedName name="_Regression_Y" localSheetId="41" hidden="1">#REF!</definedName>
    <definedName name="_Regression_Y" hidden="1">#REF!</definedName>
    <definedName name="_sa1" hidden="1">{#N/A,#N/A,FALSE,"dec98qtr";#N/A,#N/A,FALSE,"suppdecsep98";#N/A,#N/A,FALSE,"w-dec98"}</definedName>
    <definedName name="_Sort" localSheetId="41" hidden="1">#REF!</definedName>
    <definedName name="_Sort" hidden="1">#REF!</definedName>
    <definedName name="_ss2" hidden="1">{#N/A,#N/A,FALSE,"dec98qtr";#N/A,#N/A,FALSE,"suppdecsep98";#N/A,#N/A,FALSE,"w-dec98"}</definedName>
    <definedName name="_tam2" localSheetId="41" hidden="1">#REF!</definedName>
    <definedName name="_tam2" hidden="1">#REF!</definedName>
    <definedName name="aaaa" localSheetId="41" hidden="1">'[1]34-38.2'!#REF!</definedName>
    <definedName name="aaaa" hidden="1">'[1]34-38.2'!#REF!</definedName>
    <definedName name="aaaaaaa" hidden="1">{"'CALL MONEY'!$K$53"}</definedName>
    <definedName name="aaaaaaaaaaaaa" hidden="1">{"'CALL MONEY'!$K$53"}</definedName>
    <definedName name="aada" hidden="1">{"'CALL MONEY'!$K$53"}</definedName>
    <definedName name="abc" localSheetId="41" hidden="1">'[10]Adv to vendor'!#REF!</definedName>
    <definedName name="abc" hidden="1">'[10]Adv to vendor'!#REF!</definedName>
    <definedName name="acb" hidden="1">{#N/A,#N/A,FALSE,"Pharm";#N/A,#N/A,FALSE,"WWCM"}</definedName>
    <definedName name="AccessDatabase" hidden="1">"C:\My Documents\TREASURY.mdb"</definedName>
    <definedName name="adadasas" hidden="1">{"Sales 2",#N/A,FALSE,"SALES";"Transfer 2",#N/A,FALSE,"TRANSFERS";"A1460",#N/A,FALSE,"A1460"}</definedName>
    <definedName name="adasda" hidden="1">{"'CALL MONEY'!$K$53"}</definedName>
    <definedName name="adasdas" localSheetId="41" hidden="1">#REF!</definedName>
    <definedName name="adasdas" hidden="1">#REF!</definedName>
    <definedName name="adasdasd" hidden="1">{"Sales 2",#N/A,FALSE,"SALES";"Transfer 2",#N/A,FALSE,"TRANSFERS";"A1460",#N/A,FALSE,"A1460"}</definedName>
    <definedName name="adnan" hidden="1">{#N/A,#N/A,FALSE,"dec98qtr";#N/A,#N/A,FALSE,"suppdecsep98";#N/A,#N/A,FALSE,"w-dec98"}</definedName>
    <definedName name="adqwdwq" localSheetId="41" hidden="1">#REF!</definedName>
    <definedName name="adqwdwq" hidden="1">#REF!</definedName>
    <definedName name="adsdg" hidden="1">{"'CALL MONEY'!$K$53"}</definedName>
    <definedName name="aff" localSheetId="41" hidden="1">[11]TBPRICE!#REF!</definedName>
    <definedName name="aff" hidden="1">[11]TBPRICE!#REF!</definedName>
    <definedName name="afsdf" localSheetId="41" hidden="1">#REF!</definedName>
    <definedName name="afsdf" hidden="1">#REF!</definedName>
    <definedName name="AKK" hidden="1">{"'CALL MONEY'!$K$53"}</definedName>
    <definedName name="alco2" hidden="1">{"'CALL MONEY'!$K$53"}</definedName>
    <definedName name="ali" hidden="1">{"Sales 2",#N/A,FALSE,"SALES";"Transfer 2",#N/A,FALSE,"TRANSFERS";"A1460",#N/A,FALSE,"A1460"}</definedName>
    <definedName name="ameeeeeet" hidden="1">{#N/A,#N/A,FALSE,"dec98qtr";#N/A,#N/A,FALSE,"suppdecsep98";#N/A,#N/A,FALSE,"w-dec98"}</definedName>
    <definedName name="aqa" localSheetId="41" hidden="1">#REF!</definedName>
    <definedName name="aqa" hidden="1">#REF!</definedName>
    <definedName name="as" hidden="1">{"Sales 2",#N/A,FALSE,"SALES";"Transfer 2",#N/A,FALSE,"TRANSFERS";"A1460",#N/A,FALSE,"A1460"}</definedName>
    <definedName name="as_per_real_gain_working" localSheetId="41" hidden="1">#REF!</definedName>
    <definedName name="as_per_real_gain_working" hidden="1">#REF!</definedName>
    <definedName name="AS2DocOpenMode" hidden="1">"AS2DocumentEdit"</definedName>
    <definedName name="AS2LinkLS" localSheetId="41" hidden="1">#REF!</definedName>
    <definedName name="AS2LinkLS" hidden="1">#REF!</definedName>
    <definedName name="AS2ReportLS" hidden="1">1</definedName>
    <definedName name="AS2StaticLS" localSheetId="41" hidden="1">#REF!</definedName>
    <definedName name="AS2StaticLS" hidden="1">#REF!</definedName>
    <definedName name="AS2SyncStepLS" hidden="1">0</definedName>
    <definedName name="AS2TickmarkLS" localSheetId="41" hidden="1">#REF!</definedName>
    <definedName name="AS2TickmarkLS" hidden="1">#REF!</definedName>
    <definedName name="AS2VersionLS" hidden="1">300</definedName>
    <definedName name="asa" localSheetId="41" hidden="1">#REF!</definedName>
    <definedName name="asa" hidden="1">#REF!</definedName>
    <definedName name="asad" localSheetId="41" hidden="1">#REF!</definedName>
    <definedName name="asad" hidden="1">#REF!</definedName>
    <definedName name="asda" localSheetId="41" hidden="1">#REF!</definedName>
    <definedName name="asda" hidden="1">#REF!</definedName>
    <definedName name="ASDADFDADFDAFA" localSheetId="41" hidden="1">#REF!</definedName>
    <definedName name="ASDADFDADFDAFA" hidden="1">#REF!</definedName>
    <definedName name="asdasd" hidden="1">{"'CALL MONEY'!$K$53"}</definedName>
    <definedName name="asdasdsadaSD" localSheetId="41" hidden="1">#REF!</definedName>
    <definedName name="asdasdsadaSD" hidden="1">#REF!</definedName>
    <definedName name="asdf" hidden="1">{#N/A,#N/A,FALSE,"dec98qtr";#N/A,#N/A,FALSE,"suppdecsep98";#N/A,#N/A,FALSE,"w-dec98"}</definedName>
    <definedName name="asdfasdf" localSheetId="41" hidden="1">#REF!</definedName>
    <definedName name="asdfasdf" hidden="1">#REF!</definedName>
    <definedName name="asdfasdfas" localSheetId="41" hidden="1">#REF!</definedName>
    <definedName name="asdfasdfas" hidden="1">#REF!</definedName>
    <definedName name="asdfdf" localSheetId="41" hidden="1">'[12]34-38.2'!#REF!</definedName>
    <definedName name="asdfdf" hidden="1">'[12]34-38.2'!#REF!</definedName>
    <definedName name="ASDFGH" hidden="1">{#N/A,#N/A,FALSE,"dec98qtr";#N/A,#N/A,FALSE,"suppdecsep98";#N/A,#N/A,FALSE,"w-dec98"}</definedName>
    <definedName name="asfag" hidden="1">{"'CALL MONEY'!$K$53"}</definedName>
    <definedName name="asfwer3aw" localSheetId="41" hidden="1">#REF!</definedName>
    <definedName name="asfwer3aw" hidden="1">#REF!</definedName>
    <definedName name="asgdj" hidden="1">{"'CALL MONEY'!$K$53"}</definedName>
    <definedName name="asgdjh" hidden="1">{"'CALL MONEY'!$K$53"}</definedName>
    <definedName name="asghar" localSheetId="41" hidden="1">[11]TBPRICE!#REF!</definedName>
    <definedName name="asghar" hidden="1">[11]TBPRICE!#REF!</definedName>
    <definedName name="asif" hidden="1">{#N/A,#N/A,FALSE,"dec98qtr";#N/A,#N/A,FALSE,"suppdecsep98";#N/A,#N/A,FALSE,"w-dec98"}</definedName>
    <definedName name="asim" hidden="1">{#N/A,#N/A,FALSE,"dec98qtr";#N/A,#N/A,FALSE,"suppdecsep98";#N/A,#N/A,FALSE,"w-dec98"}</definedName>
    <definedName name="asqw12" localSheetId="41" hidden="1">[13]TBPRICE!#REF!</definedName>
    <definedName name="asqw12" hidden="1">[13]TBPRICE!#REF!</definedName>
    <definedName name="Assets" localSheetId="41" hidden="1">#REF!</definedName>
    <definedName name="Assets" hidden="1">#REF!</definedName>
    <definedName name="aswerwersf" localSheetId="41" hidden="1">#REF!</definedName>
    <definedName name="aswerwersf" hidden="1">#REF!</definedName>
    <definedName name="AUD" hidden="1">{"'CALL MONEY'!$K$53"}</definedName>
    <definedName name="ayesha" localSheetId="41" hidden="1">[14]TBPRICE!#REF!</definedName>
    <definedName name="ayesha" hidden="1">[14]TBPRICE!#REF!</definedName>
    <definedName name="balances" hidden="1">{"'CALL MONEY'!$K$53"}</definedName>
    <definedName name="bbkb" hidden="1">{"'CALL MONEY'!$K$53"}</definedName>
    <definedName name="BG_Del" hidden="1">15</definedName>
    <definedName name="BG_Ins" hidden="1">4</definedName>
    <definedName name="BG_Mod" hidden="1">6</definedName>
    <definedName name="Brokers" hidden="1">OFFSET([15]Brokers!$F$4,0,0,COUNTA([15]Brokers!$F$1:$F$65536)-SUMPRODUCT(--(LEFT([15]Brokers!$F$4:$F$106)=""))-2,1)</definedName>
    <definedName name="BV" hidden="1">{"'CALL MONEY'!$K$53"}</definedName>
    <definedName name="BVC" hidden="1">{"'CALL MONEY'!$K$53"}</definedName>
    <definedName name="cazcas" localSheetId="41" hidden="1">#REF!</definedName>
    <definedName name="cazcas" hidden="1">#REF!</definedName>
    <definedName name="cclc" hidden="1">{"'CALL MONEY'!$K$53"}</definedName>
    <definedName name="CDC" hidden="1">{"'CALL MONEY'!$K$53"}</definedName>
    <definedName name="CIQWBGuid" hidden="1">"TFCs Valuations (original).xlsm"</definedName>
    <definedName name="cmc" localSheetId="41" hidden="1">#REF!</definedName>
    <definedName name="cmc" hidden="1">#REF!</definedName>
    <definedName name="cons" hidden="1">{"'CALL MONEY'!$K$53"}</definedName>
    <definedName name="cONSOLIDATED" localSheetId="41" hidden="1">#REF!</definedName>
    <definedName name="cONSOLIDATED" hidden="1">#REF!</definedName>
    <definedName name="Copy" hidden="1">{"'CALL MONEY'!$K$53"}</definedName>
    <definedName name="Cover" localSheetId="41" hidden="1">#REF!</definedName>
    <definedName name="Cover" hidden="1">#REF!</definedName>
    <definedName name="cx" hidden="1">{"'CALL MONEY'!$K$53"}</definedName>
    <definedName name="czcasca" localSheetId="41" hidden="1">#REF!</definedName>
    <definedName name="czcasca" hidden="1">#REF!</definedName>
    <definedName name="DA_2642019479800002941" localSheetId="41" hidden="1">#REF!</definedName>
    <definedName name="DA_2642019479800002941" hidden="1">#REF!</definedName>
    <definedName name="DALBAL.PriorPeriod1Balance" localSheetId="41" hidden="1">#REF!</definedName>
    <definedName name="DALBAL.PriorPeriod1Balance" hidden="1">#REF!</definedName>
    <definedName name="DALS_GrandTotal" localSheetId="41" hidden="1">#REF!</definedName>
    <definedName name="DALS_GrandTotal" hidden="1">#REF!</definedName>
    <definedName name="dasda" hidden="1">{"'CALL MONEY'!$K$53"}</definedName>
    <definedName name="Dasfasf" localSheetId="41" hidden="1">#REF!</definedName>
    <definedName name="Dasfasf" hidden="1">#REF!</definedName>
    <definedName name="DDDDDD" hidden="1">{#N/A,#N/A,FALSE,"REPORT"}</definedName>
    <definedName name="Deletion" localSheetId="41" hidden="1">[14]TBPRICE!#REF!</definedName>
    <definedName name="Deletion" hidden="1">[14]TBPRICE!#REF!</definedName>
    <definedName name="dfdf" localSheetId="41" hidden="1">[16]Notes!#REF!</definedName>
    <definedName name="dfdf" hidden="1">[16]Notes!#REF!</definedName>
    <definedName name="dfg" hidden="1">{#N/A,#N/A,FALSE,"dec98qtr";#N/A,#N/A,FALSE,"suppdecsep98";#N/A,#N/A,FALSE,"w-dec98"}</definedName>
    <definedName name="dg" localSheetId="41" hidden="1">'[12]34-38.2'!#REF!</definedName>
    <definedName name="dg" hidden="1">'[12]34-38.2'!#REF!</definedName>
    <definedName name="Di" localSheetId="41" hidden="1">#REF!</definedName>
    <definedName name="Di" hidden="1">#REF!</definedName>
    <definedName name="dsafewrww" localSheetId="41" hidden="1">#REF!</definedName>
    <definedName name="dsafewrww" hidden="1">#REF!</definedName>
    <definedName name="DSDSADSD" localSheetId="41" hidden="1">#REF!</definedName>
    <definedName name="DSDSADSD" hidden="1">#REF!</definedName>
    <definedName name="dsdssd" localSheetId="41" hidden="1">[16]Notes!#REF!</definedName>
    <definedName name="dsdssd" hidden="1">[16]Notes!#REF!</definedName>
    <definedName name="dsfjhfjk" hidden="1">{#N/A,#N/A,FALSE,"dec98qtr";#N/A,#N/A,FALSE,"suppdecsep98";#N/A,#N/A,FALSE,"w-dec98"}</definedName>
    <definedName name="Dssssss" localSheetId="41" hidden="1">#REF!</definedName>
    <definedName name="Dssssss" hidden="1">#REF!</definedName>
    <definedName name="DST" localSheetId="41" hidden="1">#REF!</definedName>
    <definedName name="DST" hidden="1">#REF!</definedName>
    <definedName name="fgfgfg" localSheetId="41" hidden="1">#REF!</definedName>
    <definedName name="fgfgfg" hidden="1">#REF!</definedName>
    <definedName name="fgh" hidden="1">{#N/A,#N/A,FALSE,"dec98qtr";#N/A,#N/A,FALSE,"suppdecsep98";#N/A,#N/A,FALSE,"w-dec98"}</definedName>
    <definedName name="fILL" localSheetId="41" hidden="1">#REF!</definedName>
    <definedName name="fILL" hidden="1">#REF!</definedName>
    <definedName name="flegtcher123" hidden="1">{"'CALL MONEY'!$K$53"}</definedName>
    <definedName name="fletcher" hidden="1">{"'CALL MONEY'!$K$53"}</definedName>
    <definedName name="for" localSheetId="41" hidden="1">#REF!</definedName>
    <definedName name="for" hidden="1">#REF!</definedName>
    <definedName name="g" localSheetId="41" hidden="1">#REF!</definedName>
    <definedName name="g" hidden="1">#REF!</definedName>
    <definedName name="gfgdhf" hidden="1">{"Sales 2",#N/A,FALSE,"SALES";"Transfer 2",#N/A,FALSE,"TRANSFERS";"A1460",#N/A,FALSE,"A1460"}</definedName>
    <definedName name="gg" hidden="1">{"Sales 2",#N/A,FALSE,"SALES";"Transfer 2",#N/A,FALSE,"TRANSFERS";"A1460",#N/A,FALSE,"A1460"}</definedName>
    <definedName name="ggf" hidden="1">{#N/A,#N/A,FALSE,"dec98qtr";#N/A,#N/A,FALSE,"suppdecsep98";#N/A,#N/A,FALSE,"w-dec98"}</definedName>
    <definedName name="ggfgfg" hidden="1">{"'CALL MONEY'!$K$53"}</definedName>
    <definedName name="gghhg" hidden="1">{"'CALL MONEY'!$K$53"}</definedName>
    <definedName name="GH" hidden="1">{"MSS",#N/A,FALSE,"MSS";"ProdSA",#N/A,FALSE,"ProdSA";"Sales 1",#N/A,FALSE,"SALES";"Transfer 1",#N/A,FALSE,"TRANSFERS"}</definedName>
    <definedName name="ghj" hidden="1">{"Sales 2",#N/A,FALSE,"SALES";"Transfer 2",#N/A,FALSE,"TRANSFERS";"A1460",#N/A,FALSE,"A1460"}</definedName>
    <definedName name="ghu" localSheetId="41" hidden="1">#REF!</definedName>
    <definedName name="ghu" hidden="1">#REF!</definedName>
    <definedName name="graph2" localSheetId="41" hidden="1">'[17]PORT-FOL(1)'!#REF!</definedName>
    <definedName name="graph2" hidden="1">'[17]PORT-FOL(1)'!#REF!</definedName>
    <definedName name="Graphs" localSheetId="41" hidden="1">#REF!</definedName>
    <definedName name="Graphs" hidden="1">#REF!</definedName>
    <definedName name="GRP_NEW" localSheetId="41" hidden="1">[3]Notes!#REF!</definedName>
    <definedName name="GRP_NEW" hidden="1">[3]Notes!#REF!</definedName>
    <definedName name="gsdfgfg" hidden="1">{"'CALL MONEY'!$K$53"}</definedName>
    <definedName name="hassan" hidden="1">{#N/A,#N/A,FALSE,"dec98qtr";#N/A,#N/A,FALSE,"suppdecsep98";#N/A,#N/A,FALSE,"w-dec98"}</definedName>
    <definedName name="hfh" hidden="1">{#N/A,#N/A,FALSE,"dec98qtr";#N/A,#N/A,FALSE,"suppdecsep98";#N/A,#N/A,FALSE,"w-dec98"}</definedName>
    <definedName name="hgg" hidden="1">{"Sales 2",#N/A,FALSE,"SALES";"Transfer 2",#N/A,FALSE,"TRANSFERS";"A1460",#N/A,FALSE,"A1460"}</definedName>
    <definedName name="hh" hidden="1">{"'CALL MONEY'!$K$53"}</definedName>
    <definedName name="hhhhhhh" hidden="1">{#N/A,#N/A,FALSE,"REPORT"}</definedName>
    <definedName name="hkhkhl" hidden="1">{"'CALL MONEY'!$K$53"}</definedName>
    <definedName name="hkj" localSheetId="41" hidden="1">#REF!</definedName>
    <definedName name="hkj" hidden="1">#REF!</definedName>
    <definedName name="hmnu" localSheetId="41" hidden="1">#REF!</definedName>
    <definedName name="hmnu" hidden="1">#REF!</definedName>
    <definedName name="Holidays" hidden="1">[15]Brokers!$I$3:$I$62</definedName>
    <definedName name="html" hidden="1">{"'CALL MONEY'!$K$53"}</definedName>
    <definedName name="html_cntrl" hidden="1">{"'CALL MONEY'!$K$53"}</definedName>
    <definedName name="html_cntrl465454" hidden="1">{"'CALL MONEY'!$K$53"}</definedName>
    <definedName name="HTML_CodePage" hidden="1">1252</definedName>
    <definedName name="HTML_Control" hidden="1">{"'CALL MONEY'!$K$53"}</definedName>
    <definedName name="html_control1" hidden="1">{"'CALL MONEY'!$K$53"}</definedName>
    <definedName name="HTML_control2" hidden="1">{"'CALL MONEY'!$K$53"}</definedName>
    <definedName name="HTML_Control3" hidden="1">{"'CALL MONEY'!$K$53"}</definedName>
    <definedName name="html_ctl78" hidden="1">{"'CALL MONEY'!$K$53"}</definedName>
    <definedName name="HTML_Description" hidden="1">""</definedName>
    <definedName name="HTML_Email" hidden="1">""</definedName>
    <definedName name="HTML_Header" hidden="1">"CALL MONEY"</definedName>
    <definedName name="HTML_LastUpdate" hidden="1">"27/11/02"</definedName>
    <definedName name="HTML_LineAfter" hidden="1">FALSE</definedName>
    <definedName name="HTML_LineBefore" hidden="1">FALSE</definedName>
    <definedName name="HTML_Name" hidden="1">"Sana"</definedName>
    <definedName name="HTML_OBDlg2" hidden="1">TRUE</definedName>
    <definedName name="HTML_OBDlg4" hidden="1">TRUE</definedName>
    <definedName name="HTML_OS" hidden="1">0</definedName>
    <definedName name="HTML_PathFile" hidden="1">"C:\My Documents\MyHTML.htm"</definedName>
    <definedName name="HTML_Title" hidden="1">"HOLDING 27-11-2002"</definedName>
    <definedName name="iashdnkas" localSheetId="41" hidden="1">#REF!</definedName>
    <definedName name="iashdnkas" hidden="1">#REF!</definedName>
    <definedName name="ic" localSheetId="41" hidden="1">[18]TBPRICE!#REF!</definedName>
    <definedName name="ic" hidden="1">[18]TBPRICE!#REF!</definedName>
    <definedName name="iki" hidden="1">{"'CALL MONEY'!$K$53"}</definedName>
    <definedName name="Income" hidden="1">{"'CALL MONEY'!$K$53"}</definedName>
    <definedName name="Income1" hidden="1">{"'CALL MONEY'!$K$53"}</definedName>
    <definedName name="Intmrkt" localSheetId="41" hidden="1">'[17]PORT-FOL(1)'!#REF!</definedName>
    <definedName name="Intmrkt" hidden="1">'[17]PORT-FOL(1)'!#REF!</definedName>
    <definedName name="investments" hidden="1">{"'CALL MONEY'!$K$53"}</definedName>
    <definedName name="invs" hidden="1">{"'CALL MONEY'!$K$53"}</definedName>
    <definedName name="iop" hidden="1">{"'CALL MONEY'!$K$53"}</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41309.1742824074</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ui" localSheetId="41" hidden="1">#REF!</definedName>
    <definedName name="iui" hidden="1">#REF!</definedName>
    <definedName name="iwnda" localSheetId="41" hidden="1">#REF!</definedName>
    <definedName name="iwnda" hidden="1">#REF!</definedName>
    <definedName name="J" localSheetId="41" hidden="1">#REF!</definedName>
    <definedName name="J" hidden="1">#REF!</definedName>
    <definedName name="jghkjhk" localSheetId="41" hidden="1">[13]TBPRICE!#REF!</definedName>
    <definedName name="jghkjhk" hidden="1">[13]TBPRICE!#REF!</definedName>
    <definedName name="jgujg" hidden="1">{"'CALL MONEY'!$K$53"}</definedName>
    <definedName name="jhgjhg" localSheetId="41" hidden="1">#REF!</definedName>
    <definedName name="jhgjhg" hidden="1">#REF!</definedName>
    <definedName name="jibrro" hidden="1">{#N/A,#N/A,FALSE,"dec98qtr";#N/A,#N/A,FALSE,"suppdecsep98";#N/A,#N/A,FALSE,"w-dec98"}</definedName>
    <definedName name="jiujkjk" localSheetId="41" hidden="1">#REF!</definedName>
    <definedName name="jiujkjk" hidden="1">#REF!</definedName>
    <definedName name="jj" localSheetId="41" hidden="1">'[12]34-38.2'!#REF!</definedName>
    <definedName name="jj" hidden="1">'[12]34-38.2'!#REF!</definedName>
    <definedName name="jjj" localSheetId="41" hidden="1">#REF!</definedName>
    <definedName name="jjj" hidden="1">#REF!</definedName>
    <definedName name="JJJJJJJ" hidden="1">{"'Sheet1'!$A$1:$N$196"}</definedName>
    <definedName name="jkjk" hidden="1">{"MSS",#N/A,FALSE,"MSS";"ProdSA",#N/A,FALSE,"ProdSA";"Sales 1",#N/A,FALSE,"SALES";"Transfer 1",#N/A,FALSE,"TRANSFERS"}</definedName>
    <definedName name="jkl" hidden="1">{#N/A,#N/A,FALSE,"dec98qtr";#N/A,#N/A,FALSE,"suppdecsep98";#N/A,#N/A,FALSE,"w-dec98"}</definedName>
    <definedName name="jm" localSheetId="41" hidden="1">#REF!</definedName>
    <definedName name="jm" hidden="1">#REF!</definedName>
    <definedName name="jpk" localSheetId="41" hidden="1">'[12]34-38.2'!#REF!</definedName>
    <definedName name="jpk" hidden="1">'[12]34-38.2'!#REF!</definedName>
    <definedName name="jqhewhqe" hidden="1">{"MSS",#N/A,FALSE,"MSS";"ProdSA",#N/A,FALSE,"ProdSA";"Sales 1",#N/A,FALSE,"SALES";"Transfer 1",#N/A,FALSE,"TRANSFERS"}</definedName>
    <definedName name="juh" localSheetId="41" hidden="1">[19]TBPRICE!#REF!</definedName>
    <definedName name="juh" hidden="1">[19]TBPRICE!#REF!</definedName>
    <definedName name="jwdhsj" localSheetId="41" hidden="1">#REF!</definedName>
    <definedName name="jwdhsj" hidden="1">#REF!</definedName>
    <definedName name="jyjjy" hidden="1">{"'CALL MONEY'!$K$53"}</definedName>
    <definedName name="k" localSheetId="41" hidden="1">#REF!</definedName>
    <definedName name="k" hidden="1">#REF!</definedName>
    <definedName name="k.k" hidden="1">{"'CALL MONEY'!$K$53"}</definedName>
    <definedName name="kasdklja" localSheetId="41" hidden="1">#REF!</definedName>
    <definedName name="kasdklja" hidden="1">#REF!</definedName>
    <definedName name="kdska" localSheetId="41" hidden="1">#REF!</definedName>
    <definedName name="kdska" hidden="1">#REF!</definedName>
    <definedName name="KEY_S" localSheetId="41" hidden="1">#REF!</definedName>
    <definedName name="KEY_S" hidden="1">#REF!</definedName>
    <definedName name="kfhdkjfh" localSheetId="41" hidden="1">'[12]34-38.2'!#REF!</definedName>
    <definedName name="kfhdkjfh" hidden="1">'[12]34-38.2'!#REF!</definedName>
    <definedName name="khjg" localSheetId="41" hidden="1">#REF!</definedName>
    <definedName name="khjg" hidden="1">#REF!</definedName>
    <definedName name="kjjk" hidden="1">{#N/A,#N/A,FALSE,"dec98qtr";#N/A,#N/A,FALSE,"suppdecsep98";#N/A,#N/A,FALSE,"w-dec98"}</definedName>
    <definedName name="kk" hidden="1">{#N/A,#N/A,FALSE,"Fax"}</definedName>
    <definedName name="kl" hidden="1">{"MSS",#N/A,FALSE,"MSS";"ProdSA",#N/A,FALSE,"ProdSA";"Sales 1",#N/A,FALSE,"SALES";"Transfer 1",#N/A,FALSE,"TRANSFERS"}</definedName>
    <definedName name="kn" hidden="1">{"'CALL MONEY'!$K$53"}</definedName>
    <definedName name="KS" hidden="1">{"'CALL MONEY'!$K$53"}</definedName>
    <definedName name="liab" localSheetId="41" hidden="1">#REF!</definedName>
    <definedName name="liab" hidden="1">#REF!</definedName>
    <definedName name="lk" localSheetId="41" hidden="1">#REF!</definedName>
    <definedName name="lk" hidden="1">#REF!</definedName>
    <definedName name="lll" localSheetId="41" hidden="1">#REF!</definedName>
    <definedName name="lll" hidden="1">#REF!</definedName>
    <definedName name="mczlcc" localSheetId="41" hidden="1">#REF!</definedName>
    <definedName name="mczlcc" hidden="1">#REF!</definedName>
    <definedName name="mfn" hidden="1">{"'CALL MONEY'!$K$53"}</definedName>
    <definedName name="mk" localSheetId="41" hidden="1">#REF!</definedName>
    <definedName name="mk" hidden="1">#REF!</definedName>
    <definedName name="mmmm" localSheetId="41" hidden="1">#REF!</definedName>
    <definedName name="mmmm" hidden="1">#REF!</definedName>
    <definedName name="nasir" localSheetId="41" hidden="1">#REF!</definedName>
    <definedName name="nasir" hidden="1">#REF!</definedName>
    <definedName name="nbfc" localSheetId="41" hidden="1">#REF!</definedName>
    <definedName name="nbfc" hidden="1">#REF!</definedName>
    <definedName name="nbh" hidden="1">{"'CALL MONEY'!$K$53"}</definedName>
    <definedName name="ncanca" localSheetId="41" hidden="1">#REF!</definedName>
    <definedName name="ncanca" hidden="1">#REF!</definedName>
    <definedName name="ncjancs" localSheetId="41" hidden="1">#REF!</definedName>
    <definedName name="ncjancs" hidden="1">#REF!</definedName>
    <definedName name="ncjkas" localSheetId="41" hidden="1">#REF!</definedName>
    <definedName name="ncjkas" hidden="1">#REF!</definedName>
    <definedName name="ncmans" localSheetId="41" hidden="1">#REF!</definedName>
    <definedName name="ncmans" hidden="1">#REF!</definedName>
    <definedName name="nmn" hidden="1">{"Deferred Fiscal",#N/A,FALSE,"Income"}</definedName>
    <definedName name="no" localSheetId="41" hidden="1">#REF!</definedName>
    <definedName name="no" hidden="1">#REF!</definedName>
    <definedName name="nocontrol" hidden="1">{"'CALL MONEY'!$K$53"}</definedName>
    <definedName name="normal" hidden="1">{#N/A,#N/A,FALSE,"dec98qtr";#N/A,#N/A,FALSE,"suppdecsep98";#N/A,#N/A,FALSE,"w-dec98"}</definedName>
    <definedName name="ok" localSheetId="41" hidden="1">#REF!</definedName>
    <definedName name="ok" hidden="1">#REF!</definedName>
    <definedName name="oo" hidden="1">{"'CALL MONEY'!$K$53"}</definedName>
    <definedName name="oooo" hidden="1">{"'CALL MONEY'!$K$53"}</definedName>
    <definedName name="oops" hidden="1">{#N/A,#N/A,FALSE,"dec98qtr";#N/A,#N/A,FALSE,"suppdecsep98";#N/A,#N/A,FALSE,"w-dec98"}</definedName>
    <definedName name="OS_Purchases" hidden="1">OFFSET([15]OS_Purchase!$F$3,0,0,COUNTA([15]OS_Purchase!$F$1:$F$65536)-SUMPRODUCT(--(LEFT([15]OS_Purchase!$F$3:$F$998)=""))-1,1)</definedName>
    <definedName name="Pattern" hidden="1">{"'CALL MONEY'!$K$53"}</definedName>
    <definedName name="pjdlasjd" localSheetId="41" hidden="1">#REF!</definedName>
    <definedName name="pjdlasjd" hidden="1">#REF!</definedName>
    <definedName name="pjslkd" localSheetId="41" hidden="1">#REF!</definedName>
    <definedName name="pjslkd" hidden="1">#REF!</definedName>
    <definedName name="PKRV" hidden="1">{"'CALL MONEY'!$K$53"}</definedName>
    <definedName name="_xlnm.Print_Area" localSheetId="6">'1-3.5'!$A$1:$K$654</definedName>
    <definedName name="_xlnm.Print_Area" localSheetId="13">'16-16.1'!$A$1:$M$39</definedName>
    <definedName name="_xlnm.Print_Area" localSheetId="16">'17-19.1'!$A$1:$K$277</definedName>
    <definedName name="_xlnm.Print_Area" localSheetId="7">'3-5'!$A$1:$K$35</definedName>
    <definedName name="_xlnm.Print_Area" localSheetId="8">'5.1-5.2'!$A$1:$L$188</definedName>
    <definedName name="_xlnm.Print_Area" localSheetId="11">'6-15'!$A$1:$K$2</definedName>
    <definedName name="_xlnm.Print_Area" localSheetId="10">'AFS Note'!$A$1:$I$51</definedName>
    <definedName name="_xlnm.Print_Area" localSheetId="0">BS!$A$1:$H$54</definedName>
    <definedName name="_xlnm.Print_Area" localSheetId="27">'BS (2)'!$B$1:$I$59</definedName>
    <definedName name="_xlnm.Print_Area" localSheetId="5">'Cash flow AFF format'!$A$1:$L$56</definedName>
    <definedName name="_xlnm.Print_Area" localSheetId="38">'Cash flow client'!$A$1:$J$65</definedName>
    <definedName name="_xlnm.Print_Area" localSheetId="28">'cash flow working final'!$A$1:$G$52</definedName>
    <definedName name="_xlnm.Print_Area" localSheetId="40">'Dist stat'!$A$1:$J$35</definedName>
    <definedName name="_xlnm.Print_Area" localSheetId="20">'FORM 7'!$A$1:$M$102</definedName>
    <definedName name="_xlnm.Print_Area" localSheetId="24">'Form I'!$A$1:$K$98</definedName>
    <definedName name="_xlnm.Print_Area" localSheetId="23">'Form K'!$A$1:$K$100</definedName>
    <definedName name="_xlnm.Print_Area" localSheetId="22">'Form L'!$A$1:$K$100</definedName>
    <definedName name="_xlnm.Print_Area" localSheetId="37">GROUPING!$A$1:$H$97</definedName>
    <definedName name="_xlnm.Print_Area" localSheetId="21">'Notes 8-17'!$A$1:$I$35</definedName>
    <definedName name="_xlnm.Print_Area" localSheetId="2">'OCI '!$A$1:$G$32</definedName>
    <definedName name="_xlnm.Print_Area" localSheetId="34">'P &amp; L working'!$A$1:$H$41</definedName>
    <definedName name="_xlnm.Print_Area" localSheetId="30">'P&amp;L  quarterly working'!$A$1:$H$71</definedName>
    <definedName name="_xlnm.Print_Area" localSheetId="1">'P&amp;L Final'!$A$1:$J$72</definedName>
    <definedName name="_xlnm.Print_Area" localSheetId="41">'P&amp;L Final (2)'!$A$1:$I$90</definedName>
    <definedName name="_xlnm.Print_Area" localSheetId="9">Sheet1!$A$1:$O$36</definedName>
    <definedName name="_xlnm.Print_Area" localSheetId="39">'UHF '!$A$1:$K$78</definedName>
    <definedName name="_xlnm.Print_Area" localSheetId="3">'UHF - Final'!$A$1:$K$103</definedName>
    <definedName name="_xlnm.Print_Area" localSheetId="31">'UHF quarter working'!$A$1:$H$68</definedName>
    <definedName name="_xlnm.Print_Area">[20]Sheet4!$A$421:$Q$523</definedName>
    <definedName name="_xlnm.Print_Titles" localSheetId="20">#REF!</definedName>
    <definedName name="profile" localSheetId="41" hidden="1">[18]TBPRICE!#REF!</definedName>
    <definedName name="profile" hidden="1">[18]TBPRICE!#REF!</definedName>
    <definedName name="Purchase_Range" hidden="1">[15]Purchase!$A$2:$Z$1000</definedName>
    <definedName name="PurchaseID" hidden="1">OFFSET([15]Purchase!$A$4,0,0,COUNTA([15]Purchase!$A$1:$A$65536)-SUMPRODUCT(--(LEFT([15]Purchase!$A$3:$A$1000)=""))+1,1)</definedName>
    <definedName name="qas" localSheetId="41" hidden="1">#REF!</definedName>
    <definedName name="qas" hidden="1">#REF!</definedName>
    <definedName name="qq" localSheetId="41" hidden="1">#REF!</definedName>
    <definedName name="qq" hidden="1">#REF!</definedName>
    <definedName name="QW" hidden="1">{"'CALL MONEY'!$K$53"}</definedName>
    <definedName name="qwduqwd" localSheetId="41" hidden="1">#REF!</definedName>
    <definedName name="qwduqwd" hidden="1">#REF!</definedName>
    <definedName name="qww" localSheetId="41" hidden="1">#REF!</definedName>
    <definedName name="qww" hidden="1">#REF!</definedName>
    <definedName name="ratio" hidden="1">{"PAGE1",#N/A,FALSE,"Sheet1";"PAGE2",#N/A,FALSE,"Sheet1"}</definedName>
    <definedName name="RESERVED_DATA" localSheetId="41" hidden="1">#REF!</definedName>
    <definedName name="RESERVED_DATA" hidden="1">#REF!</definedName>
    <definedName name="Revaluation" hidden="1">{"'CALL MONEY'!$K$53"}</definedName>
    <definedName name="SA" hidden="1">{#N/A,#N/A,FALSE,"dec98qtr";#N/A,#N/A,FALSE,"suppdecsep98";#N/A,#N/A,FALSE,"w-dec98"}</definedName>
    <definedName name="saad" hidden="1">{"'CALL MONEY'!$K$53"}</definedName>
    <definedName name="saas" hidden="1">{"Sales 2",#N/A,FALSE,"SALES";"Transfer 2",#N/A,FALSE,"TRANSFERS";"A1460",#N/A,FALSE,"A1460"}</definedName>
    <definedName name="sad" hidden="1">{"'CALL MONEY'!$K$53"}</definedName>
    <definedName name="SADSF" hidden="1">{"'CALL MONEY'!$K$53"}</definedName>
    <definedName name="saf" localSheetId="41" hidden="1">#REF!</definedName>
    <definedName name="saf" hidden="1">#REF!</definedName>
    <definedName name="SALE_RANGE" hidden="1">[15]Sale!$A$1:$Z$998</definedName>
    <definedName name="SAPBEXhrIndnt" hidden="1">2</definedName>
    <definedName name="SAPBEXrevision" hidden="1">1</definedName>
    <definedName name="SAPBEXsysID" hidden="1">"CSR"</definedName>
    <definedName name="SAPBEXwbID" hidden="1">"3QZ47KRVN42N953K6LII3V0XS"</definedName>
    <definedName name="sda" hidden="1">{"Sales 2",#N/A,FALSE,"SALES";"Transfer 2",#N/A,FALSE,"TRANSFERS";"A1460",#N/A,FALSE,"A1460"}</definedName>
    <definedName name="Sectors" hidden="1">OFFSET([21]Lists!$F$3,0,0,COUNTA([21]Lists!$F$1:$F$65536)-1,1)</definedName>
    <definedName name="sfgs" hidden="1">{#N/A,#N/A,FALSE,"dec98qtr";#N/A,#N/A,FALSE,"suppdecsep98";#N/A,#N/A,FALSE,"w-dec98"}</definedName>
    <definedName name="sheet5" hidden="1">{#N/A,#N/A,FALSE,"Aging Summary";#N/A,#N/A,FALSE,"Ratio Analysis";#N/A,#N/A,FALSE,"Test 120 Day Accts";#N/A,#N/A,FALSE,"Tickmarks"}</definedName>
    <definedName name="solver_cvg" hidden="1">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pre" hidden="1">0.000001</definedName>
    <definedName name="solver_scl" hidden="1">2</definedName>
    <definedName name="solver_sho" hidden="1">2</definedName>
    <definedName name="solver_tim" hidden="1">100</definedName>
    <definedName name="solver_tol" hidden="1">0.05</definedName>
    <definedName name="solver_typ" hidden="1">1</definedName>
    <definedName name="solver_val" hidden="1">0</definedName>
    <definedName name="SS" hidden="1">{#N/A,#N/A,FALSE,"dec98qtr";#N/A,#N/A,FALSE,"suppdecsep98";#N/A,#N/A,FALSE,"w-dec98"}</definedName>
    <definedName name="ssf" hidden="1">{#N/A,#N/A,FALSE,"dec98qtr";#N/A,#N/A,FALSE,"suppdecsep98";#N/A,#N/A,FALSE,"w-dec98"}</definedName>
    <definedName name="sssssss" localSheetId="41" hidden="1">[13]TBPRICE!#REF!</definedName>
    <definedName name="sssssss" hidden="1">[13]TBPRICE!#REF!</definedName>
    <definedName name="STT" localSheetId="41" hidden="1">#REF!</definedName>
    <definedName name="STT" hidden="1">#REF!</definedName>
    <definedName name="sukuks" hidden="1">{"'CALL MONEY'!$K$53"}</definedName>
    <definedName name="sx" hidden="1">{"'CALL MONEY'!$K$53"}</definedName>
    <definedName name="Symbols" hidden="1">OFFSET([15]Symbols!$H$4,0,0,COUNTA([15]Symbols!$H$1:$H$65536)-SUMPRODUCT(--(LEFT([15]Symbols!$H$3:$H$500)=""))+1,1)</definedName>
    <definedName name="taha" hidden="1">'[22]BS-OVS'!$I$126:$I$284</definedName>
    <definedName name="talha" hidden="1">{"'CALL MONEY'!$K$53"}</definedName>
    <definedName name="tam" localSheetId="41" hidden="1">#REF!</definedName>
    <definedName name="tam" hidden="1">#REF!</definedName>
    <definedName name="Taxation" hidden="1">{"Sales 2",#N/A,FALSE,"SALES";"Transfer 2",#N/A,FALSE,"TRANSFERS";"A1460",#N/A,FALSE,"A1460"}</definedName>
    <definedName name="TB" localSheetId="41" hidden="1">#REF!</definedName>
    <definedName name="TB" hidden="1">#REF!</definedName>
    <definedName name="TextRefCopyRangeCount" hidden="1">1</definedName>
    <definedName name="tfc" hidden="1">{"'CALL MONEY'!$K$53"}</definedName>
    <definedName name="tier" hidden="1">{"'CALL MONEY'!$K$53"}</definedName>
    <definedName name="trtrtret" localSheetId="41" hidden="1">#REF!</definedName>
    <definedName name="trtrtret" hidden="1">#REF!</definedName>
    <definedName name="ttt" localSheetId="41" hidden="1">#REF!</definedName>
    <definedName name="ttt" hidden="1">#REF!</definedName>
    <definedName name="u" localSheetId="41" hidden="1">#REF!</definedName>
    <definedName name="u" hidden="1">#REF!</definedName>
    <definedName name="UT" localSheetId="41" hidden="1">#REF!</definedName>
    <definedName name="UT" hidden="1">#REF!</definedName>
    <definedName name="V" localSheetId="41" hidden="1">#REF!,#REF!,#REF!,#REF!,#REF!,#REF!</definedName>
    <definedName name="V" hidden="1">#REF!,#REF!,#REF!,#REF!,#REF!,#REF!</definedName>
    <definedName name="VC" hidden="1">{"'CALL MONEY'!$K$53"}</definedName>
    <definedName name="VT" hidden="1">'[23]Dividend Income '!$G$49,'[23]Dividend Income '!$G$42,'[23]Dividend Income '!$G$38,'[23]Dividend Income '!$G$22</definedName>
    <definedName name="VTM" hidden="1">'[23]Dividend Income '!$I$29,'[23]Dividend Income '!$I$28,'[23]Dividend Income '!$I$26,'[23]Dividend Income '!$I$24,'[23]Dividend Income '!$I$22,'[23]Dividend Income '!$I$20,'[23]Dividend Income '!$I$19,'[23]Dividend Income '!$I$18,'[23]Dividend Income '!$I$16,'[23]Dividend Income '!$I$32,'[23]Dividend Income '!$I$34,'[23]Dividend Income '!$I$38,'[23]Dividend Income '!$I$41,'[23]Dividend Income '!$I$42,'[23]Dividend Income '!$I$45,'[23]Dividend Income '!$I$46,'[23]Dividend Income '!$I$48,'[23]Dividend Income '!$I$49</definedName>
    <definedName name="VTM_1" hidden="1">'[24]investment related exp'!$F$13,'[24]investment related exp'!$F$15,'[24]investment related exp'!$F$17,'[24]investment related exp'!$F$19,'[24]investment related exp'!$F$21,'[24]investment related exp'!$F$23,'[24]investment related exp'!$F$25,'[24]investment related exp'!$F$27,'[24]investment related exp'!$F$29,'[24]investment related exp'!$F$31,'[24]investment related exp'!$F$31</definedName>
    <definedName name="VTM_10" hidden="1">'[24]pledged shares'!$G$14:$G$15,'[24]pledged shares'!$G$20</definedName>
    <definedName name="VTM_101" hidden="1">'[24]AFS carrying value '!$D$20,'[24]AFS carrying value '!$E$20,'[24]AFS carrying value '!$D$24,'[24]AFS carrying value '!$E$24,'[24]AFS carrying value '!$F$22,'[24]AFS carrying value '!$G$20,'[24]AFS carrying value '!$H$20</definedName>
    <definedName name="VTM_102" hidden="1">'[24]AFS carrying value '!$F$22,'[24]AFS carrying value '!$G$20,'[24]AFS carrying value '!$D$20,'[24]AFS carrying value '!$D$24</definedName>
    <definedName name="VTM_103" hidden="1">'[24]AFS carrying value '!$G$20,'[24]AFS carrying value '!$D$24,'[24]AFS carrying value '!$D$20</definedName>
    <definedName name="VTM_11" hidden="1">'[25]impairment afs'!$J$12,'[25]impairment afs'!$J$14,'[25]impairment afs'!$J$15,'[25]impairment afs'!$J$17,'[25]impairment afs'!$J$19,'[25]impairment afs'!$J$20,'[25]impairment afs'!$J$24</definedName>
    <definedName name="VTM_12" hidden="1">'[24]pledged shares'!$H$14:$H$15,'[24]pledged shares'!$H$20,'[24]pledged shares'!$H$28</definedName>
    <definedName name="VTM_13" localSheetId="41" hidden="1">#REF!</definedName>
    <definedName name="VTM_13" hidden="1">#REF!</definedName>
    <definedName name="VTM_14" localSheetId="41" hidden="1">#REF!</definedName>
    <definedName name="VTM_14" hidden="1">#REF!</definedName>
    <definedName name="VTM_15" localSheetId="41" hidden="1">#REF!</definedName>
    <definedName name="VTM_15" hidden="1">#REF!</definedName>
    <definedName name="VTM_16" localSheetId="41" hidden="1">#REF!</definedName>
    <definedName name="VTM_16" hidden="1">#REF!</definedName>
    <definedName name="VTM_17" localSheetId="41" hidden="1">#REF!</definedName>
    <definedName name="VTM_17" hidden="1">#REF!</definedName>
    <definedName name="VTM_18" localSheetId="41" hidden="1">#REF!</definedName>
    <definedName name="VTM_18" hidden="1">#REF!</definedName>
    <definedName name="VTM_19" localSheetId="41" hidden="1">#REF!</definedName>
    <definedName name="VTM_19" hidden="1">#REF!</definedName>
    <definedName name="VTM_2" localSheetId="41" hidden="1">#REF!</definedName>
    <definedName name="VTM_2" hidden="1">#REF!</definedName>
    <definedName name="VTM_20" localSheetId="41" hidden="1">#REF!</definedName>
    <definedName name="VTM_20" hidden="1">#REF!</definedName>
    <definedName name="VTM_21" localSheetId="41" hidden="1">#REF!</definedName>
    <definedName name="VTM_21" hidden="1">#REF!</definedName>
    <definedName name="VTM_22" localSheetId="41" hidden="1">#REF!</definedName>
    <definedName name="VTM_22" hidden="1">#REF!</definedName>
    <definedName name="VTM_23" localSheetId="41" hidden="1">#REF!</definedName>
    <definedName name="VTM_23" hidden="1">#REF!</definedName>
    <definedName name="VTM_24" localSheetId="41" hidden="1">#REF!</definedName>
    <definedName name="VTM_24" hidden="1">#REF!</definedName>
    <definedName name="VTM_25" localSheetId="41" hidden="1">#REF!</definedName>
    <definedName name="VTM_25" hidden="1">#REF!</definedName>
    <definedName name="VTM_26" localSheetId="41" hidden="1">#REF!</definedName>
    <definedName name="VTM_26" hidden="1">#REF!</definedName>
    <definedName name="VTM_27" hidden="1">'[24]div unlisted - AHA'!$D$15:$D$18,'[24]div unlisted - AHA'!$E$15:$E$17,'[24]div unlisted - AHA'!$F$15:$F$18</definedName>
    <definedName name="VTM_28" localSheetId="41" hidden="1">#REF!</definedName>
    <definedName name="VTM_28" hidden="1">#REF!</definedName>
    <definedName name="VTM_29" localSheetId="41" hidden="1">#REF!</definedName>
    <definedName name="VTM_29" hidden="1">#REF!</definedName>
    <definedName name="VTM_3" hidden="1">'[25]impairment afs'!$B$11:$B$12,'[25]impairment afs'!$B$14:$B$15,'[25]impairment afs'!$B$17,'[25]impairment afs'!$B$19,'[25]impairment afs'!$B$20,'[25]impairment afs'!$B$24</definedName>
    <definedName name="VTM_36" hidden="1">'[24]UR Gain loss HFT - AHA'!$G$18:$H$18,'[24]UR Gain loss HFT - AHA'!$C$18:$D$18</definedName>
    <definedName name="VTM_37" hidden="1">'[24]Dividend Income '!$I$29,'[24]Dividend Income '!$I$28,'[24]Dividend Income '!$I$26,'[24]Dividend Income '!$I$24,'[24]Dividend Income '!$I$22,'[24]Dividend Income '!$I$20,'[24]Dividend Income '!$I$19,'[24]Dividend Income '!$I$18,'[24]Dividend Income '!$I$16,'[24]Dividend Income '!$I$32,'[24]Dividend Income '!$I$34,'[24]Dividend Income '!$I$38,'[24]Dividend Income '!$I$41,'[24]Dividend Income '!$I$42,'[24]Dividend Income '!$I$45,'[24]Dividend Income '!$I$46,'[24]Dividend Income '!$I$48,'[24]Dividend Income '!$I$49</definedName>
    <definedName name="VTM_38" localSheetId="41" hidden="1">#REF!,#REF!</definedName>
    <definedName name="VTM_38" hidden="1">#REF!,#REF!</definedName>
    <definedName name="VTM_39" localSheetId="41" hidden="1">#REF!,#REF!</definedName>
    <definedName name="VTM_39" hidden="1">#REF!,#REF!</definedName>
    <definedName name="VTM_4" hidden="1">'[25]impairment afs'!$C$11:$C$12,'[25]impairment afs'!$C$14:$C$15,'[25]impairment afs'!$C$17,'[25]impairment afs'!$C$19,'[25]impairment afs'!$C$20,'[25]impairment afs'!$C$24</definedName>
    <definedName name="VTM_40" localSheetId="41" hidden="1">#REF!</definedName>
    <definedName name="VTM_40" hidden="1">#REF!</definedName>
    <definedName name="VTM_41" localSheetId="41" hidden="1">#REF!,#REF!,#REF!,#REF!,#REF!,#REF!</definedName>
    <definedName name="VTM_41" hidden="1">#REF!,#REF!,#REF!,#REF!,#REF!,#REF!</definedName>
    <definedName name="VTM_42" localSheetId="41" hidden="1">#REF!</definedName>
    <definedName name="VTM_42" hidden="1">#REF!</definedName>
    <definedName name="VTM_43" localSheetId="41" hidden="1">#REF!</definedName>
    <definedName name="VTM_43" hidden="1">#REF!</definedName>
    <definedName name="VTM_44" localSheetId="41" hidden="1">#REF!</definedName>
    <definedName name="VTM_44" hidden="1">#REF!</definedName>
    <definedName name="VTM_45" localSheetId="41" hidden="1">#REF!,#REF!</definedName>
    <definedName name="VTM_45" hidden="1">#REF!,#REF!</definedName>
    <definedName name="VTM_46" hidden="1">'[24]Dividend Income '!$C$16,'[24]Dividend Income '!$C$18:$C$20,'[24]Dividend Income '!$C$22,'[24]Dividend Income '!$C$24,'[24]Dividend Income '!$C$26,'[24]Dividend Income '!$C$28:$C$30,'[24]Dividend Income '!$C$32,'[24]Dividend Income '!$C$34,'[24]Dividend Income '!$C$38:$C$39,'[24]Dividend Income '!$C$41:$C$42,'[24]Dividend Income '!$C$45:$C$46,'[24]Dividend Income '!$C$48:$C$49</definedName>
    <definedName name="VTM_47" hidden="1">'[24]Dividend Income '!$D$16,'[24]Dividend Income '!$D$18:$D$20,'[24]Dividend Income '!$D$22,'[24]Dividend Income '!$D$24,'[24]Dividend Income '!$D$26,'[24]Dividend Income '!$D$28,'[24]Dividend Income '!$D$29,'[24]Dividend Income '!$D$30,'[24]Dividend Income '!$D$32,'[24]Dividend Income '!$D$34,'[24]Dividend Income '!$D$38,'[24]Dividend Income '!$D$39,'[24]Dividend Income '!$D$41,'[24]Dividend Income '!$D$42,'[24]Dividend Income '!$D$45,'[24]Dividend Income '!$D$46,'[24]Dividend Income '!$D$48,'[24]Dividend Income '!$D$49</definedName>
    <definedName name="VTM_48" hidden="1">'[24]Dividend Income '!$E$26,'[24]Dividend Income '!$E$24,'[24]Dividend Income '!$E$22,'[24]Dividend Income '!$E$18:$E$20,'[24]Dividend Income '!$E$16,'[24]Dividend Income '!$E$28:$E$30,'[24]Dividend Income '!$E$32,'[24]Dividend Income '!$E$34,'[24]Dividend Income '!$E$38,'[24]Dividend Income '!$E$39,'[24]Dividend Income '!$E$41,'[24]Dividend Income '!$E$42,'[24]Dividend Income '!$E$45,'[24]Dividend Income '!$E$46,'[24]Dividend Income '!$E$48,'[24]Dividend Income '!$E$49</definedName>
    <definedName name="VTM_49" hidden="1">'[24]Dividend Income '!$F$29,'[24]Dividend Income '!$F$28,'[24]Dividend Income '!$F$26,'[24]Dividend Income '!$F$24,'[24]Dividend Income '!$F$22,'[24]Dividend Income '!$F$20,'[24]Dividend Income '!$F$19,'[24]Dividend Income '!$F$18,'[24]Dividend Income '!$F$16,'[24]Dividend Income '!$F$32,'[24]Dividend Income '!$F$34,'[24]Dividend Income '!$F$38,'[24]Dividend Income '!$F$41,'[24]Dividend Income '!$F$42,'[24]Dividend Income '!$F$45,'[24]Dividend Income '!$F$46,'[24]Dividend Income '!$F$48,'[24]Dividend Income '!$F$49</definedName>
    <definedName name="VTM_5" hidden="1">'[25]impairment afs'!$D$11:$D$12,'[25]impairment afs'!$D$14:$D$15,'[25]impairment afs'!$D$17,'[25]impairment afs'!$D$19,'[25]impairment afs'!$D$20,'[25]impairment afs'!$D$24</definedName>
    <definedName name="VTM_50" localSheetId="41" hidden="1">#REF!,#REF!,#REF!,#REF!</definedName>
    <definedName name="VTM_50" hidden="1">#REF!,#REF!,#REF!,#REF!</definedName>
    <definedName name="VTM_51" localSheetId="41" hidden="1">#REF!</definedName>
    <definedName name="VTM_51" hidden="1">#REF!</definedName>
    <definedName name="VTM_52" localSheetId="41" hidden="1">#REF!</definedName>
    <definedName name="VTM_52" hidden="1">#REF!</definedName>
    <definedName name="VTM_54" hidden="1">'[24]Dividend Income '!$H$22,'[24]Dividend Income '!$H$38,'[24]Dividend Income '!$H$42,'[24]Dividend Income '!$H$49</definedName>
    <definedName name="VTM_55" hidden="1">'[24]Dividend Income '!$G$49,'[24]Dividend Income '!$G$42,'[24]Dividend Income '!$G$38,'[24]Dividend Income '!$G$22</definedName>
    <definedName name="VTM_6" hidden="1">'[25]impairment afs'!$E$11:$E$12,'[25]impairment afs'!$E$14:$E$15,'[25]impairment afs'!$E$17,'[25]impairment afs'!$E$19,'[25]impairment afs'!$E$20,'[25]impairment afs'!$E$24</definedName>
    <definedName name="VTM_7" hidden="1">'[25]impairment afs'!$F$11:$F$12,'[25]impairment afs'!$F$14,'[25]impairment afs'!$F$15,'[25]impairment afs'!$F$17,'[25]impairment afs'!$F$19,'[25]impairment afs'!$F$20,'[25]impairment afs'!$F$24</definedName>
    <definedName name="VTM_72" hidden="1">'[24]TOD sales '!$C$56,'[24]TOD sales '!$C$59</definedName>
    <definedName name="VTM_8" hidden="1">'[25]impairment afs'!$G$11:$G$12,'[25]impairment afs'!$G$14,'[25]impairment afs'!$G$15,'[25]impairment afs'!$G$17,'[25]impairment afs'!$G$19,'[25]impairment afs'!$G$20,'[25]impairment afs'!$G$24</definedName>
    <definedName name="VTM_82" localSheetId="41" hidden="1">#REF!,#REF!,#REF!,#REF!,#REF!,#REF!</definedName>
    <definedName name="VTM_82" hidden="1">#REF!,#REF!,#REF!,#REF!,#REF!,#REF!</definedName>
    <definedName name="VTM_83" localSheetId="41" hidden="1">#REF!,#REF!</definedName>
    <definedName name="VTM_83" hidden="1">#REF!,#REF!</definedName>
    <definedName name="VTM_84" localSheetId="41" hidden="1">#REF!,#REF!,#REF!,#REF!,#REF!,#REF!,#REF!,#REF!,#REF!,#REF!,#REF!</definedName>
    <definedName name="VTM_84" hidden="1">#REF!,#REF!,#REF!,#REF!,#REF!,#REF!,#REF!,#REF!,#REF!,#REF!,#REF!</definedName>
    <definedName name="VTM_85" localSheetId="41" hidden="1">#REF!</definedName>
    <definedName name="VTM_85" hidden="1">#REF!</definedName>
    <definedName name="VTM_86" localSheetId="41" hidden="1">#REF!</definedName>
    <definedName name="VTM_86" hidden="1">#REF!</definedName>
    <definedName name="VTM_87" localSheetId="41" hidden="1">#REF!</definedName>
    <definedName name="VTM_87" hidden="1">#REF!</definedName>
    <definedName name="VTM_88" localSheetId="41" hidden="1">#REF!</definedName>
    <definedName name="VTM_88" hidden="1">#REF!</definedName>
    <definedName name="VTM_89" localSheetId="41" hidden="1">#REF!,#REF!,#REF!,#REF!,#REF!,#REF!,#REF!</definedName>
    <definedName name="VTM_89" hidden="1">#REF!,#REF!,#REF!,#REF!,#REF!,#REF!,#REF!</definedName>
    <definedName name="VTM_9" hidden="1">'[24]pledged shares'!$F$14:$F$15,'[24]pledged shares'!$F$20</definedName>
    <definedName name="VTM_90" localSheetId="41" hidden="1">#REF!</definedName>
    <definedName name="VTM_90" hidden="1">#REF!</definedName>
    <definedName name="VTM_91" localSheetId="41" hidden="1">#REF!</definedName>
    <definedName name="VTM_91" hidden="1">#REF!</definedName>
    <definedName name="VTM_92" localSheetId="41" hidden="1">#REF!</definedName>
    <definedName name="VTM_92" hidden="1">#REF!</definedName>
    <definedName name="VTM_93" localSheetId="41" hidden="1">#REF!,#REF!</definedName>
    <definedName name="VTM_93" hidden="1">#REF!,#REF!</definedName>
    <definedName name="VTM_94" hidden="1">'[24]AFS carrying value '!$I$44,'[24]AFS carrying value '!$J$44,'[24]AFS carrying value '!$J$35,'[24]AFS carrying value '!$J$33,'[24]AFS carrying value '!$J$30,'[24]AFS carrying value '!$I$30</definedName>
    <definedName name="VTM_99" hidden="1">'[24]AFS carrying value '!$J$35,'[24]AFS carrying value '!$J$33,'[24]AFS carrying value '!$J$30</definedName>
    <definedName name="wdwqd" localSheetId="41" hidden="1">#REF!</definedName>
    <definedName name="wdwqd" hidden="1">#REF!</definedName>
    <definedName name="worlcall2008" localSheetId="41" hidden="1">#REF!</definedName>
    <definedName name="worlcall2008" hidden="1">#REF!</definedName>
    <definedName name="wrn.3." hidden="1">{#N/A,#N/A,FALSE,"dec98qtr";#N/A,#N/A,FALSE,"suppdecsep98";#N/A,#N/A,FALSE,"w-dec98"}</definedName>
    <definedName name="wrn.730." hidden="1">{#N/A,#N/A,FALSE,"REPORT"}</definedName>
    <definedName name="wrn.750." hidden="1">{#N/A,#N/A,FALSE,"REPORT"}</definedName>
    <definedName name="wrn.7501" hidden="1">{#N/A,#N/A,FALSE,"REPORT"}</definedName>
    <definedName name="wrn.760.16." hidden="1">{#N/A,#N/A,FALSE,"REPORT"}</definedName>
    <definedName name="wrn.Aging._.and._.Trend._.Analysis." hidden="1">{#N/A,#N/A,FALSE,"Aging Summary";#N/A,#N/A,FALSE,"Ratio Analysis";#N/A,#N/A,FALSE,"Test 120 Day Accts";#N/A,#N/A,FALSE,"Tickmarks"}</definedName>
    <definedName name="wrn.asif" hidden="1">{"MSS",#N/A,FALSE,"MSS";"ProdSA",#N/A,FALSE,"ProdSA";"Sales 1",#N/A,FALSE,"SALES";"Transfer 1",#N/A,FALSE,"TRANSFERS"}</definedName>
    <definedName name="wrn.Book." hidden="1">{"EVA",#N/A,FALSE,"SMT2";#N/A,#N/A,FALSE,"Summary";#N/A,#N/A,FALSE,"Graphs";#N/A,#N/A,FALSE,"4 Panel"}</definedName>
    <definedName name="wrn.Complete." hidden="1">{#N/A,#N/A,FALSE,"SMT1";#N/A,#N/A,FALSE,"SMT2";#N/A,#N/A,FALSE,"Summary";#N/A,#N/A,FALSE,"Graphs";#N/A,#N/A,FALSE,"4 Panel"}</definedName>
    <definedName name="wrn.Complete._.Set." hidden="1">{#N/A,#N/A,FALSE,"Full";#N/A,#N/A,FALSE,"Half";#N/A,#N/A,FALSE,"Op Expenses";#N/A,#N/A,FALSE,"Cap Charge";#N/A,#N/A,FALSE,"Cost C";#N/A,#N/A,FALSE,"PP&amp;E";#N/A,#N/A,FALSE,"R&amp;D"}</definedName>
    <definedName name="wrn.Deferred._.Fiscal." hidden="1">{"Deferred Fiscal",#N/A,FALSE,"Income"}</definedName>
    <definedName name="wrn.FIXED._.ASSETS." hidden="1">{"FIX ASSETS PAGE 1",#N/A,TRUE,"FIXED ASSETS";"FIX ASSETS PAGE 2",#N/A,TRUE,"FIXED ASSETS";"FIX ASSETS PAGE 3",#N/A,TRUE,"FIXED ASSETS";"FIX ASSETS PAGE 4",#N/A,TRUE,"FIXED ASSETS";"FIX ASSETS PAGE 5",#N/A,TRUE,"FIXED ASSETS";"FIX ASSETS PAGE 6",#N/A,TRUE,"FIXED ASSETS";"FIX ASSETS PAGE 7",#N/A,TRUE,"FIXED ASSETS"}</definedName>
    <definedName name="wrn.Hanif." hidden="1">{"MSS",#N/A,FALSE,"MSS";"ProdSA",#N/A,FALSE,"ProdSA";"Sales 1",#N/A,FALSE,"SALES";"Transfer 1",#N/A,FALSE,"TRANSFERS"}</definedName>
    <definedName name="wrn.ITAX._.URB._.STTD." hidden="1">{"ITAX &amp; URB STTD",#N/A,FALSE,"Income"}</definedName>
    <definedName name="wrn.Mohsin." hidden="1">{"Sales 2",#N/A,FALSE,"SALES";"Transfer 2",#N/A,FALSE,"TRANSFERS";"A1460",#N/A,FALSE,"A1460"}</definedName>
    <definedName name="wrn.prin2._.all." hidden="1">{#N/A,#N/A,FALSE,"Pharm";#N/A,#N/A,FALSE,"WWCM"}</definedName>
    <definedName name="wrn.PRINT._.ALL." hidden="1">{#N/A,#N/A,FALSE,"Pharm";#N/A,#N/A,FALSE,"WWCM"}</definedName>
    <definedName name="wrn.print._.all2" hidden="1">{#N/A,#N/A,FALSE,"Pharm";#N/A,#N/A,FALSE,"WWCM"}</definedName>
    <definedName name="wrn.print._all1." hidden="1">{#N/A,#N/A,FALSE,"Pharm";#N/A,#N/A,FALSE,"WWCM"}</definedName>
    <definedName name="wrn.Products." hidden="1">{#N/A,#N/A,FALSE,"1";#N/A,#N/A,FALSE,"2";#N/A,#N/A,FALSE,"16 - 17";#N/A,#N/A,FALSE,"18 - 19";#N/A,#N/A,FALSE,"26";#N/A,#N/A,FALSE,"27";#N/A,#N/A,FALSE,"28"}</definedName>
    <definedName name="wrn.RATIO." hidden="1">{"PAGE1",#N/A,FALSE,"Sheet1";"PAGE2",#N/A,FALSE,"Sheet1"}</definedName>
    <definedName name="wrn.tariq." hidden="1">{#N/A,#N/A,FALSE,"Fax"}</definedName>
    <definedName name="wrng" hidden="1">{"MSS",#N/A,FALSE,"MSS";"ProdSA",#N/A,FALSE,"ProdSA";"Sales 1",#N/A,FALSE,"SALES";"Transfer 1",#N/A,FALSE,"TRANSFERS"}</definedName>
    <definedName name="wsx" hidden="1">{"'CALL MONEY'!$K$53"}</definedName>
    <definedName name="WWW" hidden="1">{#N/A,#N/A,FALSE,"dec98qtr";#N/A,#N/A,FALSE,"suppdecsep98";#N/A,#N/A,FALSE,"w-dec98"}</definedName>
    <definedName name="XREF_COLUMN_1" localSheetId="41" hidden="1">#REF!</definedName>
    <definedName name="XREF_COLUMN_1" hidden="1">#REF!</definedName>
    <definedName name="XREF_COLUMN_2" localSheetId="41" hidden="1">#REF!</definedName>
    <definedName name="XREF_COLUMN_2" hidden="1">#REF!</definedName>
    <definedName name="XREF_COLUMN_3" localSheetId="41" hidden="1">#REF!</definedName>
    <definedName name="XREF_COLUMN_3" hidden="1">#REF!</definedName>
    <definedName name="XREF_COLUMN_4" localSheetId="41" hidden="1">#REF!</definedName>
    <definedName name="XREF_COLUMN_4" hidden="1">#REF!</definedName>
    <definedName name="XREF_COLUMN_5" localSheetId="41" hidden="1">#REF!</definedName>
    <definedName name="XREF_COLUMN_5" hidden="1">#REF!</definedName>
    <definedName name="XRefActiveRow" localSheetId="41" hidden="1">#REF!</definedName>
    <definedName name="XRefActiveRow" hidden="1">#REF!</definedName>
    <definedName name="XRefColumnsCount" hidden="1">3</definedName>
    <definedName name="XRefCopy1" localSheetId="41" hidden="1">#REF!</definedName>
    <definedName name="XRefCopy1" hidden="1">#REF!</definedName>
    <definedName name="XRefCopy1Row" localSheetId="41" hidden="1">#REF!</definedName>
    <definedName name="XRefCopy1Row" hidden="1">#REF!</definedName>
    <definedName name="XRefCopy2" localSheetId="41" hidden="1">#REF!</definedName>
    <definedName name="XRefCopy2" hidden="1">#REF!</definedName>
    <definedName name="XRefCopy2Row" localSheetId="41" hidden="1">#REF!</definedName>
    <definedName name="XRefCopy2Row" hidden="1">#REF!</definedName>
    <definedName name="XRefCopy3" localSheetId="41" hidden="1">#REF!</definedName>
    <definedName name="XRefCopy3" hidden="1">#REF!</definedName>
    <definedName name="XRefCopy3Row" localSheetId="41" hidden="1">#REF!</definedName>
    <definedName name="XRefCopy3Row" hidden="1">#REF!</definedName>
    <definedName name="XRefCopy4" localSheetId="41" hidden="1">#REF!</definedName>
    <definedName name="XRefCopy4" hidden="1">#REF!</definedName>
    <definedName name="XRefCopy4Row" localSheetId="41" hidden="1">#REF!</definedName>
    <definedName name="XRefCopy4Row" hidden="1">#REF!</definedName>
    <definedName name="XRefCopyRangeCount" hidden="1">4</definedName>
    <definedName name="XRefPaste1" localSheetId="41" hidden="1">#REF!</definedName>
    <definedName name="XRefPaste1" hidden="1">#REF!</definedName>
    <definedName name="XRefPaste1Row" localSheetId="41" hidden="1">#REF!</definedName>
    <definedName name="XRefPaste1Row" hidden="1">#REF!</definedName>
    <definedName name="XRefPaste2" localSheetId="41" hidden="1">#REF!</definedName>
    <definedName name="XRefPaste2" hidden="1">#REF!</definedName>
    <definedName name="XRefPaste2Row" localSheetId="41" hidden="1">#REF!</definedName>
    <definedName name="XRefPaste2Row" hidden="1">#REF!</definedName>
    <definedName name="XRefPaste3" localSheetId="41" hidden="1">#REF!</definedName>
    <definedName name="XRefPaste3" hidden="1">#REF!</definedName>
    <definedName name="XRefPaste3Row" localSheetId="41" hidden="1">#REF!</definedName>
    <definedName name="XRefPaste3Row" hidden="1">#REF!</definedName>
    <definedName name="XRefPasteRangeCount" hidden="1">4</definedName>
    <definedName name="xxxx" hidden="1">{"'CALL MONEY'!$K$53"}</definedName>
    <definedName name="yes" localSheetId="41" hidden="1">[26]TBPRICE!#REF!</definedName>
    <definedName name="yes" hidden="1">[26]TBPRICE!#REF!</definedName>
    <definedName name="YR" localSheetId="41" hidden="1">#REF!</definedName>
    <definedName name="YR" hidden="1">#REF!</definedName>
    <definedName name="yyy" localSheetId="41" hidden="1">#REF!</definedName>
    <definedName name="yyy" hidden="1">#REF!</definedName>
    <definedName name="z" hidden="1">{"'CALL MONEY'!$K$53"}</definedName>
    <definedName name="Z_2F0BD9A2_457D_11D2_8EE8_0060971217D4_.wvu.PrintArea" localSheetId="41" hidden="1">'[1]34-38.2'!#REF!</definedName>
    <definedName name="Z_2F0BD9A2_457D_11D2_8EE8_0060971217D4_.wvu.PrintArea" hidden="1">'[1]34-38.2'!#REF!</definedName>
    <definedName name="Z_2F0BD9A2_457D_11D2_8EE8_0060971217D4_.wvu.PrintTitles" localSheetId="41" hidden="1">'[1]34-38.2'!#REF!</definedName>
    <definedName name="Z_2F0BD9A2_457D_11D2_8EE8_0060971217D4_.wvu.PrintTitles" hidden="1">'[1]34-38.2'!#REF!</definedName>
    <definedName name="Z_3AB84060_44C7_11D2_8EE8_0060971217D4_.wvu.PrintArea" localSheetId="41" hidden="1">'[1]34-38.2'!#REF!</definedName>
    <definedName name="Z_3AB84060_44C7_11D2_8EE8_0060971217D4_.wvu.PrintArea" hidden="1">'[1]34-38.2'!#REF!</definedName>
    <definedName name="Z_3AB84060_44C7_11D2_8EE8_0060971217D4_.wvu.PrintTitles" localSheetId="41" hidden="1">'[1]34-38.2'!#REF!</definedName>
    <definedName name="Z_3AB84060_44C7_11D2_8EE8_0060971217D4_.wvu.PrintTitles" hidden="1">'[1]34-38.2'!#REF!</definedName>
    <definedName name="Z_C2C0FF43_603F_11D2_A368_00001C3AD7D3_.wvu.PrintArea" localSheetId="41" hidden="1">'[1]34-38.2'!#REF!</definedName>
    <definedName name="Z_C2C0FF43_603F_11D2_A368_00001C3AD7D3_.wvu.PrintArea" hidden="1">'[1]34-38.2'!#REF!</definedName>
    <definedName name="Z_C2C0FF43_603F_11D2_A368_00001C3AD7D3_.wvu.PrintTitles" localSheetId="41" hidden="1">'[1]34-38.2'!#REF!</definedName>
    <definedName name="Z_C2C0FF43_603F_11D2_A368_00001C3AD7D3_.wvu.PrintTitles" hidden="1">'[1]34-38.2'!#REF!</definedName>
    <definedName name="Z_D068BBA0_44C0_11D2_8EE8_0060971217D4_.wvu.Cols" localSheetId="41" hidden="1">'[1]34-38.2'!#REF!,'[1]34-38.2'!#REF!,'[1]34-38.2'!#REF!,'[1]34-38.2'!#REF!</definedName>
    <definedName name="Z_D068BBA0_44C0_11D2_8EE8_0060971217D4_.wvu.Cols" hidden="1">'[1]34-38.2'!#REF!,'[1]34-38.2'!#REF!,'[1]34-38.2'!#REF!,'[1]34-38.2'!#REF!</definedName>
    <definedName name="Z_D068BBA0_44C0_11D2_8EE8_0060971217D4_.wvu.PrintArea" localSheetId="41" hidden="1">'[1]34-38.2'!#REF!</definedName>
    <definedName name="Z_D068BBA0_44C0_11D2_8EE8_0060971217D4_.wvu.PrintArea" hidden="1">'[1]34-38.2'!#REF!</definedName>
    <definedName name="ze" hidden="1">{#N/A,#N/A,FALSE,"dec98qtr";#N/A,#N/A,FALSE,"suppdecsep98";#N/A,#N/A,FALSE,"w-dec98"}</definedName>
    <definedName name="ZX" hidden="1">{"'CALL MONEY'!$K$53"}</definedName>
    <definedName name="zxczx" localSheetId="41" hidden="1">#REF!</definedName>
    <definedName name="zxczx" hidden="1">#REF!</definedName>
    <definedName name="zzz" localSheetId="41" hidden="1">'[10]Adv to vendor'!#REF!</definedName>
    <definedName name="zzz" hidden="1">'[10]Adv to vendor'!#REF!</definedName>
  </definedNames>
  <calcPr calcId="162913"/>
</workbook>
</file>

<file path=xl/calcChain.xml><?xml version="1.0" encoding="utf-8"?>
<calcChain xmlns="http://schemas.openxmlformats.org/spreadsheetml/2006/main">
  <c r="AV342" i="23" l="1"/>
  <c r="AV343" i="23" s="1"/>
  <c r="AX344" i="23"/>
  <c r="AW344" i="23"/>
  <c r="AV344" i="23"/>
  <c r="AV345" i="23" l="1"/>
  <c r="AX343" i="23"/>
  <c r="AX345" i="23" s="1"/>
  <c r="M47" i="76" l="1"/>
  <c r="M45" i="76"/>
  <c r="G43" i="74" l="1"/>
  <c r="AV590" i="23" l="1"/>
  <c r="AV589" i="23"/>
  <c r="J33" i="76"/>
  <c r="E50" i="76" l="1"/>
  <c r="I20" i="82" l="1"/>
  <c r="I17" i="82"/>
  <c r="I13" i="82"/>
  <c r="I12" i="82"/>
  <c r="I11" i="82"/>
  <c r="I10" i="82"/>
  <c r="G13" i="82"/>
  <c r="G12" i="82"/>
  <c r="G10" i="82"/>
  <c r="E10" i="74" l="1"/>
  <c r="J122" i="81" l="1"/>
  <c r="I122" i="81"/>
  <c r="H122" i="81"/>
  <c r="J40" i="81"/>
  <c r="I118" i="81"/>
  <c r="H118" i="81"/>
  <c r="I115" i="81"/>
  <c r="H115" i="81"/>
  <c r="I110" i="81"/>
  <c r="H110" i="81"/>
  <c r="I105" i="81"/>
  <c r="H105" i="81"/>
  <c r="I100" i="81"/>
  <c r="H100" i="81"/>
  <c r="G99" i="81"/>
  <c r="J99" i="81"/>
  <c r="I95" i="81"/>
  <c r="H95" i="81"/>
  <c r="I87" i="81"/>
  <c r="H87" i="81"/>
  <c r="I82" i="81"/>
  <c r="H82" i="81"/>
  <c r="I74" i="81"/>
  <c r="H74" i="81"/>
  <c r="I67" i="81"/>
  <c r="H67" i="81"/>
  <c r="I62" i="81"/>
  <c r="H62" i="81"/>
  <c r="I56" i="81"/>
  <c r="H56" i="81"/>
  <c r="I51" i="81"/>
  <c r="H51" i="81"/>
  <c r="I45" i="81"/>
  <c r="H45" i="81"/>
  <c r="I40" i="81"/>
  <c r="H40" i="81"/>
  <c r="I35" i="81"/>
  <c r="H35" i="81"/>
  <c r="I25" i="81"/>
  <c r="H25" i="81"/>
  <c r="I21" i="81"/>
  <c r="H21" i="81"/>
  <c r="I15" i="81"/>
  <c r="H15" i="81"/>
  <c r="J117" i="81"/>
  <c r="J118" i="81" s="1"/>
  <c r="J114" i="81"/>
  <c r="J113" i="81"/>
  <c r="J109" i="81"/>
  <c r="J108" i="81"/>
  <c r="J107" i="81"/>
  <c r="J104" i="81"/>
  <c r="J103" i="81"/>
  <c r="J98" i="81"/>
  <c r="J94" i="81"/>
  <c r="J93" i="81"/>
  <c r="J92" i="81"/>
  <c r="J91" i="81"/>
  <c r="J90" i="81"/>
  <c r="J86" i="81"/>
  <c r="J85" i="81"/>
  <c r="J81" i="81"/>
  <c r="J80" i="81"/>
  <c r="J79" i="81"/>
  <c r="J78" i="81"/>
  <c r="J77" i="81"/>
  <c r="J73" i="81"/>
  <c r="J72" i="81"/>
  <c r="J71" i="81"/>
  <c r="J70" i="81"/>
  <c r="J66" i="81"/>
  <c r="J65" i="81"/>
  <c r="J61" i="81"/>
  <c r="J60" i="81"/>
  <c r="J59" i="81"/>
  <c r="J55" i="81"/>
  <c r="J54" i="81"/>
  <c r="J50" i="81"/>
  <c r="J49" i="81"/>
  <c r="J48" i="81"/>
  <c r="J44" i="81"/>
  <c r="J43" i="81"/>
  <c r="J39" i="81"/>
  <c r="J38" i="81"/>
  <c r="J34" i="81"/>
  <c r="J33" i="81"/>
  <c r="J32" i="81"/>
  <c r="J31" i="81"/>
  <c r="J30" i="81"/>
  <c r="J29" i="81"/>
  <c r="J28" i="81"/>
  <c r="J24" i="81"/>
  <c r="J25" i="81" s="1"/>
  <c r="J20" i="81"/>
  <c r="J19" i="81"/>
  <c r="J18" i="81"/>
  <c r="J14" i="81"/>
  <c r="J13" i="81"/>
  <c r="J12" i="81"/>
  <c r="G117" i="81"/>
  <c r="G118" i="81" s="1"/>
  <c r="G114" i="81"/>
  <c r="G113" i="81"/>
  <c r="G109" i="81"/>
  <c r="G108" i="81"/>
  <c r="G107" i="81"/>
  <c r="G104" i="81"/>
  <c r="G103" i="81"/>
  <c r="G98" i="81"/>
  <c r="G94" i="81"/>
  <c r="G93" i="81"/>
  <c r="G92" i="81"/>
  <c r="G91" i="81"/>
  <c r="G90" i="81"/>
  <c r="G86" i="81"/>
  <c r="G85" i="81"/>
  <c r="G81" i="81"/>
  <c r="G80" i="81"/>
  <c r="G79" i="81"/>
  <c r="G78" i="81"/>
  <c r="G77" i="81"/>
  <c r="G73" i="81"/>
  <c r="G72" i="81"/>
  <c r="G71" i="81"/>
  <c r="G70" i="81"/>
  <c r="G66" i="81"/>
  <c r="G65" i="81"/>
  <c r="G61" i="81"/>
  <c r="G60" i="81"/>
  <c r="G59" i="81"/>
  <c r="G55" i="81"/>
  <c r="G54" i="81"/>
  <c r="G50" i="81"/>
  <c r="G49" i="81"/>
  <c r="G48" i="81"/>
  <c r="G44" i="81"/>
  <c r="G43" i="81"/>
  <c r="G39" i="81"/>
  <c r="G38" i="81"/>
  <c r="G34" i="81"/>
  <c r="G33" i="81"/>
  <c r="G32" i="81"/>
  <c r="G31" i="81"/>
  <c r="G30" i="81"/>
  <c r="G29" i="81"/>
  <c r="G28" i="81"/>
  <c r="G24" i="81"/>
  <c r="G20" i="81"/>
  <c r="G19" i="81"/>
  <c r="G18" i="81"/>
  <c r="G14" i="81"/>
  <c r="G13" i="81"/>
  <c r="G12" i="81"/>
  <c r="J100" i="81" l="1"/>
  <c r="J45" i="81"/>
  <c r="J67" i="81"/>
  <c r="J115" i="81"/>
  <c r="J51" i="81"/>
  <c r="G115" i="81"/>
  <c r="J56" i="81"/>
  <c r="J87" i="81"/>
  <c r="J105" i="81"/>
  <c r="J74" i="81"/>
  <c r="J35" i="81"/>
  <c r="J62" i="81"/>
  <c r="J95" i="81"/>
  <c r="J110" i="81"/>
  <c r="J82" i="81"/>
  <c r="J21" i="81"/>
  <c r="G110" i="81"/>
  <c r="G105" i="81"/>
  <c r="G100" i="81"/>
  <c r="G95" i="81"/>
  <c r="G87" i="81"/>
  <c r="G82" i="81"/>
  <c r="G74" i="81"/>
  <c r="G67" i="81"/>
  <c r="G62" i="81"/>
  <c r="G56" i="81"/>
  <c r="G51" i="81"/>
  <c r="G45" i="81"/>
  <c r="G40" i="81"/>
  <c r="G25" i="81"/>
  <c r="G35" i="81"/>
  <c r="G21" i="81"/>
  <c r="G15" i="81"/>
  <c r="J15" i="81"/>
  <c r="J124" i="81"/>
  <c r="H37" i="69"/>
  <c r="H30" i="69"/>
  <c r="H23" i="69"/>
  <c r="K33" i="76"/>
  <c r="I33" i="76"/>
  <c r="K19" i="76"/>
  <c r="J25" i="76"/>
  <c r="I19" i="76"/>
  <c r="I25" i="76"/>
  <c r="K25" i="76"/>
  <c r="AJ42" i="74" l="1"/>
  <c r="D138" i="88"/>
  <c r="F138" i="88" s="1"/>
  <c r="E41" i="74" s="1"/>
  <c r="C138" i="88"/>
  <c r="D137" i="88"/>
  <c r="C137" i="88"/>
  <c r="D136" i="88"/>
  <c r="C136" i="88"/>
  <c r="D135" i="88"/>
  <c r="C135" i="88"/>
  <c r="D134" i="88"/>
  <c r="C134" i="88"/>
  <c r="D133" i="88"/>
  <c r="F133" i="88" s="1"/>
  <c r="C133" i="88"/>
  <c r="E133" i="88" s="1"/>
  <c r="D132" i="88"/>
  <c r="C132" i="88"/>
  <c r="D131" i="88"/>
  <c r="C131" i="88"/>
  <c r="D130" i="88"/>
  <c r="C130" i="88"/>
  <c r="D129" i="88"/>
  <c r="C129" i="88"/>
  <c r="D128" i="88"/>
  <c r="C128" i="88"/>
  <c r="D127" i="88"/>
  <c r="C127" i="88"/>
  <c r="D126" i="88"/>
  <c r="C126" i="88"/>
  <c r="D125" i="88"/>
  <c r="C125" i="88"/>
  <c r="D124" i="88"/>
  <c r="C124" i="88"/>
  <c r="D123" i="88"/>
  <c r="C123" i="88"/>
  <c r="D122" i="88"/>
  <c r="C122" i="88"/>
  <c r="D121" i="88"/>
  <c r="C121" i="88"/>
  <c r="D120" i="88"/>
  <c r="C120" i="88"/>
  <c r="D119" i="88"/>
  <c r="C119" i="88"/>
  <c r="D118" i="88"/>
  <c r="C118" i="88"/>
  <c r="D117" i="88"/>
  <c r="C117" i="88"/>
  <c r="D116" i="88"/>
  <c r="C116" i="88"/>
  <c r="D115" i="88"/>
  <c r="C115" i="88"/>
  <c r="D114" i="88"/>
  <c r="C114" i="88"/>
  <c r="D113" i="88"/>
  <c r="C113" i="88"/>
  <c r="D112" i="88"/>
  <c r="C112" i="88"/>
  <c r="D111" i="88"/>
  <c r="C111" i="88"/>
  <c r="D110" i="88"/>
  <c r="C110" i="88"/>
  <c r="D109" i="88"/>
  <c r="C109" i="88"/>
  <c r="D108" i="88"/>
  <c r="C108" i="88"/>
  <c r="D107" i="88"/>
  <c r="C107" i="88"/>
  <c r="D106" i="88"/>
  <c r="C106" i="88"/>
  <c r="D105" i="88"/>
  <c r="C105" i="88"/>
  <c r="E105" i="88" s="1"/>
  <c r="D104" i="88"/>
  <c r="C104" i="88"/>
  <c r="D103" i="88"/>
  <c r="C103" i="88"/>
  <c r="D102" i="88"/>
  <c r="C102" i="88"/>
  <c r="D101" i="88"/>
  <c r="C101" i="88"/>
  <c r="D100" i="88"/>
  <c r="C100" i="88"/>
  <c r="D99" i="88"/>
  <c r="C99" i="88"/>
  <c r="D98" i="88"/>
  <c r="C98" i="88"/>
  <c r="D97" i="88"/>
  <c r="C97" i="88"/>
  <c r="D96" i="88"/>
  <c r="C96" i="88"/>
  <c r="D95" i="88"/>
  <c r="C95" i="88"/>
  <c r="D94" i="88"/>
  <c r="C94" i="88"/>
  <c r="D93" i="88"/>
  <c r="C93" i="88"/>
  <c r="D92" i="88"/>
  <c r="C92" i="88"/>
  <c r="D91" i="88"/>
  <c r="C91" i="88"/>
  <c r="D90" i="88"/>
  <c r="C90" i="88"/>
  <c r="D89" i="88"/>
  <c r="C89" i="88"/>
  <c r="D88" i="88"/>
  <c r="C88" i="88"/>
  <c r="D87" i="88"/>
  <c r="C87" i="88"/>
  <c r="D86" i="88"/>
  <c r="C86" i="88"/>
  <c r="D85" i="88"/>
  <c r="C85" i="88"/>
  <c r="D84" i="88"/>
  <c r="C84" i="88"/>
  <c r="D83" i="88"/>
  <c r="C83" i="88"/>
  <c r="D82" i="88"/>
  <c r="C82" i="88"/>
  <c r="D81" i="88"/>
  <c r="C81" i="88"/>
  <c r="D80" i="88"/>
  <c r="C80" i="88"/>
  <c r="D79" i="88"/>
  <c r="C79" i="88"/>
  <c r="D78" i="88"/>
  <c r="C78" i="88"/>
  <c r="D77" i="88"/>
  <c r="C77" i="88"/>
  <c r="D76" i="88"/>
  <c r="C76" i="88"/>
  <c r="D75" i="88"/>
  <c r="C75" i="88"/>
  <c r="D74" i="88"/>
  <c r="C74" i="88"/>
  <c r="D73" i="88"/>
  <c r="C73" i="88"/>
  <c r="D72" i="88"/>
  <c r="C72" i="88"/>
  <c r="D71" i="88"/>
  <c r="C71" i="88"/>
  <c r="D70" i="88"/>
  <c r="C70" i="88"/>
  <c r="D69" i="88"/>
  <c r="C69" i="88"/>
  <c r="D68" i="88"/>
  <c r="C68" i="88"/>
  <c r="D67" i="88"/>
  <c r="C67" i="88"/>
  <c r="D66" i="88"/>
  <c r="C66" i="88"/>
  <c r="D65" i="88"/>
  <c r="C65" i="88"/>
  <c r="D64" i="88"/>
  <c r="C64" i="88"/>
  <c r="D63" i="88"/>
  <c r="F63" i="88" s="1"/>
  <c r="C63" i="88"/>
  <c r="E63" i="88" s="1"/>
  <c r="D62" i="88"/>
  <c r="F62" i="88" s="1"/>
  <c r="C62" i="88"/>
  <c r="E62" i="88" s="1"/>
  <c r="D61" i="88"/>
  <c r="C61" i="88"/>
  <c r="D60" i="88"/>
  <c r="C60" i="88"/>
  <c r="D59" i="88"/>
  <c r="F59" i="88" s="1"/>
  <c r="C59" i="88"/>
  <c r="E59" i="88" s="1"/>
  <c r="D58" i="88"/>
  <c r="C58" i="88"/>
  <c r="D57" i="88"/>
  <c r="C57" i="88"/>
  <c r="D56" i="88"/>
  <c r="C56" i="88"/>
  <c r="D55" i="88"/>
  <c r="C55" i="88"/>
  <c r="D54" i="88"/>
  <c r="C54" i="88"/>
  <c r="D53" i="88"/>
  <c r="C53" i="88"/>
  <c r="D52" i="88"/>
  <c r="C52" i="88"/>
  <c r="D51" i="88"/>
  <c r="C51" i="88"/>
  <c r="D50" i="88"/>
  <c r="C50" i="88"/>
  <c r="D49" i="88"/>
  <c r="C49" i="88"/>
  <c r="D48" i="88"/>
  <c r="C48" i="88"/>
  <c r="D47" i="88"/>
  <c r="C47" i="88"/>
  <c r="D46" i="88"/>
  <c r="C46" i="88"/>
  <c r="D45" i="88"/>
  <c r="C45" i="88"/>
  <c r="D44" i="88"/>
  <c r="C44" i="88"/>
  <c r="D43" i="88"/>
  <c r="C43" i="88"/>
  <c r="D42" i="88"/>
  <c r="C42" i="88"/>
  <c r="D41" i="88"/>
  <c r="C41" i="88"/>
  <c r="D40" i="88"/>
  <c r="F40" i="88" s="1"/>
  <c r="C40" i="88"/>
  <c r="E40" i="88" s="1"/>
  <c r="D39" i="88"/>
  <c r="C39" i="88"/>
  <c r="D38" i="88"/>
  <c r="C38" i="88"/>
  <c r="D37" i="88"/>
  <c r="C37" i="88"/>
  <c r="D36" i="88"/>
  <c r="C36" i="88"/>
  <c r="D35" i="88"/>
  <c r="C35" i="88"/>
  <c r="D34" i="88"/>
  <c r="C34" i="88"/>
  <c r="D33" i="88"/>
  <c r="C33" i="88"/>
  <c r="D32" i="88"/>
  <c r="C32" i="88"/>
  <c r="D31" i="88"/>
  <c r="C31" i="88"/>
  <c r="D30" i="88"/>
  <c r="C30" i="88"/>
  <c r="D29" i="88"/>
  <c r="C29" i="88"/>
  <c r="D28" i="88"/>
  <c r="C28" i="88"/>
  <c r="D27" i="88"/>
  <c r="C27" i="88"/>
  <c r="D26" i="88"/>
  <c r="C26" i="88"/>
  <c r="D25" i="88"/>
  <c r="C25" i="88"/>
  <c r="D24" i="88"/>
  <c r="C24" i="88"/>
  <c r="D23" i="88"/>
  <c r="C23" i="88"/>
  <c r="D22" i="88"/>
  <c r="C22" i="88"/>
  <c r="D21" i="88"/>
  <c r="C21" i="88"/>
  <c r="D20" i="88"/>
  <c r="C20" i="88"/>
  <c r="D19" i="88"/>
  <c r="C19" i="88"/>
  <c r="D18" i="88"/>
  <c r="C18" i="88"/>
  <c r="D17" i="88"/>
  <c r="C17" i="88"/>
  <c r="D16" i="88"/>
  <c r="F16" i="88" s="1"/>
  <c r="C16" i="88"/>
  <c r="E16" i="88" s="1"/>
  <c r="D15" i="88"/>
  <c r="F15" i="88" s="1"/>
  <c r="C15" i="88"/>
  <c r="E15" i="88" s="1"/>
  <c r="D14" i="88"/>
  <c r="F14" i="88" s="1"/>
  <c r="C14" i="88"/>
  <c r="E14" i="88" s="1"/>
  <c r="D13" i="88"/>
  <c r="C13" i="88"/>
  <c r="D12" i="88"/>
  <c r="F12" i="88" s="1"/>
  <c r="C12" i="88"/>
  <c r="E12" i="88" s="1"/>
  <c r="D11" i="88"/>
  <c r="C11" i="88"/>
  <c r="D10" i="88"/>
  <c r="C10" i="88"/>
  <c r="D9" i="88"/>
  <c r="C9" i="88"/>
  <c r="D8" i="88"/>
  <c r="C8" i="88"/>
  <c r="D7" i="88"/>
  <c r="C7" i="88"/>
  <c r="D6" i="88"/>
  <c r="C6" i="88"/>
  <c r="D5" i="88"/>
  <c r="C5" i="88"/>
  <c r="D4" i="88"/>
  <c r="C4" i="88"/>
  <c r="D3" i="88"/>
  <c r="C3" i="88"/>
  <c r="D2" i="88"/>
  <c r="C2" i="88"/>
  <c r="G123" i="89"/>
  <c r="G122" i="89"/>
  <c r="G134" i="88"/>
  <c r="F134" i="88"/>
  <c r="E134" i="88"/>
  <c r="G133" i="88"/>
  <c r="G138" i="88"/>
  <c r="E138" i="88"/>
  <c r="G105" i="88"/>
  <c r="F105" i="88"/>
  <c r="G63" i="88"/>
  <c r="G62" i="88"/>
  <c r="G59" i="88"/>
  <c r="G40" i="88"/>
  <c r="G16" i="88"/>
  <c r="G15" i="88"/>
  <c r="G14" i="88"/>
  <c r="G12" i="88"/>
  <c r="E19" i="76" l="1"/>
  <c r="F19" i="76"/>
  <c r="H16" i="4" l="1"/>
  <c r="H67" i="93" l="1"/>
  <c r="F67" i="93"/>
  <c r="H79" i="93"/>
  <c r="H74" i="93"/>
  <c r="F73" i="93"/>
  <c r="H56" i="93"/>
  <c r="H37" i="93"/>
  <c r="H58" i="93" l="1"/>
  <c r="H62" i="93" s="1"/>
  <c r="H65" i="93" s="1"/>
  <c r="H69" i="93" s="1"/>
  <c r="M513" i="23" l="1"/>
  <c r="M530" i="23" l="1"/>
  <c r="M529" i="23"/>
  <c r="M542" i="23" l="1"/>
  <c r="J158" i="92" l="1"/>
  <c r="J154" i="92"/>
  <c r="L154" i="92" s="1"/>
  <c r="K156" i="92"/>
  <c r="L156" i="92" s="1"/>
  <c r="K155" i="92"/>
  <c r="L155" i="92" s="1"/>
  <c r="J156" i="92"/>
  <c r="J155" i="92"/>
  <c r="J157" i="92" s="1"/>
  <c r="J161" i="92" l="1"/>
  <c r="N634" i="23" l="1"/>
  <c r="I202" i="81" l="1"/>
  <c r="H202" i="81"/>
  <c r="L200" i="81"/>
  <c r="K200" i="81"/>
  <c r="J200" i="81"/>
  <c r="G200" i="81"/>
  <c r="M117" i="23" l="1"/>
  <c r="I131" i="23" l="1"/>
  <c r="G198" i="81" l="1"/>
  <c r="D130" i="89" l="1"/>
  <c r="D141" i="88" s="1"/>
  <c r="C130" i="89"/>
  <c r="C141" i="88" s="1"/>
  <c r="Q319" i="23"/>
  <c r="E136" i="88"/>
  <c r="G126" i="88"/>
  <c r="F126" i="88"/>
  <c r="E126" i="88"/>
  <c r="G124" i="88"/>
  <c r="F124" i="88"/>
  <c r="E124" i="88"/>
  <c r="I481" i="23" s="1"/>
  <c r="I130" i="23" l="1"/>
  <c r="I4" i="88"/>
  <c r="C139" i="88" l="1"/>
  <c r="M115" i="23"/>
  <c r="F137" i="88"/>
  <c r="E137" i="88"/>
  <c r="F136" i="88"/>
  <c r="I486" i="23"/>
  <c r="F135" i="88"/>
  <c r="E135" i="88"/>
  <c r="F132" i="88"/>
  <c r="E132" i="88"/>
  <c r="F131" i="88"/>
  <c r="E131" i="88"/>
  <c r="F130" i="88"/>
  <c r="E130" i="88"/>
  <c r="F129" i="88"/>
  <c r="E129" i="88"/>
  <c r="F128" i="88"/>
  <c r="E128" i="88"/>
  <c r="F127" i="88"/>
  <c r="E127" i="88"/>
  <c r="F125" i="88"/>
  <c r="E125" i="88"/>
  <c r="F123" i="88"/>
  <c r="E123" i="88"/>
  <c r="F122" i="88"/>
  <c r="E122" i="88"/>
  <c r="F121" i="88"/>
  <c r="E121" i="88"/>
  <c r="F120" i="88"/>
  <c r="E120" i="88"/>
  <c r="F119" i="88"/>
  <c r="E119" i="88"/>
  <c r="F118" i="88"/>
  <c r="E118" i="88"/>
  <c r="F117" i="88"/>
  <c r="E117" i="88"/>
  <c r="F116" i="88"/>
  <c r="E116" i="88"/>
  <c r="F115" i="88"/>
  <c r="E115" i="88"/>
  <c r="F114" i="88"/>
  <c r="E114" i="88"/>
  <c r="F113" i="88"/>
  <c r="E113" i="88"/>
  <c r="F112" i="88"/>
  <c r="E112" i="88"/>
  <c r="F111" i="88"/>
  <c r="E111" i="88"/>
  <c r="F110" i="88"/>
  <c r="E110" i="88"/>
  <c r="F109" i="88"/>
  <c r="E109" i="88"/>
  <c r="F108" i="88"/>
  <c r="E108" i="88"/>
  <c r="F107" i="88"/>
  <c r="E107" i="88"/>
  <c r="F106" i="88"/>
  <c r="E106" i="88"/>
  <c r="F104" i="88"/>
  <c r="E104" i="88"/>
  <c r="F103" i="88"/>
  <c r="E103" i="88"/>
  <c r="F102" i="88"/>
  <c r="E102" i="88"/>
  <c r="F101" i="88"/>
  <c r="E101" i="88"/>
  <c r="F100" i="88"/>
  <c r="E100" i="88"/>
  <c r="F99" i="88"/>
  <c r="E99" i="88"/>
  <c r="E17" i="74" s="1"/>
  <c r="F98" i="88"/>
  <c r="E98" i="88"/>
  <c r="F97" i="88"/>
  <c r="E97" i="88"/>
  <c r="F96" i="88"/>
  <c r="E96" i="88"/>
  <c r="F95" i="88"/>
  <c r="E95" i="88"/>
  <c r="F94" i="88"/>
  <c r="I513" i="23" s="1"/>
  <c r="E94" i="88"/>
  <c r="F93" i="88"/>
  <c r="I512" i="23" s="1"/>
  <c r="E93" i="88"/>
  <c r="F92" i="88"/>
  <c r="I320" i="23" s="1"/>
  <c r="E92" i="88"/>
  <c r="F91" i="88"/>
  <c r="E91" i="88"/>
  <c r="F90" i="88"/>
  <c r="E90" i="88"/>
  <c r="F89" i="88"/>
  <c r="I516" i="23" s="1"/>
  <c r="E89" i="88"/>
  <c r="F88" i="88"/>
  <c r="E88" i="88"/>
  <c r="F87" i="88"/>
  <c r="E87" i="88"/>
  <c r="F86" i="88"/>
  <c r="E86" i="88"/>
  <c r="F85" i="88"/>
  <c r="I321" i="23" s="1"/>
  <c r="E85" i="88"/>
  <c r="F84" i="88"/>
  <c r="I317" i="23" s="1"/>
  <c r="E84" i="88"/>
  <c r="F83" i="88"/>
  <c r="E83" i="88"/>
  <c r="F82" i="88"/>
  <c r="E82" i="88"/>
  <c r="F81" i="88"/>
  <c r="E81" i="88"/>
  <c r="F80" i="88"/>
  <c r="F24" i="4" s="1"/>
  <c r="I24" i="4" s="1"/>
  <c r="F28" i="69" s="1"/>
  <c r="E80" i="88"/>
  <c r="F79" i="88"/>
  <c r="F23" i="4" s="1"/>
  <c r="E79" i="88"/>
  <c r="F78" i="88"/>
  <c r="E78" i="88"/>
  <c r="F77" i="88"/>
  <c r="I319" i="23" s="1"/>
  <c r="E77" i="88"/>
  <c r="F76" i="88"/>
  <c r="E76" i="88"/>
  <c r="F75" i="88"/>
  <c r="I318" i="23" s="1"/>
  <c r="L345" i="23" s="1"/>
  <c r="E75" i="88"/>
  <c r="F74" i="88"/>
  <c r="I511" i="23" s="1"/>
  <c r="E74" i="88"/>
  <c r="F73" i="88"/>
  <c r="I517" i="23" s="1"/>
  <c r="E73" i="88"/>
  <c r="F72" i="88"/>
  <c r="I514" i="23" s="1"/>
  <c r="E72" i="88"/>
  <c r="F71" i="88"/>
  <c r="I510" i="23" s="1"/>
  <c r="E71" i="88"/>
  <c r="F70" i="88"/>
  <c r="E70" i="88"/>
  <c r="F69" i="88"/>
  <c r="E69" i="88"/>
  <c r="F68" i="88"/>
  <c r="E68" i="88"/>
  <c r="F67" i="88"/>
  <c r="E67" i="88"/>
  <c r="F66" i="88"/>
  <c r="E66" i="88"/>
  <c r="F65" i="88"/>
  <c r="E65" i="88"/>
  <c r="F64" i="88"/>
  <c r="E64" i="88"/>
  <c r="F61" i="88"/>
  <c r="E61" i="88"/>
  <c r="F60" i="88"/>
  <c r="E60" i="88"/>
  <c r="F58" i="88"/>
  <c r="E58" i="88"/>
  <c r="F57" i="88"/>
  <c r="E57" i="88"/>
  <c r="F56" i="88"/>
  <c r="E56" i="88"/>
  <c r="F55" i="88"/>
  <c r="E55" i="88"/>
  <c r="F54" i="88"/>
  <c r="E54" i="88"/>
  <c r="F53" i="88"/>
  <c r="E53" i="88"/>
  <c r="F52" i="88"/>
  <c r="E52" i="88"/>
  <c r="F51" i="88"/>
  <c r="E51" i="88"/>
  <c r="F50" i="88"/>
  <c r="E50" i="88"/>
  <c r="F49" i="88"/>
  <c r="E49" i="88"/>
  <c r="F48" i="88"/>
  <c r="E48" i="88"/>
  <c r="F47" i="88"/>
  <c r="E47" i="88"/>
  <c r="F46" i="88"/>
  <c r="E46" i="88"/>
  <c r="F45" i="88"/>
  <c r="E45" i="88"/>
  <c r="F44" i="88"/>
  <c r="E44" i="88"/>
  <c r="F43" i="88"/>
  <c r="E43" i="88"/>
  <c r="F42" i="88"/>
  <c r="E42" i="88"/>
  <c r="F41" i="88"/>
  <c r="E41" i="88"/>
  <c r="F39" i="88"/>
  <c r="E39" i="88"/>
  <c r="F38" i="88"/>
  <c r="E38" i="88"/>
  <c r="F37" i="88"/>
  <c r="E37" i="88"/>
  <c r="F36" i="88"/>
  <c r="E36" i="88"/>
  <c r="F35" i="88"/>
  <c r="E35" i="88"/>
  <c r="F34" i="88"/>
  <c r="E34" i="88"/>
  <c r="F33" i="88"/>
  <c r="E33" i="88"/>
  <c r="F32" i="88"/>
  <c r="E32" i="88"/>
  <c r="F31" i="88"/>
  <c r="E31" i="88"/>
  <c r="F15" i="4" s="1"/>
  <c r="AL15" i="4" s="1"/>
  <c r="F21" i="69" s="1"/>
  <c r="F30" i="88"/>
  <c r="E30" i="88"/>
  <c r="F29" i="88"/>
  <c r="E29" i="88"/>
  <c r="F28" i="88"/>
  <c r="E28" i="88"/>
  <c r="F27" i="88"/>
  <c r="E27" i="88"/>
  <c r="F26" i="88"/>
  <c r="E26" i="88"/>
  <c r="F25" i="88"/>
  <c r="E25" i="88"/>
  <c r="F24" i="88"/>
  <c r="E24" i="88"/>
  <c r="F23" i="88"/>
  <c r="E23" i="88"/>
  <c r="F22" i="88"/>
  <c r="E22" i="88"/>
  <c r="F21" i="88"/>
  <c r="E21" i="88"/>
  <c r="F20" i="88"/>
  <c r="E20" i="88"/>
  <c r="F19" i="88"/>
  <c r="E19" i="88"/>
  <c r="F18" i="88"/>
  <c r="E18" i="88"/>
  <c r="F17" i="88"/>
  <c r="E17" i="88"/>
  <c r="F13" i="88"/>
  <c r="E13" i="88"/>
  <c r="F11" i="88"/>
  <c r="E11" i="88"/>
  <c r="F10" i="88"/>
  <c r="L21" i="88" s="1"/>
  <c r="L22" i="88" s="1"/>
  <c r="E10" i="88"/>
  <c r="F9" i="88"/>
  <c r="E9" i="88"/>
  <c r="F8" i="88"/>
  <c r="E8" i="88"/>
  <c r="F7" i="88"/>
  <c r="E7" i="88"/>
  <c r="F6" i="88"/>
  <c r="E6" i="88"/>
  <c r="F5" i="88"/>
  <c r="E5" i="88"/>
  <c r="F4" i="88"/>
  <c r="E4" i="88"/>
  <c r="I526" i="23" s="1"/>
  <c r="F3" i="88"/>
  <c r="E3" i="88"/>
  <c r="F2" i="88"/>
  <c r="E2" i="88"/>
  <c r="F14" i="4" l="1"/>
  <c r="E29" i="74"/>
  <c r="I32" i="88"/>
  <c r="F13" i="4" s="1"/>
  <c r="D139" i="88"/>
  <c r="D142" i="88" s="1"/>
  <c r="C142" i="88"/>
  <c r="F21" i="4"/>
  <c r="I520" i="23"/>
  <c r="F32" i="93"/>
  <c r="F29" i="93"/>
  <c r="E23" i="74"/>
  <c r="F42" i="93"/>
  <c r="E27" i="74"/>
  <c r="F46" i="93"/>
  <c r="E24" i="74"/>
  <c r="F43" i="93"/>
  <c r="E33" i="74"/>
  <c r="F52" i="93"/>
  <c r="E31" i="74"/>
  <c r="F50" i="93"/>
  <c r="E30" i="74"/>
  <c r="F49" i="93"/>
  <c r="F34" i="93"/>
  <c r="E14" i="74"/>
  <c r="F33" i="93"/>
  <c r="F36" i="93"/>
  <c r="E11" i="74"/>
  <c r="F30" i="93"/>
  <c r="E22" i="74"/>
  <c r="F41" i="93"/>
  <c r="E26" i="74"/>
  <c r="F45" i="93"/>
  <c r="E28" i="74"/>
  <c r="F47" i="93"/>
  <c r="E35" i="74"/>
  <c r="F54" i="93"/>
  <c r="F60" i="93"/>
  <c r="E34" i="74"/>
  <c r="F53" i="93"/>
  <c r="E32" i="74"/>
  <c r="F51" i="93"/>
  <c r="F48" i="93"/>
  <c r="E36" i="74"/>
  <c r="F55" i="93"/>
  <c r="I324" i="23"/>
  <c r="E15" i="74"/>
  <c r="I113" i="23"/>
  <c r="I112" i="23"/>
  <c r="I529" i="23"/>
  <c r="I323" i="23"/>
  <c r="I353" i="23"/>
  <c r="I360" i="23"/>
  <c r="I358" i="23"/>
  <c r="I355" i="23"/>
  <c r="I322" i="23"/>
  <c r="I357" i="23"/>
  <c r="E13" i="74"/>
  <c r="I359" i="23"/>
  <c r="I356" i="23"/>
  <c r="I132" i="23"/>
  <c r="I2" i="88"/>
  <c r="I5" i="82"/>
  <c r="G131" i="23"/>
  <c r="K199" i="81"/>
  <c r="G199" i="81"/>
  <c r="L198" i="81"/>
  <c r="K198" i="81"/>
  <c r="J198" i="81"/>
  <c r="K99" i="81" l="1"/>
  <c r="F12" i="4"/>
  <c r="K117" i="81"/>
  <c r="K93" i="81"/>
  <c r="K81" i="81"/>
  <c r="K77" i="81"/>
  <c r="K71" i="81"/>
  <c r="K65" i="81"/>
  <c r="K59" i="81"/>
  <c r="K39" i="81"/>
  <c r="K33" i="81"/>
  <c r="K29" i="81"/>
  <c r="K109" i="81"/>
  <c r="K104" i="81"/>
  <c r="K98" i="81"/>
  <c r="K92" i="81"/>
  <c r="K86" i="81"/>
  <c r="K80" i="81"/>
  <c r="K70" i="81"/>
  <c r="K50" i="81"/>
  <c r="K44" i="81"/>
  <c r="K38" i="81"/>
  <c r="K32" i="81"/>
  <c r="K28" i="81"/>
  <c r="K20" i="81"/>
  <c r="K14" i="81"/>
  <c r="K114" i="81"/>
  <c r="K108" i="81"/>
  <c r="K103" i="81"/>
  <c r="K91" i="81"/>
  <c r="K85" i="81"/>
  <c r="K79" i="81"/>
  <c r="K73" i="81"/>
  <c r="K61" i="81"/>
  <c r="K55" i="81"/>
  <c r="K49" i="81"/>
  <c r="K43" i="81"/>
  <c r="K31" i="81"/>
  <c r="K19" i="81"/>
  <c r="K13" i="81"/>
  <c r="K107" i="81"/>
  <c r="K94" i="81"/>
  <c r="K90" i="81"/>
  <c r="K72" i="81"/>
  <c r="K60" i="81"/>
  <c r="K48" i="81"/>
  <c r="K34" i="81"/>
  <c r="K18" i="81"/>
  <c r="K113" i="81"/>
  <c r="K78" i="81"/>
  <c r="K66" i="81"/>
  <c r="K54" i="81"/>
  <c r="K30" i="81"/>
  <c r="K24" i="81"/>
  <c r="K12" i="81"/>
  <c r="F56" i="93"/>
  <c r="K57" i="93" s="1"/>
  <c r="F77" i="93"/>
  <c r="F37" i="93"/>
  <c r="L199" i="81"/>
  <c r="J199" i="81"/>
  <c r="J202" i="81" s="1"/>
  <c r="K100" i="81" l="1"/>
  <c r="K105" i="81"/>
  <c r="K115" i="81"/>
  <c r="K118" i="81"/>
  <c r="K110" i="81"/>
  <c r="K95" i="81"/>
  <c r="K87" i="81"/>
  <c r="K82" i="81"/>
  <c r="K74" i="81"/>
  <c r="K67" i="81"/>
  <c r="K62" i="81"/>
  <c r="K56" i="81"/>
  <c r="K51" i="81"/>
  <c r="K45" i="81"/>
  <c r="K40" i="81"/>
  <c r="K35" i="81"/>
  <c r="K25" i="81"/>
  <c r="K21" i="81"/>
  <c r="K15" i="81"/>
  <c r="F58" i="93"/>
  <c r="F62" i="93" s="1"/>
  <c r="F65" i="93" s="1"/>
  <c r="F69" i="93" s="1"/>
  <c r="F72" i="93" l="1"/>
  <c r="F74" i="93" s="1"/>
  <c r="F79" i="93" s="1"/>
  <c r="F78" i="93" s="1"/>
  <c r="G113" i="23"/>
  <c r="G112" i="23"/>
  <c r="A101" i="23"/>
  <c r="A110" i="23" s="1"/>
  <c r="G20" i="82" l="1"/>
  <c r="G17" i="82"/>
  <c r="G11" i="82"/>
  <c r="G18" i="64" l="1"/>
  <c r="M10" i="76"/>
  <c r="M23" i="76" l="1"/>
  <c r="F41" i="69" l="1"/>
  <c r="G100" i="88"/>
  <c r="G24" i="88"/>
  <c r="I361" i="23" l="1"/>
  <c r="F20" i="4" s="1"/>
  <c r="M5" i="82"/>
  <c r="H28" i="4" l="1"/>
  <c r="O330" i="23" l="1"/>
  <c r="O331" i="23" s="1"/>
  <c r="O328" i="23"/>
  <c r="P328" i="23" s="1"/>
  <c r="P331" i="23" l="1"/>
  <c r="G16" i="90" l="1"/>
  <c r="G15" i="90"/>
  <c r="G14" i="90"/>
  <c r="G13" i="90"/>
  <c r="G12" i="90"/>
  <c r="G11" i="90"/>
  <c r="G10" i="90"/>
  <c r="G9" i="90"/>
  <c r="G8" i="90"/>
  <c r="G7" i="90"/>
  <c r="G6" i="90"/>
  <c r="G5" i="90"/>
  <c r="G4" i="90"/>
  <c r="G3" i="90"/>
  <c r="G2" i="90"/>
  <c r="N345" i="23" l="1"/>
  <c r="N331" i="23"/>
  <c r="M368" i="23"/>
  <c r="N45" i="4"/>
  <c r="O31" i="4"/>
  <c r="J41" i="4"/>
  <c r="J138" i="89"/>
  <c r="F123" i="89"/>
  <c r="E123" i="89"/>
  <c r="F122" i="89"/>
  <c r="E122" i="89"/>
  <c r="F121" i="89"/>
  <c r="E121" i="89"/>
  <c r="F120" i="89"/>
  <c r="E120" i="89"/>
  <c r="F119" i="89"/>
  <c r="E119" i="89"/>
  <c r="F118" i="89"/>
  <c r="E118" i="89"/>
  <c r="F117" i="89"/>
  <c r="E117" i="89"/>
  <c r="F116" i="89"/>
  <c r="E116" i="89"/>
  <c r="F115" i="89"/>
  <c r="E115" i="89"/>
  <c r="F114" i="89"/>
  <c r="E114" i="89"/>
  <c r="F113" i="89"/>
  <c r="E113" i="89"/>
  <c r="F112" i="89"/>
  <c r="E112" i="89"/>
  <c r="F111" i="89"/>
  <c r="E111" i="89"/>
  <c r="F110" i="89"/>
  <c r="E110" i="89"/>
  <c r="F109" i="89"/>
  <c r="E109" i="89"/>
  <c r="F108" i="89"/>
  <c r="E108" i="89"/>
  <c r="F107" i="89"/>
  <c r="E107" i="89"/>
  <c r="F106" i="89"/>
  <c r="E106" i="89"/>
  <c r="F105" i="89"/>
  <c r="E105" i="89"/>
  <c r="F104" i="89"/>
  <c r="E104" i="89"/>
  <c r="F103" i="89"/>
  <c r="E103" i="89"/>
  <c r="F102" i="89"/>
  <c r="E102" i="89"/>
  <c r="F101" i="89"/>
  <c r="E101" i="89"/>
  <c r="F100" i="89"/>
  <c r="E100" i="89"/>
  <c r="F99" i="89"/>
  <c r="E99" i="89"/>
  <c r="F98" i="89"/>
  <c r="E98" i="89"/>
  <c r="F97" i="89"/>
  <c r="E97" i="89"/>
  <c r="F96" i="89"/>
  <c r="E96" i="89"/>
  <c r="F95" i="89"/>
  <c r="E95" i="89"/>
  <c r="F94" i="89"/>
  <c r="E94" i="89"/>
  <c r="F93" i="89"/>
  <c r="E93" i="89"/>
  <c r="F92" i="89"/>
  <c r="E92" i="89"/>
  <c r="F91" i="89"/>
  <c r="E91" i="89"/>
  <c r="F90" i="89"/>
  <c r="E90" i="89"/>
  <c r="F89" i="89"/>
  <c r="E89" i="89"/>
  <c r="F88" i="89"/>
  <c r="E88" i="89"/>
  <c r="F87" i="89"/>
  <c r="E87" i="89"/>
  <c r="F86" i="89"/>
  <c r="E86" i="89"/>
  <c r="F85" i="89"/>
  <c r="E85" i="89"/>
  <c r="F84" i="89"/>
  <c r="E84" i="89"/>
  <c r="F83" i="89"/>
  <c r="E83" i="89"/>
  <c r="F82" i="89"/>
  <c r="E82" i="89"/>
  <c r="F81" i="89"/>
  <c r="E81" i="89"/>
  <c r="F80" i="89"/>
  <c r="E80" i="89"/>
  <c r="F79" i="89"/>
  <c r="E79" i="89"/>
  <c r="F78" i="89"/>
  <c r="E78" i="89"/>
  <c r="F77" i="89"/>
  <c r="E77" i="89"/>
  <c r="F76" i="89"/>
  <c r="E76" i="89"/>
  <c r="F75" i="89"/>
  <c r="E75" i="89"/>
  <c r="F74" i="89"/>
  <c r="E74" i="89"/>
  <c r="F73" i="89"/>
  <c r="E73" i="89"/>
  <c r="F72" i="89"/>
  <c r="E72" i="89"/>
  <c r="F71" i="89"/>
  <c r="E71" i="89"/>
  <c r="F70" i="89"/>
  <c r="E70" i="89"/>
  <c r="F69" i="89"/>
  <c r="E69" i="89"/>
  <c r="F68" i="89"/>
  <c r="E68" i="89"/>
  <c r="F67" i="89"/>
  <c r="E67" i="89"/>
  <c r="F66" i="89"/>
  <c r="E66" i="89"/>
  <c r="F65" i="89"/>
  <c r="E65" i="89"/>
  <c r="F64" i="89"/>
  <c r="E64" i="89"/>
  <c r="F63" i="89"/>
  <c r="E63" i="89"/>
  <c r="F62" i="89"/>
  <c r="E62" i="89"/>
  <c r="F61" i="89"/>
  <c r="E61" i="89"/>
  <c r="F60" i="89"/>
  <c r="E60" i="89"/>
  <c r="F59" i="89"/>
  <c r="E59" i="89"/>
  <c r="F58" i="89"/>
  <c r="E58" i="89"/>
  <c r="F57" i="89"/>
  <c r="E57" i="89"/>
  <c r="F56" i="89"/>
  <c r="E56" i="89"/>
  <c r="F55" i="89"/>
  <c r="E55" i="89"/>
  <c r="F54" i="89"/>
  <c r="E54" i="89"/>
  <c r="F53" i="89"/>
  <c r="E53" i="89"/>
  <c r="F52" i="89"/>
  <c r="E52" i="89"/>
  <c r="F51" i="89"/>
  <c r="E51" i="89"/>
  <c r="F50" i="89"/>
  <c r="E50" i="89"/>
  <c r="F49" i="89"/>
  <c r="E49" i="89"/>
  <c r="F48" i="89"/>
  <c r="E48" i="89"/>
  <c r="F47" i="89"/>
  <c r="E47" i="89"/>
  <c r="F46" i="89"/>
  <c r="E46" i="89"/>
  <c r="F45" i="89"/>
  <c r="E45" i="89"/>
  <c r="F44" i="89"/>
  <c r="E44" i="89"/>
  <c r="F43" i="89"/>
  <c r="E43" i="89"/>
  <c r="F42" i="89"/>
  <c r="E42" i="89"/>
  <c r="F41" i="89"/>
  <c r="E41" i="89"/>
  <c r="F40" i="89"/>
  <c r="E40" i="89"/>
  <c r="F39" i="89"/>
  <c r="E39" i="89"/>
  <c r="F38" i="89"/>
  <c r="E38" i="89"/>
  <c r="F37" i="89"/>
  <c r="E37" i="89"/>
  <c r="F36" i="89"/>
  <c r="E36" i="89"/>
  <c r="F35" i="89"/>
  <c r="E35" i="89"/>
  <c r="F34" i="89"/>
  <c r="E34" i="89"/>
  <c r="F33" i="89"/>
  <c r="E33" i="89"/>
  <c r="F32" i="89"/>
  <c r="E32" i="89"/>
  <c r="F31" i="89"/>
  <c r="E31" i="89"/>
  <c r="F30" i="89"/>
  <c r="E30" i="89"/>
  <c r="F29" i="89"/>
  <c r="E29" i="89"/>
  <c r="F28" i="89"/>
  <c r="E28" i="89"/>
  <c r="F27" i="89"/>
  <c r="E27" i="89"/>
  <c r="F26" i="89"/>
  <c r="E26" i="89"/>
  <c r="F25" i="89"/>
  <c r="E25" i="89"/>
  <c r="F24" i="89"/>
  <c r="E24" i="89"/>
  <c r="F23" i="89"/>
  <c r="E23" i="89"/>
  <c r="F22" i="89"/>
  <c r="E22" i="89"/>
  <c r="F21" i="89"/>
  <c r="E21" i="89"/>
  <c r="F20" i="89"/>
  <c r="E20" i="89"/>
  <c r="F19" i="89"/>
  <c r="E19" i="89"/>
  <c r="F18" i="89"/>
  <c r="E18" i="89"/>
  <c r="F17" i="89"/>
  <c r="E17" i="89"/>
  <c r="F16" i="89"/>
  <c r="E16" i="89"/>
  <c r="F15" i="89"/>
  <c r="E15" i="89"/>
  <c r="F14" i="89"/>
  <c r="E14" i="89"/>
  <c r="F13" i="89"/>
  <c r="E13" i="89"/>
  <c r="F12" i="89"/>
  <c r="E12" i="89"/>
  <c r="F11" i="89"/>
  <c r="E11" i="89"/>
  <c r="F10" i="89"/>
  <c r="E10" i="89"/>
  <c r="F9" i="89"/>
  <c r="E9" i="89"/>
  <c r="F8" i="89"/>
  <c r="E8" i="89"/>
  <c r="F7" i="89"/>
  <c r="E7" i="89"/>
  <c r="F6" i="89"/>
  <c r="E6" i="89"/>
  <c r="F5" i="89"/>
  <c r="E5" i="89"/>
  <c r="F4" i="89"/>
  <c r="E4" i="89"/>
  <c r="F3" i="89"/>
  <c r="E3" i="89"/>
  <c r="F2" i="89"/>
  <c r="E2" i="89"/>
  <c r="D138" i="89"/>
  <c r="C138" i="89"/>
  <c r="G28" i="88"/>
  <c r="G27" i="88"/>
  <c r="G54" i="88"/>
  <c r="G121" i="89"/>
  <c r="G120" i="89"/>
  <c r="G119" i="89"/>
  <c r="G118" i="89"/>
  <c r="G117" i="89"/>
  <c r="G116" i="89"/>
  <c r="G115" i="89"/>
  <c r="G114" i="89"/>
  <c r="G113" i="89"/>
  <c r="G112" i="89"/>
  <c r="G111" i="89"/>
  <c r="G110" i="89"/>
  <c r="G109" i="89"/>
  <c r="G108" i="89"/>
  <c r="G107" i="89"/>
  <c r="G106" i="89"/>
  <c r="G105" i="89"/>
  <c r="G104" i="89"/>
  <c r="G103" i="89"/>
  <c r="G102" i="89"/>
  <c r="G101" i="89"/>
  <c r="G100" i="89"/>
  <c r="G99" i="89"/>
  <c r="G98" i="89"/>
  <c r="G97" i="89"/>
  <c r="G96" i="89"/>
  <c r="G95" i="89"/>
  <c r="G94" i="89"/>
  <c r="G93" i="89"/>
  <c r="G92" i="89"/>
  <c r="G91" i="89"/>
  <c r="G90" i="89"/>
  <c r="G89" i="89"/>
  <c r="G88" i="89"/>
  <c r="G87" i="89"/>
  <c r="G86" i="89"/>
  <c r="G85" i="89"/>
  <c r="G84" i="89"/>
  <c r="G83" i="89"/>
  <c r="G82" i="89"/>
  <c r="G81" i="89"/>
  <c r="G80" i="89"/>
  <c r="G79" i="89"/>
  <c r="G78" i="89"/>
  <c r="G77" i="89"/>
  <c r="G76" i="89"/>
  <c r="G75" i="89"/>
  <c r="G74" i="89"/>
  <c r="G73" i="89"/>
  <c r="G72" i="89"/>
  <c r="G71" i="89"/>
  <c r="G70" i="89"/>
  <c r="G69" i="89"/>
  <c r="G68" i="89"/>
  <c r="G67" i="89"/>
  <c r="G66" i="89"/>
  <c r="G65" i="89"/>
  <c r="G64" i="89"/>
  <c r="G63" i="89"/>
  <c r="G62" i="89"/>
  <c r="G61" i="89"/>
  <c r="G60" i="89"/>
  <c r="G59" i="89"/>
  <c r="G58" i="89"/>
  <c r="G57" i="89"/>
  <c r="G56" i="89"/>
  <c r="G55" i="89"/>
  <c r="G54" i="89"/>
  <c r="G53" i="89"/>
  <c r="G52" i="89"/>
  <c r="G51" i="89"/>
  <c r="G50" i="89"/>
  <c r="G49" i="89"/>
  <c r="G48" i="89"/>
  <c r="G47" i="89"/>
  <c r="G46" i="89"/>
  <c r="G45" i="89"/>
  <c r="G44" i="89"/>
  <c r="G43" i="89"/>
  <c r="G42" i="89"/>
  <c r="G41" i="89"/>
  <c r="G40" i="89"/>
  <c r="G39" i="89"/>
  <c r="G38" i="89"/>
  <c r="G37" i="89"/>
  <c r="G36" i="89"/>
  <c r="G35" i="89"/>
  <c r="G34" i="89"/>
  <c r="G33" i="89"/>
  <c r="G32" i="89"/>
  <c r="G31" i="89"/>
  <c r="G30" i="89"/>
  <c r="G29" i="89"/>
  <c r="G28" i="89"/>
  <c r="G27" i="89"/>
  <c r="G26" i="89"/>
  <c r="G25" i="89"/>
  <c r="G24" i="89"/>
  <c r="G23" i="89"/>
  <c r="G22" i="89"/>
  <c r="G21" i="89"/>
  <c r="G20" i="89"/>
  <c r="G19" i="89"/>
  <c r="G18" i="89"/>
  <c r="G17" i="89"/>
  <c r="G16" i="89"/>
  <c r="G15" i="89"/>
  <c r="G14" i="89"/>
  <c r="G13" i="89"/>
  <c r="G12" i="89"/>
  <c r="G11" i="89"/>
  <c r="G10" i="89"/>
  <c r="G9" i="89"/>
  <c r="G8" i="89"/>
  <c r="G7" i="89"/>
  <c r="G6" i="89"/>
  <c r="G5" i="89"/>
  <c r="G4" i="89"/>
  <c r="G3" i="89"/>
  <c r="G2" i="89"/>
  <c r="M35" i="4"/>
  <c r="I138" i="89" l="1"/>
  <c r="I139" i="89" s="1"/>
  <c r="A46" i="76" l="1"/>
  <c r="A45" i="76"/>
  <c r="A44" i="76"/>
  <c r="I477" i="23" l="1"/>
  <c r="I476" i="23"/>
  <c r="G137" i="88"/>
  <c r="G136" i="88"/>
  <c r="G135" i="88"/>
  <c r="G132" i="88"/>
  <c r="G131" i="88"/>
  <c r="G130" i="88"/>
  <c r="G129" i="88"/>
  <c r="G128" i="88"/>
  <c r="G127" i="88"/>
  <c r="G125" i="88"/>
  <c r="G123" i="88"/>
  <c r="G122" i="88"/>
  <c r="G121" i="88"/>
  <c r="G120" i="88"/>
  <c r="G119" i="88"/>
  <c r="G118" i="88"/>
  <c r="G117" i="88"/>
  <c r="G116" i="88"/>
  <c r="G115" i="88"/>
  <c r="G114" i="88"/>
  <c r="G113" i="88"/>
  <c r="G112" i="88"/>
  <c r="G111" i="88"/>
  <c r="G110" i="88"/>
  <c r="G109" i="88"/>
  <c r="G108" i="88"/>
  <c r="G107" i="88"/>
  <c r="G106" i="88"/>
  <c r="G104" i="88"/>
  <c r="G103" i="88"/>
  <c r="G102" i="88"/>
  <c r="G101" i="88"/>
  <c r="G99" i="88"/>
  <c r="G98" i="88"/>
  <c r="G97" i="88"/>
  <c r="G96" i="88"/>
  <c r="G95" i="88"/>
  <c r="G94" i="88"/>
  <c r="G93" i="88"/>
  <c r="G92" i="88"/>
  <c r="G91" i="88"/>
  <c r="G90" i="88"/>
  <c r="G89" i="88"/>
  <c r="G88" i="88"/>
  <c r="G87" i="88"/>
  <c r="G86" i="88"/>
  <c r="G85" i="88"/>
  <c r="G84" i="88"/>
  <c r="G83" i="88"/>
  <c r="G82" i="88"/>
  <c r="G81" i="88"/>
  <c r="G80" i="88"/>
  <c r="G79" i="88"/>
  <c r="G78" i="88"/>
  <c r="G77" i="88"/>
  <c r="G76" i="88"/>
  <c r="G75" i="88"/>
  <c r="G74" i="88"/>
  <c r="G73" i="88"/>
  <c r="G72" i="88"/>
  <c r="G71" i="88"/>
  <c r="G70" i="88"/>
  <c r="G69" i="88"/>
  <c r="G68" i="88"/>
  <c r="G67" i="88"/>
  <c r="G66" i="88"/>
  <c r="G65" i="88"/>
  <c r="G64" i="88"/>
  <c r="G61" i="88"/>
  <c r="G60" i="88"/>
  <c r="G58" i="88"/>
  <c r="G57" i="88"/>
  <c r="G56" i="88"/>
  <c r="G55" i="88"/>
  <c r="G53" i="88"/>
  <c r="G52" i="88"/>
  <c r="G51" i="88"/>
  <c r="G50" i="88"/>
  <c r="G49" i="88"/>
  <c r="G48" i="88"/>
  <c r="G47" i="88"/>
  <c r="G46" i="88"/>
  <c r="G45" i="88"/>
  <c r="G44" i="88"/>
  <c r="G43" i="88"/>
  <c r="G42" i="88"/>
  <c r="G41" i="88"/>
  <c r="G39" i="88"/>
  <c r="G38" i="88"/>
  <c r="G37" i="88"/>
  <c r="G36" i="88"/>
  <c r="G35" i="88"/>
  <c r="G34" i="88"/>
  <c r="G33" i="88"/>
  <c r="G32" i="88"/>
  <c r="G31" i="88"/>
  <c r="G30" i="88"/>
  <c r="G29" i="88"/>
  <c r="G26" i="88"/>
  <c r="G25" i="88"/>
  <c r="G23" i="88"/>
  <c r="G22" i="88"/>
  <c r="G21" i="88"/>
  <c r="G20" i="88"/>
  <c r="G19" i="88"/>
  <c r="G18" i="88"/>
  <c r="G17" i="88"/>
  <c r="G13" i="88"/>
  <c r="G11" i="88"/>
  <c r="G10" i="88"/>
  <c r="G9" i="88"/>
  <c r="G8" i="88"/>
  <c r="G7" i="88"/>
  <c r="G6" i="88"/>
  <c r="G5" i="88"/>
  <c r="G4" i="88"/>
  <c r="G3" i="88"/>
  <c r="G2" i="88"/>
  <c r="P327" i="23" l="1"/>
  <c r="P329" i="23" s="1"/>
  <c r="M341" i="23"/>
  <c r="O327" i="23"/>
  <c r="O329" i="23" s="1"/>
  <c r="L331" i="23"/>
  <c r="L330" i="23"/>
  <c r="D155" i="88"/>
  <c r="I474" i="23"/>
  <c r="I480" i="23"/>
  <c r="I475" i="23"/>
  <c r="C155" i="88" l="1"/>
  <c r="G151" i="88"/>
  <c r="K32" i="87" l="1"/>
  <c r="J32" i="87"/>
  <c r="L31" i="87"/>
  <c r="I31" i="87"/>
  <c r="O31" i="87" s="1"/>
  <c r="L30" i="87"/>
  <c r="I30" i="87"/>
  <c r="O30" i="87" s="1"/>
  <c r="K28" i="87"/>
  <c r="J28" i="87"/>
  <c r="L27" i="87"/>
  <c r="L28" i="87" s="1"/>
  <c r="I27" i="87"/>
  <c r="O27" i="87" s="1"/>
  <c r="O28" i="87" s="1"/>
  <c r="K25" i="87"/>
  <c r="J25" i="87"/>
  <c r="L24" i="87"/>
  <c r="L25" i="87" s="1"/>
  <c r="I24" i="87"/>
  <c r="O24" i="87" s="1"/>
  <c r="O25" i="87" s="1"/>
  <c r="K22" i="87"/>
  <c r="J22" i="87"/>
  <c r="P21" i="87"/>
  <c r="L21" i="87"/>
  <c r="I21" i="87"/>
  <c r="L20" i="87"/>
  <c r="I20" i="87"/>
  <c r="O20" i="87" s="1"/>
  <c r="K18" i="87"/>
  <c r="J18" i="87"/>
  <c r="L17" i="87"/>
  <c r="I17" i="87"/>
  <c r="O17" i="87" s="1"/>
  <c r="L16" i="87"/>
  <c r="I16" i="87"/>
  <c r="O16" i="87" s="1"/>
  <c r="L15" i="87"/>
  <c r="I15" i="87"/>
  <c r="O15" i="87" s="1"/>
  <c r="L32" i="87" l="1"/>
  <c r="O21" i="87"/>
  <c r="O22" i="87" s="1"/>
  <c r="L18" i="87"/>
  <c r="L22" i="87"/>
  <c r="O32" i="87"/>
  <c r="O18" i="87"/>
  <c r="A226" i="23"/>
  <c r="E43" i="86" l="1"/>
  <c r="F43" i="86" s="1"/>
  <c r="E42" i="86"/>
  <c r="E40" i="86"/>
  <c r="F40" i="86" s="1"/>
  <c r="E37" i="86"/>
  <c r="F37" i="86" s="1"/>
  <c r="E36" i="86"/>
  <c r="F36" i="86" s="1"/>
  <c r="E33" i="86"/>
  <c r="F33" i="86" s="1"/>
  <c r="E30" i="86"/>
  <c r="F30" i="86" s="1"/>
  <c r="E27" i="86"/>
  <c r="F27" i="86" s="1"/>
  <c r="E26" i="86"/>
  <c r="F26" i="86" s="1"/>
  <c r="E25" i="86"/>
  <c r="F25" i="86" s="1"/>
  <c r="E24" i="86"/>
  <c r="F24" i="86" s="1"/>
  <c r="E21" i="86"/>
  <c r="F21" i="86" s="1"/>
  <c r="E18" i="86"/>
  <c r="F18" i="86" s="1"/>
  <c r="E15" i="86"/>
  <c r="F15" i="86" s="1"/>
  <c r="E14" i="86"/>
  <c r="E12" i="86"/>
  <c r="F12" i="86" s="1"/>
  <c r="E9" i="86"/>
  <c r="F9" i="86" s="1"/>
  <c r="I38" i="86"/>
  <c r="I41" i="86" s="1"/>
  <c r="I44" i="86" s="1"/>
  <c r="I47" i="86" s="1"/>
  <c r="H38" i="86"/>
  <c r="H41" i="86" s="1"/>
  <c r="H44" i="86" s="1"/>
  <c r="H47" i="86" s="1"/>
  <c r="G38" i="86"/>
  <c r="G41" i="86" s="1"/>
  <c r="G44" i="86" s="1"/>
  <c r="G47" i="86" s="1"/>
  <c r="I34" i="86"/>
  <c r="H34" i="86"/>
  <c r="G34" i="86"/>
  <c r="I31" i="86"/>
  <c r="H31" i="86"/>
  <c r="G31" i="86"/>
  <c r="I28" i="86"/>
  <c r="H28" i="86"/>
  <c r="G28" i="86"/>
  <c r="I22" i="86"/>
  <c r="H22" i="86"/>
  <c r="G22" i="86"/>
  <c r="I19" i="86"/>
  <c r="H19" i="86"/>
  <c r="G19" i="86"/>
  <c r="I16" i="86"/>
  <c r="H16" i="86"/>
  <c r="G16" i="86"/>
  <c r="I13" i="86"/>
  <c r="H13" i="86"/>
  <c r="G13" i="86"/>
  <c r="I10" i="86"/>
  <c r="H10" i="86"/>
  <c r="G10" i="86"/>
  <c r="K305" i="23" l="1"/>
  <c r="O112" i="23" l="1"/>
  <c r="I114" i="23"/>
  <c r="F11" i="4" l="1"/>
  <c r="M116" i="23"/>
  <c r="M112" i="23"/>
  <c r="AN43" i="69" l="1"/>
  <c r="F16" i="4"/>
  <c r="AL16" i="4" s="1"/>
  <c r="AL17" i="4" s="1"/>
  <c r="O43" i="69"/>
  <c r="G37" i="74"/>
  <c r="U225" i="23" l="1"/>
  <c r="G57" i="74" l="1"/>
  <c r="E11" i="4" l="1"/>
  <c r="N484" i="23" l="1"/>
  <c r="L484" i="23"/>
  <c r="N483" i="23"/>
  <c r="L483" i="23"/>
  <c r="L475" i="23"/>
  <c r="N475" i="23"/>
  <c r="L476" i="23"/>
  <c r="N476" i="23"/>
  <c r="L495" i="23"/>
  <c r="L504" i="23"/>
  <c r="L523" i="23"/>
  <c r="A641" i="23"/>
  <c r="A642" i="23"/>
  <c r="A647" i="23"/>
  <c r="A648" i="23"/>
  <c r="M326" i="23"/>
  <c r="B315" i="23"/>
  <c r="M371" i="23"/>
  <c r="M370" i="23"/>
  <c r="K404" i="23"/>
  <c r="M372" i="23" l="1"/>
  <c r="A125" i="23" l="1"/>
  <c r="A315" i="23" s="1"/>
  <c r="A350" i="23" s="1"/>
  <c r="A364" i="23" s="1"/>
  <c r="K132" i="23"/>
  <c r="A103" i="76"/>
  <c r="A102" i="76"/>
  <c r="A97" i="76"/>
  <c r="A96" i="76"/>
  <c r="A93" i="76"/>
  <c r="A56" i="69"/>
  <c r="A55" i="69"/>
  <c r="A50" i="69"/>
  <c r="A49" i="69"/>
  <c r="A46" i="69"/>
  <c r="A31" i="64"/>
  <c r="A30" i="64"/>
  <c r="A25" i="64"/>
  <c r="A24" i="64"/>
  <c r="A21" i="64"/>
  <c r="A72" i="74"/>
  <c r="A71" i="74"/>
  <c r="A66" i="74"/>
  <c r="A65" i="74"/>
  <c r="A62" i="74"/>
  <c r="E20" i="4" l="1"/>
  <c r="E12" i="4"/>
  <c r="A297" i="23"/>
  <c r="G299" i="23" l="1"/>
  <c r="G300" i="23" l="1"/>
  <c r="A310" i="23" s="1"/>
  <c r="A307" i="23"/>
  <c r="E25" i="4" l="1"/>
  <c r="A368" i="23"/>
  <c r="A391" i="23" s="1"/>
  <c r="A407" i="23" s="1"/>
  <c r="A423" i="23" s="1"/>
  <c r="A471" i="23" s="1"/>
  <c r="A506" i="23" s="1"/>
  <c r="G317" i="23"/>
  <c r="G318" i="23" l="1"/>
  <c r="A340" i="23" s="1"/>
  <c r="A327" i="23"/>
  <c r="D41" i="74" s="1"/>
  <c r="A380" i="23"/>
  <c r="D45" i="74"/>
  <c r="O19" i="69"/>
  <c r="A4" i="64"/>
  <c r="A400" i="23" l="1"/>
  <c r="A554" i="23" s="1"/>
  <c r="A590" i="23" s="1"/>
  <c r="A616" i="23" s="1"/>
  <c r="A628" i="23" s="1"/>
  <c r="A563" i="23" l="1"/>
  <c r="A576" i="23" s="1"/>
  <c r="D59" i="74"/>
  <c r="L492" i="23"/>
  <c r="L489" i="23"/>
  <c r="A630" i="23" l="1"/>
  <c r="A632" i="23" s="1"/>
  <c r="A636" i="23"/>
  <c r="A638" i="23" s="1"/>
  <c r="I305" i="23" l="1"/>
  <c r="L326" i="23"/>
  <c r="I325" i="23"/>
  <c r="F25" i="4" s="1"/>
  <c r="O127" i="81"/>
  <c r="P127" i="81"/>
  <c r="O128" i="81"/>
  <c r="P128" i="81"/>
  <c r="G146" i="81"/>
  <c r="G147" i="81"/>
  <c r="H149" i="81"/>
  <c r="J34" i="87" s="1"/>
  <c r="I149" i="81"/>
  <c r="K34" i="87" s="1"/>
  <c r="J149" i="81"/>
  <c r="L34" i="87" s="1"/>
  <c r="Q150" i="81"/>
  <c r="I168" i="81"/>
  <c r="I169" i="81"/>
  <c r="L317" i="23" l="1"/>
  <c r="M307" i="23"/>
  <c r="L132" i="81"/>
  <c r="L134" i="81" s="1"/>
  <c r="I182" i="81"/>
  <c r="J182" i="81" s="1"/>
  <c r="K182" i="81" s="1"/>
  <c r="Q128" i="81"/>
  <c r="Q127" i="81"/>
  <c r="A82" i="23"/>
  <c r="J17" i="4" l="1"/>
  <c r="J18" i="4" s="1"/>
  <c r="I12" i="4" l="1"/>
  <c r="F19" i="69" s="1"/>
  <c r="M36" i="4"/>
  <c r="O32" i="4"/>
  <c r="M30" i="87"/>
  <c r="M24" i="87"/>
  <c r="M25" i="87" s="1"/>
  <c r="M21" i="87"/>
  <c r="M17" i="87"/>
  <c r="M15" i="87"/>
  <c r="M31" i="87"/>
  <c r="M27" i="87"/>
  <c r="M28" i="87" s="1"/>
  <c r="M20" i="87"/>
  <c r="M22" i="87" l="1"/>
  <c r="M18" i="87"/>
  <c r="M32" i="87"/>
  <c r="A26" i="80" l="1"/>
  <c r="F26" i="80"/>
  <c r="A14" i="80"/>
  <c r="F14" i="80"/>
  <c r="I13" i="4" l="1"/>
  <c r="F20" i="69" s="1"/>
  <c r="M23" i="4"/>
  <c r="I14" i="4"/>
  <c r="F22" i="69" s="1"/>
  <c r="I402" i="23"/>
  <c r="I404" i="23" s="1"/>
  <c r="M76" i="78"/>
  <c r="I76" i="78"/>
  <c r="K90" i="78"/>
  <c r="G90" i="78"/>
  <c r="N60" i="78"/>
  <c r="M60" i="78"/>
  <c r="I60" i="78"/>
  <c r="N38" i="78"/>
  <c r="M38" i="78"/>
  <c r="I38" i="78"/>
  <c r="M26" i="78"/>
  <c r="K26" i="78"/>
  <c r="F15" i="69" l="1"/>
  <c r="I62" i="78"/>
  <c r="I67" i="78" s="1"/>
  <c r="I71" i="78" s="1"/>
  <c r="I79" i="78" s="1"/>
  <c r="M62" i="78"/>
  <c r="M67" i="78" s="1"/>
  <c r="M71" i="78" s="1"/>
  <c r="M79" i="78" s="1"/>
  <c r="E37" i="74" l="1"/>
  <c r="AF3" i="76"/>
  <c r="AF4" i="76"/>
  <c r="AY4" i="76"/>
  <c r="L38" i="74" l="1"/>
  <c r="AJ41" i="74"/>
  <c r="AJ43" i="74" s="1"/>
  <c r="AH23" i="76"/>
  <c r="AH24" i="76" s="1"/>
  <c r="AG23" i="76"/>
  <c r="AG24" i="76" s="1"/>
  <c r="AH13" i="76"/>
  <c r="AG13" i="76"/>
  <c r="AI23" i="76" l="1"/>
  <c r="AI24" i="76" s="1"/>
  <c r="AI53" i="76"/>
  <c r="F25" i="76"/>
  <c r="E25" i="76"/>
  <c r="AI13" i="76" l="1"/>
  <c r="AH37" i="76"/>
  <c r="AG57" i="76"/>
  <c r="AG47" i="76"/>
  <c r="AX84" i="76" l="1"/>
  <c r="AW83" i="76"/>
  <c r="AU83" i="76"/>
  <c r="AQ83" i="76"/>
  <c r="AX81" i="76"/>
  <c r="AX80" i="76"/>
  <c r="AS79" i="76"/>
  <c r="AX78" i="76"/>
  <c r="AS77" i="76"/>
  <c r="AX76" i="76"/>
  <c r="AX75" i="76"/>
  <c r="AX74" i="76"/>
  <c r="AS73" i="76"/>
  <c r="AX72" i="76"/>
  <c r="AX70" i="76"/>
  <c r="AX69" i="76"/>
  <c r="AX68" i="76"/>
  <c r="AW67" i="76"/>
  <c r="AU67" i="76"/>
  <c r="AQ67" i="76"/>
  <c r="AO71" i="76"/>
  <c r="AX65" i="76"/>
  <c r="AS64" i="76"/>
  <c r="AX64" i="76" s="1"/>
  <c r="AS63" i="76"/>
  <c r="AX63" i="76" s="1"/>
  <c r="AX62" i="76"/>
  <c r="AX61" i="76"/>
  <c r="AX60" i="76"/>
  <c r="AX59" i="76"/>
  <c r="AX58" i="76"/>
  <c r="AU52" i="76"/>
  <c r="AS41" i="76"/>
  <c r="AE39" i="76"/>
  <c r="AS38" i="76"/>
  <c r="AQ38" i="76"/>
  <c r="AO38" i="76"/>
  <c r="AE38" i="76"/>
  <c r="E38" i="76"/>
  <c r="AU36" i="76"/>
  <c r="AQ33" i="76"/>
  <c r="D31" i="76"/>
  <c r="AU33" i="76"/>
  <c r="AO23" i="76"/>
  <c r="AX21" i="76"/>
  <c r="AO17" i="76"/>
  <c r="AX15" i="76"/>
  <c r="AX14" i="76"/>
  <c r="AZ13" i="76"/>
  <c r="AX13" i="76"/>
  <c r="AE40" i="76" l="1"/>
  <c r="AQ52" i="76"/>
  <c r="AQ57" i="76" s="1"/>
  <c r="AQ55" i="76" s="1"/>
  <c r="AW85" i="76"/>
  <c r="AZ37" i="76"/>
  <c r="AO18" i="76"/>
  <c r="AO19" i="76" s="1"/>
  <c r="AS17" i="76"/>
  <c r="AX17" i="76" s="1"/>
  <c r="AX82" i="76"/>
  <c r="AU85" i="76"/>
  <c r="AO42" i="76"/>
  <c r="AO52" i="76" s="1"/>
  <c r="AO57" i="76" s="1"/>
  <c r="AO55" i="76" s="1"/>
  <c r="AQ85" i="76"/>
  <c r="AS23" i="76"/>
  <c r="AX23" i="76" s="1"/>
  <c r="AO67" i="76"/>
  <c r="AX77" i="76"/>
  <c r="AX79" i="76"/>
  <c r="AO83" i="76"/>
  <c r="AS40" i="76"/>
  <c r="AS42" i="76" s="1"/>
  <c r="AS52" i="76" s="1"/>
  <c r="AS57" i="76" s="1"/>
  <c r="AS55" i="76" s="1"/>
  <c r="AU41" i="76"/>
  <c r="AS83" i="76"/>
  <c r="AS66" i="76"/>
  <c r="AX66" i="76" s="1"/>
  <c r="AS71" i="76"/>
  <c r="AX73" i="76"/>
  <c r="AO33" i="76" l="1"/>
  <c r="AS33" i="76"/>
  <c r="AS67" i="76"/>
  <c r="AX67" i="76" s="1"/>
  <c r="AO85" i="76"/>
  <c r="AX83" i="76"/>
  <c r="AX71" i="76"/>
  <c r="AS85" i="76" l="1"/>
  <c r="AX85" i="76" s="1"/>
  <c r="J37" i="74"/>
  <c r="J18" i="74"/>
  <c r="G18" i="74"/>
  <c r="G39" i="74" s="1"/>
  <c r="J6" i="74"/>
  <c r="H6" i="74"/>
  <c r="A2" i="74"/>
  <c r="A1" i="74"/>
  <c r="J43" i="74" l="1"/>
  <c r="J47" i="74" s="1"/>
  <c r="E40" i="76" l="1"/>
  <c r="E41" i="76"/>
  <c r="A2" i="23" l="1"/>
  <c r="A2" i="69"/>
  <c r="A2" i="76" s="1"/>
  <c r="A2" i="64"/>
  <c r="A154" i="69" l="1"/>
  <c r="A163" i="69" s="1"/>
  <c r="L37" i="69"/>
  <c r="A29" i="69"/>
  <c r="A26" i="69"/>
  <c r="M23" i="69"/>
  <c r="A22" i="69"/>
  <c r="L19" i="69"/>
  <c r="L23" i="69" s="1"/>
  <c r="J20" i="69"/>
  <c r="M16" i="69"/>
  <c r="L16" i="69"/>
  <c r="J11" i="69"/>
  <c r="J16" i="69" s="1"/>
  <c r="L6" i="69"/>
  <c r="J6" i="69"/>
  <c r="A1" i="69"/>
  <c r="A1" i="76" s="1"/>
  <c r="F128" i="67"/>
  <c r="L31" i="69" l="1"/>
  <c r="L39" i="69" s="1"/>
  <c r="L43" i="69" s="1"/>
  <c r="D126" i="67" l="1"/>
  <c r="G126" i="67" s="1"/>
  <c r="M126" i="67" s="1"/>
  <c r="L128" i="67"/>
  <c r="G4" i="67"/>
  <c r="M4" i="67" s="1"/>
  <c r="G5" i="67"/>
  <c r="M5" i="67" s="1"/>
  <c r="G6" i="67"/>
  <c r="M6" i="67" s="1"/>
  <c r="G7" i="67"/>
  <c r="M7" i="67" s="1"/>
  <c r="G8" i="67"/>
  <c r="M8" i="67" s="1"/>
  <c r="G9" i="67"/>
  <c r="M9" i="67" s="1"/>
  <c r="G10" i="67"/>
  <c r="M10" i="67" s="1"/>
  <c r="G11" i="67"/>
  <c r="M11" i="67" s="1"/>
  <c r="G12" i="67"/>
  <c r="M12" i="67" s="1"/>
  <c r="G13" i="67"/>
  <c r="M13" i="67" s="1"/>
  <c r="G14" i="67"/>
  <c r="M14" i="67" s="1"/>
  <c r="G15" i="67"/>
  <c r="M15" i="67" s="1"/>
  <c r="G16" i="67"/>
  <c r="M16" i="67" s="1"/>
  <c r="G17" i="67"/>
  <c r="M17" i="67" s="1"/>
  <c r="G18" i="67"/>
  <c r="M18" i="67" s="1"/>
  <c r="G19" i="67"/>
  <c r="M19" i="67" s="1"/>
  <c r="G20" i="67"/>
  <c r="M20" i="67" s="1"/>
  <c r="G21" i="67"/>
  <c r="M21" i="67" s="1"/>
  <c r="G22" i="67"/>
  <c r="M22" i="67" s="1"/>
  <c r="G23" i="67"/>
  <c r="M23" i="67" s="1"/>
  <c r="G24" i="67"/>
  <c r="M24" i="67" s="1"/>
  <c r="G25" i="67"/>
  <c r="M25" i="67" s="1"/>
  <c r="G26" i="67"/>
  <c r="M26" i="67" s="1"/>
  <c r="G27" i="67"/>
  <c r="M27" i="67" s="1"/>
  <c r="G28" i="67"/>
  <c r="M28" i="67" s="1"/>
  <c r="G29" i="67"/>
  <c r="M29" i="67" s="1"/>
  <c r="G30" i="67"/>
  <c r="M30" i="67" s="1"/>
  <c r="G31" i="67"/>
  <c r="M31" i="67" s="1"/>
  <c r="G32" i="67"/>
  <c r="M32" i="67" s="1"/>
  <c r="G33" i="67"/>
  <c r="M33" i="67" s="1"/>
  <c r="G34" i="67"/>
  <c r="M34" i="67" s="1"/>
  <c r="G35" i="67"/>
  <c r="M35" i="67" s="1"/>
  <c r="G36" i="67"/>
  <c r="M36" i="67" s="1"/>
  <c r="G37" i="67"/>
  <c r="M37" i="67" s="1"/>
  <c r="G38" i="67"/>
  <c r="M38" i="67" s="1"/>
  <c r="G39" i="67"/>
  <c r="M39" i="67" s="1"/>
  <c r="G40" i="67"/>
  <c r="M40" i="67" s="1"/>
  <c r="G41" i="67"/>
  <c r="M41" i="67" s="1"/>
  <c r="G42" i="67"/>
  <c r="M42" i="67" s="1"/>
  <c r="G43" i="67"/>
  <c r="M43" i="67" s="1"/>
  <c r="G44" i="67"/>
  <c r="M44" i="67" s="1"/>
  <c r="G45" i="67"/>
  <c r="M45" i="67" s="1"/>
  <c r="G46" i="67"/>
  <c r="M46" i="67" s="1"/>
  <c r="G47" i="67"/>
  <c r="M47" i="67" s="1"/>
  <c r="G48" i="67"/>
  <c r="M48" i="67" s="1"/>
  <c r="G49" i="67"/>
  <c r="M49" i="67" s="1"/>
  <c r="G50" i="67"/>
  <c r="M50" i="67" s="1"/>
  <c r="G51" i="67"/>
  <c r="M51" i="67" s="1"/>
  <c r="G52" i="67"/>
  <c r="M52" i="67" s="1"/>
  <c r="G53" i="67"/>
  <c r="M53" i="67" s="1"/>
  <c r="G54" i="67"/>
  <c r="M54" i="67" s="1"/>
  <c r="G55" i="67"/>
  <c r="M55" i="67" s="1"/>
  <c r="G56" i="67"/>
  <c r="M56" i="67" s="1"/>
  <c r="G57" i="67"/>
  <c r="M57" i="67" s="1"/>
  <c r="G58" i="67"/>
  <c r="M58" i="67" s="1"/>
  <c r="G59" i="67"/>
  <c r="M59" i="67" s="1"/>
  <c r="G60" i="67"/>
  <c r="M60" i="67" s="1"/>
  <c r="G61" i="67"/>
  <c r="G62" i="67"/>
  <c r="M62" i="67" s="1"/>
  <c r="G63" i="67"/>
  <c r="G64" i="67"/>
  <c r="G65" i="67"/>
  <c r="M65" i="67" s="1"/>
  <c r="G66" i="67"/>
  <c r="M66" i="67" s="1"/>
  <c r="G67" i="67"/>
  <c r="M67" i="67" s="1"/>
  <c r="G68" i="67"/>
  <c r="G69" i="67"/>
  <c r="M69" i="67" s="1"/>
  <c r="G70" i="67"/>
  <c r="M70" i="67" s="1"/>
  <c r="G71" i="67"/>
  <c r="M71" i="67" s="1"/>
  <c r="G72" i="67"/>
  <c r="M72" i="67" s="1"/>
  <c r="G73" i="67"/>
  <c r="M73" i="67" s="1"/>
  <c r="G74" i="67"/>
  <c r="M74" i="67" s="1"/>
  <c r="G75" i="67"/>
  <c r="M75" i="67" s="1"/>
  <c r="G76" i="67"/>
  <c r="M76" i="67" s="1"/>
  <c r="G77" i="67"/>
  <c r="M77" i="67" s="1"/>
  <c r="G78" i="67"/>
  <c r="M78" i="67" s="1"/>
  <c r="G79" i="67"/>
  <c r="G80" i="67"/>
  <c r="M80" i="67" s="1"/>
  <c r="G81" i="67"/>
  <c r="M81" i="67" s="1"/>
  <c r="G82" i="67"/>
  <c r="M82" i="67" s="1"/>
  <c r="G83" i="67"/>
  <c r="M83" i="67" s="1"/>
  <c r="G84" i="67"/>
  <c r="M84" i="67" s="1"/>
  <c r="G85" i="67"/>
  <c r="G86" i="67"/>
  <c r="M86" i="67" s="1"/>
  <c r="G87" i="67"/>
  <c r="M87" i="67" s="1"/>
  <c r="G88" i="67"/>
  <c r="M88" i="67" s="1"/>
  <c r="G31" i="78" s="1"/>
  <c r="K31" i="78" s="1"/>
  <c r="G89" i="67"/>
  <c r="M89" i="67" s="1"/>
  <c r="G90" i="67"/>
  <c r="M90" i="67" s="1"/>
  <c r="G91" i="67"/>
  <c r="M91" i="67" s="1"/>
  <c r="G92" i="67"/>
  <c r="M92" i="67" s="1"/>
  <c r="G93" i="67"/>
  <c r="M93" i="67" s="1"/>
  <c r="G94" i="67"/>
  <c r="M94" i="67" s="1"/>
  <c r="G95" i="67"/>
  <c r="M95" i="67" s="1"/>
  <c r="G96" i="67"/>
  <c r="M96" i="67" s="1"/>
  <c r="G97" i="67"/>
  <c r="M97" i="67" s="1"/>
  <c r="G98" i="67"/>
  <c r="M98" i="67" s="1"/>
  <c r="G99" i="67"/>
  <c r="M99" i="67" s="1"/>
  <c r="G100" i="67"/>
  <c r="M100" i="67" s="1"/>
  <c r="G101" i="67"/>
  <c r="M101" i="67" s="1"/>
  <c r="G102" i="67"/>
  <c r="M102" i="67" s="1"/>
  <c r="G32" i="78" s="1"/>
  <c r="K32" i="78" s="1"/>
  <c r="G103" i="67"/>
  <c r="M103" i="67" s="1"/>
  <c r="G33" i="78" s="1"/>
  <c r="K33" i="78" s="1"/>
  <c r="G104" i="67"/>
  <c r="M104" i="67" s="1"/>
  <c r="G105" i="67"/>
  <c r="M105" i="67" s="1"/>
  <c r="G106" i="67"/>
  <c r="M106" i="67" s="1"/>
  <c r="G107" i="67"/>
  <c r="M107" i="67" s="1"/>
  <c r="G108" i="67"/>
  <c r="M108" i="67" s="1"/>
  <c r="G109" i="67"/>
  <c r="M109" i="67" s="1"/>
  <c r="G110" i="67"/>
  <c r="M110" i="67" s="1"/>
  <c r="G111" i="67"/>
  <c r="M111" i="67" s="1"/>
  <c r="G112" i="67"/>
  <c r="M112" i="67" s="1"/>
  <c r="G113" i="67"/>
  <c r="M113" i="67" s="1"/>
  <c r="G114" i="67"/>
  <c r="M114" i="67" s="1"/>
  <c r="G115" i="67"/>
  <c r="M115" i="67" s="1"/>
  <c r="G116" i="67"/>
  <c r="M116" i="67" s="1"/>
  <c r="G117" i="67"/>
  <c r="M117" i="67" s="1"/>
  <c r="G118" i="67"/>
  <c r="M118" i="67" s="1"/>
  <c r="G119" i="67"/>
  <c r="M119" i="67" s="1"/>
  <c r="G120" i="67"/>
  <c r="M120" i="67" s="1"/>
  <c r="G121" i="67"/>
  <c r="M121" i="67" s="1"/>
  <c r="G122" i="67"/>
  <c r="M122" i="67" s="1"/>
  <c r="G123" i="67"/>
  <c r="M123" i="67" s="1"/>
  <c r="G124" i="67"/>
  <c r="M124" i="67" s="1"/>
  <c r="G125" i="67"/>
  <c r="M125" i="67" s="1"/>
  <c r="G127" i="67"/>
  <c r="M127" i="67" s="1"/>
  <c r="G128" i="67"/>
  <c r="M128" i="67" s="1"/>
  <c r="G129" i="67"/>
  <c r="M129" i="67" s="1"/>
  <c r="G130" i="67"/>
  <c r="M130" i="67" s="1"/>
  <c r="G131" i="67"/>
  <c r="M131" i="67" s="1"/>
  <c r="G132" i="67"/>
  <c r="M132" i="67" s="1"/>
  <c r="G133" i="67"/>
  <c r="M133" i="67" s="1"/>
  <c r="G3" i="67"/>
  <c r="M3" i="67" s="1"/>
  <c r="F4" i="67"/>
  <c r="L4" i="67" s="1"/>
  <c r="F5" i="67"/>
  <c r="L5" i="67" s="1"/>
  <c r="F6" i="67"/>
  <c r="L6" i="67" s="1"/>
  <c r="F7" i="67"/>
  <c r="F8" i="67"/>
  <c r="L8" i="67" s="1"/>
  <c r="F9" i="67"/>
  <c r="L9" i="67" s="1"/>
  <c r="F10" i="67"/>
  <c r="L10" i="67" s="1"/>
  <c r="F11" i="67"/>
  <c r="L11" i="67" s="1"/>
  <c r="F12" i="67"/>
  <c r="L12" i="67" s="1"/>
  <c r="F13" i="67"/>
  <c r="L13" i="67" s="1"/>
  <c r="F14" i="67"/>
  <c r="L14" i="67" s="1"/>
  <c r="F15" i="67"/>
  <c r="L15" i="67" s="1"/>
  <c r="F16" i="67"/>
  <c r="L16" i="67" s="1"/>
  <c r="F17" i="67"/>
  <c r="L17" i="67" s="1"/>
  <c r="F18" i="67"/>
  <c r="L18" i="67" s="1"/>
  <c r="F19" i="67"/>
  <c r="L19" i="67" s="1"/>
  <c r="F20" i="67"/>
  <c r="L20" i="67" s="1"/>
  <c r="F21" i="67"/>
  <c r="L21" i="67" s="1"/>
  <c r="F22" i="67"/>
  <c r="L22" i="67" s="1"/>
  <c r="F23" i="67"/>
  <c r="L23" i="67" s="1"/>
  <c r="F24" i="67"/>
  <c r="L24" i="67" s="1"/>
  <c r="F25" i="67"/>
  <c r="L25" i="67" s="1"/>
  <c r="F26" i="67"/>
  <c r="L26" i="67" s="1"/>
  <c r="F27" i="67"/>
  <c r="L27" i="67" s="1"/>
  <c r="F28" i="67"/>
  <c r="L28" i="67" s="1"/>
  <c r="F29" i="67"/>
  <c r="L29" i="67" s="1"/>
  <c r="F30" i="67"/>
  <c r="L30" i="67" s="1"/>
  <c r="F31" i="67"/>
  <c r="L31" i="67" s="1"/>
  <c r="F32" i="67"/>
  <c r="L32" i="67" s="1"/>
  <c r="F33" i="67"/>
  <c r="L33" i="67" s="1"/>
  <c r="F34" i="67"/>
  <c r="L34" i="67" s="1"/>
  <c r="F35" i="67"/>
  <c r="L35" i="67" s="1"/>
  <c r="F36" i="67"/>
  <c r="L36" i="67" s="1"/>
  <c r="F37" i="67"/>
  <c r="L37" i="67" s="1"/>
  <c r="F38" i="67"/>
  <c r="L38" i="67" s="1"/>
  <c r="F39" i="67"/>
  <c r="L39" i="67" s="1"/>
  <c r="F40" i="67"/>
  <c r="L40" i="67" s="1"/>
  <c r="F41" i="67"/>
  <c r="L41" i="67" s="1"/>
  <c r="F42" i="67"/>
  <c r="L42" i="67" s="1"/>
  <c r="F43" i="67"/>
  <c r="L43" i="67" s="1"/>
  <c r="F44" i="67"/>
  <c r="F45" i="67"/>
  <c r="L45" i="67" s="1"/>
  <c r="F46" i="67"/>
  <c r="L46" i="67" s="1"/>
  <c r="F47" i="67"/>
  <c r="L47" i="67" s="1"/>
  <c r="F48" i="67"/>
  <c r="L48" i="67" s="1"/>
  <c r="F49" i="67"/>
  <c r="L49" i="67" s="1"/>
  <c r="F50" i="67"/>
  <c r="L50" i="67" s="1"/>
  <c r="F51" i="67"/>
  <c r="L51" i="67" s="1"/>
  <c r="F52" i="67"/>
  <c r="L52" i="67" s="1"/>
  <c r="F53" i="67"/>
  <c r="L53" i="67" s="1"/>
  <c r="F54" i="67"/>
  <c r="L54" i="67" s="1"/>
  <c r="F55" i="67"/>
  <c r="L55" i="67" s="1"/>
  <c r="F56" i="67"/>
  <c r="L56" i="67" s="1"/>
  <c r="F57" i="67"/>
  <c r="L57" i="67" s="1"/>
  <c r="F58" i="67"/>
  <c r="L58" i="67" s="1"/>
  <c r="F59" i="67"/>
  <c r="L59" i="67" s="1"/>
  <c r="F60" i="67"/>
  <c r="L60" i="67" s="1"/>
  <c r="F61" i="67"/>
  <c r="L61" i="67" s="1"/>
  <c r="F62" i="67"/>
  <c r="L62" i="67" s="1"/>
  <c r="F63" i="67"/>
  <c r="L63" i="67" s="1"/>
  <c r="F64" i="67"/>
  <c r="L64" i="67" s="1"/>
  <c r="F65" i="67"/>
  <c r="L65" i="67" s="1"/>
  <c r="F66" i="67"/>
  <c r="L66" i="67" s="1"/>
  <c r="F67" i="67"/>
  <c r="L67" i="67" s="1"/>
  <c r="F68" i="67"/>
  <c r="L68" i="67" s="1"/>
  <c r="F69" i="67"/>
  <c r="L69" i="67" s="1"/>
  <c r="F70" i="67"/>
  <c r="L70" i="67" s="1"/>
  <c r="F71" i="67"/>
  <c r="L71" i="67" s="1"/>
  <c r="F72" i="67"/>
  <c r="L72" i="67" s="1"/>
  <c r="F73" i="67"/>
  <c r="L73" i="67" s="1"/>
  <c r="F74" i="67"/>
  <c r="L74" i="67" s="1"/>
  <c r="F75" i="67"/>
  <c r="L75" i="67" s="1"/>
  <c r="F76" i="67"/>
  <c r="L76" i="67" s="1"/>
  <c r="F77" i="67"/>
  <c r="L77" i="67" s="1"/>
  <c r="F78" i="67"/>
  <c r="L78" i="67" s="1"/>
  <c r="F79" i="67"/>
  <c r="L79" i="67" s="1"/>
  <c r="F80" i="67"/>
  <c r="L80" i="67" s="1"/>
  <c r="F81" i="67"/>
  <c r="L81" i="67" s="1"/>
  <c r="F82" i="67"/>
  <c r="L82" i="67" s="1"/>
  <c r="F83" i="67"/>
  <c r="L83" i="67" s="1"/>
  <c r="F84" i="67"/>
  <c r="L84" i="67" s="1"/>
  <c r="F85" i="67"/>
  <c r="L85" i="67" s="1"/>
  <c r="F86" i="67"/>
  <c r="L86" i="67" s="1"/>
  <c r="F87" i="67"/>
  <c r="L87" i="67" s="1"/>
  <c r="F88" i="67"/>
  <c r="L88" i="67" s="1"/>
  <c r="F89" i="67"/>
  <c r="L89" i="67" s="1"/>
  <c r="F90" i="67"/>
  <c r="L90" i="67" s="1"/>
  <c r="F91" i="67"/>
  <c r="L91" i="67" s="1"/>
  <c r="F92" i="67"/>
  <c r="L92" i="67" s="1"/>
  <c r="F93" i="67"/>
  <c r="L93" i="67" s="1"/>
  <c r="F94" i="67"/>
  <c r="L94" i="67" s="1"/>
  <c r="F95" i="67"/>
  <c r="L95" i="67" s="1"/>
  <c r="F96" i="67"/>
  <c r="L96" i="67" s="1"/>
  <c r="F97" i="67"/>
  <c r="L97" i="67" s="1"/>
  <c r="F98" i="67"/>
  <c r="L98" i="67" s="1"/>
  <c r="F99" i="67"/>
  <c r="L99" i="67" s="1"/>
  <c r="F100" i="67"/>
  <c r="L100" i="67" s="1"/>
  <c r="F101" i="67"/>
  <c r="L101" i="67" s="1"/>
  <c r="F102" i="67"/>
  <c r="L102" i="67" s="1"/>
  <c r="F103" i="67"/>
  <c r="L103" i="67" s="1"/>
  <c r="F104" i="67"/>
  <c r="L104" i="67" s="1"/>
  <c r="F105" i="67"/>
  <c r="F106" i="67"/>
  <c r="L106" i="67" s="1"/>
  <c r="F107" i="67"/>
  <c r="L107" i="67" s="1"/>
  <c r="G41" i="78" s="1"/>
  <c r="K41" i="78" s="1"/>
  <c r="F108" i="67"/>
  <c r="L108" i="67" s="1"/>
  <c r="G44" i="78" s="1"/>
  <c r="F109" i="67"/>
  <c r="L109" i="67" s="1"/>
  <c r="G46" i="78" s="1"/>
  <c r="K46" i="78" s="1"/>
  <c r="F110" i="67"/>
  <c r="L110" i="67" s="1"/>
  <c r="G49" i="78" s="1"/>
  <c r="K49" i="78" s="1"/>
  <c r="F111" i="67"/>
  <c r="L111" i="67" s="1"/>
  <c r="G50" i="78" s="1"/>
  <c r="K50" i="78" s="1"/>
  <c r="F112" i="67"/>
  <c r="L112" i="67" s="1"/>
  <c r="G51" i="78" s="1"/>
  <c r="K51" i="78" s="1"/>
  <c r="F113" i="67"/>
  <c r="L113" i="67" s="1"/>
  <c r="F114" i="67"/>
  <c r="L114" i="67" s="1"/>
  <c r="F115" i="67"/>
  <c r="L115" i="67" s="1"/>
  <c r="G58" i="78" s="1"/>
  <c r="K58" i="78" s="1"/>
  <c r="F116" i="67"/>
  <c r="L116" i="67" s="1"/>
  <c r="F117" i="67"/>
  <c r="L117" i="67" s="1"/>
  <c r="F118" i="67"/>
  <c r="L118" i="67" s="1"/>
  <c r="F119" i="67"/>
  <c r="L119" i="67" s="1"/>
  <c r="F120" i="67"/>
  <c r="L120" i="67" s="1"/>
  <c r="G57" i="78" s="1"/>
  <c r="K57" i="78" s="1"/>
  <c r="F121" i="67"/>
  <c r="F122" i="67"/>
  <c r="L122" i="67" s="1"/>
  <c r="F123" i="67"/>
  <c r="L123" i="67" s="1"/>
  <c r="F124" i="67"/>
  <c r="L124" i="67" s="1"/>
  <c r="F125" i="67"/>
  <c r="L125" i="67" s="1"/>
  <c r="G55" i="78" s="1"/>
  <c r="K55" i="78" s="1"/>
  <c r="F126" i="67"/>
  <c r="L126" i="67" s="1"/>
  <c r="F127" i="67"/>
  <c r="L127" i="67" s="1"/>
  <c r="F129" i="67"/>
  <c r="F130" i="67"/>
  <c r="L130" i="67" s="1"/>
  <c r="F131" i="67"/>
  <c r="L131" i="67" s="1"/>
  <c r="F132" i="67"/>
  <c r="L132" i="67" s="1"/>
  <c r="F133" i="67"/>
  <c r="L133" i="67" s="1"/>
  <c r="G59" i="78" s="1"/>
  <c r="K59" i="78" s="1"/>
  <c r="F3" i="67"/>
  <c r="L3" i="67" s="1"/>
  <c r="D135" i="67"/>
  <c r="C135" i="67"/>
  <c r="G48" i="78" l="1"/>
  <c r="K48" i="78" s="1"/>
  <c r="L105" i="67"/>
  <c r="H30" i="74"/>
  <c r="G53" i="78"/>
  <c r="K53" i="78" s="1"/>
  <c r="K44" i="78"/>
  <c r="H15" i="74"/>
  <c r="G34" i="78"/>
  <c r="K34" i="78" s="1"/>
  <c r="H10" i="74"/>
  <c r="G30" i="78"/>
  <c r="H33" i="74"/>
  <c r="G56" i="78"/>
  <c r="K56" i="78" s="1"/>
  <c r="G76" i="78"/>
  <c r="H36" i="74"/>
  <c r="H34" i="74"/>
  <c r="H28" i="74"/>
  <c r="H12" i="74"/>
  <c r="H35" i="74"/>
  <c r="H27" i="74"/>
  <c r="H25" i="74"/>
  <c r="H11" i="74"/>
  <c r="H32" i="74"/>
  <c r="H24" i="74"/>
  <c r="H23" i="74"/>
  <c r="L121" i="67"/>
  <c r="L44" i="67"/>
  <c r="M79" i="67"/>
  <c r="M63" i="67"/>
  <c r="F135" i="67"/>
  <c r="M85" i="67"/>
  <c r="M61" i="67"/>
  <c r="M68" i="67"/>
  <c r="M64" i="67"/>
  <c r="L129" i="67"/>
  <c r="H29" i="74" s="1"/>
  <c r="K76" i="78"/>
  <c r="Q4" i="67"/>
  <c r="D136" i="67"/>
  <c r="G135" i="67"/>
  <c r="L7" i="67"/>
  <c r="Q2" i="67" l="1"/>
  <c r="H31" i="74"/>
  <c r="G54" i="78"/>
  <c r="K54" i="78" s="1"/>
  <c r="G52" i="78"/>
  <c r="K30" i="78"/>
  <c r="L135" i="67"/>
  <c r="Q5" i="67"/>
  <c r="H22" i="74"/>
  <c r="M135" i="67"/>
  <c r="Q3" i="67"/>
  <c r="I11" i="4"/>
  <c r="J18" i="69"/>
  <c r="J22" i="69"/>
  <c r="E53" i="66"/>
  <c r="F53" i="66"/>
  <c r="N53" i="66" s="1"/>
  <c r="H37" i="74" l="1"/>
  <c r="K52" i="78"/>
  <c r="K60" i="78" s="1"/>
  <c r="G60" i="78"/>
  <c r="F57" i="69"/>
  <c r="U25" i="66"/>
  <c r="K43" i="4" l="1"/>
  <c r="A8" i="23" l="1"/>
  <c r="A14" i="23" s="1"/>
  <c r="A18" i="23" s="1"/>
  <c r="A25" i="23" l="1"/>
  <c r="A28" i="23" s="1"/>
  <c r="A1" i="23" l="1"/>
  <c r="A1" i="64"/>
  <c r="E32" i="4" l="1"/>
  <c r="Q16" i="64" l="1"/>
  <c r="S20" i="64"/>
  <c r="O20" i="64"/>
  <c r="M20" i="64"/>
  <c r="F31" i="76" s="1"/>
  <c r="F33" i="76" s="1"/>
  <c r="Q20" i="64" l="1"/>
  <c r="H47" i="64" l="1"/>
  <c r="I47" i="64"/>
  <c r="I51" i="64"/>
  <c r="H51" i="64"/>
  <c r="J47" i="64" l="1"/>
  <c r="J51" i="64"/>
  <c r="L38" i="64"/>
  <c r="L41" i="64" s="1"/>
  <c r="L43" i="64" s="1"/>
  <c r="J52" i="64" l="1"/>
  <c r="J54" i="64" s="1"/>
  <c r="L52" i="64" l="1"/>
  <c r="I22" i="4"/>
  <c r="J46" i="66"/>
  <c r="K75" i="66" s="1"/>
  <c r="K20" i="66"/>
  <c r="J21" i="66" s="1"/>
  <c r="I39" i="64"/>
  <c r="J116" i="66" l="1"/>
  <c r="K116" i="66"/>
  <c r="S44" i="66"/>
  <c r="S46" i="66" s="1"/>
  <c r="S50" i="66" s="1"/>
  <c r="R46" i="66"/>
  <c r="R50" i="66" s="1"/>
  <c r="R51" i="66" l="1"/>
  <c r="H38" i="64"/>
  <c r="H40" i="64" s="1"/>
  <c r="H116" i="66" l="1"/>
  <c r="G116" i="66"/>
  <c r="D116" i="66"/>
  <c r="C116" i="66"/>
  <c r="F115" i="66"/>
  <c r="N115" i="66" s="1"/>
  <c r="E115" i="66"/>
  <c r="M115" i="66" s="1"/>
  <c r="F114" i="66"/>
  <c r="N114" i="66" s="1"/>
  <c r="E114" i="66"/>
  <c r="M114" i="66" s="1"/>
  <c r="F113" i="66"/>
  <c r="N113" i="66" s="1"/>
  <c r="E113" i="66"/>
  <c r="M113" i="66" s="1"/>
  <c r="F112" i="66"/>
  <c r="N112" i="66" s="1"/>
  <c r="E112" i="66"/>
  <c r="M112" i="66" s="1"/>
  <c r="F111" i="66"/>
  <c r="N111" i="66" s="1"/>
  <c r="E111" i="66"/>
  <c r="M111" i="66" s="1"/>
  <c r="F110" i="66"/>
  <c r="N110" i="66" s="1"/>
  <c r="E110" i="66"/>
  <c r="M110" i="66" s="1"/>
  <c r="F109" i="66"/>
  <c r="N109" i="66" s="1"/>
  <c r="E109" i="66"/>
  <c r="M109" i="66" s="1"/>
  <c r="F108" i="66"/>
  <c r="N108" i="66" s="1"/>
  <c r="E108" i="66"/>
  <c r="M108" i="66" s="1"/>
  <c r="F107" i="66"/>
  <c r="N107" i="66" s="1"/>
  <c r="E107" i="66"/>
  <c r="M107" i="66" s="1"/>
  <c r="F106" i="66"/>
  <c r="N106" i="66" s="1"/>
  <c r="E106" i="66"/>
  <c r="M106" i="66" s="1"/>
  <c r="F105" i="66"/>
  <c r="N105" i="66" s="1"/>
  <c r="E105" i="66"/>
  <c r="M105" i="66" s="1"/>
  <c r="F104" i="66"/>
  <c r="N104" i="66" s="1"/>
  <c r="E104" i="66"/>
  <c r="M104" i="66" s="1"/>
  <c r="F103" i="66"/>
  <c r="N103" i="66" s="1"/>
  <c r="E103" i="66"/>
  <c r="M103" i="66" s="1"/>
  <c r="F102" i="66"/>
  <c r="N102" i="66" s="1"/>
  <c r="E102" i="66"/>
  <c r="M102" i="66" s="1"/>
  <c r="F101" i="66"/>
  <c r="N101" i="66" s="1"/>
  <c r="E101" i="66"/>
  <c r="M101" i="66" s="1"/>
  <c r="F100" i="66"/>
  <c r="N100" i="66" s="1"/>
  <c r="E100" i="66"/>
  <c r="M100" i="66" s="1"/>
  <c r="F99" i="66"/>
  <c r="N99" i="66" s="1"/>
  <c r="E99" i="66"/>
  <c r="M99" i="66" s="1"/>
  <c r="F98" i="66"/>
  <c r="N98" i="66" s="1"/>
  <c r="E98" i="66"/>
  <c r="M98" i="66" s="1"/>
  <c r="F97" i="66"/>
  <c r="N97" i="66" s="1"/>
  <c r="E97" i="66"/>
  <c r="M97" i="66" s="1"/>
  <c r="F96" i="66"/>
  <c r="N96" i="66" s="1"/>
  <c r="E96" i="66"/>
  <c r="M96" i="66" s="1"/>
  <c r="F95" i="66"/>
  <c r="N95" i="66" s="1"/>
  <c r="E95" i="66"/>
  <c r="M95" i="66" s="1"/>
  <c r="F94" i="66"/>
  <c r="N94" i="66" s="1"/>
  <c r="E94" i="66"/>
  <c r="M94" i="66" s="1"/>
  <c r="F93" i="66"/>
  <c r="N93" i="66" s="1"/>
  <c r="E93" i="66"/>
  <c r="M93" i="66" s="1"/>
  <c r="F92" i="66"/>
  <c r="N92" i="66" s="1"/>
  <c r="E92" i="66"/>
  <c r="M92" i="66" s="1"/>
  <c r="F91" i="66"/>
  <c r="N91" i="66" s="1"/>
  <c r="E91" i="66"/>
  <c r="M91" i="66" s="1"/>
  <c r="F90" i="66"/>
  <c r="N90" i="66" s="1"/>
  <c r="E90" i="66"/>
  <c r="M90" i="66" s="1"/>
  <c r="F89" i="66"/>
  <c r="N89" i="66" s="1"/>
  <c r="E89" i="66"/>
  <c r="M89" i="66" s="1"/>
  <c r="F88" i="66"/>
  <c r="N88" i="66" s="1"/>
  <c r="E88" i="66"/>
  <c r="M88" i="66" s="1"/>
  <c r="F87" i="66"/>
  <c r="N87" i="66" s="1"/>
  <c r="E87" i="66"/>
  <c r="M87" i="66" s="1"/>
  <c r="F86" i="66"/>
  <c r="N86" i="66" s="1"/>
  <c r="E86" i="66"/>
  <c r="M86" i="66" s="1"/>
  <c r="F85" i="66"/>
  <c r="N85" i="66" s="1"/>
  <c r="E85" i="66"/>
  <c r="M85" i="66" s="1"/>
  <c r="F84" i="66"/>
  <c r="N84" i="66" s="1"/>
  <c r="E84" i="66"/>
  <c r="M84" i="66" s="1"/>
  <c r="F83" i="66"/>
  <c r="N83" i="66" s="1"/>
  <c r="E83" i="66"/>
  <c r="M83" i="66" s="1"/>
  <c r="F82" i="66"/>
  <c r="N82" i="66" s="1"/>
  <c r="E82" i="66"/>
  <c r="M82" i="66" s="1"/>
  <c r="F81" i="66"/>
  <c r="N81" i="66" s="1"/>
  <c r="E81" i="66"/>
  <c r="M81" i="66" s="1"/>
  <c r="F80" i="66"/>
  <c r="N80" i="66" s="1"/>
  <c r="E80" i="66"/>
  <c r="M80" i="66" s="1"/>
  <c r="F79" i="66"/>
  <c r="N79" i="66" s="1"/>
  <c r="E79" i="66"/>
  <c r="M79" i="66" s="1"/>
  <c r="F78" i="66"/>
  <c r="N78" i="66" s="1"/>
  <c r="E78" i="66"/>
  <c r="M78" i="66" s="1"/>
  <c r="F77" i="66"/>
  <c r="N77" i="66" s="1"/>
  <c r="E77" i="66"/>
  <c r="M77" i="66" s="1"/>
  <c r="F76" i="66"/>
  <c r="N76" i="66" s="1"/>
  <c r="E76" i="66"/>
  <c r="M76" i="66" s="1"/>
  <c r="F75" i="66"/>
  <c r="E75" i="66"/>
  <c r="M75" i="66" s="1"/>
  <c r="F74" i="66"/>
  <c r="N74" i="66" s="1"/>
  <c r="E74" i="66"/>
  <c r="M74" i="66" s="1"/>
  <c r="F73" i="66"/>
  <c r="N73" i="66" s="1"/>
  <c r="E73" i="66"/>
  <c r="M73" i="66" s="1"/>
  <c r="F72" i="66"/>
  <c r="N72" i="66" s="1"/>
  <c r="E72" i="66"/>
  <c r="M72" i="66" s="1"/>
  <c r="F71" i="66"/>
  <c r="N71" i="66" s="1"/>
  <c r="E71" i="66"/>
  <c r="M71" i="66" s="1"/>
  <c r="F70" i="66"/>
  <c r="N70" i="66" s="1"/>
  <c r="E70" i="66"/>
  <c r="M70" i="66" s="1"/>
  <c r="F69" i="66"/>
  <c r="N69" i="66" s="1"/>
  <c r="R25" i="66" s="1"/>
  <c r="E69" i="66"/>
  <c r="M69" i="66" s="1"/>
  <c r="F68" i="66"/>
  <c r="N68" i="66" s="1"/>
  <c r="R31" i="66" s="1"/>
  <c r="E68" i="66"/>
  <c r="M68" i="66" s="1"/>
  <c r="F67" i="66"/>
  <c r="N67" i="66" s="1"/>
  <c r="E67" i="66"/>
  <c r="M67" i="66" s="1"/>
  <c r="F66" i="66"/>
  <c r="N66" i="66" s="1"/>
  <c r="E66" i="66"/>
  <c r="M66" i="66" s="1"/>
  <c r="F65" i="66"/>
  <c r="N65" i="66" s="1"/>
  <c r="E65" i="66"/>
  <c r="M65" i="66" s="1"/>
  <c r="F64" i="66"/>
  <c r="N64" i="66" s="1"/>
  <c r="E64" i="66"/>
  <c r="M64" i="66" s="1"/>
  <c r="F63" i="66"/>
  <c r="N63" i="66" s="1"/>
  <c r="E63" i="66"/>
  <c r="M63" i="66" s="1"/>
  <c r="F62" i="66"/>
  <c r="N62" i="66" s="1"/>
  <c r="E62" i="66"/>
  <c r="M62" i="66" s="1"/>
  <c r="F61" i="66"/>
  <c r="N61" i="66" s="1"/>
  <c r="E61" i="66"/>
  <c r="M61" i="66" s="1"/>
  <c r="F60" i="66"/>
  <c r="N60" i="66" s="1"/>
  <c r="E60" i="66"/>
  <c r="M60" i="66" s="1"/>
  <c r="F59" i="66"/>
  <c r="N59" i="66" s="1"/>
  <c r="E59" i="66"/>
  <c r="M59" i="66" s="1"/>
  <c r="F58" i="66"/>
  <c r="N58" i="66" s="1"/>
  <c r="E58" i="66"/>
  <c r="M58" i="66" s="1"/>
  <c r="F57" i="66"/>
  <c r="N57" i="66" s="1"/>
  <c r="I23" i="4" s="1"/>
  <c r="E57" i="66"/>
  <c r="M57" i="66" s="1"/>
  <c r="F56" i="66"/>
  <c r="N56" i="66" s="1"/>
  <c r="E56" i="66"/>
  <c r="M56" i="66" s="1"/>
  <c r="F55" i="66"/>
  <c r="N55" i="66" s="1"/>
  <c r="E55" i="66"/>
  <c r="M55" i="66" s="1"/>
  <c r="F54" i="66"/>
  <c r="N54" i="66" s="1"/>
  <c r="E54" i="66"/>
  <c r="M54" i="66" s="1"/>
  <c r="L51" i="66"/>
  <c r="F52" i="66"/>
  <c r="N52" i="66" s="1"/>
  <c r="E52" i="66"/>
  <c r="L50" i="66" s="1"/>
  <c r="F51" i="66"/>
  <c r="N51" i="66" s="1"/>
  <c r="E51" i="66"/>
  <c r="M51" i="66" s="1"/>
  <c r="F50" i="66"/>
  <c r="N50" i="66" s="1"/>
  <c r="E50" i="66"/>
  <c r="M50" i="66" s="1"/>
  <c r="F49" i="66"/>
  <c r="N49" i="66" s="1"/>
  <c r="E49" i="66"/>
  <c r="M49" i="66" s="1"/>
  <c r="F46" i="66"/>
  <c r="N46" i="66" s="1"/>
  <c r="H41" i="64" s="1"/>
  <c r="H42" i="64" s="1"/>
  <c r="E46" i="66"/>
  <c r="F45" i="66"/>
  <c r="N45" i="66" s="1"/>
  <c r="E45" i="66"/>
  <c r="M45" i="66" s="1"/>
  <c r="F44" i="66"/>
  <c r="N44" i="66" s="1"/>
  <c r="E44" i="66"/>
  <c r="M44" i="66" s="1"/>
  <c r="F43" i="66"/>
  <c r="N43" i="66" s="1"/>
  <c r="E43" i="66"/>
  <c r="M43" i="66" s="1"/>
  <c r="F42" i="66"/>
  <c r="N42" i="66" s="1"/>
  <c r="E42" i="66"/>
  <c r="M42" i="66" s="1"/>
  <c r="F41" i="66"/>
  <c r="N41" i="66" s="1"/>
  <c r="E41" i="66"/>
  <c r="M41" i="66" s="1"/>
  <c r="F40" i="66"/>
  <c r="N40" i="66" s="1"/>
  <c r="E40" i="66"/>
  <c r="M40" i="66" s="1"/>
  <c r="F39" i="66"/>
  <c r="N39" i="66" s="1"/>
  <c r="E39" i="66"/>
  <c r="M39" i="66" s="1"/>
  <c r="F38" i="66"/>
  <c r="N38" i="66" s="1"/>
  <c r="E38" i="66"/>
  <c r="M38" i="66" s="1"/>
  <c r="F37" i="66"/>
  <c r="N37" i="66" s="1"/>
  <c r="E37" i="66"/>
  <c r="M37" i="66" s="1"/>
  <c r="F36" i="66"/>
  <c r="N36" i="66" s="1"/>
  <c r="E36" i="66"/>
  <c r="M36" i="66" s="1"/>
  <c r="F35" i="66"/>
  <c r="N35" i="66" s="1"/>
  <c r="E35" i="66"/>
  <c r="M35" i="66" s="1"/>
  <c r="F34" i="66"/>
  <c r="N34" i="66" s="1"/>
  <c r="E34" i="66"/>
  <c r="M34" i="66" s="1"/>
  <c r="F33" i="66"/>
  <c r="N33" i="66" s="1"/>
  <c r="E33" i="66"/>
  <c r="M33" i="66" s="1"/>
  <c r="F32" i="66"/>
  <c r="N32" i="66" s="1"/>
  <c r="E32" i="66"/>
  <c r="M32" i="66" s="1"/>
  <c r="F31" i="66"/>
  <c r="N31" i="66" s="1"/>
  <c r="E31" i="66"/>
  <c r="M31" i="66" s="1"/>
  <c r="F30" i="66"/>
  <c r="N30" i="66" s="1"/>
  <c r="E30" i="66"/>
  <c r="M30" i="66" s="1"/>
  <c r="F29" i="66"/>
  <c r="N29" i="66" s="1"/>
  <c r="E29" i="66"/>
  <c r="M29" i="66" s="1"/>
  <c r="F28" i="66"/>
  <c r="N28" i="66" s="1"/>
  <c r="E28" i="66"/>
  <c r="M28" i="66" s="1"/>
  <c r="R13" i="66" s="1"/>
  <c r="F27" i="66"/>
  <c r="N27" i="66" s="1"/>
  <c r="E27" i="66"/>
  <c r="M27" i="66" s="1"/>
  <c r="F26" i="66"/>
  <c r="N26" i="66" s="1"/>
  <c r="E26" i="66"/>
  <c r="M26" i="66" s="1"/>
  <c r="F25" i="66"/>
  <c r="N25" i="66" s="1"/>
  <c r="E25" i="66"/>
  <c r="M25" i="66" s="1"/>
  <c r="F24" i="66"/>
  <c r="N24" i="66" s="1"/>
  <c r="E24" i="66"/>
  <c r="M24" i="66" s="1"/>
  <c r="F23" i="66"/>
  <c r="N23" i="66" s="1"/>
  <c r="E23" i="66"/>
  <c r="M23" i="66" s="1"/>
  <c r="F22" i="66"/>
  <c r="N22" i="66" s="1"/>
  <c r="E22" i="66"/>
  <c r="M22" i="66" s="1"/>
  <c r="F21" i="66"/>
  <c r="E21" i="66"/>
  <c r="M21" i="66" s="1"/>
  <c r="F20" i="66"/>
  <c r="E20" i="66"/>
  <c r="M20" i="66" s="1"/>
  <c r="F19" i="66"/>
  <c r="N19" i="66" s="1"/>
  <c r="E19" i="66"/>
  <c r="M19" i="66" s="1"/>
  <c r="F18" i="66"/>
  <c r="N18" i="66" s="1"/>
  <c r="E18" i="66"/>
  <c r="M18" i="66" s="1"/>
  <c r="F17" i="66"/>
  <c r="N17" i="66" s="1"/>
  <c r="E17" i="66"/>
  <c r="M17" i="66" s="1"/>
  <c r="F16" i="66"/>
  <c r="N16" i="66" s="1"/>
  <c r="E16" i="66"/>
  <c r="M16" i="66" s="1"/>
  <c r="F15" i="66"/>
  <c r="N15" i="66" s="1"/>
  <c r="E15" i="66"/>
  <c r="M15" i="66" s="1"/>
  <c r="F14" i="66"/>
  <c r="N14" i="66" s="1"/>
  <c r="E14" i="66"/>
  <c r="M14" i="66" s="1"/>
  <c r="F13" i="66"/>
  <c r="N13" i="66" s="1"/>
  <c r="E13" i="66"/>
  <c r="M13" i="66" s="1"/>
  <c r="F12" i="66"/>
  <c r="N12" i="66" s="1"/>
  <c r="E12" i="66"/>
  <c r="M12" i="66" s="1"/>
  <c r="F11" i="66"/>
  <c r="N11" i="66" s="1"/>
  <c r="E11" i="66"/>
  <c r="M11" i="66" s="1"/>
  <c r="F10" i="66"/>
  <c r="N10" i="66" s="1"/>
  <c r="E10" i="66"/>
  <c r="M10" i="66" s="1"/>
  <c r="F9" i="66"/>
  <c r="N9" i="66" s="1"/>
  <c r="E9" i="66"/>
  <c r="M9" i="66" s="1"/>
  <c r="F8" i="66"/>
  <c r="N8" i="66" s="1"/>
  <c r="E8" i="66"/>
  <c r="M8" i="66" s="1"/>
  <c r="F7" i="66"/>
  <c r="N7" i="66" s="1"/>
  <c r="E7" i="66"/>
  <c r="M7" i="66" s="1"/>
  <c r="F6" i="66"/>
  <c r="N6" i="66" s="1"/>
  <c r="E6" i="66"/>
  <c r="M6" i="66" s="1"/>
  <c r="F5" i="66"/>
  <c r="N5" i="66" s="1"/>
  <c r="E5" i="66"/>
  <c r="M5" i="66" s="1"/>
  <c r="F4" i="66"/>
  <c r="N4" i="66" s="1"/>
  <c r="E4" i="66"/>
  <c r="M4" i="66" s="1"/>
  <c r="F3" i="66"/>
  <c r="N3" i="66" s="1"/>
  <c r="E3" i="66"/>
  <c r="H118" i="66" l="1"/>
  <c r="F27" i="69"/>
  <c r="J27" i="69" s="1"/>
  <c r="D118" i="66"/>
  <c r="R21" i="66"/>
  <c r="R20" i="66"/>
  <c r="E116" i="66"/>
  <c r="N75" i="66"/>
  <c r="R33" i="66"/>
  <c r="R29" i="66"/>
  <c r="R16" i="66"/>
  <c r="K118" i="66"/>
  <c r="R12" i="66"/>
  <c r="R14" i="66" s="1"/>
  <c r="R6" i="66"/>
  <c r="R7" i="66"/>
  <c r="I21" i="4"/>
  <c r="M3" i="66"/>
  <c r="M116" i="66" s="1"/>
  <c r="F116" i="66"/>
  <c r="R26" i="66" l="1"/>
  <c r="F26" i="69"/>
  <c r="J26" i="69" s="1"/>
  <c r="R32" i="66"/>
  <c r="F118" i="66"/>
  <c r="R3" i="66"/>
  <c r="N116" i="66"/>
  <c r="N118" i="66" s="1"/>
  <c r="R8" i="66"/>
  <c r="I20" i="4" l="1"/>
  <c r="F25" i="69" s="1"/>
  <c r="J25" i="69" l="1"/>
  <c r="I29" i="61" l="1"/>
  <c r="S73" i="61"/>
  <c r="S74" i="61" l="1"/>
  <c r="S75" i="61" s="1"/>
  <c r="K85" i="61"/>
  <c r="K86" i="61" s="1"/>
  <c r="K83" i="61"/>
  <c r="K80" i="61"/>
  <c r="M68" i="61"/>
  <c r="M69" i="61" s="1"/>
  <c r="M86" i="61" l="1"/>
  <c r="K87" i="61"/>
  <c r="E63" i="61"/>
  <c r="AA10" i="61"/>
  <c r="AA9" i="61"/>
  <c r="AA8" i="61"/>
  <c r="AA5" i="61"/>
  <c r="X9" i="61"/>
  <c r="X8" i="61"/>
  <c r="X5" i="61"/>
  <c r="U22" i="61"/>
  <c r="R54" i="61"/>
  <c r="R55" i="61" s="1"/>
  <c r="M48" i="61"/>
  <c r="M49" i="61" s="1"/>
  <c r="M50" i="61" s="1"/>
  <c r="AA6" i="61" l="1"/>
  <c r="R56" i="61"/>
  <c r="AA7" i="61" s="1"/>
  <c r="AA12" i="61" l="1"/>
  <c r="P77" i="61" l="1"/>
  <c r="G92" i="61"/>
  <c r="A73" i="64"/>
  <c r="M7" i="63"/>
  <c r="M6" i="63" l="1"/>
  <c r="F27" i="63"/>
  <c r="L16" i="63" l="1"/>
  <c r="O7" i="63"/>
  <c r="O8" i="63" s="1"/>
  <c r="K9" i="63"/>
  <c r="M4" i="63" l="1"/>
  <c r="F25" i="63" l="1"/>
  <c r="I18" i="63"/>
  <c r="F16" i="63" s="1"/>
  <c r="F18" i="63" s="1"/>
  <c r="I13" i="63"/>
  <c r="I19" i="63" l="1"/>
  <c r="I32" i="63" s="1"/>
  <c r="M79" i="61" l="1"/>
  <c r="F12" i="63" l="1"/>
  <c r="F11" i="63" l="1"/>
  <c r="F13" i="63" s="1"/>
  <c r="I40" i="64" l="1"/>
  <c r="J40" i="64" s="1"/>
  <c r="F34" i="63"/>
  <c r="M8" i="63"/>
  <c r="M9" i="63" s="1"/>
  <c r="F19" i="63"/>
  <c r="F32" i="63" s="1"/>
  <c r="L15" i="63" s="1"/>
  <c r="I15" i="61"/>
  <c r="I11" i="61"/>
  <c r="J55" i="61" l="1"/>
  <c r="I50" i="61"/>
  <c r="I81" i="61" l="1"/>
  <c r="I4" i="61" l="1"/>
  <c r="I73" i="61" l="1"/>
  <c r="I80" i="61" s="1"/>
  <c r="I77" i="61" l="1"/>
  <c r="I74" i="61"/>
  <c r="I76" i="61" l="1"/>
  <c r="I6" i="61"/>
  <c r="I67" i="61"/>
  <c r="K63" i="61"/>
  <c r="I62" i="61"/>
  <c r="I61" i="61"/>
  <c r="N61" i="61" s="1"/>
  <c r="I68" i="61" l="1"/>
  <c r="I89" i="61"/>
  <c r="I63" i="61"/>
  <c r="J63" i="61"/>
  <c r="O62" i="61"/>
  <c r="J68" i="61"/>
  <c r="O61" i="61"/>
  <c r="N62" i="61"/>
  <c r="O63" i="61" l="1"/>
  <c r="N63" i="61"/>
  <c r="J27" i="62"/>
  <c r="I7" i="62"/>
  <c r="K7" i="62" s="1"/>
  <c r="H7" i="62"/>
  <c r="H9" i="62" s="1"/>
  <c r="H11" i="62" s="1"/>
  <c r="K5" i="62"/>
  <c r="I9" i="62" l="1"/>
  <c r="K9" i="62" s="1"/>
  <c r="I11" i="62" l="1"/>
  <c r="K11" i="62" s="1"/>
  <c r="H20" i="62" s="1"/>
  <c r="H22" i="62" s="1"/>
  <c r="H29" i="62" s="1"/>
  <c r="H31" i="62" s="1"/>
  <c r="J41" i="62" s="1"/>
  <c r="J31" i="62" l="1"/>
  <c r="J29" i="62"/>
  <c r="J43" i="62"/>
  <c r="J45" i="62" s="1"/>
  <c r="J33" i="62" l="1"/>
  <c r="H33" i="62" s="1"/>
  <c r="H35" i="62" s="1"/>
  <c r="J35" i="62" s="1"/>
  <c r="M39" i="62" s="1"/>
  <c r="I39" i="61" l="1"/>
  <c r="I34" i="61"/>
  <c r="I14" i="61" l="1"/>
  <c r="I13" i="61" l="1"/>
  <c r="I12" i="61"/>
  <c r="I16" i="61" l="1"/>
  <c r="I31" i="61"/>
  <c r="I30" i="61"/>
  <c r="I25" i="61"/>
  <c r="I23" i="61"/>
  <c r="I22" i="61"/>
  <c r="I21" i="61"/>
  <c r="I20" i="61"/>
  <c r="I36" i="61"/>
  <c r="I38" i="61"/>
  <c r="I42" i="61"/>
  <c r="I41" i="61"/>
  <c r="I40" i="61"/>
  <c r="I35" i="61"/>
  <c r="I32" i="61"/>
  <c r="F26" i="4" l="1"/>
  <c r="I43" i="61"/>
  <c r="I24" i="61"/>
  <c r="I5" i="61"/>
  <c r="I8" i="61"/>
  <c r="I7" i="61"/>
  <c r="D108" i="61"/>
  <c r="E108" i="61"/>
  <c r="N46" i="4" l="1"/>
  <c r="F28" i="4"/>
  <c r="F40" i="4" s="1"/>
  <c r="J26" i="4"/>
  <c r="J42" i="4"/>
  <c r="I26" i="61"/>
  <c r="I45" i="61" s="1"/>
  <c r="I9" i="61"/>
  <c r="I17" i="61" s="1"/>
  <c r="M20" i="82" l="1"/>
  <c r="M13" i="82"/>
  <c r="M12" i="82"/>
  <c r="M11" i="82"/>
  <c r="M10" i="82"/>
  <c r="M17" i="82"/>
  <c r="L99" i="81"/>
  <c r="L109" i="81"/>
  <c r="L92" i="81"/>
  <c r="L78" i="81"/>
  <c r="L61" i="81"/>
  <c r="L44" i="81"/>
  <c r="L30" i="81"/>
  <c r="L13" i="81"/>
  <c r="L73" i="81"/>
  <c r="L59" i="81"/>
  <c r="L28" i="81"/>
  <c r="L54" i="81"/>
  <c r="L117" i="81"/>
  <c r="L118" i="81" s="1"/>
  <c r="L33" i="81"/>
  <c r="L114" i="81"/>
  <c r="L49" i="81"/>
  <c r="L113" i="81"/>
  <c r="L48" i="81"/>
  <c r="L108" i="81"/>
  <c r="L91" i="81"/>
  <c r="L77" i="81"/>
  <c r="L60" i="81"/>
  <c r="L43" i="81"/>
  <c r="L29" i="81"/>
  <c r="L12" i="81"/>
  <c r="L90" i="81"/>
  <c r="L39" i="81"/>
  <c r="L71" i="81"/>
  <c r="L20" i="81"/>
  <c r="L98" i="81"/>
  <c r="L70" i="81"/>
  <c r="L19" i="81"/>
  <c r="L94" i="81"/>
  <c r="L32" i="81"/>
  <c r="L93" i="81"/>
  <c r="L31" i="81"/>
  <c r="L107" i="81"/>
  <c r="L80" i="81"/>
  <c r="L65" i="81"/>
  <c r="L104" i="81"/>
  <c r="L86" i="81"/>
  <c r="L72" i="81"/>
  <c r="L55" i="81"/>
  <c r="L38" i="81"/>
  <c r="L24" i="81"/>
  <c r="L25" i="81" s="1"/>
  <c r="L103" i="81"/>
  <c r="L85" i="81"/>
  <c r="L34" i="81"/>
  <c r="L81" i="81"/>
  <c r="L50" i="81"/>
  <c r="L66" i="81"/>
  <c r="L18" i="81"/>
  <c r="L79" i="81"/>
  <c r="L14" i="81"/>
  <c r="I90" i="61"/>
  <c r="I91" i="61" s="1"/>
  <c r="L40" i="81" l="1"/>
  <c r="L67" i="81"/>
  <c r="L110" i="81"/>
  <c r="L56" i="81"/>
  <c r="L45" i="81"/>
  <c r="L21" i="81"/>
  <c r="L15" i="81"/>
  <c r="L115" i="81"/>
  <c r="L74" i="81"/>
  <c r="L100" i="81"/>
  <c r="L105" i="81"/>
  <c r="L35" i="81"/>
  <c r="L87" i="81"/>
  <c r="L82" i="81"/>
  <c r="L95" i="81"/>
  <c r="L51" i="81"/>
  <c r="L62" i="81"/>
  <c r="B138" i="60"/>
  <c r="B147" i="60" s="1"/>
  <c r="L64" i="60"/>
  <c r="K60" i="60"/>
  <c r="G60" i="60"/>
  <c r="I57" i="60"/>
  <c r="K43" i="60"/>
  <c r="G43" i="60"/>
  <c r="Y42" i="60"/>
  <c r="Z42" i="60" s="1"/>
  <c r="AA42" i="60" s="1"/>
  <c r="I37" i="60"/>
  <c r="Y35" i="60"/>
  <c r="Z35" i="60" s="1"/>
  <c r="AA35" i="60" s="1"/>
  <c r="O32" i="60"/>
  <c r="B140" i="59"/>
  <c r="B149" i="59" s="1"/>
  <c r="L66" i="59"/>
  <c r="K62" i="59"/>
  <c r="G62" i="59"/>
  <c r="I59" i="59"/>
  <c r="K45" i="59"/>
  <c r="G45" i="59"/>
  <c r="Y44" i="59"/>
  <c r="Z44" i="59" s="1"/>
  <c r="AA44" i="59" s="1"/>
  <c r="I39" i="59"/>
  <c r="Y37" i="59"/>
  <c r="Z37" i="59" s="1"/>
  <c r="AA37" i="59" s="1"/>
  <c r="O34" i="59"/>
  <c r="G62" i="60" l="1"/>
  <c r="G66" i="60" s="1"/>
  <c r="G70" i="60" s="1"/>
  <c r="K62" i="60"/>
  <c r="K66" i="60" s="1"/>
  <c r="K70" i="60" s="1"/>
  <c r="K64" i="59"/>
  <c r="K68" i="59" s="1"/>
  <c r="K72" i="59" s="1"/>
  <c r="G64" i="59"/>
  <c r="G68" i="59" s="1"/>
  <c r="G72" i="59" s="1"/>
  <c r="B140" i="54" l="1"/>
  <c r="B149" i="54" s="1"/>
  <c r="L66" i="54"/>
  <c r="K62" i="54"/>
  <c r="G62" i="54"/>
  <c r="I59" i="54"/>
  <c r="K45" i="54"/>
  <c r="G45" i="54"/>
  <c r="Y44" i="54"/>
  <c r="Z44" i="54" s="1"/>
  <c r="AA44" i="54" s="1"/>
  <c r="I39" i="54"/>
  <c r="Y37" i="54"/>
  <c r="Z37" i="54" s="1"/>
  <c r="AA37" i="54" s="1"/>
  <c r="O34" i="54"/>
  <c r="K64" i="54" l="1"/>
  <c r="K68" i="54" s="1"/>
  <c r="K72" i="54" s="1"/>
  <c r="G64" i="54"/>
  <c r="G68" i="54" s="1"/>
  <c r="G72" i="54" s="1"/>
  <c r="I25" i="4" l="1"/>
  <c r="F29" i="69" l="1"/>
  <c r="F30" i="69" s="1"/>
  <c r="J29" i="69" l="1"/>
  <c r="A164" i="6" l="1"/>
  <c r="A173" i="6" s="1"/>
  <c r="A35" i="6"/>
  <c r="A28" i="6"/>
  <c r="J25" i="6"/>
  <c r="F25" i="6"/>
  <c r="D22" i="6"/>
  <c r="D25" i="6" s="1"/>
  <c r="H20" i="6"/>
  <c r="H16" i="6"/>
  <c r="A3" i="6"/>
  <c r="L57" i="36"/>
  <c r="G57" i="36"/>
  <c r="E57" i="36"/>
  <c r="I56" i="36"/>
  <c r="I55" i="36"/>
  <c r="M51" i="36"/>
  <c r="L51" i="36"/>
  <c r="K51" i="36"/>
  <c r="G51" i="36"/>
  <c r="I50" i="36"/>
  <c r="E48" i="36"/>
  <c r="E51" i="36" s="1"/>
  <c r="I43" i="36"/>
  <c r="I40" i="36"/>
  <c r="I38" i="36"/>
  <c r="M34" i="36"/>
  <c r="K34" i="36"/>
  <c r="G34" i="36"/>
  <c r="E34" i="36"/>
  <c r="I33" i="36"/>
  <c r="I29" i="36"/>
  <c r="I21" i="36"/>
  <c r="M19" i="36"/>
  <c r="K19" i="36"/>
  <c r="G19" i="36"/>
  <c r="E19" i="36"/>
  <c r="I18" i="36"/>
  <c r="I14" i="36"/>
  <c r="A163" i="32"/>
  <c r="A172" i="32" s="1"/>
  <c r="A58" i="32"/>
  <c r="M57" i="32"/>
  <c r="R55" i="32"/>
  <c r="H50" i="32"/>
  <c r="C50" i="32"/>
  <c r="R48" i="32"/>
  <c r="H48" i="32"/>
  <c r="H42" i="32"/>
  <c r="H41" i="32"/>
  <c r="Q37" i="32"/>
  <c r="L37" i="32"/>
  <c r="J37" i="32"/>
  <c r="F37" i="32"/>
  <c r="D37" i="32"/>
  <c r="S36" i="32"/>
  <c r="R36" i="32"/>
  <c r="H36" i="32"/>
  <c r="H35" i="32"/>
  <c r="R33" i="32"/>
  <c r="H33" i="32"/>
  <c r="Q30" i="32"/>
  <c r="L30" i="32"/>
  <c r="J30" i="32"/>
  <c r="F30" i="32"/>
  <c r="D30" i="32"/>
  <c r="N25" i="32" s="1"/>
  <c r="H29" i="32"/>
  <c r="H28" i="32"/>
  <c r="H27" i="32"/>
  <c r="H26" i="32"/>
  <c r="R25" i="32"/>
  <c r="H25" i="32"/>
  <c r="R24" i="32"/>
  <c r="H24" i="32"/>
  <c r="H23" i="32"/>
  <c r="T22" i="32"/>
  <c r="R20" i="32"/>
  <c r="L20" i="32"/>
  <c r="J20" i="32"/>
  <c r="F20" i="32"/>
  <c r="D20" i="32"/>
  <c r="H19" i="32"/>
  <c r="H18" i="32"/>
  <c r="H17" i="32"/>
  <c r="H16" i="32"/>
  <c r="R15" i="32"/>
  <c r="R12" i="32"/>
  <c r="H95" i="22"/>
  <c r="H97" i="22" s="1"/>
  <c r="G95" i="22"/>
  <c r="G97" i="22" s="1"/>
  <c r="F95" i="22"/>
  <c r="F97" i="22" s="1"/>
  <c r="E95" i="22"/>
  <c r="E97" i="22" s="1"/>
  <c r="H88" i="22"/>
  <c r="H90" i="22" s="1"/>
  <c r="G88" i="22"/>
  <c r="G90" i="22" s="1"/>
  <c r="F88" i="22"/>
  <c r="F90" i="22" s="1"/>
  <c r="E88" i="22"/>
  <c r="E90" i="22" s="1"/>
  <c r="H83" i="22"/>
  <c r="G83" i="22"/>
  <c r="F83" i="22"/>
  <c r="E83" i="22"/>
  <c r="H75" i="22"/>
  <c r="H77" i="22" s="1"/>
  <c r="G75" i="22"/>
  <c r="G77" i="22" s="1"/>
  <c r="F75" i="22"/>
  <c r="F77" i="22" s="1"/>
  <c r="E75" i="22"/>
  <c r="E77" i="22" s="1"/>
  <c r="H66" i="22"/>
  <c r="H68" i="22" s="1"/>
  <c r="G66" i="22"/>
  <c r="G68" i="22" s="1"/>
  <c r="F66" i="22"/>
  <c r="F68" i="22" s="1"/>
  <c r="E66" i="22"/>
  <c r="E68" i="22" s="1"/>
  <c r="H56" i="22"/>
  <c r="H58" i="22" s="1"/>
  <c r="G56" i="22"/>
  <c r="G58" i="22" s="1"/>
  <c r="F56" i="22"/>
  <c r="F58" i="22" s="1"/>
  <c r="E56" i="22"/>
  <c r="E58" i="22" s="1"/>
  <c r="G46" i="22"/>
  <c r="G48" i="22" s="1"/>
  <c r="H40" i="22"/>
  <c r="F40" i="22"/>
  <c r="F46" i="22" s="1"/>
  <c r="F48" i="22" s="1"/>
  <c r="E40" i="22"/>
  <c r="H37" i="22"/>
  <c r="E37" i="22"/>
  <c r="H30" i="22"/>
  <c r="H32" i="22" s="1"/>
  <c r="G30" i="22"/>
  <c r="G32" i="22" s="1"/>
  <c r="F30" i="22"/>
  <c r="F32" i="22" s="1"/>
  <c r="E30" i="22"/>
  <c r="E32" i="22" s="1"/>
  <c r="H21" i="22"/>
  <c r="H23" i="22" s="1"/>
  <c r="G21" i="22"/>
  <c r="G23" i="22" s="1"/>
  <c r="F21" i="22"/>
  <c r="F23" i="22" s="1"/>
  <c r="E21" i="22"/>
  <c r="E23" i="22" s="1"/>
  <c r="H11" i="22"/>
  <c r="H13" i="22" s="1"/>
  <c r="G11" i="22"/>
  <c r="G13" i="22" s="1"/>
  <c r="F11" i="22"/>
  <c r="F13" i="22" s="1"/>
  <c r="E11" i="22"/>
  <c r="E13" i="22" s="1"/>
  <c r="J23" i="34"/>
  <c r="F23" i="34"/>
  <c r="L14" i="34"/>
  <c r="L27" i="34" s="1"/>
  <c r="J14" i="34"/>
  <c r="H14" i="34"/>
  <c r="H27" i="34" s="1"/>
  <c r="F14" i="34"/>
  <c r="A2" i="34"/>
  <c r="A2" i="29"/>
  <c r="F39" i="28"/>
  <c r="D39" i="28"/>
  <c r="H37" i="28"/>
  <c r="H36" i="28"/>
  <c r="H35" i="28"/>
  <c r="H34" i="28"/>
  <c r="H33" i="28"/>
  <c r="H32" i="28"/>
  <c r="H31" i="28"/>
  <c r="H30" i="28"/>
  <c r="H29" i="28"/>
  <c r="H28" i="28"/>
  <c r="H24" i="28"/>
  <c r="F20" i="28"/>
  <c r="F25" i="28" s="1"/>
  <c r="D20" i="28"/>
  <c r="D25" i="28" s="1"/>
  <c r="H19" i="28"/>
  <c r="H18" i="28"/>
  <c r="H17" i="28"/>
  <c r="H16" i="28"/>
  <c r="H15" i="28"/>
  <c r="H14" i="28"/>
  <c r="H13" i="28"/>
  <c r="A2" i="28"/>
  <c r="I48" i="27"/>
  <c r="I40" i="27"/>
  <c r="I39" i="27"/>
  <c r="G35" i="27"/>
  <c r="E35" i="27"/>
  <c r="I34" i="27"/>
  <c r="I33" i="27"/>
  <c r="I32" i="27"/>
  <c r="G29" i="27"/>
  <c r="E29" i="27"/>
  <c r="I28" i="27"/>
  <c r="I27" i="27"/>
  <c r="I26" i="27"/>
  <c r="I25" i="27"/>
  <c r="I24" i="27"/>
  <c r="I23" i="27"/>
  <c r="G19" i="27"/>
  <c r="E19" i="27"/>
  <c r="I18" i="27"/>
  <c r="I17" i="27"/>
  <c r="I16" i="27"/>
  <c r="I12" i="27"/>
  <c r="A2" i="27"/>
  <c r="E24" i="40"/>
  <c r="C22" i="40"/>
  <c r="G22" i="40" s="1"/>
  <c r="C21" i="40"/>
  <c r="G21" i="40" s="1"/>
  <c r="C17" i="40"/>
  <c r="G17" i="40" s="1"/>
  <c r="C11" i="40"/>
  <c r="E11" i="40" s="1"/>
  <c r="H65" i="45"/>
  <c r="H64" i="45"/>
  <c r="F54" i="45"/>
  <c r="D54" i="45"/>
  <c r="J53" i="45"/>
  <c r="I54" i="45" s="1"/>
  <c r="H53" i="45"/>
  <c r="H52" i="45"/>
  <c r="F47" i="45"/>
  <c r="J45" i="45"/>
  <c r="J48" i="45" s="1"/>
  <c r="F40" i="45"/>
  <c r="J35" i="45"/>
  <c r="F35" i="45"/>
  <c r="H23" i="45"/>
  <c r="J20" i="45"/>
  <c r="F20" i="45"/>
  <c r="D20" i="45"/>
  <c r="H19" i="45"/>
  <c r="H15" i="45"/>
  <c r="A165" i="46"/>
  <c r="A174" i="46" s="1"/>
  <c r="H75" i="46"/>
  <c r="H77" i="46" s="1"/>
  <c r="D75" i="46"/>
  <c r="D76" i="46" s="1"/>
  <c r="A64" i="46"/>
  <c r="C61" i="46"/>
  <c r="C49" i="46"/>
  <c r="M47" i="46"/>
  <c r="L40" i="46"/>
  <c r="J40" i="46"/>
  <c r="H38" i="46"/>
  <c r="H36" i="46"/>
  <c r="D27" i="46"/>
  <c r="H27" i="46" s="1"/>
  <c r="A27" i="46"/>
  <c r="F26" i="46"/>
  <c r="F40" i="46" s="1"/>
  <c r="M57" i="46" s="1"/>
  <c r="L22" i="46"/>
  <c r="J22" i="46"/>
  <c r="W21" i="46"/>
  <c r="X21" i="46" s="1"/>
  <c r="Y21" i="46" s="1"/>
  <c r="F21" i="46"/>
  <c r="F22" i="46" s="1"/>
  <c r="H20" i="46"/>
  <c r="H19" i="46"/>
  <c r="H18" i="46"/>
  <c r="H13" i="46"/>
  <c r="W12" i="46"/>
  <c r="X12" i="46" s="1"/>
  <c r="Y12" i="46" s="1"/>
  <c r="A1" i="46"/>
  <c r="H300" i="35"/>
  <c r="F300" i="35"/>
  <c r="J298" i="35"/>
  <c r="N298" i="35" s="1"/>
  <c r="O298" i="35" s="1"/>
  <c r="D37" i="46" s="1"/>
  <c r="H37" i="46" s="1"/>
  <c r="J297" i="35"/>
  <c r="N297" i="35" s="1"/>
  <c r="J296" i="35"/>
  <c r="N296" i="35" s="1"/>
  <c r="J295" i="35"/>
  <c r="N295" i="35" s="1"/>
  <c r="J294" i="35"/>
  <c r="N294" i="35" s="1"/>
  <c r="J293" i="35"/>
  <c r="N293" i="35" s="1"/>
  <c r="J292" i="35"/>
  <c r="N292" i="35" s="1"/>
  <c r="J291" i="35"/>
  <c r="N291" i="35" s="1"/>
  <c r="J290" i="35"/>
  <c r="N290" i="35" s="1"/>
  <c r="J289" i="35"/>
  <c r="N289" i="35" s="1"/>
  <c r="J288" i="35"/>
  <c r="N288" i="35" s="1"/>
  <c r="J287" i="35"/>
  <c r="N287" i="35" s="1"/>
  <c r="J286" i="35"/>
  <c r="N286" i="35" s="1"/>
  <c r="J285" i="35"/>
  <c r="N285" i="35" s="1"/>
  <c r="O285" i="35" s="1"/>
  <c r="D35" i="46" s="1"/>
  <c r="H35" i="46" s="1"/>
  <c r="J284" i="35"/>
  <c r="N284" i="35" s="1"/>
  <c r="O284" i="35" s="1"/>
  <c r="D30" i="46" s="1"/>
  <c r="H30" i="46" s="1"/>
  <c r="J283" i="35"/>
  <c r="N283" i="35" s="1"/>
  <c r="J282" i="35"/>
  <c r="N282" i="35" s="1"/>
  <c r="J281" i="35"/>
  <c r="N281" i="35" s="1"/>
  <c r="I281" i="35"/>
  <c r="J280" i="35"/>
  <c r="N280" i="35" s="1"/>
  <c r="J279" i="35"/>
  <c r="N279" i="35" s="1"/>
  <c r="J278" i="35"/>
  <c r="N278" i="35" s="1"/>
  <c r="J277" i="35"/>
  <c r="N277" i="35" s="1"/>
  <c r="J276" i="35"/>
  <c r="N276" i="35" s="1"/>
  <c r="J275" i="35"/>
  <c r="N275" i="35" s="1"/>
  <c r="J274" i="35"/>
  <c r="N274" i="35" s="1"/>
  <c r="J273" i="35"/>
  <c r="N273" i="35" s="1"/>
  <c r="J272" i="35"/>
  <c r="N272" i="35" s="1"/>
  <c r="J271" i="35"/>
  <c r="N271" i="35" s="1"/>
  <c r="J270" i="35"/>
  <c r="N270" i="35" s="1"/>
  <c r="J269" i="35"/>
  <c r="N269" i="35" s="1"/>
  <c r="J268" i="35"/>
  <c r="N268" i="35" s="1"/>
  <c r="J267" i="35"/>
  <c r="N267" i="35" s="1"/>
  <c r="J266" i="35"/>
  <c r="N266" i="35" s="1"/>
  <c r="J265" i="35"/>
  <c r="N265" i="35" s="1"/>
  <c r="J264" i="35"/>
  <c r="N264" i="35" s="1"/>
  <c r="J263" i="35"/>
  <c r="N263" i="35" s="1"/>
  <c r="J262" i="35"/>
  <c r="N262" i="35" s="1"/>
  <c r="J261" i="35"/>
  <c r="N261" i="35" s="1"/>
  <c r="J260" i="35"/>
  <c r="N260" i="35" s="1"/>
  <c r="J259" i="35"/>
  <c r="N259" i="35" s="1"/>
  <c r="J258" i="35"/>
  <c r="N258" i="35" s="1"/>
  <c r="J257" i="35"/>
  <c r="N257" i="35" s="1"/>
  <c r="J256" i="35"/>
  <c r="N256" i="35" s="1"/>
  <c r="J255" i="35"/>
  <c r="N255" i="35" s="1"/>
  <c r="I255" i="35"/>
  <c r="J254" i="35"/>
  <c r="N254" i="35" s="1"/>
  <c r="J253" i="35"/>
  <c r="N253" i="35" s="1"/>
  <c r="J252" i="35"/>
  <c r="N252" i="35" s="1"/>
  <c r="J251" i="35"/>
  <c r="N251" i="35" s="1"/>
  <c r="J250" i="35"/>
  <c r="N250" i="35" s="1"/>
  <c r="J249" i="35"/>
  <c r="N249" i="35" s="1"/>
  <c r="J248" i="35"/>
  <c r="N248" i="35" s="1"/>
  <c r="J247" i="35"/>
  <c r="N247" i="35" s="1"/>
  <c r="J246" i="35"/>
  <c r="N246" i="35" s="1"/>
  <c r="J245" i="35"/>
  <c r="N245" i="35" s="1"/>
  <c r="J244" i="35"/>
  <c r="N244" i="35" s="1"/>
  <c r="J243" i="35"/>
  <c r="N243" i="35" s="1"/>
  <c r="J242" i="35"/>
  <c r="N242" i="35" s="1"/>
  <c r="J241" i="35"/>
  <c r="N241" i="35" s="1"/>
  <c r="J240" i="35"/>
  <c r="N240" i="35" s="1"/>
  <c r="J239" i="35"/>
  <c r="N239" i="35" s="1"/>
  <c r="J238" i="35"/>
  <c r="N238" i="35" s="1"/>
  <c r="J237" i="35"/>
  <c r="N237" i="35" s="1"/>
  <c r="J236" i="35"/>
  <c r="N236" i="35" s="1"/>
  <c r="J235" i="35"/>
  <c r="N235" i="35" s="1"/>
  <c r="O235" i="35" s="1"/>
  <c r="D28" i="46" s="1"/>
  <c r="H28" i="46" s="1"/>
  <c r="J234" i="35"/>
  <c r="N234" i="35" s="1"/>
  <c r="J233" i="35"/>
  <c r="N233" i="35" s="1"/>
  <c r="J232" i="35"/>
  <c r="N232" i="35" s="1"/>
  <c r="J231" i="35"/>
  <c r="N231" i="35" s="1"/>
  <c r="P231" i="35" s="1"/>
  <c r="J230" i="35"/>
  <c r="N230" i="35" s="1"/>
  <c r="I230" i="35"/>
  <c r="J229" i="35"/>
  <c r="N229" i="35" s="1"/>
  <c r="J228" i="35"/>
  <c r="N228" i="35" s="1"/>
  <c r="J227" i="35"/>
  <c r="N227" i="35" s="1"/>
  <c r="J226" i="35"/>
  <c r="N226" i="35" s="1"/>
  <c r="J225" i="35"/>
  <c r="N225" i="35" s="1"/>
  <c r="J223" i="35"/>
  <c r="N223" i="35" s="1"/>
  <c r="J222" i="35"/>
  <c r="N222" i="35" s="1"/>
  <c r="J221" i="35"/>
  <c r="N221" i="35" s="1"/>
  <c r="J220" i="35"/>
  <c r="N220" i="35" s="1"/>
  <c r="L219" i="35"/>
  <c r="L300" i="35" s="1"/>
  <c r="J219" i="35"/>
  <c r="J218" i="35"/>
  <c r="N218" i="35" s="1"/>
  <c r="J217" i="35"/>
  <c r="N217" i="35" s="1"/>
  <c r="J216" i="35"/>
  <c r="N216" i="35" s="1"/>
  <c r="J215" i="35"/>
  <c r="N215" i="35" s="1"/>
  <c r="J214" i="35"/>
  <c r="N214" i="35" s="1"/>
  <c r="J213" i="35"/>
  <c r="N213" i="35" s="1"/>
  <c r="J212" i="35"/>
  <c r="N212" i="35" s="1"/>
  <c r="J211" i="35"/>
  <c r="N211" i="35" s="1"/>
  <c r="J210" i="35"/>
  <c r="N210" i="35" s="1"/>
  <c r="J209" i="35"/>
  <c r="N209" i="35" s="1"/>
  <c r="J208" i="35"/>
  <c r="N208" i="35" s="1"/>
  <c r="J207" i="35"/>
  <c r="N207" i="35" s="1"/>
  <c r="J206" i="35"/>
  <c r="N206" i="35" s="1"/>
  <c r="J205" i="35"/>
  <c r="N205" i="35" s="1"/>
  <c r="J204" i="35"/>
  <c r="N204" i="35" s="1"/>
  <c r="J203" i="35"/>
  <c r="N203" i="35" s="1"/>
  <c r="J202" i="35"/>
  <c r="N202" i="35" s="1"/>
  <c r="O202" i="35" s="1"/>
  <c r="D17" i="46" s="1"/>
  <c r="H17" i="46" s="1"/>
  <c r="J201" i="35"/>
  <c r="N201" i="35" s="1"/>
  <c r="J200" i="35"/>
  <c r="N200" i="35" s="1"/>
  <c r="O200" i="35" s="1"/>
  <c r="D16" i="46" s="1"/>
  <c r="H16" i="46" s="1"/>
  <c r="J199" i="35"/>
  <c r="N199" i="35" s="1"/>
  <c r="O199" i="35" s="1"/>
  <c r="D15" i="46" s="1"/>
  <c r="H15" i="46" s="1"/>
  <c r="J198" i="35"/>
  <c r="N198" i="35" s="1"/>
  <c r="J197" i="35"/>
  <c r="N197" i="35" s="1"/>
  <c r="I197" i="35"/>
  <c r="J195" i="35"/>
  <c r="N195" i="35" s="1"/>
  <c r="J194" i="35"/>
  <c r="N194" i="35" s="1"/>
  <c r="J193" i="35"/>
  <c r="N193" i="35" s="1"/>
  <c r="O193" i="35" s="1"/>
  <c r="J192" i="35"/>
  <c r="N192" i="35" s="1"/>
  <c r="J191" i="35"/>
  <c r="N191" i="35" s="1"/>
  <c r="J190" i="35"/>
  <c r="N190" i="35" s="1"/>
  <c r="J189" i="35"/>
  <c r="N189" i="35" s="1"/>
  <c r="J188" i="35"/>
  <c r="N188" i="35" s="1"/>
  <c r="J187" i="35"/>
  <c r="N187" i="35" s="1"/>
  <c r="J186" i="35"/>
  <c r="N186" i="35" s="1"/>
  <c r="J185" i="35"/>
  <c r="N185" i="35" s="1"/>
  <c r="J184" i="35"/>
  <c r="N184" i="35" s="1"/>
  <c r="J183" i="35"/>
  <c r="N183" i="35" s="1"/>
  <c r="J182" i="35"/>
  <c r="N182" i="35" s="1"/>
  <c r="J181" i="35"/>
  <c r="N181" i="35" s="1"/>
  <c r="J180" i="35"/>
  <c r="N180" i="35" s="1"/>
  <c r="J179" i="35"/>
  <c r="N179" i="35" s="1"/>
  <c r="J178" i="35"/>
  <c r="N178" i="35" s="1"/>
  <c r="J177" i="35"/>
  <c r="N177" i="35" s="1"/>
  <c r="J176" i="35"/>
  <c r="N176" i="35" s="1"/>
  <c r="J175" i="35"/>
  <c r="N175" i="35" s="1"/>
  <c r="J174" i="35"/>
  <c r="N174" i="35" s="1"/>
  <c r="J173" i="35"/>
  <c r="N173" i="35" s="1"/>
  <c r="J172" i="35"/>
  <c r="N172" i="35" s="1"/>
  <c r="J171" i="35"/>
  <c r="N171" i="35" s="1"/>
  <c r="J170" i="35"/>
  <c r="N170" i="35" s="1"/>
  <c r="J169" i="35"/>
  <c r="N169" i="35" s="1"/>
  <c r="J168" i="35"/>
  <c r="N168" i="35" s="1"/>
  <c r="J167" i="35"/>
  <c r="N167" i="35" s="1"/>
  <c r="J166" i="35"/>
  <c r="N166" i="35" s="1"/>
  <c r="J165" i="35"/>
  <c r="N165" i="35" s="1"/>
  <c r="J164" i="35"/>
  <c r="N164" i="35" s="1"/>
  <c r="J163" i="35"/>
  <c r="N163" i="35" s="1"/>
  <c r="J162" i="35"/>
  <c r="N162" i="35" s="1"/>
  <c r="J161" i="35"/>
  <c r="N161" i="35" s="1"/>
  <c r="J160" i="35"/>
  <c r="N160" i="35" s="1"/>
  <c r="J159" i="35"/>
  <c r="N159" i="35" s="1"/>
  <c r="J158" i="35"/>
  <c r="N158" i="35" s="1"/>
  <c r="J157" i="35"/>
  <c r="N157" i="35" s="1"/>
  <c r="J156" i="35"/>
  <c r="N156" i="35" s="1"/>
  <c r="J155" i="35"/>
  <c r="N155" i="35" s="1"/>
  <c r="J154" i="35"/>
  <c r="N154" i="35" s="1"/>
  <c r="J153" i="35"/>
  <c r="N153" i="35" s="1"/>
  <c r="J152" i="35"/>
  <c r="N152" i="35" s="1"/>
  <c r="J151" i="35"/>
  <c r="N151" i="35" s="1"/>
  <c r="J150" i="35"/>
  <c r="N150" i="35" s="1"/>
  <c r="J149" i="35"/>
  <c r="N149" i="35" s="1"/>
  <c r="J148" i="35"/>
  <c r="N148" i="35" s="1"/>
  <c r="J147" i="35"/>
  <c r="N147" i="35" s="1"/>
  <c r="J146" i="35"/>
  <c r="N146" i="35" s="1"/>
  <c r="J145" i="35"/>
  <c r="N145" i="35" s="1"/>
  <c r="J144" i="35"/>
  <c r="N144" i="35" s="1"/>
  <c r="J143" i="35"/>
  <c r="N143" i="35" s="1"/>
  <c r="J142" i="35"/>
  <c r="N142" i="35" s="1"/>
  <c r="J141" i="35"/>
  <c r="N141" i="35" s="1"/>
  <c r="J140" i="35"/>
  <c r="N140" i="35" s="1"/>
  <c r="J139" i="35"/>
  <c r="N139" i="35" s="1"/>
  <c r="I139" i="35"/>
  <c r="J138" i="35"/>
  <c r="N138" i="35" s="1"/>
  <c r="J137" i="35"/>
  <c r="N137" i="35" s="1"/>
  <c r="J135" i="35"/>
  <c r="N135" i="35" s="1"/>
  <c r="J134" i="35"/>
  <c r="N134" i="35" s="1"/>
  <c r="J133" i="35"/>
  <c r="N133" i="35" s="1"/>
  <c r="J132" i="35"/>
  <c r="N132" i="35" s="1"/>
  <c r="J131" i="35"/>
  <c r="N131" i="35" s="1"/>
  <c r="J130" i="35"/>
  <c r="N130" i="35" s="1"/>
  <c r="J129" i="35"/>
  <c r="N129" i="35" s="1"/>
  <c r="J128" i="35"/>
  <c r="N128" i="35" s="1"/>
  <c r="J127" i="35"/>
  <c r="N127" i="35" s="1"/>
  <c r="J126" i="35"/>
  <c r="N126" i="35" s="1"/>
  <c r="J125" i="35"/>
  <c r="N125" i="35" s="1"/>
  <c r="J124" i="35"/>
  <c r="N124" i="35" s="1"/>
  <c r="J123" i="35"/>
  <c r="N123" i="35" s="1"/>
  <c r="J122" i="35"/>
  <c r="N122" i="35" s="1"/>
  <c r="J121" i="35"/>
  <c r="N121" i="35" s="1"/>
  <c r="J120" i="35"/>
  <c r="N120" i="35" s="1"/>
  <c r="J119" i="35"/>
  <c r="N119" i="35" s="1"/>
  <c r="J118" i="35"/>
  <c r="N118" i="35" s="1"/>
  <c r="J117" i="35"/>
  <c r="N117" i="35" s="1"/>
  <c r="J116" i="35"/>
  <c r="N116" i="35" s="1"/>
  <c r="J115" i="35"/>
  <c r="N115" i="35" s="1"/>
  <c r="J114" i="35"/>
  <c r="N114" i="35" s="1"/>
  <c r="J113" i="35"/>
  <c r="N113" i="35" s="1"/>
  <c r="J112" i="35"/>
  <c r="N112" i="35" s="1"/>
  <c r="J111" i="35"/>
  <c r="N111" i="35" s="1"/>
  <c r="J110" i="35"/>
  <c r="N110" i="35" s="1"/>
  <c r="J109" i="35"/>
  <c r="N109" i="35" s="1"/>
  <c r="J108" i="35"/>
  <c r="N108" i="35" s="1"/>
  <c r="J107" i="35"/>
  <c r="N107" i="35" s="1"/>
  <c r="J106" i="35"/>
  <c r="N106" i="35" s="1"/>
  <c r="J105" i="35"/>
  <c r="N105" i="35" s="1"/>
  <c r="J104" i="35"/>
  <c r="N104" i="35" s="1"/>
  <c r="J103" i="35"/>
  <c r="N103" i="35" s="1"/>
  <c r="J102" i="35"/>
  <c r="N102" i="35" s="1"/>
  <c r="J101" i="35"/>
  <c r="N101" i="35" s="1"/>
  <c r="J100" i="35"/>
  <c r="N100" i="35" s="1"/>
  <c r="J99" i="35"/>
  <c r="N99" i="35" s="1"/>
  <c r="J98" i="35"/>
  <c r="N98" i="35" s="1"/>
  <c r="J97" i="35"/>
  <c r="N97" i="35" s="1"/>
  <c r="J96" i="35"/>
  <c r="N96" i="35" s="1"/>
  <c r="J95" i="35"/>
  <c r="N95" i="35" s="1"/>
  <c r="J94" i="35"/>
  <c r="N94" i="35" s="1"/>
  <c r="J93" i="35"/>
  <c r="N93" i="35" s="1"/>
  <c r="J92" i="35"/>
  <c r="N92" i="35" s="1"/>
  <c r="J91" i="35"/>
  <c r="N91" i="35" s="1"/>
  <c r="J90" i="35"/>
  <c r="N90" i="35" s="1"/>
  <c r="J89" i="35"/>
  <c r="N89" i="35" s="1"/>
  <c r="J88" i="35"/>
  <c r="N88" i="35" s="1"/>
  <c r="J87" i="35"/>
  <c r="N87" i="35" s="1"/>
  <c r="J86" i="35"/>
  <c r="N86" i="35" s="1"/>
  <c r="J85" i="35"/>
  <c r="N85" i="35" s="1"/>
  <c r="J84" i="35"/>
  <c r="N84" i="35" s="1"/>
  <c r="J83" i="35"/>
  <c r="N83" i="35" s="1"/>
  <c r="J82" i="35"/>
  <c r="N82" i="35" s="1"/>
  <c r="J81" i="35"/>
  <c r="N81" i="35" s="1"/>
  <c r="J80" i="35"/>
  <c r="N80" i="35" s="1"/>
  <c r="J79" i="35"/>
  <c r="N79" i="35" s="1"/>
  <c r="J78" i="35"/>
  <c r="N78" i="35" s="1"/>
  <c r="J77" i="35"/>
  <c r="N77" i="35" s="1"/>
  <c r="J76" i="35"/>
  <c r="N76" i="35" s="1"/>
  <c r="J75" i="35"/>
  <c r="N75" i="35" s="1"/>
  <c r="J74" i="35"/>
  <c r="N74" i="35" s="1"/>
  <c r="J73" i="35"/>
  <c r="N73" i="35" s="1"/>
  <c r="J72" i="35"/>
  <c r="N72" i="35" s="1"/>
  <c r="J71" i="35"/>
  <c r="N71" i="35" s="1"/>
  <c r="J70" i="35"/>
  <c r="N70" i="35" s="1"/>
  <c r="J69" i="35"/>
  <c r="N69" i="35" s="1"/>
  <c r="J68" i="35"/>
  <c r="N68" i="35" s="1"/>
  <c r="J67" i="35"/>
  <c r="N67" i="35" s="1"/>
  <c r="J66" i="35"/>
  <c r="N66" i="35" s="1"/>
  <c r="J65" i="35"/>
  <c r="N65" i="35" s="1"/>
  <c r="J64" i="35"/>
  <c r="N64" i="35" s="1"/>
  <c r="J63" i="35"/>
  <c r="N63" i="35" s="1"/>
  <c r="J62" i="35"/>
  <c r="N62" i="35" s="1"/>
  <c r="J61" i="35"/>
  <c r="N61" i="35" s="1"/>
  <c r="J60" i="35"/>
  <c r="N60" i="35" s="1"/>
  <c r="J59" i="35"/>
  <c r="N59" i="35" s="1"/>
  <c r="J58" i="35"/>
  <c r="N58" i="35" s="1"/>
  <c r="J57" i="35"/>
  <c r="N57" i="35" s="1"/>
  <c r="O57" i="35" s="1"/>
  <c r="J56" i="35"/>
  <c r="N56" i="35" s="1"/>
  <c r="O56" i="35" s="1"/>
  <c r="J55" i="35"/>
  <c r="N55" i="35" s="1"/>
  <c r="J54" i="35"/>
  <c r="N54" i="35" s="1"/>
  <c r="J53" i="35"/>
  <c r="N53" i="35" s="1"/>
  <c r="J52" i="35"/>
  <c r="N52" i="35" s="1"/>
  <c r="J51" i="35"/>
  <c r="N51" i="35" s="1"/>
  <c r="J50" i="35"/>
  <c r="N50" i="35" s="1"/>
  <c r="J49" i="35"/>
  <c r="N49" i="35" s="1"/>
  <c r="J48" i="35"/>
  <c r="N48" i="35" s="1"/>
  <c r="J47" i="35"/>
  <c r="N47" i="35" s="1"/>
  <c r="J45" i="35"/>
  <c r="N45" i="35" s="1"/>
  <c r="J44" i="35"/>
  <c r="N44" i="35" s="1"/>
  <c r="J43" i="35"/>
  <c r="N43" i="35" s="1"/>
  <c r="J42" i="35"/>
  <c r="N42" i="35" s="1"/>
  <c r="J41" i="35"/>
  <c r="N41" i="35" s="1"/>
  <c r="J40" i="35"/>
  <c r="N40" i="35" s="1"/>
  <c r="J39" i="35"/>
  <c r="N39" i="35" s="1"/>
  <c r="J38" i="35"/>
  <c r="N38" i="35" s="1"/>
  <c r="J37" i="35"/>
  <c r="N37" i="35" s="1"/>
  <c r="J36" i="35"/>
  <c r="N36" i="35" s="1"/>
  <c r="J35" i="35"/>
  <c r="N35" i="35" s="1"/>
  <c r="J34" i="35"/>
  <c r="N34" i="35" s="1"/>
  <c r="J33" i="35"/>
  <c r="N33" i="35" s="1"/>
  <c r="J32" i="35"/>
  <c r="N32" i="35" s="1"/>
  <c r="J31" i="35"/>
  <c r="N31" i="35" s="1"/>
  <c r="J30" i="35"/>
  <c r="N30" i="35" s="1"/>
  <c r="J29" i="35"/>
  <c r="N29" i="35" s="1"/>
  <c r="J28" i="35"/>
  <c r="N28" i="35" s="1"/>
  <c r="J27" i="35"/>
  <c r="N27" i="35" s="1"/>
  <c r="J26" i="35"/>
  <c r="N26" i="35" s="1"/>
  <c r="J25" i="35"/>
  <c r="N25" i="35" s="1"/>
  <c r="J24" i="35"/>
  <c r="N24" i="35" s="1"/>
  <c r="J23" i="35"/>
  <c r="N23" i="35" s="1"/>
  <c r="J22" i="35"/>
  <c r="N22" i="35" s="1"/>
  <c r="J21" i="35"/>
  <c r="N21" i="35" s="1"/>
  <c r="J20" i="35"/>
  <c r="N20" i="35" s="1"/>
  <c r="J19" i="35"/>
  <c r="N19" i="35" s="1"/>
  <c r="J18" i="35"/>
  <c r="N18" i="35" s="1"/>
  <c r="J17" i="35"/>
  <c r="N17" i="35" s="1"/>
  <c r="J16" i="35"/>
  <c r="N16" i="35" s="1"/>
  <c r="J15" i="35"/>
  <c r="N15" i="35" s="1"/>
  <c r="J14" i="35"/>
  <c r="N14" i="35" s="1"/>
  <c r="J13" i="35"/>
  <c r="N13" i="35" s="1"/>
  <c r="J12" i="35"/>
  <c r="N12" i="35" s="1"/>
  <c r="J11" i="35"/>
  <c r="N11" i="35" s="1"/>
  <c r="K51" i="26"/>
  <c r="G50" i="26"/>
  <c r="E49" i="26"/>
  <c r="C49" i="26"/>
  <c r="E48" i="26"/>
  <c r="E47" i="26"/>
  <c r="N46" i="26"/>
  <c r="K46" i="26"/>
  <c r="E46" i="26"/>
  <c r="E42" i="26"/>
  <c r="E41" i="26"/>
  <c r="D41" i="26"/>
  <c r="E40" i="26"/>
  <c r="C40" i="26"/>
  <c r="E39" i="26"/>
  <c r="C9" i="26"/>
  <c r="A3" i="26"/>
  <c r="L40" i="51"/>
  <c r="J40" i="51"/>
  <c r="J38" i="51"/>
  <c r="M32" i="51"/>
  <c r="M33" i="51" s="1"/>
  <c r="I27" i="51"/>
  <c r="G26" i="51"/>
  <c r="J26" i="51" s="1"/>
  <c r="L25" i="51"/>
  <c r="J25" i="51"/>
  <c r="L24" i="51"/>
  <c r="J24" i="51"/>
  <c r="L23" i="51"/>
  <c r="J23" i="51"/>
  <c r="L22" i="51"/>
  <c r="J22" i="51"/>
  <c r="L21" i="51"/>
  <c r="J21" i="51"/>
  <c r="L20" i="51"/>
  <c r="J20" i="51"/>
  <c r="I17" i="51"/>
  <c r="G17" i="51"/>
  <c r="L16" i="51"/>
  <c r="J16" i="51"/>
  <c r="L15" i="51"/>
  <c r="J15" i="51"/>
  <c r="L14" i="51"/>
  <c r="N14" i="51" s="1"/>
  <c r="J14" i="51"/>
  <c r="L13" i="51"/>
  <c r="L12" i="51"/>
  <c r="J12" i="51"/>
  <c r="L11" i="51"/>
  <c r="J11" i="51"/>
  <c r="L10" i="51"/>
  <c r="L9" i="51"/>
  <c r="S477" i="50"/>
  <c r="R477" i="50"/>
  <c r="S476" i="50"/>
  <c r="R476" i="50"/>
  <c r="S475" i="50"/>
  <c r="R475" i="50"/>
  <c r="S474" i="50"/>
  <c r="R474" i="50"/>
  <c r="S473" i="50"/>
  <c r="R473" i="50"/>
  <c r="S472" i="50"/>
  <c r="R472" i="50"/>
  <c r="S471" i="50"/>
  <c r="R471" i="50"/>
  <c r="S470" i="50"/>
  <c r="R470" i="50"/>
  <c r="S469" i="50"/>
  <c r="R469" i="50"/>
  <c r="S468" i="50"/>
  <c r="R468" i="50"/>
  <c r="S467" i="50"/>
  <c r="R467" i="50"/>
  <c r="S466" i="50"/>
  <c r="R466" i="50"/>
  <c r="S465" i="50"/>
  <c r="R465" i="50"/>
  <c r="S464" i="50"/>
  <c r="R464" i="50"/>
  <c r="S463" i="50"/>
  <c r="R463" i="50"/>
  <c r="S462" i="50"/>
  <c r="R462" i="50"/>
  <c r="S461" i="50"/>
  <c r="R461" i="50"/>
  <c r="S460" i="50"/>
  <c r="R460" i="50"/>
  <c r="S459" i="50"/>
  <c r="R459" i="50"/>
  <c r="S458" i="50"/>
  <c r="R458" i="50"/>
  <c r="S457" i="50"/>
  <c r="R457" i="50"/>
  <c r="S456" i="50"/>
  <c r="R456" i="50"/>
  <c r="S455" i="50"/>
  <c r="R455" i="50"/>
  <c r="S454" i="50"/>
  <c r="R454" i="50"/>
  <c r="S453" i="50"/>
  <c r="R453" i="50"/>
  <c r="S452" i="50"/>
  <c r="R452" i="50"/>
  <c r="S451" i="50"/>
  <c r="R451" i="50"/>
  <c r="S450" i="50"/>
  <c r="R450" i="50"/>
  <c r="S449" i="50"/>
  <c r="R449" i="50"/>
  <c r="S448" i="50"/>
  <c r="R448" i="50"/>
  <c r="S447" i="50"/>
  <c r="R447" i="50"/>
  <c r="S446" i="50"/>
  <c r="R446" i="50"/>
  <c r="S445" i="50"/>
  <c r="R445" i="50"/>
  <c r="S444" i="50"/>
  <c r="R444" i="50"/>
  <c r="S443" i="50"/>
  <c r="R443" i="50"/>
  <c r="S442" i="50"/>
  <c r="R442" i="50"/>
  <c r="S441" i="50"/>
  <c r="R441" i="50"/>
  <c r="S440" i="50"/>
  <c r="R440" i="50"/>
  <c r="S439" i="50"/>
  <c r="R439" i="50"/>
  <c r="S438" i="50"/>
  <c r="R438" i="50"/>
  <c r="S437" i="50"/>
  <c r="R437" i="50"/>
  <c r="S436" i="50"/>
  <c r="R436" i="50"/>
  <c r="S435" i="50"/>
  <c r="R435" i="50"/>
  <c r="S434" i="50"/>
  <c r="R434" i="50"/>
  <c r="S433" i="50"/>
  <c r="R433" i="50"/>
  <c r="S432" i="50"/>
  <c r="R432" i="50"/>
  <c r="S431" i="50"/>
  <c r="R431" i="50"/>
  <c r="S430" i="50"/>
  <c r="R430" i="50"/>
  <c r="S429" i="50"/>
  <c r="R429" i="50"/>
  <c r="S428" i="50"/>
  <c r="R428" i="50"/>
  <c r="S427" i="50"/>
  <c r="R427" i="50"/>
  <c r="S426" i="50"/>
  <c r="R426" i="50"/>
  <c r="S425" i="50"/>
  <c r="R425" i="50"/>
  <c r="S424" i="50"/>
  <c r="R424" i="50"/>
  <c r="S423" i="50"/>
  <c r="R423" i="50"/>
  <c r="S422" i="50"/>
  <c r="R422" i="50"/>
  <c r="S421" i="50"/>
  <c r="R421" i="50"/>
  <c r="S420" i="50"/>
  <c r="R420" i="50"/>
  <c r="S419" i="50"/>
  <c r="R419" i="50"/>
  <c r="S418" i="50"/>
  <c r="R418" i="50"/>
  <c r="S417" i="50"/>
  <c r="R417" i="50"/>
  <c r="S416" i="50"/>
  <c r="R416" i="50"/>
  <c r="S415" i="50"/>
  <c r="R415" i="50"/>
  <c r="S414" i="50"/>
  <c r="R414" i="50"/>
  <c r="S413" i="50"/>
  <c r="R413" i="50"/>
  <c r="S412" i="50"/>
  <c r="R412" i="50"/>
  <c r="S411" i="50"/>
  <c r="R411" i="50"/>
  <c r="S410" i="50"/>
  <c r="R410" i="50"/>
  <c r="S409" i="50"/>
  <c r="R409" i="50"/>
  <c r="S408" i="50"/>
  <c r="R408" i="50"/>
  <c r="S407" i="50"/>
  <c r="R407" i="50"/>
  <c r="S406" i="50"/>
  <c r="R406" i="50"/>
  <c r="S405" i="50"/>
  <c r="R405" i="50"/>
  <c r="S404" i="50"/>
  <c r="R404" i="50"/>
  <c r="S403" i="50"/>
  <c r="R403" i="50"/>
  <c r="S402" i="50"/>
  <c r="R402" i="50"/>
  <c r="S401" i="50"/>
  <c r="R401" i="50"/>
  <c r="S400" i="50"/>
  <c r="R400" i="50"/>
  <c r="S399" i="50"/>
  <c r="R399" i="50"/>
  <c r="S398" i="50"/>
  <c r="R398" i="50"/>
  <c r="S397" i="50"/>
  <c r="R397" i="50"/>
  <c r="S396" i="50"/>
  <c r="R396" i="50"/>
  <c r="S395" i="50"/>
  <c r="R395" i="50"/>
  <c r="S394" i="50"/>
  <c r="R394" i="50"/>
  <c r="S393" i="50"/>
  <c r="R393" i="50"/>
  <c r="S392" i="50"/>
  <c r="R392" i="50"/>
  <c r="S391" i="50"/>
  <c r="R391" i="50"/>
  <c r="S390" i="50"/>
  <c r="R390" i="50"/>
  <c r="S389" i="50"/>
  <c r="R389" i="50"/>
  <c r="S388" i="50"/>
  <c r="R388" i="50"/>
  <c r="S387" i="50"/>
  <c r="R387" i="50"/>
  <c r="S386" i="50"/>
  <c r="R386" i="50"/>
  <c r="S385" i="50"/>
  <c r="R385" i="50"/>
  <c r="S384" i="50"/>
  <c r="R384" i="50"/>
  <c r="S383" i="50"/>
  <c r="R383" i="50"/>
  <c r="S382" i="50"/>
  <c r="R382" i="50"/>
  <c r="S381" i="50"/>
  <c r="R381" i="50"/>
  <c r="S380" i="50"/>
  <c r="R380" i="50"/>
  <c r="S379" i="50"/>
  <c r="R379" i="50"/>
  <c r="S378" i="50"/>
  <c r="R378" i="50"/>
  <c r="S377" i="50"/>
  <c r="R377" i="50"/>
  <c r="S376" i="50"/>
  <c r="R376" i="50"/>
  <c r="S375" i="50"/>
  <c r="R375" i="50"/>
  <c r="S374" i="50"/>
  <c r="R374" i="50"/>
  <c r="S373" i="50"/>
  <c r="R373" i="50"/>
  <c r="S372" i="50"/>
  <c r="R372" i="50"/>
  <c r="S371" i="50"/>
  <c r="R371" i="50"/>
  <c r="S370" i="50"/>
  <c r="R370" i="50"/>
  <c r="S369" i="50"/>
  <c r="R369" i="50"/>
  <c r="S368" i="50"/>
  <c r="R368" i="50"/>
  <c r="S367" i="50"/>
  <c r="R367" i="50"/>
  <c r="S366" i="50"/>
  <c r="R366" i="50"/>
  <c r="S365" i="50"/>
  <c r="R365" i="50"/>
  <c r="S364" i="50"/>
  <c r="R364" i="50"/>
  <c r="S363" i="50"/>
  <c r="R363" i="50"/>
  <c r="S362" i="50"/>
  <c r="R362" i="50"/>
  <c r="S361" i="50"/>
  <c r="R361" i="50"/>
  <c r="S360" i="50"/>
  <c r="R360" i="50"/>
  <c r="S359" i="50"/>
  <c r="R359" i="50"/>
  <c r="S358" i="50"/>
  <c r="R358" i="50"/>
  <c r="S357" i="50"/>
  <c r="R357" i="50"/>
  <c r="S356" i="50"/>
  <c r="R356" i="50"/>
  <c r="S355" i="50"/>
  <c r="R355" i="50"/>
  <c r="S354" i="50"/>
  <c r="R354" i="50"/>
  <c r="S353" i="50"/>
  <c r="R353" i="50"/>
  <c r="S352" i="50"/>
  <c r="R352" i="50"/>
  <c r="S351" i="50"/>
  <c r="R351" i="50"/>
  <c r="S350" i="50"/>
  <c r="R350" i="50"/>
  <c r="S349" i="50"/>
  <c r="R349" i="50"/>
  <c r="S348" i="50"/>
  <c r="R348" i="50"/>
  <c r="S347" i="50"/>
  <c r="R347" i="50"/>
  <c r="S346" i="50"/>
  <c r="R346" i="50"/>
  <c r="S345" i="50"/>
  <c r="R345" i="50"/>
  <c r="S344" i="50"/>
  <c r="R344" i="50"/>
  <c r="S343" i="50"/>
  <c r="R343" i="50"/>
  <c r="S342" i="50"/>
  <c r="R342" i="50"/>
  <c r="S341" i="50"/>
  <c r="R341" i="50"/>
  <c r="S340" i="50"/>
  <c r="R340" i="50"/>
  <c r="S339" i="50"/>
  <c r="R339" i="50"/>
  <c r="S338" i="50"/>
  <c r="R338" i="50"/>
  <c r="S337" i="50"/>
  <c r="R337" i="50"/>
  <c r="S336" i="50"/>
  <c r="R336" i="50"/>
  <c r="S335" i="50"/>
  <c r="R335" i="50"/>
  <c r="S334" i="50"/>
  <c r="R334" i="50"/>
  <c r="S333" i="50"/>
  <c r="R333" i="50"/>
  <c r="S332" i="50"/>
  <c r="R332" i="50"/>
  <c r="S331" i="50"/>
  <c r="R331" i="50"/>
  <c r="S330" i="50"/>
  <c r="R330" i="50"/>
  <c r="S329" i="50"/>
  <c r="R329" i="50"/>
  <c r="S328" i="50"/>
  <c r="R328" i="50"/>
  <c r="S327" i="50"/>
  <c r="R327" i="50"/>
  <c r="S326" i="50"/>
  <c r="R326" i="50"/>
  <c r="S325" i="50"/>
  <c r="R325" i="50"/>
  <c r="S324" i="50"/>
  <c r="R324" i="50"/>
  <c r="S323" i="50"/>
  <c r="R323" i="50"/>
  <c r="S322" i="50"/>
  <c r="R322" i="50"/>
  <c r="S321" i="50"/>
  <c r="R321" i="50"/>
  <c r="S320" i="50"/>
  <c r="R320" i="50"/>
  <c r="S319" i="50"/>
  <c r="R319" i="50"/>
  <c r="S318" i="50"/>
  <c r="R318" i="50"/>
  <c r="S317" i="50"/>
  <c r="R317" i="50"/>
  <c r="S316" i="50"/>
  <c r="R316" i="50"/>
  <c r="S315" i="50"/>
  <c r="R315" i="50"/>
  <c r="S314" i="50"/>
  <c r="R314" i="50"/>
  <c r="S313" i="50"/>
  <c r="R313" i="50"/>
  <c r="S312" i="50"/>
  <c r="R312" i="50"/>
  <c r="S311" i="50"/>
  <c r="R311" i="50"/>
  <c r="S310" i="50"/>
  <c r="R310" i="50"/>
  <c r="S309" i="50"/>
  <c r="R309" i="50"/>
  <c r="S308" i="50"/>
  <c r="R308" i="50"/>
  <c r="S307" i="50"/>
  <c r="R307" i="50"/>
  <c r="S306" i="50"/>
  <c r="R306" i="50"/>
  <c r="S305" i="50"/>
  <c r="R305" i="50"/>
  <c r="S304" i="50"/>
  <c r="R304" i="50"/>
  <c r="S303" i="50"/>
  <c r="R303" i="50"/>
  <c r="S302" i="50"/>
  <c r="R302" i="50"/>
  <c r="S301" i="50"/>
  <c r="R301" i="50"/>
  <c r="S300" i="50"/>
  <c r="R300" i="50"/>
  <c r="S299" i="50"/>
  <c r="R299" i="50"/>
  <c r="S298" i="50"/>
  <c r="R298" i="50"/>
  <c r="S297" i="50"/>
  <c r="R297" i="50"/>
  <c r="S296" i="50"/>
  <c r="R296" i="50"/>
  <c r="S295" i="50"/>
  <c r="R295" i="50"/>
  <c r="S294" i="50"/>
  <c r="R294" i="50"/>
  <c r="S293" i="50"/>
  <c r="R293" i="50"/>
  <c r="S292" i="50"/>
  <c r="R292" i="50"/>
  <c r="S291" i="50"/>
  <c r="R291" i="50"/>
  <c r="S290" i="50"/>
  <c r="R290" i="50"/>
  <c r="S289" i="50"/>
  <c r="R289" i="50"/>
  <c r="S288" i="50"/>
  <c r="R288" i="50"/>
  <c r="S287" i="50"/>
  <c r="R287" i="50"/>
  <c r="S286" i="50"/>
  <c r="R286" i="50"/>
  <c r="S285" i="50"/>
  <c r="R285" i="50"/>
  <c r="S284" i="50"/>
  <c r="R284" i="50"/>
  <c r="S283" i="50"/>
  <c r="R283" i="50"/>
  <c r="S282" i="50"/>
  <c r="R282" i="50"/>
  <c r="S281" i="50"/>
  <c r="R281" i="50"/>
  <c r="S280" i="50"/>
  <c r="R280" i="50"/>
  <c r="S279" i="50"/>
  <c r="R279" i="50"/>
  <c r="S278" i="50"/>
  <c r="R278" i="50"/>
  <c r="S277" i="50"/>
  <c r="R277" i="50"/>
  <c r="S276" i="50"/>
  <c r="R276" i="50"/>
  <c r="S275" i="50"/>
  <c r="R275" i="50"/>
  <c r="S274" i="50"/>
  <c r="R274" i="50"/>
  <c r="S273" i="50"/>
  <c r="R273" i="50"/>
  <c r="S272" i="50"/>
  <c r="R272" i="50"/>
  <c r="S271" i="50"/>
  <c r="R271" i="50"/>
  <c r="S270" i="50"/>
  <c r="R270" i="50"/>
  <c r="S269" i="50"/>
  <c r="R269" i="50"/>
  <c r="S268" i="50"/>
  <c r="R268" i="50"/>
  <c r="S267" i="50"/>
  <c r="R267" i="50"/>
  <c r="S266" i="50"/>
  <c r="R266" i="50"/>
  <c r="S265" i="50"/>
  <c r="R265" i="50"/>
  <c r="S264" i="50"/>
  <c r="R264" i="50"/>
  <c r="S263" i="50"/>
  <c r="R263" i="50"/>
  <c r="S262" i="50"/>
  <c r="R262" i="50"/>
  <c r="S261" i="50"/>
  <c r="R261" i="50"/>
  <c r="S260" i="50"/>
  <c r="R260" i="50"/>
  <c r="S259" i="50"/>
  <c r="R259" i="50"/>
  <c r="S258" i="50"/>
  <c r="R258" i="50"/>
  <c r="S257" i="50"/>
  <c r="R257" i="50"/>
  <c r="S256" i="50"/>
  <c r="R256" i="50"/>
  <c r="S255" i="50"/>
  <c r="R255" i="50"/>
  <c r="S254" i="50"/>
  <c r="R254" i="50"/>
  <c r="S253" i="50"/>
  <c r="R253" i="50"/>
  <c r="S252" i="50"/>
  <c r="R252" i="50"/>
  <c r="S251" i="50"/>
  <c r="R251" i="50"/>
  <c r="S250" i="50"/>
  <c r="R250" i="50"/>
  <c r="S249" i="50"/>
  <c r="R249" i="50"/>
  <c r="S248" i="50"/>
  <c r="R248" i="50"/>
  <c r="S247" i="50"/>
  <c r="R247" i="50"/>
  <c r="S246" i="50"/>
  <c r="R246" i="50"/>
  <c r="S245" i="50"/>
  <c r="R245" i="50"/>
  <c r="S244" i="50"/>
  <c r="R244" i="50"/>
  <c r="S243" i="50"/>
  <c r="R243" i="50"/>
  <c r="S242" i="50"/>
  <c r="R242" i="50"/>
  <c r="S241" i="50"/>
  <c r="R241" i="50"/>
  <c r="S240" i="50"/>
  <c r="R240" i="50"/>
  <c r="S239" i="50"/>
  <c r="R239" i="50"/>
  <c r="S238" i="50"/>
  <c r="R238" i="50"/>
  <c r="S237" i="50"/>
  <c r="R237" i="50"/>
  <c r="S236" i="50"/>
  <c r="R236" i="50"/>
  <c r="S235" i="50"/>
  <c r="R235" i="50"/>
  <c r="S234" i="50"/>
  <c r="R234" i="50"/>
  <c r="S233" i="50"/>
  <c r="R233" i="50"/>
  <c r="S232" i="50"/>
  <c r="R232" i="50"/>
  <c r="S231" i="50"/>
  <c r="R231" i="50"/>
  <c r="S230" i="50"/>
  <c r="R230" i="50"/>
  <c r="S229" i="50"/>
  <c r="R229" i="50"/>
  <c r="S228" i="50"/>
  <c r="R228" i="50"/>
  <c r="S227" i="50"/>
  <c r="R227" i="50"/>
  <c r="S226" i="50"/>
  <c r="R226" i="50"/>
  <c r="S225" i="50"/>
  <c r="R225" i="50"/>
  <c r="S224" i="50"/>
  <c r="R224" i="50"/>
  <c r="S223" i="50"/>
  <c r="R223" i="50"/>
  <c r="S222" i="50"/>
  <c r="R222" i="50"/>
  <c r="S221" i="50"/>
  <c r="R221" i="50"/>
  <c r="S220" i="50"/>
  <c r="R220" i="50"/>
  <c r="S219" i="50"/>
  <c r="R219" i="50"/>
  <c r="S218" i="50"/>
  <c r="R218" i="50"/>
  <c r="S217" i="50"/>
  <c r="R217" i="50"/>
  <c r="S216" i="50"/>
  <c r="R216" i="50"/>
  <c r="S215" i="50"/>
  <c r="R215" i="50"/>
  <c r="S214" i="50"/>
  <c r="R214" i="50"/>
  <c r="S213" i="50"/>
  <c r="R213" i="50"/>
  <c r="S212" i="50"/>
  <c r="R212" i="50"/>
  <c r="S211" i="50"/>
  <c r="R211" i="50"/>
  <c r="S210" i="50"/>
  <c r="R210" i="50"/>
  <c r="S209" i="50"/>
  <c r="R209" i="50"/>
  <c r="S208" i="50"/>
  <c r="R208" i="50"/>
  <c r="S207" i="50"/>
  <c r="R207" i="50"/>
  <c r="S206" i="50"/>
  <c r="R206" i="50"/>
  <c r="S205" i="50"/>
  <c r="R205" i="50"/>
  <c r="S204" i="50"/>
  <c r="R204" i="50"/>
  <c r="S203" i="50"/>
  <c r="R203" i="50"/>
  <c r="S202" i="50"/>
  <c r="R202" i="50"/>
  <c r="S201" i="50"/>
  <c r="R201" i="50"/>
  <c r="S200" i="50"/>
  <c r="R200" i="50"/>
  <c r="S199" i="50"/>
  <c r="R199" i="50"/>
  <c r="S198" i="50"/>
  <c r="R198" i="50"/>
  <c r="S197" i="50"/>
  <c r="R197" i="50"/>
  <c r="S196" i="50"/>
  <c r="R196" i="50"/>
  <c r="S195" i="50"/>
  <c r="R195" i="50"/>
  <c r="S194" i="50"/>
  <c r="R194" i="50"/>
  <c r="S193" i="50"/>
  <c r="R193" i="50"/>
  <c r="S192" i="50"/>
  <c r="R192" i="50"/>
  <c r="S191" i="50"/>
  <c r="R191" i="50"/>
  <c r="S190" i="50"/>
  <c r="R190" i="50"/>
  <c r="S189" i="50"/>
  <c r="R189" i="50"/>
  <c r="S188" i="50"/>
  <c r="R188" i="50"/>
  <c r="S187" i="50"/>
  <c r="R187" i="50"/>
  <c r="S186" i="50"/>
  <c r="R186" i="50"/>
  <c r="S185" i="50"/>
  <c r="R185" i="50"/>
  <c r="S184" i="50"/>
  <c r="R184" i="50"/>
  <c r="S183" i="50"/>
  <c r="R183" i="50"/>
  <c r="S182" i="50"/>
  <c r="R182" i="50"/>
  <c r="S181" i="50"/>
  <c r="R181" i="50"/>
  <c r="S180" i="50"/>
  <c r="R180" i="50"/>
  <c r="S179" i="50"/>
  <c r="R179" i="50"/>
  <c r="S178" i="50"/>
  <c r="R178" i="50"/>
  <c r="S177" i="50"/>
  <c r="R177" i="50"/>
  <c r="S176" i="50"/>
  <c r="R176" i="50"/>
  <c r="S175" i="50"/>
  <c r="R175" i="50"/>
  <c r="S174" i="50"/>
  <c r="R174" i="50"/>
  <c r="S173" i="50"/>
  <c r="R173" i="50"/>
  <c r="S172" i="50"/>
  <c r="R172" i="50"/>
  <c r="S171" i="50"/>
  <c r="R171" i="50"/>
  <c r="S170" i="50"/>
  <c r="R170" i="50"/>
  <c r="S169" i="50"/>
  <c r="R169" i="50"/>
  <c r="S168" i="50"/>
  <c r="R168" i="50"/>
  <c r="S167" i="50"/>
  <c r="R167" i="50"/>
  <c r="S166" i="50"/>
  <c r="R166" i="50"/>
  <c r="S165" i="50"/>
  <c r="R165" i="50"/>
  <c r="S164" i="50"/>
  <c r="R164" i="50"/>
  <c r="S163" i="50"/>
  <c r="R163" i="50"/>
  <c r="S162" i="50"/>
  <c r="R162" i="50"/>
  <c r="S161" i="50"/>
  <c r="R161" i="50"/>
  <c r="S160" i="50"/>
  <c r="R160" i="50"/>
  <c r="S159" i="50"/>
  <c r="R159" i="50"/>
  <c r="S158" i="50"/>
  <c r="R158" i="50"/>
  <c r="S157" i="50"/>
  <c r="R157" i="50"/>
  <c r="S156" i="50"/>
  <c r="R156" i="50"/>
  <c r="S155" i="50"/>
  <c r="R155" i="50"/>
  <c r="S154" i="50"/>
  <c r="R154" i="50"/>
  <c r="S153" i="50"/>
  <c r="R153" i="50"/>
  <c r="S152" i="50"/>
  <c r="R152" i="50"/>
  <c r="S151" i="50"/>
  <c r="R151" i="50"/>
  <c r="S150" i="50"/>
  <c r="R150" i="50"/>
  <c r="S149" i="50"/>
  <c r="R149" i="50"/>
  <c r="S148" i="50"/>
  <c r="R148" i="50"/>
  <c r="S147" i="50"/>
  <c r="R147" i="50"/>
  <c r="S146" i="50"/>
  <c r="R146" i="50"/>
  <c r="S145" i="50"/>
  <c r="R145" i="50"/>
  <c r="S144" i="50"/>
  <c r="R144" i="50"/>
  <c r="S143" i="50"/>
  <c r="R143" i="50"/>
  <c r="S142" i="50"/>
  <c r="R142" i="50"/>
  <c r="S141" i="50"/>
  <c r="R141" i="50"/>
  <c r="S140" i="50"/>
  <c r="R140" i="50"/>
  <c r="S139" i="50"/>
  <c r="R139" i="50"/>
  <c r="S138" i="50"/>
  <c r="R138" i="50"/>
  <c r="S137" i="50"/>
  <c r="R137" i="50"/>
  <c r="S136" i="50"/>
  <c r="R136" i="50"/>
  <c r="S135" i="50"/>
  <c r="R135" i="50"/>
  <c r="S134" i="50"/>
  <c r="R134" i="50"/>
  <c r="S133" i="50"/>
  <c r="R133" i="50"/>
  <c r="S132" i="50"/>
  <c r="R132" i="50"/>
  <c r="S131" i="50"/>
  <c r="R131" i="50"/>
  <c r="S130" i="50"/>
  <c r="R130" i="50"/>
  <c r="S129" i="50"/>
  <c r="R129" i="50"/>
  <c r="S128" i="50"/>
  <c r="R128" i="50"/>
  <c r="S127" i="50"/>
  <c r="R127" i="50"/>
  <c r="S126" i="50"/>
  <c r="R126" i="50"/>
  <c r="S125" i="50"/>
  <c r="R125" i="50"/>
  <c r="S124" i="50"/>
  <c r="R124" i="50"/>
  <c r="S123" i="50"/>
  <c r="R123" i="50"/>
  <c r="S122" i="50"/>
  <c r="R122" i="50"/>
  <c r="S121" i="50"/>
  <c r="R121" i="50"/>
  <c r="S120" i="50"/>
  <c r="R120" i="50"/>
  <c r="S119" i="50"/>
  <c r="R119" i="50"/>
  <c r="S118" i="50"/>
  <c r="R118" i="50"/>
  <c r="S117" i="50"/>
  <c r="R117" i="50"/>
  <c r="S116" i="50"/>
  <c r="R116" i="50"/>
  <c r="S115" i="50"/>
  <c r="R115" i="50"/>
  <c r="S114" i="50"/>
  <c r="R114" i="50"/>
  <c r="S113" i="50"/>
  <c r="R113" i="50"/>
  <c r="S112" i="50"/>
  <c r="R112" i="50"/>
  <c r="S111" i="50"/>
  <c r="R111" i="50"/>
  <c r="S110" i="50"/>
  <c r="R110" i="50"/>
  <c r="S109" i="50"/>
  <c r="R109" i="50"/>
  <c r="S108" i="50"/>
  <c r="R108" i="50"/>
  <c r="S107" i="50"/>
  <c r="R107" i="50"/>
  <c r="S106" i="50"/>
  <c r="R106" i="50"/>
  <c r="S105" i="50"/>
  <c r="R105" i="50"/>
  <c r="S104" i="50"/>
  <c r="R104" i="50"/>
  <c r="S103" i="50"/>
  <c r="R103" i="50"/>
  <c r="S102" i="50"/>
  <c r="R102" i="50"/>
  <c r="S101" i="50"/>
  <c r="R101" i="50"/>
  <c r="S100" i="50"/>
  <c r="R100" i="50"/>
  <c r="S99" i="50"/>
  <c r="R99" i="50"/>
  <c r="S98" i="50"/>
  <c r="R98" i="50"/>
  <c r="S97" i="50"/>
  <c r="R97" i="50"/>
  <c r="S96" i="50"/>
  <c r="R96" i="50"/>
  <c r="S95" i="50"/>
  <c r="R95" i="50"/>
  <c r="S94" i="50"/>
  <c r="R94" i="50"/>
  <c r="S93" i="50"/>
  <c r="R93" i="50"/>
  <c r="S92" i="50"/>
  <c r="R92" i="50"/>
  <c r="S91" i="50"/>
  <c r="R91" i="50"/>
  <c r="S90" i="50"/>
  <c r="R90" i="50"/>
  <c r="S89" i="50"/>
  <c r="R89" i="50"/>
  <c r="S88" i="50"/>
  <c r="R88" i="50"/>
  <c r="S87" i="50"/>
  <c r="R87" i="50"/>
  <c r="S86" i="50"/>
  <c r="R86" i="50"/>
  <c r="S85" i="50"/>
  <c r="R85" i="50"/>
  <c r="S84" i="50"/>
  <c r="R84" i="50"/>
  <c r="S83" i="50"/>
  <c r="R83" i="50"/>
  <c r="S82" i="50"/>
  <c r="R82" i="50"/>
  <c r="S81" i="50"/>
  <c r="R81" i="50"/>
  <c r="S80" i="50"/>
  <c r="R80" i="50"/>
  <c r="S79" i="50"/>
  <c r="R79" i="50"/>
  <c r="S78" i="50"/>
  <c r="R78" i="50"/>
  <c r="S77" i="50"/>
  <c r="R77" i="50"/>
  <c r="S76" i="50"/>
  <c r="R76" i="50"/>
  <c r="S75" i="50"/>
  <c r="R75" i="50"/>
  <c r="S74" i="50"/>
  <c r="R74" i="50"/>
  <c r="S73" i="50"/>
  <c r="R73" i="50"/>
  <c r="S72" i="50"/>
  <c r="R72" i="50"/>
  <c r="S71" i="50"/>
  <c r="R71" i="50"/>
  <c r="S70" i="50"/>
  <c r="R70" i="50"/>
  <c r="S69" i="50"/>
  <c r="R69" i="50"/>
  <c r="S68" i="50"/>
  <c r="R68" i="50"/>
  <c r="S67" i="50"/>
  <c r="R67" i="50"/>
  <c r="S66" i="50"/>
  <c r="R66" i="50"/>
  <c r="S65" i="50"/>
  <c r="R65" i="50"/>
  <c r="S64" i="50"/>
  <c r="R64" i="50"/>
  <c r="S63" i="50"/>
  <c r="R63" i="50"/>
  <c r="S62" i="50"/>
  <c r="R62" i="50"/>
  <c r="S61" i="50"/>
  <c r="R61" i="50"/>
  <c r="S60" i="50"/>
  <c r="R60" i="50"/>
  <c r="S59" i="50"/>
  <c r="R59" i="50"/>
  <c r="S58" i="50"/>
  <c r="R58" i="50"/>
  <c r="S57" i="50"/>
  <c r="R57" i="50"/>
  <c r="S56" i="50"/>
  <c r="R56" i="50"/>
  <c r="S55" i="50"/>
  <c r="R55" i="50"/>
  <c r="S54" i="50"/>
  <c r="R54" i="50"/>
  <c r="S53" i="50"/>
  <c r="R53" i="50"/>
  <c r="S52" i="50"/>
  <c r="R52" i="50"/>
  <c r="S51" i="50"/>
  <c r="R51" i="50"/>
  <c r="S50" i="50"/>
  <c r="R50" i="50"/>
  <c r="S49" i="50"/>
  <c r="R49" i="50"/>
  <c r="S48" i="50"/>
  <c r="R48" i="50"/>
  <c r="S47" i="50"/>
  <c r="R47" i="50"/>
  <c r="S46" i="50"/>
  <c r="R46" i="50"/>
  <c r="S45" i="50"/>
  <c r="R45" i="50"/>
  <c r="S44" i="50"/>
  <c r="R44" i="50"/>
  <c r="S43" i="50"/>
  <c r="R43" i="50"/>
  <c r="S42" i="50"/>
  <c r="R42" i="50"/>
  <c r="S41" i="50"/>
  <c r="R41" i="50"/>
  <c r="S40" i="50"/>
  <c r="R40" i="50"/>
  <c r="S39" i="50"/>
  <c r="R39" i="50"/>
  <c r="S38" i="50"/>
  <c r="R38" i="50"/>
  <c r="S37" i="50"/>
  <c r="R37" i="50"/>
  <c r="S36" i="50"/>
  <c r="R36" i="50"/>
  <c r="S35" i="50"/>
  <c r="R35" i="50"/>
  <c r="S34" i="50"/>
  <c r="R34" i="50"/>
  <c r="S33" i="50"/>
  <c r="R33" i="50"/>
  <c r="S32" i="50"/>
  <c r="R32" i="50"/>
  <c r="S31" i="50"/>
  <c r="R31" i="50"/>
  <c r="S30" i="50"/>
  <c r="R30" i="50"/>
  <c r="S29" i="50"/>
  <c r="R29" i="50"/>
  <c r="S28" i="50"/>
  <c r="R28" i="50"/>
  <c r="S27" i="50"/>
  <c r="R27" i="50"/>
  <c r="S26" i="50"/>
  <c r="R26" i="50"/>
  <c r="S25" i="50"/>
  <c r="R25" i="50"/>
  <c r="S24" i="50"/>
  <c r="R24" i="50"/>
  <c r="S23" i="50"/>
  <c r="R23" i="50"/>
  <c r="S22" i="50"/>
  <c r="R22" i="50"/>
  <c r="S21" i="50"/>
  <c r="R21" i="50"/>
  <c r="S20" i="50"/>
  <c r="R20" i="50"/>
  <c r="S19" i="50"/>
  <c r="R19" i="50"/>
  <c r="S18" i="50"/>
  <c r="R18" i="50"/>
  <c r="S17" i="50"/>
  <c r="R17" i="50"/>
  <c r="S16" i="50"/>
  <c r="R16" i="50"/>
  <c r="S15" i="50"/>
  <c r="R15" i="50"/>
  <c r="S14" i="50"/>
  <c r="R14" i="50"/>
  <c r="S13" i="50"/>
  <c r="R13" i="50"/>
  <c r="S12" i="50"/>
  <c r="R12" i="50"/>
  <c r="S11" i="50"/>
  <c r="R11" i="50"/>
  <c r="D95" i="52"/>
  <c r="C95" i="52"/>
  <c r="H94" i="52"/>
  <c r="J94" i="52" s="1"/>
  <c r="G94" i="52"/>
  <c r="I94" i="52" s="1"/>
  <c r="H93" i="52"/>
  <c r="J93" i="52" s="1"/>
  <c r="G93" i="52"/>
  <c r="I93" i="52" s="1"/>
  <c r="H92" i="52"/>
  <c r="J92" i="52" s="1"/>
  <c r="G92" i="52"/>
  <c r="I92" i="52" s="1"/>
  <c r="H91" i="52"/>
  <c r="J91" i="52" s="1"/>
  <c r="G91" i="52"/>
  <c r="I91" i="52" s="1"/>
  <c r="H90" i="52"/>
  <c r="J90" i="52" s="1"/>
  <c r="G90" i="52"/>
  <c r="I90" i="52" s="1"/>
  <c r="H89" i="52"/>
  <c r="J89" i="52" s="1"/>
  <c r="G89" i="52"/>
  <c r="I89" i="52" s="1"/>
  <c r="H88" i="52"/>
  <c r="J88" i="52" s="1"/>
  <c r="G88" i="52"/>
  <c r="I88" i="52" s="1"/>
  <c r="H87" i="52"/>
  <c r="J87" i="52" s="1"/>
  <c r="G87" i="52"/>
  <c r="I87" i="52" s="1"/>
  <c r="H86" i="52"/>
  <c r="J86" i="52" s="1"/>
  <c r="G86" i="52"/>
  <c r="I86" i="52" s="1"/>
  <c r="H85" i="52"/>
  <c r="J85" i="52" s="1"/>
  <c r="G85" i="52"/>
  <c r="I85" i="52" s="1"/>
  <c r="H84" i="52"/>
  <c r="J84" i="52" s="1"/>
  <c r="G84" i="52"/>
  <c r="I84" i="52" s="1"/>
  <c r="H83" i="52"/>
  <c r="J83" i="52" s="1"/>
  <c r="G83" i="52"/>
  <c r="I83" i="52" s="1"/>
  <c r="H82" i="52"/>
  <c r="J82" i="52" s="1"/>
  <c r="G82" i="52"/>
  <c r="I82" i="52" s="1"/>
  <c r="H81" i="52"/>
  <c r="J81" i="52" s="1"/>
  <c r="G81" i="52"/>
  <c r="I81" i="52" s="1"/>
  <c r="H80" i="52"/>
  <c r="J80" i="52" s="1"/>
  <c r="G80" i="52"/>
  <c r="I80" i="52" s="1"/>
  <c r="H79" i="52"/>
  <c r="J79" i="52" s="1"/>
  <c r="G79" i="52"/>
  <c r="I79" i="52" s="1"/>
  <c r="H78" i="52"/>
  <c r="J78" i="52" s="1"/>
  <c r="G78" i="52"/>
  <c r="I78" i="52" s="1"/>
  <c r="H77" i="52"/>
  <c r="J77" i="52" s="1"/>
  <c r="G77" i="52"/>
  <c r="I77" i="52" s="1"/>
  <c r="H76" i="52"/>
  <c r="J76" i="52" s="1"/>
  <c r="G76" i="52"/>
  <c r="I76" i="52" s="1"/>
  <c r="H75" i="52"/>
  <c r="J75" i="52" s="1"/>
  <c r="G75" i="52"/>
  <c r="I75" i="52" s="1"/>
  <c r="H74" i="52"/>
  <c r="J74" i="52" s="1"/>
  <c r="G74" i="52"/>
  <c r="I74" i="52" s="1"/>
  <c r="H73" i="52"/>
  <c r="J73" i="52" s="1"/>
  <c r="G73" i="52"/>
  <c r="I73" i="52" s="1"/>
  <c r="H72" i="52"/>
  <c r="J72" i="52" s="1"/>
  <c r="G72" i="52"/>
  <c r="I72" i="52" s="1"/>
  <c r="H71" i="52"/>
  <c r="J71" i="52" s="1"/>
  <c r="G71" i="52"/>
  <c r="I71" i="52" s="1"/>
  <c r="H70" i="52"/>
  <c r="J70" i="52" s="1"/>
  <c r="G70" i="52"/>
  <c r="I70" i="52" s="1"/>
  <c r="H69" i="52"/>
  <c r="J69" i="52" s="1"/>
  <c r="G69" i="52"/>
  <c r="I69" i="52" s="1"/>
  <c r="I68" i="52"/>
  <c r="H68" i="52"/>
  <c r="J68" i="52" s="1"/>
  <c r="J67" i="52"/>
  <c r="G67" i="52"/>
  <c r="I67" i="52" s="1"/>
  <c r="H66" i="52"/>
  <c r="J66" i="52" s="1"/>
  <c r="G66" i="52"/>
  <c r="I66" i="52" s="1"/>
  <c r="H65" i="52"/>
  <c r="J65" i="52" s="1"/>
  <c r="G65" i="52"/>
  <c r="I65" i="52" s="1"/>
  <c r="H64" i="52"/>
  <c r="J64" i="52" s="1"/>
  <c r="G64" i="52"/>
  <c r="I64" i="52" s="1"/>
  <c r="H63" i="52"/>
  <c r="J63" i="52" s="1"/>
  <c r="G63" i="52"/>
  <c r="I63" i="52" s="1"/>
  <c r="H62" i="52"/>
  <c r="J62" i="52" s="1"/>
  <c r="G62" i="52"/>
  <c r="I62" i="52" s="1"/>
  <c r="H61" i="52"/>
  <c r="J61" i="52" s="1"/>
  <c r="G61" i="52"/>
  <c r="I61" i="52" s="1"/>
  <c r="H60" i="52"/>
  <c r="J60" i="52" s="1"/>
  <c r="G60" i="52"/>
  <c r="I60" i="52" s="1"/>
  <c r="H59" i="52"/>
  <c r="J59" i="52" s="1"/>
  <c r="G59" i="52"/>
  <c r="I59" i="52" s="1"/>
  <c r="H58" i="52"/>
  <c r="J58" i="52" s="1"/>
  <c r="G58" i="52"/>
  <c r="I58" i="52" s="1"/>
  <c r="H57" i="52"/>
  <c r="J57" i="52" s="1"/>
  <c r="G57" i="52"/>
  <c r="I57" i="52" s="1"/>
  <c r="H56" i="52"/>
  <c r="J56" i="52" s="1"/>
  <c r="G56" i="52"/>
  <c r="I56" i="52" s="1"/>
  <c r="H55" i="52"/>
  <c r="J55" i="52" s="1"/>
  <c r="G55" i="52"/>
  <c r="I55" i="52" s="1"/>
  <c r="H54" i="52"/>
  <c r="J54" i="52" s="1"/>
  <c r="G54" i="52"/>
  <c r="I54" i="52" s="1"/>
  <c r="H53" i="52"/>
  <c r="J53" i="52" s="1"/>
  <c r="G53" i="52"/>
  <c r="I53" i="52" s="1"/>
  <c r="H52" i="52"/>
  <c r="J52" i="52" s="1"/>
  <c r="G52" i="52"/>
  <c r="I52" i="52" s="1"/>
  <c r="H51" i="52"/>
  <c r="J51" i="52" s="1"/>
  <c r="G51" i="52"/>
  <c r="I51" i="52" s="1"/>
  <c r="H50" i="52"/>
  <c r="J50" i="52" s="1"/>
  <c r="G50" i="52"/>
  <c r="I50" i="52" s="1"/>
  <c r="H49" i="52"/>
  <c r="J49" i="52" s="1"/>
  <c r="G49" i="52"/>
  <c r="I49" i="52" s="1"/>
  <c r="H48" i="52"/>
  <c r="J48" i="52" s="1"/>
  <c r="G48" i="52"/>
  <c r="I48" i="52" s="1"/>
  <c r="H47" i="52"/>
  <c r="J47" i="52" s="1"/>
  <c r="C48" i="26" s="1"/>
  <c r="G47" i="52"/>
  <c r="I47" i="52" s="1"/>
  <c r="H46" i="52"/>
  <c r="J46" i="52" s="1"/>
  <c r="G46" i="52"/>
  <c r="I46" i="52" s="1"/>
  <c r="H45" i="52"/>
  <c r="J45" i="52" s="1"/>
  <c r="G45" i="52"/>
  <c r="I45" i="52" s="1"/>
  <c r="H44" i="52"/>
  <c r="J44" i="52" s="1"/>
  <c r="G44" i="52"/>
  <c r="I44" i="52" s="1"/>
  <c r="H43" i="52"/>
  <c r="J43" i="52" s="1"/>
  <c r="G43" i="52"/>
  <c r="I43" i="52" s="1"/>
  <c r="H42" i="52"/>
  <c r="J42" i="52" s="1"/>
  <c r="G42" i="52"/>
  <c r="I42" i="52" s="1"/>
  <c r="H41" i="52"/>
  <c r="J41" i="52" s="1"/>
  <c r="G41" i="52"/>
  <c r="I41" i="52" s="1"/>
  <c r="H40" i="52"/>
  <c r="J40" i="52" s="1"/>
  <c r="G40" i="52"/>
  <c r="I40" i="52" s="1"/>
  <c r="J39" i="52"/>
  <c r="G39" i="52"/>
  <c r="I39" i="52" s="1"/>
  <c r="I38" i="52"/>
  <c r="H38" i="52"/>
  <c r="J38" i="52" s="1"/>
  <c r="H37" i="52"/>
  <c r="J37" i="52" s="1"/>
  <c r="G37" i="52"/>
  <c r="I37" i="52" s="1"/>
  <c r="H36" i="52"/>
  <c r="J36" i="52" s="1"/>
  <c r="G36" i="52"/>
  <c r="I36" i="52" s="1"/>
  <c r="H35" i="52"/>
  <c r="J35" i="52" s="1"/>
  <c r="G35" i="52"/>
  <c r="I35" i="52" s="1"/>
  <c r="H34" i="52"/>
  <c r="J34" i="52" s="1"/>
  <c r="G34" i="52"/>
  <c r="I34" i="52" s="1"/>
  <c r="H33" i="52"/>
  <c r="J33" i="52" s="1"/>
  <c r="G33" i="52"/>
  <c r="I33" i="52" s="1"/>
  <c r="H32" i="52"/>
  <c r="J32" i="52" s="1"/>
  <c r="G32" i="52"/>
  <c r="I32" i="52" s="1"/>
  <c r="H31" i="52"/>
  <c r="J31" i="52" s="1"/>
  <c r="G31" i="52"/>
  <c r="I31" i="52" s="1"/>
  <c r="H30" i="52"/>
  <c r="J30" i="52" s="1"/>
  <c r="G30" i="52"/>
  <c r="I30" i="52" s="1"/>
  <c r="H29" i="52"/>
  <c r="J29" i="52" s="1"/>
  <c r="G29" i="52"/>
  <c r="I29" i="52" s="1"/>
  <c r="H28" i="52"/>
  <c r="J28" i="52" s="1"/>
  <c r="G28" i="52"/>
  <c r="I28" i="52" s="1"/>
  <c r="H27" i="52"/>
  <c r="J27" i="52" s="1"/>
  <c r="G27" i="52"/>
  <c r="I27" i="52" s="1"/>
  <c r="H26" i="52"/>
  <c r="J26" i="52" s="1"/>
  <c r="G26" i="52"/>
  <c r="I26" i="52" s="1"/>
  <c r="H25" i="52"/>
  <c r="J25" i="52" s="1"/>
  <c r="G25" i="52"/>
  <c r="I25" i="52" s="1"/>
  <c r="H24" i="52"/>
  <c r="J24" i="52" s="1"/>
  <c r="G24" i="52"/>
  <c r="I24" i="52" s="1"/>
  <c r="H23" i="52"/>
  <c r="J23" i="52" s="1"/>
  <c r="G23" i="52"/>
  <c r="I23" i="52" s="1"/>
  <c r="H22" i="52"/>
  <c r="J22" i="52" s="1"/>
  <c r="G22" i="52"/>
  <c r="I22" i="52" s="1"/>
  <c r="H21" i="52"/>
  <c r="J21" i="52" s="1"/>
  <c r="G21" i="52"/>
  <c r="I21" i="52" s="1"/>
  <c r="H20" i="52"/>
  <c r="J20" i="52" s="1"/>
  <c r="G20" i="52"/>
  <c r="I20" i="52" s="1"/>
  <c r="H19" i="52"/>
  <c r="J19" i="52" s="1"/>
  <c r="G19" i="52"/>
  <c r="I19" i="52" s="1"/>
  <c r="C39" i="26" s="1"/>
  <c r="H18" i="52"/>
  <c r="J18" i="52" s="1"/>
  <c r="G18" i="52"/>
  <c r="I18" i="52" s="1"/>
  <c r="H17" i="52"/>
  <c r="J17" i="52" s="1"/>
  <c r="G17" i="52"/>
  <c r="I17" i="52" s="1"/>
  <c r="H16" i="52"/>
  <c r="J16" i="52" s="1"/>
  <c r="G16" i="52"/>
  <c r="I16" i="52" s="1"/>
  <c r="H15" i="52"/>
  <c r="J15" i="52" s="1"/>
  <c r="G15" i="52"/>
  <c r="I15" i="52" s="1"/>
  <c r="H14" i="52"/>
  <c r="J14" i="52" s="1"/>
  <c r="G14" i="52"/>
  <c r="I14" i="52" s="1"/>
  <c r="H13" i="52"/>
  <c r="J13" i="52" s="1"/>
  <c r="G13" i="52"/>
  <c r="I13" i="52" s="1"/>
  <c r="H12" i="52"/>
  <c r="J12" i="52" s="1"/>
  <c r="G12" i="52"/>
  <c r="I12" i="52" s="1"/>
  <c r="H11" i="52"/>
  <c r="J11" i="52" s="1"/>
  <c r="G11" i="52"/>
  <c r="I11" i="52" s="1"/>
  <c r="H10" i="52"/>
  <c r="J10" i="52" s="1"/>
  <c r="G10" i="52"/>
  <c r="I10" i="52" s="1"/>
  <c r="H9" i="52"/>
  <c r="J9" i="52" s="1"/>
  <c r="G9" i="52"/>
  <c r="I9" i="52" s="1"/>
  <c r="H8" i="52"/>
  <c r="J8" i="52" s="1"/>
  <c r="G8" i="52"/>
  <c r="I8" i="52" s="1"/>
  <c r="H7" i="52"/>
  <c r="J7" i="52" s="1"/>
  <c r="G7" i="52"/>
  <c r="I7" i="52" s="1"/>
  <c r="H6" i="52"/>
  <c r="J6" i="52" s="1"/>
  <c r="G6" i="52"/>
  <c r="I6" i="52" s="1"/>
  <c r="H5" i="52"/>
  <c r="J5" i="52" s="1"/>
  <c r="G5" i="52"/>
  <c r="I5" i="52" s="1"/>
  <c r="H4" i="52"/>
  <c r="J4" i="52" s="1"/>
  <c r="G4" i="52"/>
  <c r="I4" i="52" s="1"/>
  <c r="H3" i="52"/>
  <c r="J3" i="52" s="1"/>
  <c r="G3" i="52"/>
  <c r="I3" i="52" s="1"/>
  <c r="H26" i="4"/>
  <c r="I26" i="4" s="1"/>
  <c r="D37" i="45"/>
  <c r="H37" i="45" s="1"/>
  <c r="E26" i="40" l="1"/>
  <c r="G11" i="40" s="1"/>
  <c r="F27" i="34"/>
  <c r="A1" i="6"/>
  <c r="A1" i="26" s="1"/>
  <c r="A1" i="36"/>
  <c r="U55" i="50"/>
  <c r="G37" i="27"/>
  <c r="G42" i="27" s="1"/>
  <c r="G50" i="27" s="1"/>
  <c r="G54" i="27" s="1"/>
  <c r="I52" i="27" s="1"/>
  <c r="G48" i="26"/>
  <c r="O198" i="35"/>
  <c r="D12" i="46" s="1"/>
  <c r="H12" i="46" s="1"/>
  <c r="J42" i="46"/>
  <c r="J47" i="46" s="1"/>
  <c r="J51" i="46" s="1"/>
  <c r="J57" i="46" s="1"/>
  <c r="E37" i="27"/>
  <c r="E42" i="27" s="1"/>
  <c r="H20" i="28"/>
  <c r="H25" i="28" s="1"/>
  <c r="D26" i="46"/>
  <c r="E48" i="59"/>
  <c r="E46" i="60"/>
  <c r="E48" i="54"/>
  <c r="E56" i="59"/>
  <c r="I56" i="59" s="1"/>
  <c r="E54" i="60"/>
  <c r="I54" i="60" s="1"/>
  <c r="E56" i="54"/>
  <c r="I56" i="54" s="1"/>
  <c r="C24" i="26"/>
  <c r="E36" i="60"/>
  <c r="I36" i="60" s="1"/>
  <c r="E38" i="59"/>
  <c r="I38" i="59" s="1"/>
  <c r="E38" i="54"/>
  <c r="I38" i="54" s="1"/>
  <c r="E58" i="59"/>
  <c r="E56" i="60"/>
  <c r="E58" i="54"/>
  <c r="L42" i="46"/>
  <c r="E35" i="60"/>
  <c r="E37" i="59"/>
  <c r="E37" i="54"/>
  <c r="H46" i="22"/>
  <c r="H48" i="22" s="1"/>
  <c r="F39" i="32"/>
  <c r="F44" i="32" s="1"/>
  <c r="F52" i="32" s="1"/>
  <c r="F55" i="32" s="1"/>
  <c r="I19" i="36"/>
  <c r="E53" i="59"/>
  <c r="I53" i="59" s="1"/>
  <c r="E51" i="60"/>
  <c r="I51" i="60" s="1"/>
  <c r="E53" i="54"/>
  <c r="I53" i="54" s="1"/>
  <c r="G62" i="36"/>
  <c r="E38" i="60"/>
  <c r="I38" i="60" s="1"/>
  <c r="E40" i="59"/>
  <c r="I40" i="59" s="1"/>
  <c r="E40" i="54"/>
  <c r="I40" i="54" s="1"/>
  <c r="E52" i="59"/>
  <c r="I52" i="59" s="1"/>
  <c r="E50" i="60"/>
  <c r="I50" i="60" s="1"/>
  <c r="E52" i="54"/>
  <c r="I52" i="54" s="1"/>
  <c r="E54" i="59"/>
  <c r="I54" i="59" s="1"/>
  <c r="E52" i="60"/>
  <c r="I52" i="60" s="1"/>
  <c r="E54" i="54"/>
  <c r="I54" i="54" s="1"/>
  <c r="E60" i="59"/>
  <c r="I60" i="59" s="1"/>
  <c r="E58" i="60"/>
  <c r="I58" i="60" s="1"/>
  <c r="E60" i="54"/>
  <c r="I60" i="54" s="1"/>
  <c r="E66" i="59"/>
  <c r="I66" i="59" s="1"/>
  <c r="E64" i="60"/>
  <c r="I64" i="60" s="1"/>
  <c r="E66" i="54"/>
  <c r="I66" i="54" s="1"/>
  <c r="E39" i="60"/>
  <c r="I39" i="60" s="1"/>
  <c r="E41" i="59"/>
  <c r="I41" i="59" s="1"/>
  <c r="E41" i="54"/>
  <c r="I41" i="54" s="1"/>
  <c r="E48" i="60"/>
  <c r="I48" i="60" s="1"/>
  <c r="E50" i="59"/>
  <c r="I50" i="59" s="1"/>
  <c r="E50" i="54"/>
  <c r="I50" i="54" s="1"/>
  <c r="E55" i="59"/>
  <c r="I55" i="59" s="1"/>
  <c r="E53" i="60"/>
  <c r="I53" i="60" s="1"/>
  <c r="E55" i="54"/>
  <c r="I55" i="54" s="1"/>
  <c r="E42" i="60"/>
  <c r="E44" i="59"/>
  <c r="E44" i="54"/>
  <c r="E57" i="59"/>
  <c r="I57" i="59" s="1"/>
  <c r="E55" i="60"/>
  <c r="I55" i="60" s="1"/>
  <c r="E57" i="54"/>
  <c r="I57" i="54" s="1"/>
  <c r="E61" i="59"/>
  <c r="I61" i="59" s="1"/>
  <c r="E59" i="60"/>
  <c r="I59" i="60" s="1"/>
  <c r="E61" i="54"/>
  <c r="I61" i="54" s="1"/>
  <c r="O208" i="35"/>
  <c r="D14" i="46" s="1"/>
  <c r="H14" i="46" s="1"/>
  <c r="E46" i="22"/>
  <c r="E48" i="22" s="1"/>
  <c r="M62" i="36"/>
  <c r="I10" i="36" s="1"/>
  <c r="C47" i="26"/>
  <c r="G47" i="26" s="1"/>
  <c r="C46" i="26"/>
  <c r="G46" i="26" s="1"/>
  <c r="J17" i="51"/>
  <c r="K52" i="26"/>
  <c r="O223" i="35"/>
  <c r="K62" i="36"/>
  <c r="O280" i="35"/>
  <c r="D33" i="46" s="1"/>
  <c r="H33" i="46" s="1"/>
  <c r="C42" i="26"/>
  <c r="G42" i="26" s="1"/>
  <c r="L26" i="51"/>
  <c r="G27" i="51"/>
  <c r="J27" i="51" s="1"/>
  <c r="F41" i="28"/>
  <c r="H20" i="32"/>
  <c r="J39" i="32"/>
  <c r="J44" i="32" s="1"/>
  <c r="J52" i="32" s="1"/>
  <c r="J55" i="32" s="1"/>
  <c r="H30" i="32"/>
  <c r="I48" i="36"/>
  <c r="I51" i="36" s="1"/>
  <c r="G95" i="52"/>
  <c r="I19" i="27"/>
  <c r="I29" i="27"/>
  <c r="H39" i="28"/>
  <c r="J27" i="34"/>
  <c r="L39" i="32"/>
  <c r="L44" i="32" s="1"/>
  <c r="L52" i="32" s="1"/>
  <c r="L55" i="32" s="1"/>
  <c r="H53" i="32" s="1"/>
  <c r="Q39" i="32"/>
  <c r="Q44" i="32" s="1"/>
  <c r="Q52" i="32" s="1"/>
  <c r="Q55" i="32" s="1"/>
  <c r="E62" i="36"/>
  <c r="H95" i="52"/>
  <c r="I30" i="51"/>
  <c r="I32" i="51" s="1"/>
  <c r="I42" i="51" s="1"/>
  <c r="O283" i="35"/>
  <c r="D34" i="46" s="1"/>
  <c r="H34" i="46" s="1"/>
  <c r="O297" i="35"/>
  <c r="D32" i="46" s="1"/>
  <c r="H32" i="46" s="1"/>
  <c r="H20" i="45"/>
  <c r="F48" i="45"/>
  <c r="F59" i="45" s="1"/>
  <c r="F73" i="45" s="1"/>
  <c r="I35" i="27"/>
  <c r="D41" i="28"/>
  <c r="D39" i="32"/>
  <c r="D44" i="32" s="1"/>
  <c r="D52" i="32" s="1"/>
  <c r="H37" i="32"/>
  <c r="I34" i="36"/>
  <c r="E52" i="26"/>
  <c r="O169" i="35"/>
  <c r="C25" i="26"/>
  <c r="I25" i="26" s="1"/>
  <c r="J95" i="52"/>
  <c r="O55" i="35"/>
  <c r="O275" i="35"/>
  <c r="D31" i="46" s="1"/>
  <c r="H31" i="46" s="1"/>
  <c r="L40" i="52"/>
  <c r="P139" i="35"/>
  <c r="P169" i="35"/>
  <c r="O183" i="35"/>
  <c r="O192" i="35"/>
  <c r="O234" i="35"/>
  <c r="F42" i="46"/>
  <c r="F47" i="46" s="1"/>
  <c r="F51" i="46" s="1"/>
  <c r="F57" i="46" s="1"/>
  <c r="O135" i="35"/>
  <c r="O144" i="35"/>
  <c r="O163" i="35"/>
  <c r="O215" i="35"/>
  <c r="D45" i="46" s="1"/>
  <c r="H45" i="46" s="1"/>
  <c r="O231" i="35"/>
  <c r="G49" i="26"/>
  <c r="C11" i="26" s="1"/>
  <c r="O97" i="35"/>
  <c r="R30" i="32"/>
  <c r="J300" i="35"/>
  <c r="I95" i="52"/>
  <c r="G40" i="26"/>
  <c r="C17" i="26" s="1"/>
  <c r="J54" i="45"/>
  <c r="J59" i="45" s="1"/>
  <c r="E43" i="26"/>
  <c r="C43" i="26"/>
  <c r="G39" i="26"/>
  <c r="C16" i="26"/>
  <c r="N219" i="35"/>
  <c r="H22" i="6"/>
  <c r="H25" i="6" s="1"/>
  <c r="C29" i="26"/>
  <c r="E51" i="26"/>
  <c r="A1" i="45"/>
  <c r="K12" i="4" l="1"/>
  <c r="M12" i="4" s="1"/>
  <c r="G37" i="78"/>
  <c r="H11" i="45"/>
  <c r="A3" i="32"/>
  <c r="H41" i="28"/>
  <c r="K29" i="51"/>
  <c r="H39" i="32"/>
  <c r="H44" i="32" s="1"/>
  <c r="H52" i="32" s="1"/>
  <c r="I62" i="36"/>
  <c r="N57" i="32"/>
  <c r="D30" i="45"/>
  <c r="H30" i="45" s="1"/>
  <c r="C52" i="26"/>
  <c r="D40" i="46"/>
  <c r="H26" i="46"/>
  <c r="H40" i="46" s="1"/>
  <c r="I35" i="60"/>
  <c r="E62" i="59"/>
  <c r="I48" i="59"/>
  <c r="I62" i="59" s="1"/>
  <c r="C8" i="26"/>
  <c r="C12" i="26" s="1"/>
  <c r="E46" i="27" s="1"/>
  <c r="I46" i="27" s="1"/>
  <c r="I37" i="54"/>
  <c r="I48" i="54"/>
  <c r="I62" i="54" s="1"/>
  <c r="E62" i="54"/>
  <c r="I37" i="59"/>
  <c r="I46" i="60"/>
  <c r="I60" i="60" s="1"/>
  <c r="E60" i="60"/>
  <c r="C41" i="26"/>
  <c r="G41" i="26" s="1"/>
  <c r="G30" i="51"/>
  <c r="J32" i="51" s="1"/>
  <c r="R39" i="32"/>
  <c r="I37" i="27"/>
  <c r="I42" i="27" s="1"/>
  <c r="C18" i="26"/>
  <c r="G52" i="26"/>
  <c r="C26" i="26"/>
  <c r="G43" i="26"/>
  <c r="N300" i="35"/>
  <c r="O221" i="35"/>
  <c r="D34" i="45" s="1"/>
  <c r="K37" i="78" l="1"/>
  <c r="G38" i="78"/>
  <c r="G62" i="78" s="1"/>
  <c r="G67" i="78" s="1"/>
  <c r="G71" i="78" s="1"/>
  <c r="N88" i="78"/>
  <c r="I79" i="61"/>
  <c r="I83" i="61" s="1"/>
  <c r="H40" i="4"/>
  <c r="G42" i="51"/>
  <c r="E50" i="27"/>
  <c r="E54" i="27" s="1"/>
  <c r="M60" i="60"/>
  <c r="P60" i="60" s="1"/>
  <c r="M62" i="54"/>
  <c r="P62" i="54" s="1"/>
  <c r="M62" i="59"/>
  <c r="P62" i="59" s="1"/>
  <c r="I50" i="27"/>
  <c r="I54" i="27" s="1"/>
  <c r="D45" i="45"/>
  <c r="H34" i="45"/>
  <c r="H35" i="45" s="1"/>
  <c r="D35" i="45"/>
  <c r="N13" i="76" l="1"/>
  <c r="N17" i="76" s="1"/>
  <c r="O17" i="76" s="1"/>
  <c r="G88" i="76"/>
  <c r="N89" i="78"/>
  <c r="N90" i="78" s="1"/>
  <c r="G79" i="78"/>
  <c r="G83" i="78"/>
  <c r="G85" i="78" s="1"/>
  <c r="O88" i="78"/>
  <c r="K38" i="78"/>
  <c r="K62" i="78" s="1"/>
  <c r="K67" i="78" s="1"/>
  <c r="K71" i="78" s="1"/>
  <c r="E56" i="76"/>
  <c r="H17" i="74"/>
  <c r="E18" i="74"/>
  <c r="I16" i="4"/>
  <c r="C31" i="26"/>
  <c r="J15" i="69"/>
  <c r="C51" i="26"/>
  <c r="G51" i="26" s="1"/>
  <c r="E41" i="60"/>
  <c r="E43" i="59"/>
  <c r="E43" i="54"/>
  <c r="D21" i="46"/>
  <c r="D22" i="46" s="1"/>
  <c r="D42" i="46" s="1"/>
  <c r="N42" i="46" s="1"/>
  <c r="J69" i="45"/>
  <c r="H45" i="45"/>
  <c r="O13" i="76" l="1"/>
  <c r="P17" i="76"/>
  <c r="D24" i="76" s="1"/>
  <c r="G24" i="76" s="1"/>
  <c r="D23" i="76"/>
  <c r="E39" i="74"/>
  <c r="E43" i="74" s="1"/>
  <c r="K79" i="78"/>
  <c r="K83" i="78"/>
  <c r="K85" i="78" s="1"/>
  <c r="O89" i="78"/>
  <c r="O90" i="78" s="1"/>
  <c r="H18" i="74"/>
  <c r="H43" i="74" s="1"/>
  <c r="H47" i="74" s="1"/>
  <c r="J19" i="69"/>
  <c r="J23" i="69" s="1"/>
  <c r="J31" i="69" s="1"/>
  <c r="F23" i="69"/>
  <c r="D47" i="46"/>
  <c r="N47" i="46" s="1"/>
  <c r="D40" i="45"/>
  <c r="H40" i="45" s="1"/>
  <c r="C30" i="26"/>
  <c r="C32" i="26" s="1"/>
  <c r="H43" i="26" s="1"/>
  <c r="I43" i="54"/>
  <c r="I45" i="54" s="1"/>
  <c r="E45" i="54"/>
  <c r="E64" i="54" s="1"/>
  <c r="E68" i="54" s="1"/>
  <c r="E72" i="54" s="1"/>
  <c r="I43" i="59"/>
  <c r="I45" i="59" s="1"/>
  <c r="E45" i="59"/>
  <c r="E64" i="59" s="1"/>
  <c r="E68" i="59" s="1"/>
  <c r="E72" i="59" s="1"/>
  <c r="I41" i="60"/>
  <c r="I43" i="60" s="1"/>
  <c r="E43" i="60"/>
  <c r="E62" i="60" s="1"/>
  <c r="E66" i="60" s="1"/>
  <c r="E70" i="60" s="1"/>
  <c r="H21" i="46"/>
  <c r="H22" i="46" s="1"/>
  <c r="H42" i="46" s="1"/>
  <c r="H47" i="46" s="1"/>
  <c r="H51" i="46" s="1"/>
  <c r="H57" i="46" s="1"/>
  <c r="K42" i="46"/>
  <c r="K49" i="46" s="1"/>
  <c r="P13" i="76" l="1"/>
  <c r="D18" i="76" s="1"/>
  <c r="D17" i="76"/>
  <c r="G17" i="76" s="1"/>
  <c r="AV4" i="76" s="1"/>
  <c r="D25" i="76"/>
  <c r="G23" i="76"/>
  <c r="G25" i="76" s="1"/>
  <c r="F36" i="69" s="1"/>
  <c r="N24" i="87"/>
  <c r="N25" i="87" s="1"/>
  <c r="N21" i="87"/>
  <c r="N17" i="87"/>
  <c r="N15" i="87"/>
  <c r="N30" i="87"/>
  <c r="N31" i="87"/>
  <c r="N27" i="87"/>
  <c r="N28" i="87" s="1"/>
  <c r="N20" i="87"/>
  <c r="H57" i="74"/>
  <c r="H50" i="74"/>
  <c r="H52" i="74" s="1"/>
  <c r="D70" i="45"/>
  <c r="D51" i="46"/>
  <c r="D57" i="46" s="1"/>
  <c r="O35" i="59"/>
  <c r="I64" i="59"/>
  <c r="I68" i="59" s="1"/>
  <c r="I72" i="59" s="1"/>
  <c r="M46" i="59"/>
  <c r="O43" i="59"/>
  <c r="M44" i="60"/>
  <c r="I62" i="60"/>
  <c r="I66" i="60" s="1"/>
  <c r="I70" i="60" s="1"/>
  <c r="O41" i="60"/>
  <c r="O33" i="60"/>
  <c r="M46" i="54"/>
  <c r="I64" i="54"/>
  <c r="I68" i="54" s="1"/>
  <c r="I72" i="54" s="1"/>
  <c r="O43" i="54"/>
  <c r="O35" i="54"/>
  <c r="G18" i="76" l="1"/>
  <c r="G19" i="76" s="1"/>
  <c r="M27" i="76" s="1"/>
  <c r="D19" i="76"/>
  <c r="D33" i="76" s="1"/>
  <c r="O36" i="69"/>
  <c r="N18" i="87"/>
  <c r="N22" i="87"/>
  <c r="N32" i="87"/>
  <c r="F35" i="69" l="1"/>
  <c r="O35" i="69"/>
  <c r="O37" i="69" s="1"/>
  <c r="AK6" i="76"/>
  <c r="AL6" i="76" s="1"/>
  <c r="D47" i="45"/>
  <c r="D48" i="45" s="1"/>
  <c r="D59" i="45" s="1"/>
  <c r="D71" i="45" s="1"/>
  <c r="J35" i="69" l="1"/>
  <c r="J37" i="69" s="1"/>
  <c r="J39" i="69" s="1"/>
  <c r="J43" i="69" s="1"/>
  <c r="F37" i="69"/>
  <c r="H47" i="45"/>
  <c r="H48" i="45" s="1"/>
  <c r="H59" i="45" s="1"/>
  <c r="I48" i="45"/>
  <c r="C13" i="40" l="1"/>
  <c r="G13" i="40" l="1"/>
  <c r="G24" i="40" s="1"/>
  <c r="C24" i="40"/>
  <c r="C26" i="40" s="1"/>
  <c r="U30" i="66" l="1"/>
  <c r="U31" i="66" l="1"/>
  <c r="E11" i="64" l="1"/>
  <c r="E18" i="64" l="1"/>
  <c r="E27" i="76" s="1"/>
  <c r="E47" i="74"/>
  <c r="F11" i="69" s="1"/>
  <c r="E52" i="74" l="1"/>
  <c r="AG42" i="76"/>
  <c r="AG56" i="76"/>
  <c r="AG58" i="76" s="1"/>
  <c r="E57" i="74" l="1"/>
  <c r="E46" i="76" s="1"/>
  <c r="E45" i="76"/>
  <c r="F16" i="69"/>
  <c r="E31" i="76"/>
  <c r="E33" i="76" s="1"/>
  <c r="E52" i="76" l="1"/>
  <c r="E57" i="76" s="1"/>
  <c r="E55" i="76" s="1"/>
  <c r="F31" i="69"/>
  <c r="G27" i="76"/>
  <c r="G31" i="76" s="1"/>
  <c r="G33" i="76" s="1"/>
  <c r="F39" i="69" l="1"/>
  <c r="F43" i="69" s="1"/>
  <c r="AF31" i="76"/>
  <c r="AE52" i="76"/>
  <c r="G47" i="74"/>
  <c r="P43" i="69" l="1"/>
  <c r="AN44" i="69"/>
  <c r="F58" i="69"/>
  <c r="F30" i="4"/>
  <c r="G52" i="74"/>
  <c r="G90" i="76" l="1"/>
  <c r="O8" i="82"/>
  <c r="J31" i="4"/>
  <c r="F56" i="4"/>
  <c r="L30" i="4"/>
  <c r="A135" i="23" l="1"/>
  <c r="D17" i="74" l="1"/>
  <c r="E36" i="93"/>
</calcChain>
</file>

<file path=xl/sharedStrings.xml><?xml version="1.0" encoding="utf-8"?>
<sst xmlns="http://schemas.openxmlformats.org/spreadsheetml/2006/main" count="4839" uniqueCount="2604">
  <si>
    <t>Remuneration of Management Company</t>
  </si>
  <si>
    <t>Hidden</t>
  </si>
  <si>
    <t>Cash Flow Working</t>
  </si>
  <si>
    <t>Particulars</t>
  </si>
  <si>
    <t xml:space="preserve">Amount </t>
  </si>
  <si>
    <t>Rs in '000</t>
  </si>
  <si>
    <t>Add: Dividend income</t>
  </si>
  <si>
    <t>Less: closing receivable</t>
  </si>
  <si>
    <t>(Increase) / decrease in Investments</t>
  </si>
  <si>
    <t>Opening investments</t>
  </si>
  <si>
    <t>Add: unrealised appreciation</t>
  </si>
  <si>
    <t>less: Closing investments</t>
  </si>
  <si>
    <t>Decrease in Investments</t>
  </si>
  <si>
    <t>(Rupees in 000)</t>
  </si>
  <si>
    <t>(Increase) / decrease in assets</t>
  </si>
  <si>
    <t>Increase / (decrease) in liabilities</t>
  </si>
  <si>
    <t>Remuneration to investment adviser</t>
  </si>
  <si>
    <t>Received during the period</t>
  </si>
  <si>
    <t>Balance at the beginning of the period</t>
  </si>
  <si>
    <t>FED Expense</t>
  </si>
  <si>
    <t>Income from reverse repurchase transactions</t>
  </si>
  <si>
    <t>Income from placements</t>
  </si>
  <si>
    <t>Annual fee - Securities and Exchange Commission of Pakistan</t>
  </si>
  <si>
    <t>PAKISTAN PREMIER FUND LIMITED</t>
  </si>
  <si>
    <t>LEGAL STATUS AND NATURE OF BUSINESS</t>
  </si>
  <si>
    <t>Note</t>
  </si>
  <si>
    <t>(Rupees in '000)</t>
  </si>
  <si>
    <t>Net cash (used in) / generated from operating activities</t>
  </si>
  <si>
    <t xml:space="preserve">Net (decrease) / increase in cash and cash equivalents </t>
  </si>
  <si>
    <t>Income from investments in government securities</t>
  </si>
  <si>
    <t>September 30</t>
  </si>
  <si>
    <t>STATEMENT OF MOVEMENT IN EQUITY AND RESERVES 'PER SHARE'</t>
  </si>
  <si>
    <t>Net income for the period</t>
  </si>
  <si>
    <t>-------------------------- Rupees-----------------------------</t>
  </si>
  <si>
    <t>Taxation</t>
  </si>
  <si>
    <t>CONDENSED INTERIM DISTRIBUTION STATEMENT (UN-AUDITED)</t>
  </si>
  <si>
    <t>CONDENSED INTERIM CASH FLOW STATEMENT (UN-AUDITED)</t>
  </si>
  <si>
    <t>investments at 'fair value through profit or loss' - net</t>
  </si>
  <si>
    <t>Placements with financial institutions</t>
  </si>
  <si>
    <t>a)</t>
  </si>
  <si>
    <t>(Audited)</t>
  </si>
  <si>
    <t>at 'fair value through profit or loss' - net</t>
  </si>
  <si>
    <t>TAXATION</t>
  </si>
  <si>
    <t>Annual fee - Securities and Exchange Commission</t>
  </si>
  <si>
    <t>of Pakistan</t>
  </si>
  <si>
    <t>Receivable against reverse repurchase transactions</t>
  </si>
  <si>
    <t>------------------------ Rupees in '000------------------------</t>
  </si>
  <si>
    <t>Rupees in '000</t>
  </si>
  <si>
    <t>----------------------------- Rupees in '000 --------------------------------</t>
  </si>
  <si>
    <t xml:space="preserve">Total operating expenses </t>
  </si>
  <si>
    <t>31-12-08</t>
  </si>
  <si>
    <t>30-06-08</t>
  </si>
  <si>
    <t>September 30,</t>
  </si>
  <si>
    <t>CORRESPONDING FIGURES</t>
  </si>
  <si>
    <t>Arif Habib Limited - Brokerage house*</t>
  </si>
  <si>
    <t>Corresponding figures have been rearranged and reclassified wherever necessary, for the purposes of comparison and better presentation. Significant reclassification during the period is as follows:</t>
  </si>
  <si>
    <t>Annual fee to Securities and Exchange Commission of Pakistan has been shown separately on the face of the condensed interim income statement. Previously, it was shown as part of 'Administrative, listing, regulatory and Central Depository Company Fee'.</t>
  </si>
  <si>
    <t>-</t>
  </si>
  <si>
    <t>Advance tax</t>
  </si>
  <si>
    <t>Adjustments for non-cash items:</t>
  </si>
  <si>
    <t>Net income / (loss) for the period</t>
  </si>
  <si>
    <t>December 31</t>
  </si>
  <si>
    <t>Receivable against sale of investments</t>
  </si>
  <si>
    <t>Investments</t>
  </si>
  <si>
    <t>Deposits and prepayments</t>
  </si>
  <si>
    <t>Payable against purchase of investments</t>
  </si>
  <si>
    <t>Accrued expenses and other liabilities</t>
  </si>
  <si>
    <t/>
  </si>
  <si>
    <t>Income</t>
  </si>
  <si>
    <t>capital gain</t>
  </si>
  <si>
    <t>Dividend income</t>
  </si>
  <si>
    <t>unrealised gain</t>
  </si>
  <si>
    <t>Profit on bank deposits</t>
  </si>
  <si>
    <t>Total Income</t>
  </si>
  <si>
    <t>Unrealised (diminution) / appreciation on re-valuation</t>
  </si>
  <si>
    <t xml:space="preserve">of investments at 'fair value through </t>
  </si>
  <si>
    <t>profit or loss'</t>
  </si>
  <si>
    <t>Operating expenses</t>
  </si>
  <si>
    <t>Securities transaction cost</t>
  </si>
  <si>
    <t>Auditors' remuneration</t>
  </si>
  <si>
    <t>Director's fee</t>
  </si>
  <si>
    <t>Bank charges</t>
  </si>
  <si>
    <t xml:space="preserve">Total expenses </t>
  </si>
  <si>
    <t xml:space="preserve">December 31 </t>
  </si>
  <si>
    <t>Net assets per share as at July 1/ October 1</t>
  </si>
  <si>
    <t>investments at 'fair value through profit or loss'</t>
  </si>
  <si>
    <t>Other net income for the period</t>
  </si>
  <si>
    <t>Net assets per share as at December 31</t>
  </si>
  <si>
    <t xml:space="preserve">December 31, </t>
  </si>
  <si>
    <t>CASH FLOWS FROM OPERATING ACTIVITIES</t>
  </si>
  <si>
    <t>Adjustments for non-cash and other items</t>
  </si>
  <si>
    <t>Profit receivable</t>
  </si>
  <si>
    <t>Dividend received</t>
  </si>
  <si>
    <t>CASH FLOWS FROM FINANCING ACTIVITIES</t>
  </si>
  <si>
    <t xml:space="preserve">Dividend paid </t>
  </si>
  <si>
    <t xml:space="preserve">Net decrease in cash and cash equivalents </t>
  </si>
  <si>
    <t>December 31,</t>
  </si>
  <si>
    <t>Deutsche Bank</t>
  </si>
  <si>
    <t>Dividend and profit receivable</t>
  </si>
  <si>
    <t>Cash and cash equivalents at the beginning of the period</t>
  </si>
  <si>
    <t xml:space="preserve">Cash and cash equivalents at the end of the period </t>
  </si>
  <si>
    <t xml:space="preserve">Unrealised diminution / (appreciation) on revaluation of </t>
  </si>
  <si>
    <t>Difference</t>
  </si>
  <si>
    <t>(Rupees)</t>
  </si>
  <si>
    <t xml:space="preserve">Net (loss) / income for the period </t>
  </si>
  <si>
    <t>Printing and related cost</t>
  </si>
  <si>
    <t>Net (loss) / income for the period</t>
  </si>
  <si>
    <t xml:space="preserve">Decrease / (increase) in assets </t>
  </si>
  <si>
    <t xml:space="preserve">(Decrease) / increase in liabilities </t>
  </si>
  <si>
    <t>Net cash generated from / (used in) operating activities</t>
  </si>
  <si>
    <t>Payable to Securities and Exchange Commission of Pakistan</t>
  </si>
  <si>
    <t>Brokerage Payable</t>
  </si>
  <si>
    <t>Receivable against reverse repurchase</t>
  </si>
  <si>
    <t xml:space="preserve"> transactions in Government securities</t>
  </si>
  <si>
    <t xml:space="preserve">Remuneration paid to investment adviser </t>
  </si>
  <si>
    <t>Custody fee</t>
  </si>
  <si>
    <t>Settlement charges</t>
  </si>
  <si>
    <t>Auditor's Remuneration</t>
  </si>
  <si>
    <t xml:space="preserve">(Increase) / Decrease in assets </t>
  </si>
  <si>
    <t>CVT Payable</t>
  </si>
  <si>
    <t>FED Payable</t>
  </si>
  <si>
    <t>Markup Receivable</t>
  </si>
  <si>
    <t>Prepaid Expenses</t>
  </si>
  <si>
    <t>Remuneration of Investment Advisor</t>
  </si>
  <si>
    <t>Fees and subscription</t>
  </si>
  <si>
    <t>Legal and other charges</t>
  </si>
  <si>
    <t>Income from Term Finance Certificates</t>
  </si>
  <si>
    <t>Capital gain / (loss) on sale of investments - net</t>
  </si>
  <si>
    <t>Custody Fee</t>
  </si>
  <si>
    <t>Taxes</t>
  </si>
  <si>
    <t>Brokerage Expenses</t>
  </si>
  <si>
    <t xml:space="preserve">Unrealised (appreciation) / diminution in value of </t>
  </si>
  <si>
    <t xml:space="preserve">Unrealised appreciation / (diminution) in value of </t>
  </si>
  <si>
    <t xml:space="preserve">                                        Chief Executive                                                                                   Director</t>
  </si>
  <si>
    <t>----------------------- Rupees -----------------------</t>
  </si>
  <si>
    <t>31-03-2009 (OLD)</t>
  </si>
  <si>
    <t>Dividend Receivable</t>
  </si>
  <si>
    <t>Income Receivable from TFC</t>
  </si>
  <si>
    <t>Income Receivable from PIB</t>
  </si>
  <si>
    <t>As per accounts</t>
  </si>
  <si>
    <t>Advances, deposits, prepayments and other receivables</t>
  </si>
  <si>
    <t>Deposits</t>
  </si>
  <si>
    <t>Advances</t>
  </si>
  <si>
    <t>Receivable from Management comp.</t>
  </si>
  <si>
    <t>Payable to Central Depository Company of Pakistan Limited- Trustee</t>
  </si>
  <si>
    <t>Trustee Fee Payable</t>
  </si>
  <si>
    <t>CDS charges on outrights payable</t>
  </si>
  <si>
    <t>Legal and Professional</t>
  </si>
  <si>
    <t>Legal &amp; Professional Services</t>
  </si>
  <si>
    <t>Brokerage payable</t>
  </si>
  <si>
    <t>Settlement charges (RMS &amp; NCSS)</t>
  </si>
  <si>
    <t>Others</t>
  </si>
  <si>
    <t>Credit rating fee - Payable</t>
  </si>
  <si>
    <t>Accounts Printing - Payable</t>
  </si>
  <si>
    <t>Withholding Tax Payable</t>
  </si>
  <si>
    <t>31-03-2009 (old)</t>
  </si>
  <si>
    <t>5-10-2, 5-14, 5-16</t>
  </si>
  <si>
    <t>5-10-3, 5-10-5, 5-13</t>
  </si>
  <si>
    <t>Remuneration of Central Depository Company of Pakistan Limited -Trustee</t>
  </si>
  <si>
    <t>Trustee Fee</t>
  </si>
  <si>
    <t>Pacra Rating fee</t>
  </si>
  <si>
    <t>Settelement charges</t>
  </si>
  <si>
    <t>Legal &amp; Professional charges</t>
  </si>
  <si>
    <t>Conversion cost</t>
  </si>
  <si>
    <t>Net assets transferred to Pakistan Premier Fund</t>
  </si>
  <si>
    <t>Final cash dividend for the year ended June 30, 2010</t>
  </si>
  <si>
    <t xml:space="preserve"> Rs 1.86 per share  (2009:Nil)</t>
  </si>
  <si>
    <t>Cash dividend for the period from  July 1, 2010 to</t>
  </si>
  <si>
    <t xml:space="preserve"> December 21, 2010 Re 0.30 per share (2009:Nil)</t>
  </si>
  <si>
    <t>INVESTMENTS</t>
  </si>
  <si>
    <t xml:space="preserve">    Advance tax</t>
  </si>
  <si>
    <r>
      <t>CONDENSED INTERIM INCOME STATEMENT</t>
    </r>
    <r>
      <rPr>
        <sz val="9"/>
        <rFont val="Arial"/>
        <family val="2"/>
      </rPr>
      <t xml:space="preserve"> </t>
    </r>
    <r>
      <rPr>
        <b/>
        <sz val="9"/>
        <rFont val="Arial"/>
        <family val="2"/>
      </rPr>
      <t>(UN-AUDITED)</t>
    </r>
  </si>
  <si>
    <t>Capital gain / (loss) on transfer of investments - net</t>
  </si>
  <si>
    <t>Net income after taxation</t>
  </si>
  <si>
    <t>Earnings per share</t>
  </si>
  <si>
    <t>Unappropriated income / (accumulated loss) brought forward</t>
  </si>
  <si>
    <t>.</t>
  </si>
  <si>
    <t>Capital  gain / (loss) on sale of investments - net</t>
  </si>
  <si>
    <t>Total net  income / (loss) for the period</t>
  </si>
  <si>
    <t>Half year ended</t>
  </si>
  <si>
    <t>Quarter ended</t>
  </si>
  <si>
    <t xml:space="preserve">Cash dividend for the period from  July 1, 2010 to </t>
  </si>
  <si>
    <t xml:space="preserve">December 21, 2010 Re 0.30 per share  (2009:Nil) </t>
  </si>
  <si>
    <t>announced on December 21, 2010</t>
  </si>
  <si>
    <t xml:space="preserve">Rs 1.86 per share (2009:Nil) announced on </t>
  </si>
  <si>
    <t>August 5, 2010</t>
  </si>
  <si>
    <t xml:space="preserve">Unappropriated income / (accumulated loss) </t>
  </si>
  <si>
    <t>carried forward</t>
  </si>
  <si>
    <t xml:space="preserve">Quarter ended </t>
  </si>
  <si>
    <t>CASHFLOW WORKING FOR THE QUARTER ENDED DECEMBER 31, 2010</t>
  </si>
  <si>
    <t>INCOME STATEMENT WORKING FOR THE QUARTER ENDED DECEMBER 31, 2010</t>
  </si>
  <si>
    <t>STATEMENT OF MOVEMENT WORKING FOR THE QUARTER ENDED DECEMBER 31, 2010</t>
  </si>
  <si>
    <t>Remuneration paid to Management Company</t>
  </si>
  <si>
    <t>EARNINGS PER SHARE</t>
  </si>
  <si>
    <t>Basic</t>
  </si>
  <si>
    <t xml:space="preserve">Payable to Securities and Exchange Commission </t>
  </si>
  <si>
    <t xml:space="preserve">Weighted average number of ordinary </t>
  </si>
  <si>
    <t>shares outstanding during the period</t>
  </si>
  <si>
    <t>EARNINGS PER SHARE WORKING FOR THE QUARTER ENDED DECEMBER 31, 2010</t>
  </si>
  <si>
    <t>Shares as at beginning of period</t>
  </si>
  <si>
    <t>Days outstanding</t>
  </si>
  <si>
    <t>Days in the period (July 01, 2010</t>
  </si>
  <si>
    <t xml:space="preserve"> to December 31, 2010)</t>
  </si>
  <si>
    <t>A</t>
  </si>
  <si>
    <t>B</t>
  </si>
  <si>
    <t>C</t>
  </si>
  <si>
    <t>D = A * ( B / C )</t>
  </si>
  <si>
    <t xml:space="preserve">--------------------------------------------------------- Rupees in '000'---------------------------------------------------- </t>
  </si>
  <si>
    <t xml:space="preserve">------------------------------------------------------- Number of shares --------------------------------------------------------- </t>
  </si>
  <si>
    <t xml:space="preserve">--------------------------------------------------------------- Rupees -------------------------------------------------------------- </t>
  </si>
  <si>
    <t>Payable on redemption of units</t>
  </si>
  <si>
    <t>FOR THE HALF YEAR AND QUARTER ENDED DECEMBER 31, 2011</t>
  </si>
  <si>
    <t>Receivable against sale of units</t>
  </si>
  <si>
    <t>Pakistan International Element Islamic Fund</t>
  </si>
  <si>
    <t>Site 1</t>
  </si>
  <si>
    <t>Trial Balance - As at 31-Dec-2011</t>
  </si>
  <si>
    <t>(  )</t>
  </si>
  <si>
    <t>( From A/C Code 01 To 05-14-001-001, For level 4 )</t>
  </si>
  <si>
    <t>Date:  2-Jan-2012</t>
  </si>
  <si>
    <t>Account Code</t>
  </si>
  <si>
    <t>Title</t>
  </si>
  <si>
    <t>Debit</t>
  </si>
  <si>
    <t>Credit</t>
  </si>
  <si>
    <t>Unadjusted</t>
  </si>
  <si>
    <t>Adjustment</t>
  </si>
  <si>
    <t>Adjusted</t>
  </si>
  <si>
    <t>01-01-001-004</t>
  </si>
  <si>
    <t>Sales - Units - Class A</t>
  </si>
  <si>
    <t>01-01-002-001</t>
  </si>
  <si>
    <t>Conversion - Units</t>
  </si>
  <si>
    <t>01-01-004-001</t>
  </si>
  <si>
    <t>Dividend - Reinvestment</t>
  </si>
  <si>
    <t>01-02-001-001</t>
  </si>
  <si>
    <t>Redemption - Units</t>
  </si>
  <si>
    <t>01-02-003-001</t>
  </si>
  <si>
    <t>Zakat Deduction</t>
  </si>
  <si>
    <t>01-02-006-002</t>
  </si>
  <si>
    <t>Capital Gain Tax Deduction - Redemption</t>
  </si>
  <si>
    <t>01-02-006-003</t>
  </si>
  <si>
    <t>Capital Gain Tax Deduction - Conversion</t>
  </si>
  <si>
    <t>01-03-001-001</t>
  </si>
  <si>
    <t>Undistributed Profit / (Loss)</t>
  </si>
  <si>
    <t>01-04-001-002</t>
  </si>
  <si>
    <t>Additional Units - 2006-07</t>
  </si>
  <si>
    <t>01-04-002-001</t>
  </si>
  <si>
    <t>Bonus Units</t>
  </si>
  <si>
    <t>01-06-001-001</t>
  </si>
  <si>
    <t>Realised Element of Inc &amp; Gain - Sale</t>
  </si>
  <si>
    <t>01-06-001-002</t>
  </si>
  <si>
    <t>Realised Element of Inc &amp; Gain - Conv</t>
  </si>
  <si>
    <t>01-06-001-005</t>
  </si>
  <si>
    <t>Realised Element of Inc &amp; Gain - Redem</t>
  </si>
  <si>
    <t>01-06-001-007</t>
  </si>
  <si>
    <t>Realised Element of Inc &amp; Gain - Zakat</t>
  </si>
  <si>
    <t>01-06-001-009</t>
  </si>
  <si>
    <t>Realised Element of Inc &amp; Gain-Add Units</t>
  </si>
  <si>
    <t>01-06-001-012</t>
  </si>
  <si>
    <t>Realised Element of Inc &amp; Gain-CGT on Redemption</t>
  </si>
  <si>
    <t>01-06-001-013</t>
  </si>
  <si>
    <t>Realised Element of Inc &amp; Gain-CGT on Conversion</t>
  </si>
  <si>
    <t>01-07-001-001</t>
  </si>
  <si>
    <t>Unrealised Element of Inc &amp; Gain - Sale</t>
  </si>
  <si>
    <t>01-07-001-002</t>
  </si>
  <si>
    <t>Unrealised Element of Inc &amp; Gain - Conv</t>
  </si>
  <si>
    <t>01-07-001-004</t>
  </si>
  <si>
    <t>Unrealised Element of Inc &amp; Gain - Div</t>
  </si>
  <si>
    <t>01-07-001-005</t>
  </si>
  <si>
    <t>Unrealised Element of Inc &amp; Gain - Redem</t>
  </si>
  <si>
    <t>01-07-001-007</t>
  </si>
  <si>
    <t>Unrealised Element of Inc &amp; Gain - Zakat</t>
  </si>
  <si>
    <t>01-07-001-009</t>
  </si>
  <si>
    <t>Unrealised Element of Inc &amp; Gain-Add Un</t>
  </si>
  <si>
    <t>01-09-001-001</t>
  </si>
  <si>
    <t>Balance Account - Units Sold</t>
  </si>
  <si>
    <t>01-09-001-002</t>
  </si>
  <si>
    <t>Balance Account - Units Converted</t>
  </si>
  <si>
    <t>01-09-001-005</t>
  </si>
  <si>
    <t>Balance Account - Units Redeemed</t>
  </si>
  <si>
    <t>01-09-001-007</t>
  </si>
  <si>
    <t>Balance Account - Zakat</t>
  </si>
  <si>
    <t>01-09-001-009</t>
  </si>
  <si>
    <t>Balance Account - Bonus Issue</t>
  </si>
  <si>
    <t>01-09-001-010</t>
  </si>
  <si>
    <t>Balance Account - Unappropriated P/L</t>
  </si>
  <si>
    <t>01-09-001-012</t>
  </si>
  <si>
    <t>Balance Account - Realised Element</t>
  </si>
  <si>
    <t>01-09-001-017</t>
  </si>
  <si>
    <t>Balance Account-Add Units</t>
  </si>
  <si>
    <t>01-09-001-018</t>
  </si>
  <si>
    <t>Balance Account-Monthly Income</t>
  </si>
  <si>
    <t>01-09-001-019</t>
  </si>
  <si>
    <t>Balance Account-Dividend Reinvestment</t>
  </si>
  <si>
    <t>01-09-001-020</t>
  </si>
  <si>
    <t>Balance Account - CGT on Redemption</t>
  </si>
  <si>
    <t>01-09-001-021</t>
  </si>
  <si>
    <t>Balance Account - CGT on Conversion</t>
  </si>
  <si>
    <t>02-01-001-001</t>
  </si>
  <si>
    <t>Mngt Fee Payable (Upto Y)- Class A &amp; B</t>
  </si>
  <si>
    <t>02-01-001-002</t>
  </si>
  <si>
    <t>Mngt Fee Payable (Upto Y)- Class C &amp; D</t>
  </si>
  <si>
    <t>02-01-001-003</t>
  </si>
  <si>
    <t>Mngt Fee Payable (Upto Y)- Class E</t>
  </si>
  <si>
    <t>02-01-002-001</t>
  </si>
  <si>
    <t>Mngt Fee Payable (Today)- Class A &amp; B</t>
  </si>
  <si>
    <t>02-01-002-002</t>
  </si>
  <si>
    <t>Mngt Fee Payable (Today)- Class C &amp; D</t>
  </si>
  <si>
    <t>02-01-002-003</t>
  </si>
  <si>
    <t>Mngt Fee Payable (Today)- Class E</t>
  </si>
  <si>
    <t>02-01-003-001</t>
  </si>
  <si>
    <t>Sale Tax Payable on Mgt Fee - Class A &amp; B</t>
  </si>
  <si>
    <t>02-01-003-002</t>
  </si>
  <si>
    <t>Sale Tax Payable on Mgt Fee - Class C &amp; D</t>
  </si>
  <si>
    <t>02-01-003-003</t>
  </si>
  <si>
    <t>Sale Tax Payable on Mgt Fee - Class E</t>
  </si>
  <si>
    <t>02-02-001-001</t>
  </si>
  <si>
    <t>Trustee Remuneration Payable</t>
  </si>
  <si>
    <t>02-05-001-001</t>
  </si>
  <si>
    <t>Redemption Payable</t>
  </si>
  <si>
    <t>02-05-002-001</t>
  </si>
  <si>
    <t>Zakat Payable</t>
  </si>
  <si>
    <t>02-07-001-001</t>
  </si>
  <si>
    <t>Brokerage Payable - Aba Ali Habib</t>
  </si>
  <si>
    <t>02-07-001-004</t>
  </si>
  <si>
    <t>Brokerage Payable - AHL</t>
  </si>
  <si>
    <t>02-07-001-005</t>
  </si>
  <si>
    <t>Brokerage Payable - Akbarally C</t>
  </si>
  <si>
    <t>02-07-001-006</t>
  </si>
  <si>
    <t>Brokerage Payable - AKD</t>
  </si>
  <si>
    <t>02-07-001-007</t>
  </si>
  <si>
    <t>Brokerage Payable - Al Falah</t>
  </si>
  <si>
    <t>02-07-001-009</t>
  </si>
  <si>
    <t>Brokerage Payable - Ample</t>
  </si>
  <si>
    <t>02-07-001-012</t>
  </si>
  <si>
    <t>Brokerage Payable - BMA</t>
  </si>
  <si>
    <t>02-07-001-013</t>
  </si>
  <si>
    <t>Brokerage Payable - Capital One</t>
  </si>
  <si>
    <t>02-07-001-015</t>
  </si>
  <si>
    <t>Brokerage Payable - DJM</t>
  </si>
  <si>
    <t>02-07-001-017</t>
  </si>
  <si>
    <t>Brokerage Payable - Elixir</t>
  </si>
  <si>
    <t>02-07-001-021</t>
  </si>
  <si>
    <t>Brokerage Payable - First Cap</t>
  </si>
  <si>
    <t>02-07-001-023</t>
  </si>
  <si>
    <t>Brokerage Payable - Fortune Sec</t>
  </si>
  <si>
    <t>02-07-001-024</t>
  </si>
  <si>
    <t>Brokerage Payable - Foundation Sec</t>
  </si>
  <si>
    <t>02-07-001-025</t>
  </si>
  <si>
    <t>Brokerage Payable - Global Sec</t>
  </si>
  <si>
    <t>02-07-001-026</t>
  </si>
  <si>
    <t>Brokerage Payable - H H Misbah</t>
  </si>
  <si>
    <t>02-07-001-028</t>
  </si>
  <si>
    <t>Brokerage Payable - Invest Cap</t>
  </si>
  <si>
    <t>02-07-001-029</t>
  </si>
  <si>
    <t>Brokerage Payable - Invisor</t>
  </si>
  <si>
    <t>02-07-001-033</t>
  </si>
  <si>
    <t>Brokerage Payable - KASB</t>
  </si>
  <si>
    <t>02-07-001-036</t>
  </si>
  <si>
    <t>Brokerage Payable - MSPL</t>
  </si>
  <si>
    <t>02-07-001-038</t>
  </si>
  <si>
    <t>Brokerage Payable - Orix</t>
  </si>
  <si>
    <t>02-07-001-040</t>
  </si>
  <si>
    <t>Brokerage Payable - Shahzad Ch Sec</t>
  </si>
  <si>
    <t>02-07-001-042</t>
  </si>
  <si>
    <t>Brokerage Payable - Taurus</t>
  </si>
  <si>
    <t>02-07-001-044</t>
  </si>
  <si>
    <t>Brokerage Payable - WE Fin Services</t>
  </si>
  <si>
    <t>02-07-001-046</t>
  </si>
  <si>
    <t>Brokerage Payable - Inv &amp; Fin Sec</t>
  </si>
  <si>
    <t>02-07-001-052</t>
  </si>
  <si>
    <t>Brokerage Payable - JS Global Cap</t>
  </si>
  <si>
    <t>02-07-001-056</t>
  </si>
  <si>
    <t>Brokerage Payable - Pearl Securities.</t>
  </si>
  <si>
    <t>02-07-001-059</t>
  </si>
  <si>
    <t>Brokerage Payable - Topline Sec</t>
  </si>
  <si>
    <t>02-07-001-066</t>
  </si>
  <si>
    <t>Brokerage Payable - Habib Metro</t>
  </si>
  <si>
    <t>02-07-001-067</t>
  </si>
  <si>
    <t>Brokerage Payable - Al Hoqani</t>
  </si>
  <si>
    <t>02-07-001-070</t>
  </si>
  <si>
    <t>Brokerage Payable - Investment Management Sec</t>
  </si>
  <si>
    <t>02-07-001-071</t>
  </si>
  <si>
    <t>Brokerage Payable - NAEL Capital</t>
  </si>
  <si>
    <t>02-07-001-073</t>
  </si>
  <si>
    <t>Brokerage Payable - Sherman Sec.</t>
  </si>
  <si>
    <t>02-07-001-075</t>
  </si>
  <si>
    <t>Brokerage Payable - Buri Capital</t>
  </si>
  <si>
    <t>02-07-001-076</t>
  </si>
  <si>
    <t>Brokerage Payable - M.M.Securities (Pvt) Ltd</t>
  </si>
  <si>
    <t>02-09-001-001</t>
  </si>
  <si>
    <t>FEL Payable AHIML -Investment - Class A</t>
  </si>
  <si>
    <t>02-09-003-001</t>
  </si>
  <si>
    <t>Payable to Mgmt Co. Agst. Tran. Cost(Invy)</t>
  </si>
  <si>
    <t>02-10-002-002</t>
  </si>
  <si>
    <t>Annual Audit Fee Payable</t>
  </si>
  <si>
    <t>02-10-002-003</t>
  </si>
  <si>
    <t>Other Certification</t>
  </si>
  <si>
    <t>02-10-003-001</t>
  </si>
  <si>
    <t>SECP Annual Fee Payable</t>
  </si>
  <si>
    <t>02-10-005-001</t>
  </si>
  <si>
    <t>PACRA - Credit Rating Fee Payable</t>
  </si>
  <si>
    <t>02-10-006-001</t>
  </si>
  <si>
    <t>Consultancy fee Payable</t>
  </si>
  <si>
    <t>02-10-008-001</t>
  </si>
  <si>
    <t>CDS Charges Payable</t>
  </si>
  <si>
    <t>02-10-008-004</t>
  </si>
  <si>
    <t>NCSS Fixed Charges Payable</t>
  </si>
  <si>
    <t>02-10-010-001</t>
  </si>
  <si>
    <t>Donation / Charity Payable</t>
  </si>
  <si>
    <t>02-10-011-046</t>
  </si>
  <si>
    <t>CVT - Payable Invest &amp; Fin</t>
  </si>
  <si>
    <t>02-10-011-056</t>
  </si>
  <si>
    <t>CVT-Payable AHL</t>
  </si>
  <si>
    <t>02-10-012-001</t>
  </si>
  <si>
    <t>Printing of annual accounts payable</t>
  </si>
  <si>
    <t>02-10-012-003</t>
  </si>
  <si>
    <t>Courier charges payable</t>
  </si>
  <si>
    <t>02-10-016-005</t>
  </si>
  <si>
    <t>FED Charges Payale - Cassim INvestment</t>
  </si>
  <si>
    <t>02-10-016-006</t>
  </si>
  <si>
    <t>FED Charges Payale - AKD Securities</t>
  </si>
  <si>
    <t>02-10-016-012</t>
  </si>
  <si>
    <t>FED Charges Payale - BMA Capital</t>
  </si>
  <si>
    <t>02-10-016-017</t>
  </si>
  <si>
    <t>FED Charges Payale - Elixir Sec.</t>
  </si>
  <si>
    <t>02-10-016-021</t>
  </si>
  <si>
    <t>FED Charges Payale - First Capital</t>
  </si>
  <si>
    <t>02-10-016-023</t>
  </si>
  <si>
    <t>FED Charges Payable- Fortune Sec.</t>
  </si>
  <si>
    <t>02-10-016-024</t>
  </si>
  <si>
    <t>FED Payable - Foundation Sec.</t>
  </si>
  <si>
    <t>02-10-016-025</t>
  </si>
  <si>
    <t>FED Payable - Global Sec.</t>
  </si>
  <si>
    <t>02-10-016-028</t>
  </si>
  <si>
    <t>FED Charges Payable - Invest Capital</t>
  </si>
  <si>
    <t>02-10-016-029</t>
  </si>
  <si>
    <t>FED Charges Payale - Invisor Sec.</t>
  </si>
  <si>
    <t>02-10-016-033</t>
  </si>
  <si>
    <t>FED Charges Payale - KASB Sec.</t>
  </si>
  <si>
    <t>02-10-016-042</t>
  </si>
  <si>
    <t>FED Charges Payable - Taurus Sec</t>
  </si>
  <si>
    <t>02-10-016-046</t>
  </si>
  <si>
    <t>FED Charges Payable - Invest &amp; Finance</t>
  </si>
  <si>
    <t>02-10-016-052</t>
  </si>
  <si>
    <t>FED Charges Payable- JS Global</t>
  </si>
  <si>
    <t>02-10-016-056</t>
  </si>
  <si>
    <t>FED Charges Payable- AHL</t>
  </si>
  <si>
    <t>02-10-016-057</t>
  </si>
  <si>
    <t>FED Charges Payable- Pearl Sec.</t>
  </si>
  <si>
    <t>02-10-016-060</t>
  </si>
  <si>
    <t>FED Charges Payable- DJM</t>
  </si>
  <si>
    <t>02-10-016-061</t>
  </si>
  <si>
    <t>FED Charges Payable- Topline Sec.</t>
  </si>
  <si>
    <t>02-10-016-066</t>
  </si>
  <si>
    <t>FED Charges Payable- Habib Metro</t>
  </si>
  <si>
    <t>02-10-016-067</t>
  </si>
  <si>
    <t>FED Charges Payable- Al Hoqani</t>
  </si>
  <si>
    <t>02-10-016-068</t>
  </si>
  <si>
    <t>FED Charges Payable- Aba Ali Habib Sec</t>
  </si>
  <si>
    <t>02-10-016-070</t>
  </si>
  <si>
    <t>FED Charges Payable- Investment Management Ltd</t>
  </si>
  <si>
    <t>02-10-016-071</t>
  </si>
  <si>
    <t>FED Charges Payable- NAEL Capital</t>
  </si>
  <si>
    <t>02-10-016-073</t>
  </si>
  <si>
    <t>FED Charges Payable- Sherman Sec.</t>
  </si>
  <si>
    <t>02-10-016-075</t>
  </si>
  <si>
    <t>FED Charges Payable - Buri Capital</t>
  </si>
  <si>
    <t>02-10-016-076</t>
  </si>
  <si>
    <t>FED Charges Payable - M.M.Securities (Pvt) Ltd</t>
  </si>
  <si>
    <t>02-11-001-001</t>
  </si>
  <si>
    <t xml:space="preserve">Capital Gain Tax Payable  </t>
  </si>
  <si>
    <t>02-11-001-002</t>
  </si>
  <si>
    <t xml:space="preserve">Capital Gain Tax Payable - Redemption </t>
  </si>
  <si>
    <t>02-11-001-003</t>
  </si>
  <si>
    <t>Capital Gain Tax Payable - Conversion</t>
  </si>
  <si>
    <t>03-01-001-001</t>
  </si>
  <si>
    <t>Formation Cost</t>
  </si>
  <si>
    <t>03-03-001-001</t>
  </si>
  <si>
    <t>Cost of Shares - HFT</t>
  </si>
  <si>
    <t>03-03-001-003</t>
  </si>
  <si>
    <t>Unrealised Gain / (Loss) on Shares - HFT</t>
  </si>
  <si>
    <t>03-03-002-001</t>
  </si>
  <si>
    <t>Face Value TFC - HFT</t>
  </si>
  <si>
    <t>03-03-002-002</t>
  </si>
  <si>
    <t>Premium on TFC - HFT</t>
  </si>
  <si>
    <t>03-03-002-003</t>
  </si>
  <si>
    <t>Unrealised Gain / (Loss) on TFCs - HFT</t>
  </si>
  <si>
    <t>03-03-005-001</t>
  </si>
  <si>
    <t>Investment in Ijara Sukkuk - Cost</t>
  </si>
  <si>
    <t>03-03-005-003</t>
  </si>
  <si>
    <t>Premium on Ijara Sukuk</t>
  </si>
  <si>
    <t>03-06-001-005</t>
  </si>
  <si>
    <t>Receivable against Invest - Akbarally C</t>
  </si>
  <si>
    <t>03-06-001-006</t>
  </si>
  <si>
    <t>Receivable against Invest - AKD</t>
  </si>
  <si>
    <t>03-06-001-007</t>
  </si>
  <si>
    <t>Receivable against Invest - Al Falah</t>
  </si>
  <si>
    <t>03-06-001-011</t>
  </si>
  <si>
    <t>Receivable against Invest - Atlas</t>
  </si>
  <si>
    <t>03-06-001-012</t>
  </si>
  <si>
    <t>Receivable against Invest - BMA</t>
  </si>
  <si>
    <t>03-06-001-013</t>
  </si>
  <si>
    <t>Receivable against Invest - Capital One</t>
  </si>
  <si>
    <t>03-06-001-015</t>
  </si>
  <si>
    <t>Receivable against Invest - DJM</t>
  </si>
  <si>
    <t>03-06-001-022</t>
  </si>
  <si>
    <t>Receivable against Invest - FN Equity</t>
  </si>
  <si>
    <t>03-06-001-024</t>
  </si>
  <si>
    <t>Receivable against Invest-Foundation Sec</t>
  </si>
  <si>
    <t>03-06-001-025</t>
  </si>
  <si>
    <t>Receivable against Invest - Global Sec</t>
  </si>
  <si>
    <t>03-06-001-026</t>
  </si>
  <si>
    <t>Receivable against Invest - H H Misbah</t>
  </si>
  <si>
    <t>03-06-001-038</t>
  </si>
  <si>
    <t>Receivable against Invest - Orix</t>
  </si>
  <si>
    <t>03-06-001-040</t>
  </si>
  <si>
    <t>Receivable against Invest - ShahzadC Sec</t>
  </si>
  <si>
    <t>03-06-001-042</t>
  </si>
  <si>
    <t>Receivable against Invest - Taurus</t>
  </si>
  <si>
    <t>03-06-001-044</t>
  </si>
  <si>
    <t>Receivable against Invest - WE Fin Ser</t>
  </si>
  <si>
    <t>03-06-001-046</t>
  </si>
  <si>
    <t>Receivable against Invest - Inv &amp;Fin Sec</t>
  </si>
  <si>
    <t>03-06-001-049</t>
  </si>
  <si>
    <t>Receivable against Invest - MultiLine</t>
  </si>
  <si>
    <t>03-06-001-052</t>
  </si>
  <si>
    <t>Receivable against Invest - JS Glob Cap</t>
  </si>
  <si>
    <t>03-06-001-999</t>
  </si>
  <si>
    <t>Receivable against Investment - NCCPL</t>
  </si>
  <si>
    <t>03-07-001-001</t>
  </si>
  <si>
    <t>Dividend Receivable - Outright</t>
  </si>
  <si>
    <t>03-07-002-001</t>
  </si>
  <si>
    <t>Markup Receivable - Collection - BAHL</t>
  </si>
  <si>
    <t>03-07-002-032</t>
  </si>
  <si>
    <t>Markup Rec. - AlBaraka Islamic BanK</t>
  </si>
  <si>
    <t>03-07-002-040</t>
  </si>
  <si>
    <t>Markup Rec - Mezan Bank (Clifton Br.)</t>
  </si>
  <si>
    <t>03-07-004-003</t>
  </si>
  <si>
    <t>Income Recievable PAEL Sukuk</t>
  </si>
  <si>
    <t>03-07-005-001</t>
  </si>
  <si>
    <t>Income Receivable - Ijara Sukkuk</t>
  </si>
  <si>
    <t>03-08-001-001</t>
  </si>
  <si>
    <t>Bank AL Habib Ltd - KSE Branch</t>
  </si>
  <si>
    <t>03-08-002-001</t>
  </si>
  <si>
    <t>SCB - Islamic Banking Branch</t>
  </si>
  <si>
    <t>03-08-002-002</t>
  </si>
  <si>
    <t>SCB - Islamic Banking Branch - Foreign</t>
  </si>
  <si>
    <t>03-08-002-003</t>
  </si>
  <si>
    <t>SCB - Metropole Branch</t>
  </si>
  <si>
    <t>03-08-003-001</t>
  </si>
  <si>
    <t>Bank Alfalah Limited -Islamic Bank Br-01</t>
  </si>
  <si>
    <t>03-08-008-003</t>
  </si>
  <si>
    <t>Meezan Bank (Islamic Clifton Branch)</t>
  </si>
  <si>
    <t>03-08-010-001</t>
  </si>
  <si>
    <t>Dubai Islamic Bank Pakistan Limited</t>
  </si>
  <si>
    <t>03-08-011-001</t>
  </si>
  <si>
    <t>03-08-011-002</t>
  </si>
  <si>
    <t>Deutsche Bank-Collection</t>
  </si>
  <si>
    <t>03-08-012-001</t>
  </si>
  <si>
    <t>BankIslami Pakistan Limited</t>
  </si>
  <si>
    <t>03-08-013-002</t>
  </si>
  <si>
    <t>Arif Habib Rupali Bank Ltd - KSE Br.</t>
  </si>
  <si>
    <t>03-08-014-002</t>
  </si>
  <si>
    <t>HMB Islamic Banking-Al Falah Court Br,I.I Chundrigar Road-PLS</t>
  </si>
  <si>
    <t>03-08-017-001</t>
  </si>
  <si>
    <t>Al Baraka Islamic Bank, Clifton Branch</t>
  </si>
  <si>
    <t>03-08-019-001</t>
  </si>
  <si>
    <t>MCB Islamic Bank-Khalid bin Waleed Road-PLS</t>
  </si>
  <si>
    <t>03-09-001-001</t>
  </si>
  <si>
    <t>Deposits - CDS</t>
  </si>
  <si>
    <t>03-09-001-002</t>
  </si>
  <si>
    <t>Deposits - NCSS</t>
  </si>
  <si>
    <t>03-09-001-003</t>
  </si>
  <si>
    <t>Deposits - Security</t>
  </si>
  <si>
    <t>03-10-001-001</t>
  </si>
  <si>
    <t>Prepaid Expenses - KSE</t>
  </si>
  <si>
    <t>03-10-001-002</t>
  </si>
  <si>
    <t>Prepaid Expenses - LSE</t>
  </si>
  <si>
    <t>03-10-001-003</t>
  </si>
  <si>
    <t>Prepaid Expenses - ISE</t>
  </si>
  <si>
    <t>03-11-003-002</t>
  </si>
  <si>
    <t>Advance Tax - Markup</t>
  </si>
  <si>
    <t>03-11-003-003</t>
  </si>
  <si>
    <t>Advance Tax - Refund Claim TY-2007</t>
  </si>
  <si>
    <t>03-11-003-004</t>
  </si>
  <si>
    <t>Advance Tax - Refund Claim TY-2008</t>
  </si>
  <si>
    <t>03-12-001-001</t>
  </si>
  <si>
    <t>Receivable agst Sale of Units - Class A</t>
  </si>
  <si>
    <t>03-14-006-001</t>
  </si>
  <si>
    <t>Receivable from Pakistan Income Enhancement Fund</t>
  </si>
  <si>
    <t>03-14-011-001</t>
  </si>
  <si>
    <t>Receivable from MCB Dynamic Cash Fund</t>
  </si>
  <si>
    <t>04-01-002-002</t>
  </si>
  <si>
    <t>Capital Gain / (Loss) - Mkt Sec - HFT</t>
  </si>
  <si>
    <t>04-01-002-007</t>
  </si>
  <si>
    <t>Capital Gain / (Loss) Mkt Sec - Ijarah Sukkuk</t>
  </si>
  <si>
    <t>04-01-003-002</t>
  </si>
  <si>
    <t>Dividend Income - HFT</t>
  </si>
  <si>
    <t>04-01-004-003</t>
  </si>
  <si>
    <t>Income From PAEL Sukuk</t>
  </si>
  <si>
    <t>04-01-005-001</t>
  </si>
  <si>
    <t>Income from Ijara Sukkuk</t>
  </si>
  <si>
    <t>04-02-002-002</t>
  </si>
  <si>
    <t>Markup - SCB - Metropole</t>
  </si>
  <si>
    <t>04-02-003-001</t>
  </si>
  <si>
    <t>Markup-01-Bank Alfalah Ltd- Isl Bank Br</t>
  </si>
  <si>
    <t>04-02-008-002</t>
  </si>
  <si>
    <t>Markup - Meezan Bank - Clifton Br.</t>
  </si>
  <si>
    <t>04-02-010-001</t>
  </si>
  <si>
    <t>Markup - Dubai Islamic Bank - Main Br</t>
  </si>
  <si>
    <t>04-02-012-001</t>
  </si>
  <si>
    <t>Markup - BankIslami Pakistan Ltd</t>
  </si>
  <si>
    <t>04-02-018-001</t>
  </si>
  <si>
    <t>Markup - Baraka Bank</t>
  </si>
  <si>
    <t>04-04-001-001</t>
  </si>
  <si>
    <t>04-04-001-002</t>
  </si>
  <si>
    <t>Realised Element of Inc &amp; Gain - Convert</t>
  </si>
  <si>
    <t>04-04-001-005</t>
  </si>
  <si>
    <t>Realised Element of Inc &amp; Gain - Redeem</t>
  </si>
  <si>
    <t>04-04-001-007</t>
  </si>
  <si>
    <t>04-04-001-009</t>
  </si>
  <si>
    <t>04-04-001-012</t>
  </si>
  <si>
    <t>04-04-001-013</t>
  </si>
  <si>
    <t>04-05-001-001</t>
  </si>
  <si>
    <t>04-05-001-002</t>
  </si>
  <si>
    <t>Unrealised Element of Inc &amp; Gain -Conver</t>
  </si>
  <si>
    <t>04-05-001-004</t>
  </si>
  <si>
    <t>Unrealised Element of Inc &amp; Gain - Divid</t>
  </si>
  <si>
    <t>04-05-001-005</t>
  </si>
  <si>
    <t>04-05-001-007</t>
  </si>
  <si>
    <t>04-05-001-009</t>
  </si>
  <si>
    <t>04-06-001-001</t>
  </si>
  <si>
    <t>04-06-001-002</t>
  </si>
  <si>
    <t>04-09-001-001</t>
  </si>
  <si>
    <t>Amortization Of Discount/Premium-TFC's</t>
  </si>
  <si>
    <t>05-01-001-001</t>
  </si>
  <si>
    <t>Mngt Fee (Upto Yesterday)- Class A &amp; B</t>
  </si>
  <si>
    <t>05-01-001-002</t>
  </si>
  <si>
    <t>Mngt Fee (Upto Yesterday)- Class C &amp; D</t>
  </si>
  <si>
    <t>05-01-001-003</t>
  </si>
  <si>
    <t>Mngt Fee (Upto Yesterday)- Class E</t>
  </si>
  <si>
    <t>05-01-002-001</t>
  </si>
  <si>
    <t>Management Fee (Today)- Class A &amp; B</t>
  </si>
  <si>
    <t>05-01-002-002</t>
  </si>
  <si>
    <t>Management Fee (Today)- Class C &amp; D</t>
  </si>
  <si>
    <t>05-01-002-003</t>
  </si>
  <si>
    <t>Management Fee (Today)- Class E</t>
  </si>
  <si>
    <t>05-01-003-001</t>
  </si>
  <si>
    <t>Sale Tax on Mgt Fee - Class A &amp; B</t>
  </si>
  <si>
    <t>05-01-003-002</t>
  </si>
  <si>
    <t>Sale Tax on Mgt Fee - Class C &amp; D</t>
  </si>
  <si>
    <t>05-01-003-003</t>
  </si>
  <si>
    <t>Sale Tax on Mgt Fee - Class E</t>
  </si>
  <si>
    <t>05-02-001-001</t>
  </si>
  <si>
    <t>05-04-001-004</t>
  </si>
  <si>
    <t>Brokerage Expense HFT - AHL</t>
  </si>
  <si>
    <t>05-04-001-012</t>
  </si>
  <si>
    <t>Brokerage Expense HFT - BMA</t>
  </si>
  <si>
    <t>05-04-001-015</t>
  </si>
  <si>
    <t>Brokerage Expense HFT - DJM</t>
  </si>
  <si>
    <t>05-04-001-017</t>
  </si>
  <si>
    <t>Brokerage Expense HFT - Elixir</t>
  </si>
  <si>
    <t>05-04-001-023</t>
  </si>
  <si>
    <t>Brokerage Expense HFT - Fortune Sec</t>
  </si>
  <si>
    <t>05-04-001-024</t>
  </si>
  <si>
    <t>Brokerage Expense HFT - Foundation Sec</t>
  </si>
  <si>
    <t>05-04-001-025</t>
  </si>
  <si>
    <t>Brokerage Expense HFT - Global Sec</t>
  </si>
  <si>
    <t>05-04-001-028</t>
  </si>
  <si>
    <t>Brokerage Expense HFT - Invest Cap</t>
  </si>
  <si>
    <t>05-04-001-029</t>
  </si>
  <si>
    <t>Brokerage Expense HFT - Invisor</t>
  </si>
  <si>
    <t>05-04-001-033</t>
  </si>
  <si>
    <t>Brokerage Expense HFT - KASB</t>
  </si>
  <si>
    <t>05-04-001-042</t>
  </si>
  <si>
    <t>Brokerage Expense HFT - Taurus</t>
  </si>
  <si>
    <t>05-04-001-046</t>
  </si>
  <si>
    <t>Brokerage Expense HFT - Inv &amp; Fin Sec</t>
  </si>
  <si>
    <t>05-04-001-052</t>
  </si>
  <si>
    <t>Brokerage Expense HFT - JS Global Cap</t>
  </si>
  <si>
    <t>05-04-001-056</t>
  </si>
  <si>
    <t>Brokerage Expense - Pearl Securities.</t>
  </si>
  <si>
    <t>05-04-001-059</t>
  </si>
  <si>
    <t>Brokerage Expense - Topline Sec</t>
  </si>
  <si>
    <t>05-04-001-065</t>
  </si>
  <si>
    <t>Brokerage Expense - Adam Sec.</t>
  </si>
  <si>
    <t>05-04-001-066</t>
  </si>
  <si>
    <t>Brokerage Expense - Habib Metro</t>
  </si>
  <si>
    <t>05-04-001-067</t>
  </si>
  <si>
    <t>Brokerage Expense - AL Hoqani</t>
  </si>
  <si>
    <t>05-04-001-075</t>
  </si>
  <si>
    <t>Brokerage Expense - Buri Capital</t>
  </si>
  <si>
    <t>05-04-001-076</t>
  </si>
  <si>
    <t>Brokerage Expense - M.M. Securities (Pvt) Ltd</t>
  </si>
  <si>
    <t>05-06-001-001</t>
  </si>
  <si>
    <t>Listing Fee - KSE</t>
  </si>
  <si>
    <t>05-06-001-002</t>
  </si>
  <si>
    <t>Listing Fee - LSE</t>
  </si>
  <si>
    <t>05-06-001-003</t>
  </si>
  <si>
    <t>Listing Fee - ISE</t>
  </si>
  <si>
    <t>05-06-002-002</t>
  </si>
  <si>
    <t>Annual Audit Fee</t>
  </si>
  <si>
    <t>05-06-002-003</t>
  </si>
  <si>
    <t>Out of Pocket Expense</t>
  </si>
  <si>
    <t>05-06-002-004</t>
  </si>
  <si>
    <t>05-06-003-001</t>
  </si>
  <si>
    <t>Annual Fees - SECP</t>
  </si>
  <si>
    <t>05-06-004-002</t>
  </si>
  <si>
    <t>CDS Eligibility</t>
  </si>
  <si>
    <t>05-06-004-003</t>
  </si>
  <si>
    <t>PACRA Rating Fees</t>
  </si>
  <si>
    <t>05-06-005-001</t>
  </si>
  <si>
    <t>Issuance of Additional Units</t>
  </si>
  <si>
    <t>05-06-006-001</t>
  </si>
  <si>
    <t>Professiona Charges - Tax Cons - THK</t>
  </si>
  <si>
    <t>05-06-008-001</t>
  </si>
  <si>
    <t>CDS Charges</t>
  </si>
  <si>
    <t>05-06-008-002</t>
  </si>
  <si>
    <t>NCSS Charges</t>
  </si>
  <si>
    <t>05-06-008-003</t>
  </si>
  <si>
    <t xml:space="preserve">RMS Charges </t>
  </si>
  <si>
    <t>05-06-008-004</t>
  </si>
  <si>
    <t>NCSS Fixed Charges Expense</t>
  </si>
  <si>
    <t>05-08-001-002</t>
  </si>
  <si>
    <t>Bank Charges - SCB Main Br.</t>
  </si>
  <si>
    <t>05-08-001-008</t>
  </si>
  <si>
    <t>Bank Charges - Meezan Bank Limited</t>
  </si>
  <si>
    <t>05-08-001-018</t>
  </si>
  <si>
    <t>Bank Charges - MCB Bank Limited</t>
  </si>
  <si>
    <t>05-08-001-019</t>
  </si>
  <si>
    <t>Bank Charges - Arif Habib Rupali Bank</t>
  </si>
  <si>
    <t>05-08-001-020</t>
  </si>
  <si>
    <t>Bank Charges - SCB Islamic Banking</t>
  </si>
  <si>
    <t>05-08-001-022</t>
  </si>
  <si>
    <t>Bank Charge-Al Baraka Islamic Bank</t>
  </si>
  <si>
    <t>05-08-001-024</t>
  </si>
  <si>
    <t>Bank Charges Bank Islami</t>
  </si>
  <si>
    <t>05-08-001-026</t>
  </si>
  <si>
    <t>Bank Charges Collection AHRB</t>
  </si>
  <si>
    <t>05-10-001-001</t>
  </si>
  <si>
    <t xml:space="preserve">Printing of Annual Accounts </t>
  </si>
  <si>
    <t>05-11-001-012</t>
  </si>
  <si>
    <t xml:space="preserve">FED Expense - BMA Capital </t>
  </si>
  <si>
    <t>05-11-001-017</t>
  </si>
  <si>
    <t>FED Expense - Elixir Sec</t>
  </si>
  <si>
    <t>05-11-001-023</t>
  </si>
  <si>
    <t>FED Expense - Fortune Sec.</t>
  </si>
  <si>
    <t>05-11-001-024</t>
  </si>
  <si>
    <t>FED Expense - Foundation Sec.</t>
  </si>
  <si>
    <t>05-11-001-025</t>
  </si>
  <si>
    <t>FED Expense - Global Sec.</t>
  </si>
  <si>
    <t>05-11-001-028</t>
  </si>
  <si>
    <t>FED Expense - Invest Capital</t>
  </si>
  <si>
    <t>05-11-001-029</t>
  </si>
  <si>
    <t>FED Expense - Invisor Sec.</t>
  </si>
  <si>
    <t>05-11-001-033</t>
  </si>
  <si>
    <t>FED Expense - KASB Sec.</t>
  </si>
  <si>
    <t>05-11-001-042</t>
  </si>
  <si>
    <t>FED Expense - Taurus Sec.</t>
  </si>
  <si>
    <t>05-11-001-046</t>
  </si>
  <si>
    <t>FED Expense - Invest &amp; Finance</t>
  </si>
  <si>
    <t>05-11-001-052</t>
  </si>
  <si>
    <t>FED Expense - JS Global</t>
  </si>
  <si>
    <t>05-11-001-056</t>
  </si>
  <si>
    <t>FED Charges Expense - AHL</t>
  </si>
  <si>
    <t>05-11-001-057</t>
  </si>
  <si>
    <t>FED Charges Expense - Pearl Sec.</t>
  </si>
  <si>
    <t>05-11-001-060</t>
  </si>
  <si>
    <t>FED Expense - DJM</t>
  </si>
  <si>
    <t>05-11-001-061</t>
  </si>
  <si>
    <t>FED Expense - Topline Sec</t>
  </si>
  <si>
    <t>05-11-001-065</t>
  </si>
  <si>
    <t>FED Expense -Adam Sec</t>
  </si>
  <si>
    <t>05-11-001-066</t>
  </si>
  <si>
    <t>FED Expense -Habib Metro</t>
  </si>
  <si>
    <t>05-11-001-067</t>
  </si>
  <si>
    <t>FED Expense -Al Hoqani</t>
  </si>
  <si>
    <t>05-11-001-075</t>
  </si>
  <si>
    <t>FED Expense - Buri Capital</t>
  </si>
  <si>
    <t>05-11-001-076</t>
  </si>
  <si>
    <t>FED Expense - M.M.Securities (Pvt) Ltd</t>
  </si>
  <si>
    <t>Liab</t>
  </si>
  <si>
    <t>Bank Balances</t>
  </si>
  <si>
    <t>Assets</t>
  </si>
  <si>
    <t>Exchange gain realised on sale of foreign investment</t>
  </si>
  <si>
    <t>Profit on saving bank deposits</t>
  </si>
  <si>
    <t>Income from investment in sukuk bonds</t>
  </si>
  <si>
    <t>Other income</t>
  </si>
  <si>
    <t>Unrealised exchange gain / (loss) on foreign investment</t>
  </si>
  <si>
    <t>Remuneration of Trustee</t>
  </si>
  <si>
    <t>Settlement and bank charges</t>
  </si>
  <si>
    <t>Professional charges</t>
  </si>
  <si>
    <t>Donation expense</t>
  </si>
  <si>
    <t>Amortisation of preliminary expenses and floatation costs</t>
  </si>
  <si>
    <t>Net income from operating activities</t>
  </si>
  <si>
    <t>Net element of (loss) / income and capital (losses) / gains included</t>
  </si>
  <si>
    <t>in prices of units issued less those in units redeemed</t>
  </si>
  <si>
    <t>Net income for the period before taxation</t>
  </si>
  <si>
    <t>Earnings / (Loss) per share</t>
  </si>
  <si>
    <t xml:space="preserve">Payable to Management Company </t>
  </si>
  <si>
    <t>Payable to Trustee</t>
  </si>
  <si>
    <t>Net payments against redemption of units</t>
  </si>
  <si>
    <t>Other Comprehensive  (Loss) / Income</t>
  </si>
  <si>
    <t>Other comprehensive income for the year</t>
  </si>
  <si>
    <t>Total comprehensive income for the period</t>
  </si>
  <si>
    <t>Income from government ijarah sukuk</t>
  </si>
  <si>
    <t>CONDENSED INTERIM STATEMENT OF MOVEMENT IN UNIT HOLDERS' FUNDS (UN-AUDITED)</t>
  </si>
  <si>
    <t>September</t>
  </si>
  <si>
    <t xml:space="preserve"> ---------------------- (Rupees in '000)  ----------------------</t>
  </si>
  <si>
    <t xml:space="preserve"> (Rupees in '000) </t>
  </si>
  <si>
    <t>Net assets at the beginning of the period</t>
  </si>
  <si>
    <t>Issue of 364,123 units ( 2009: 2,022,825  units)</t>
  </si>
  <si>
    <t xml:space="preserve">and 41,402 units (2009: 127,139  units) for the </t>
  </si>
  <si>
    <t>half year and quarter respectively</t>
  </si>
  <si>
    <t xml:space="preserve">Redemption of 6,064,935 units ( 2009: 18,826,810 </t>
  </si>
  <si>
    <t>units) and 3,344,956 units (2009: 14,779,411 units)</t>
  </si>
  <si>
    <t>for the half year and quarter respectively</t>
  </si>
  <si>
    <t>Issue of 18,284,691 bonus units (2009: Nil units)</t>
  </si>
  <si>
    <t>Element of losses / (income) and capital losses / (gains)</t>
  </si>
  <si>
    <t xml:space="preserve">included in prices of units issued less those in units </t>
  </si>
  <si>
    <t>redeemed - net</t>
  </si>
  <si>
    <t xml:space="preserve">amount representing loss / (income) and capital losses </t>
  </si>
  <si>
    <t xml:space="preserve">/ (gains)  - transferred to income statement </t>
  </si>
  <si>
    <t xml:space="preserve">amount representing unrealised  capital (gains) losses and </t>
  </si>
  <si>
    <t xml:space="preserve">capital (gains) / losses that from part of the unit </t>
  </si>
  <si>
    <t>holders' fund - transferred to distribution statement</t>
  </si>
  <si>
    <t>Net unrealised (diminution) / appreciation during the</t>
  </si>
  <si>
    <t xml:space="preserve">period in fair value of securities classified as </t>
  </si>
  <si>
    <t>'available-for-sale'</t>
  </si>
  <si>
    <t xml:space="preserve">Net unrealised appreciation / (diminution) in value  of </t>
  </si>
  <si>
    <t xml:space="preserve">  investments 'at fair value through profit or loss' - net</t>
  </si>
  <si>
    <t xml:space="preserve">Element of income / (loss) and capital  gains / (losses) included in </t>
  </si>
  <si>
    <t>prices of units issued less those in units redeemed -</t>
  </si>
  <si>
    <t xml:space="preserve">amount representing income / (loss) that form </t>
  </si>
  <si>
    <t>part of the unit holders' fund</t>
  </si>
  <si>
    <t>Other net (loss) / income for the period</t>
  </si>
  <si>
    <t xml:space="preserve">Final distribution for the year ended  June 30, 2010: Rs 2.9 per unit </t>
  </si>
  <si>
    <t xml:space="preserve">       (2009: Nil)</t>
  </si>
  <si>
    <t xml:space="preserve">    - Cash distribution</t>
  </si>
  <si>
    <t>- Bonus distribution</t>
  </si>
  <si>
    <t>Net assets as at the end of the period</t>
  </si>
  <si>
    <t>(Trustee)</t>
  </si>
  <si>
    <t>Chief Executive</t>
  </si>
  <si>
    <t>Final cash dividend for the year ended June 30, 2011</t>
  </si>
  <si>
    <t xml:space="preserve">Cash Distribution </t>
  </si>
  <si>
    <t>Nishat Mills Limited</t>
  </si>
  <si>
    <t>Meezan Bank Limited</t>
  </si>
  <si>
    <t>Net Assets</t>
  </si>
  <si>
    <t xml:space="preserve">Unrealised appreciation / (diminution) in value of investments </t>
  </si>
  <si>
    <t>Adjustment for reclassification of unrealised element</t>
  </si>
  <si>
    <t>Two adjustments. One for reclassify and other for increase in unrealised element</t>
  </si>
  <si>
    <t xml:space="preserve">and 12,229 units (2010: 251,550 units) for the </t>
  </si>
  <si>
    <t>units) and 675,542 units (2010: 1,838,086 units)</t>
  </si>
  <si>
    <t>Issue of 836,103 bonus units (2010: 18,284,691 units)</t>
  </si>
  <si>
    <t>Half year ended December 31, 2011</t>
  </si>
  <si>
    <t>Quarter ended September 30, 2011</t>
  </si>
  <si>
    <t>Quarter ended December 31, 2011</t>
  </si>
  <si>
    <t>Issue</t>
  </si>
  <si>
    <t>Redemption</t>
  </si>
  <si>
    <t xml:space="preserve">Final distribution for the year ended  June 30, 2011: Rs 5.58 per unit </t>
  </si>
  <si>
    <t xml:space="preserve">       (2010: Rs 7.10)</t>
  </si>
  <si>
    <t>\</t>
  </si>
  <si>
    <t>Issue of 328,551 units (2010: 685,404 units)</t>
  </si>
  <si>
    <t xml:space="preserve">Redemption of 1,250,064 units (2010: 1,358,857 </t>
  </si>
  <si>
    <t>Net payment</t>
  </si>
  <si>
    <t>Additional units issued as a rebate</t>
  </si>
  <si>
    <t>Net asset value per unit</t>
  </si>
  <si>
    <t>Working for Distribution Statement</t>
  </si>
  <si>
    <t>Six months ended</t>
  </si>
  <si>
    <t>30 September</t>
  </si>
  <si>
    <t>2011</t>
  </si>
  <si>
    <t>C=A-B</t>
  </si>
  <si>
    <t>Undistributed income brought forward</t>
  </si>
  <si>
    <t>Net element of income losses / gains</t>
  </si>
  <si>
    <t xml:space="preserve">    'included in the prices of units issued less those in units</t>
  </si>
  <si>
    <t xml:space="preserve">    'redeemed</t>
  </si>
  <si>
    <t>Final distribution for the year ended June 30, 2009 @ Re 0.6750 per unit</t>
  </si>
  <si>
    <t>(Date of Distribution: July 6, 2009) (2008: 22,553 units @ Re 0.50 per unit)</t>
  </si>
  <si>
    <t>Bonus distribution</t>
  </si>
  <si>
    <t>Undistributed income carried forward</t>
  </si>
  <si>
    <t>Six months ended December 31, 2011</t>
  </si>
  <si>
    <t>Pakistan International Element Islamic Asset Allocation Fund</t>
  </si>
  <si>
    <t xml:space="preserve"> ---------------------- (Units)  ----------------------</t>
  </si>
  <si>
    <t>--------------- Rupees in '000 ---------------------</t>
  </si>
  <si>
    <t>Central Depository Company of Pakistan Limited - Trustee</t>
  </si>
  <si>
    <t>Opening</t>
  </si>
  <si>
    <t>Closing</t>
  </si>
  <si>
    <t>Security deposit</t>
  </si>
  <si>
    <t>Balances with banks</t>
  </si>
  <si>
    <t>Payable to the Management Company</t>
  </si>
  <si>
    <t>Payable to the Trustee</t>
  </si>
  <si>
    <t>Payable against redemption of units</t>
  </si>
  <si>
    <t>Number of units in issue</t>
  </si>
  <si>
    <t xml:space="preserve">Profit on bank deposits </t>
  </si>
  <si>
    <t>Legal and professional charges</t>
  </si>
  <si>
    <t>( From A/C Code 01 To 05-14-001-001, Levels upto 4 )</t>
  </si>
  <si>
    <t>Closing Balance - Actual</t>
  </si>
  <si>
    <t>01</t>
  </si>
  <si>
    <t>Unit Holder's Fund</t>
  </si>
  <si>
    <t>01-01</t>
  </si>
  <si>
    <t>Units Invested</t>
  </si>
  <si>
    <t>01-01-001</t>
  </si>
  <si>
    <t>Sales</t>
  </si>
  <si>
    <t>01-01-002</t>
  </si>
  <si>
    <t>Conversion</t>
  </si>
  <si>
    <t>Dividend</t>
  </si>
  <si>
    <t>01-02</t>
  </si>
  <si>
    <t>Units Redeemed</t>
  </si>
  <si>
    <t>01-02-001</t>
  </si>
  <si>
    <t>Direct Redemption</t>
  </si>
  <si>
    <t>01-02-003</t>
  </si>
  <si>
    <t>01-02-006</t>
  </si>
  <si>
    <t xml:space="preserve">Capital Gain Tax Deduction </t>
  </si>
  <si>
    <t>01-03</t>
  </si>
  <si>
    <t>01-03-001</t>
  </si>
  <si>
    <t>01-04</t>
  </si>
  <si>
    <t>Additional / Bonus Units</t>
  </si>
  <si>
    <t>01-04-001</t>
  </si>
  <si>
    <t>Additional Units</t>
  </si>
  <si>
    <t>01-04-002</t>
  </si>
  <si>
    <t>01-06</t>
  </si>
  <si>
    <t>Realised Element of Income and Gain</t>
  </si>
  <si>
    <t>01-06-001</t>
  </si>
  <si>
    <t>01-07</t>
  </si>
  <si>
    <t>Unrealised Element of Income and Gain</t>
  </si>
  <si>
    <t>01-07-001</t>
  </si>
  <si>
    <t>01-09</t>
  </si>
  <si>
    <t>Unit Holder's Balance Account</t>
  </si>
  <si>
    <t>01-09-001</t>
  </si>
  <si>
    <t>02</t>
  </si>
  <si>
    <t>Liabilities</t>
  </si>
  <si>
    <t>02-01</t>
  </si>
  <si>
    <t>Management Fee Payable</t>
  </si>
  <si>
    <t>02-01-001</t>
  </si>
  <si>
    <t>Management Fee Payable (Upto Y)</t>
  </si>
  <si>
    <t>02-01-003</t>
  </si>
  <si>
    <t>Sales Tax Payable on Mgt Fee</t>
  </si>
  <si>
    <t>02-02</t>
  </si>
  <si>
    <t>02-02-001</t>
  </si>
  <si>
    <t>02-05</t>
  </si>
  <si>
    <t>Payable to Unit Holders</t>
  </si>
  <si>
    <t>02-05-001</t>
  </si>
  <si>
    <t>02-05-002</t>
  </si>
  <si>
    <t>02-07</t>
  </si>
  <si>
    <t>02-07-001</t>
  </si>
  <si>
    <t>02-09</t>
  </si>
  <si>
    <t>Load Payable to Management Company</t>
  </si>
  <si>
    <t>02-09-001</t>
  </si>
  <si>
    <t>Front End Load Payable to MC</t>
  </si>
  <si>
    <t>02-10</t>
  </si>
  <si>
    <t>Other Liabilities</t>
  </si>
  <si>
    <t>02-10-002</t>
  </si>
  <si>
    <t>Auditor's Remuneration Payable</t>
  </si>
  <si>
    <t>02-10-003</t>
  </si>
  <si>
    <t>SECP Fees Payable</t>
  </si>
  <si>
    <t>02-10-005</t>
  </si>
  <si>
    <t>Credit Rating Fee Payable</t>
  </si>
  <si>
    <t>02-10-006</t>
  </si>
  <si>
    <t>Professional Services</t>
  </si>
  <si>
    <t>02-10-008</t>
  </si>
  <si>
    <t>Settlement Charges Payable</t>
  </si>
  <si>
    <t>02-10-010</t>
  </si>
  <si>
    <t>02-10-011</t>
  </si>
  <si>
    <t>02-10-012</t>
  </si>
  <si>
    <t>Printing and Related Cost Payable</t>
  </si>
  <si>
    <t>02-10-016</t>
  </si>
  <si>
    <t>FED Charges Payale</t>
  </si>
  <si>
    <t>02-11</t>
  </si>
  <si>
    <t xml:space="preserve">Capital Tax Payable </t>
  </si>
  <si>
    <t>02-11-001</t>
  </si>
  <si>
    <t>03</t>
  </si>
  <si>
    <t>03-01</t>
  </si>
  <si>
    <t>03-01-001</t>
  </si>
  <si>
    <t>03-03</t>
  </si>
  <si>
    <t>Investment in Mkt. Sec.  HFT</t>
  </si>
  <si>
    <t>03-03-001</t>
  </si>
  <si>
    <t>Investment in Shares  HFT</t>
  </si>
  <si>
    <t>03-03-002</t>
  </si>
  <si>
    <t>Investment in TFCs - HFT</t>
  </si>
  <si>
    <t>03-03-005</t>
  </si>
  <si>
    <t>Investment in Ijara Sukkuk - HFT</t>
  </si>
  <si>
    <t>03-06</t>
  </si>
  <si>
    <t>Receivable against Investments</t>
  </si>
  <si>
    <t>03-06-001</t>
  </si>
  <si>
    <t>03-07</t>
  </si>
  <si>
    <t>Income Receivable</t>
  </si>
  <si>
    <t>03-07-001</t>
  </si>
  <si>
    <t>03-07-002</t>
  </si>
  <si>
    <t>03-07-004</t>
  </si>
  <si>
    <t>Income Receivble - TFC</t>
  </si>
  <si>
    <t>03-07-005</t>
  </si>
  <si>
    <t>03-08</t>
  </si>
  <si>
    <t>Bank Accounts</t>
  </si>
  <si>
    <t>03-08-001</t>
  </si>
  <si>
    <t>Bank AL Habib Limited</t>
  </si>
  <si>
    <t>03-08-002</t>
  </si>
  <si>
    <t>Standard Chartered Bank</t>
  </si>
  <si>
    <t>03-08-008</t>
  </si>
  <si>
    <t>03-08-011</t>
  </si>
  <si>
    <t>03-08-013</t>
  </si>
  <si>
    <t>Arif Habib Rupali Bank Limited</t>
  </si>
  <si>
    <t>03-08-014</t>
  </si>
  <si>
    <t>Metropolitan Bank Limited</t>
  </si>
  <si>
    <t>03-09</t>
  </si>
  <si>
    <t>03-09-001</t>
  </si>
  <si>
    <t>Deposits - Settlement</t>
  </si>
  <si>
    <t>03-10</t>
  </si>
  <si>
    <t>03-10-001</t>
  </si>
  <si>
    <t>03-11</t>
  </si>
  <si>
    <t>03-11-003</t>
  </si>
  <si>
    <t>Advance Tax</t>
  </si>
  <si>
    <t>03-12</t>
  </si>
  <si>
    <t>Receivable against Sale of Units</t>
  </si>
  <si>
    <t>03-12-001</t>
  </si>
  <si>
    <t>04</t>
  </si>
  <si>
    <t>Revenue</t>
  </si>
  <si>
    <t>04-01</t>
  </si>
  <si>
    <t>Income from Investment</t>
  </si>
  <si>
    <t>04-01-002</t>
  </si>
  <si>
    <t>Capital Gain / (Loss) on Sale of Invest</t>
  </si>
  <si>
    <t>04-01-003</t>
  </si>
  <si>
    <t>Dividend Income</t>
  </si>
  <si>
    <t>04-01-004</t>
  </si>
  <si>
    <t>Income from TFC</t>
  </si>
  <si>
    <t>04-01-005</t>
  </si>
  <si>
    <t>04-02</t>
  </si>
  <si>
    <t>Markup on Surplus Funds</t>
  </si>
  <si>
    <t>04-02-008</t>
  </si>
  <si>
    <t>Markup - Meezan Bank Limited</t>
  </si>
  <si>
    <t>04-04</t>
  </si>
  <si>
    <t>Realised Element of Inc &amp; Gain</t>
  </si>
  <si>
    <t>04-04-001</t>
  </si>
  <si>
    <t>04-05</t>
  </si>
  <si>
    <t>Unrealised Element of Inc &amp; Gain</t>
  </si>
  <si>
    <t>04-05-001</t>
  </si>
  <si>
    <t>04-06</t>
  </si>
  <si>
    <t>Unrealised Gain / (Loss) on HFT</t>
  </si>
  <si>
    <t>04-06-001</t>
  </si>
  <si>
    <t>05</t>
  </si>
  <si>
    <t>Expenses</t>
  </si>
  <si>
    <t>05-01</t>
  </si>
  <si>
    <t>Management Fee</t>
  </si>
  <si>
    <t>05-01-001</t>
  </si>
  <si>
    <t>Management Fee (Upto Yesterday)</t>
  </si>
  <si>
    <t>05-01-002</t>
  </si>
  <si>
    <t>Management Fee (Today)</t>
  </si>
  <si>
    <t>05-01-003</t>
  </si>
  <si>
    <t>Sale Tax Expense on Mgt Fee</t>
  </si>
  <si>
    <t>05-02</t>
  </si>
  <si>
    <t>05-02-001</t>
  </si>
  <si>
    <t>05-04</t>
  </si>
  <si>
    <t>Brokerage Expense</t>
  </si>
  <si>
    <t>05-04-001</t>
  </si>
  <si>
    <t>Brokerage Expense - HFT Purchase</t>
  </si>
  <si>
    <t>05-06</t>
  </si>
  <si>
    <t>Other Expenses</t>
  </si>
  <si>
    <t>05-06-001</t>
  </si>
  <si>
    <t>Listing Fee</t>
  </si>
  <si>
    <t>05-06-002</t>
  </si>
  <si>
    <t>05-06-003</t>
  </si>
  <si>
    <t>SECP Fees</t>
  </si>
  <si>
    <t>05-06-004</t>
  </si>
  <si>
    <t>Fees &amp; Subscription</t>
  </si>
  <si>
    <t>05-06-005</t>
  </si>
  <si>
    <t>05-06-006</t>
  </si>
  <si>
    <t>Professional Charges</t>
  </si>
  <si>
    <t>05-06-008</t>
  </si>
  <si>
    <t>Settlement Charges</t>
  </si>
  <si>
    <t>05-08</t>
  </si>
  <si>
    <t>Financial Charges</t>
  </si>
  <si>
    <t>05-08-001</t>
  </si>
  <si>
    <t>Bank Charges</t>
  </si>
  <si>
    <t>05-11</t>
  </si>
  <si>
    <t>FED Charges Expense</t>
  </si>
  <si>
    <t>05-11-001</t>
  </si>
  <si>
    <t>5.01 Rel 01 Build 87</t>
  </si>
  <si>
    <t xml:space="preserve">Total : </t>
  </si>
  <si>
    <t>Advances and deposits</t>
  </si>
  <si>
    <t>01-09-001-013</t>
  </si>
  <si>
    <t>Balance Account - Unrealised Element</t>
  </si>
  <si>
    <t>02-01-002</t>
  </si>
  <si>
    <t>Management Fee Payable (Today)</t>
  </si>
  <si>
    <t>02-04</t>
  </si>
  <si>
    <t>Expenses Payable</t>
  </si>
  <si>
    <t>02-04-001</t>
  </si>
  <si>
    <t>02-04-001-002</t>
  </si>
  <si>
    <t>Other Payable - AHIML</t>
  </si>
  <si>
    <t>02-07-001-008</t>
  </si>
  <si>
    <t>Brokerage Payable - Al Habib Cap</t>
  </si>
  <si>
    <t>02-07-001-054</t>
  </si>
  <si>
    <t>Brokerage Payable - Ismail Iqbal</t>
  </si>
  <si>
    <t>02-07-001-064</t>
  </si>
  <si>
    <t>Brokerage Payable - Standard Capital</t>
  </si>
  <si>
    <t>02-07-001-101</t>
  </si>
  <si>
    <t>Brokerage Payable - NEXT Capital</t>
  </si>
  <si>
    <t>02-07-001-102</t>
  </si>
  <si>
    <t>Brokerage Expense - optimus</t>
  </si>
  <si>
    <t>02-07-001-103</t>
  </si>
  <si>
    <t>Brokerage Expense - summit capital</t>
  </si>
  <si>
    <t>02-09-003</t>
  </si>
  <si>
    <t>Payable to Management Co. (Trans. Cost)</t>
  </si>
  <si>
    <t>02-10-011-008</t>
  </si>
  <si>
    <t>CVT - Payable Al Habib Cap</t>
  </si>
  <si>
    <t>02-10-011-015</t>
  </si>
  <si>
    <t>CVT - PAyable DJM</t>
  </si>
  <si>
    <t>02-10-011-017</t>
  </si>
  <si>
    <t>CVT Payable Elixir Sec</t>
  </si>
  <si>
    <t>02-10-011-023</t>
  </si>
  <si>
    <t>CVT Payable JS Global</t>
  </si>
  <si>
    <t>02-10-011-024</t>
  </si>
  <si>
    <t>CVT Payable NAEL Capital</t>
  </si>
  <si>
    <t>02-10-011-025</t>
  </si>
  <si>
    <t>CVT Payable Global Sec.</t>
  </si>
  <si>
    <t>02-10-011-027</t>
  </si>
  <si>
    <t>CVT Payable Aba Ali Habib</t>
  </si>
  <si>
    <t>02-10-011-028</t>
  </si>
  <si>
    <t>CVT - Payable Invest Cap</t>
  </si>
  <si>
    <t>02-10-011-033</t>
  </si>
  <si>
    <t>CVT payable KASB</t>
  </si>
  <si>
    <t>02-10-011-039</t>
  </si>
  <si>
    <t>CVT - Payable Elexir</t>
  </si>
  <si>
    <t>02-10-011-041</t>
  </si>
  <si>
    <t>CVT - Payable FCEL</t>
  </si>
  <si>
    <t>02-10-011-042</t>
  </si>
  <si>
    <t>CVT - Payable Taurus</t>
  </si>
  <si>
    <t>02-10-011-043</t>
  </si>
  <si>
    <t xml:space="preserve">CVT - Payable Topline </t>
  </si>
  <si>
    <t>02-10-011-044</t>
  </si>
  <si>
    <t>CVT - Payable Topline Securities</t>
  </si>
  <si>
    <t>02-10-011-045</t>
  </si>
  <si>
    <t>CVT - Payable Next Capital</t>
  </si>
  <si>
    <t>02-10-011-047</t>
  </si>
  <si>
    <t>CVT - Payable NAEL capital</t>
  </si>
  <si>
    <t>02-10-011-048</t>
  </si>
  <si>
    <t>CVT - Payable summit capital</t>
  </si>
  <si>
    <t>02-10-011-052</t>
  </si>
  <si>
    <t>CVT - Payable JS Global</t>
  </si>
  <si>
    <t>02-10-011-053</t>
  </si>
  <si>
    <t>CVT - Payable First Cap</t>
  </si>
  <si>
    <t>02-10-011-054</t>
  </si>
  <si>
    <t>CVT - Payable standard Cap</t>
  </si>
  <si>
    <t>02-10-011-057</t>
  </si>
  <si>
    <t>CVT Payable - Pearl Securities.</t>
  </si>
  <si>
    <t>02-10-011-058</t>
  </si>
  <si>
    <t>CVT Payable - Habib Metrol Financial Services</t>
  </si>
  <si>
    <t>02-10-011-059</t>
  </si>
  <si>
    <t>CVT Payable - foundation</t>
  </si>
  <si>
    <t>02-10-011-060</t>
  </si>
  <si>
    <t>CVT - Habib metro</t>
  </si>
  <si>
    <t>02-10-011-061</t>
  </si>
  <si>
    <t>CVT - payable fortune</t>
  </si>
  <si>
    <t>02-10-011-062</t>
  </si>
  <si>
    <t>CVT - payable optimus capital</t>
  </si>
  <si>
    <t>02-10-011-075</t>
  </si>
  <si>
    <t>CVT payable shajar capital</t>
  </si>
  <si>
    <t>02-10-016-008</t>
  </si>
  <si>
    <t>FED Charges Payale - AL Habib</t>
  </si>
  <si>
    <t>02-10-016-013</t>
  </si>
  <si>
    <t>FED Charges Payale - Foundation Securities</t>
  </si>
  <si>
    <t>02-10-016-014</t>
  </si>
  <si>
    <t>FED Charges Payale - FCEL</t>
  </si>
  <si>
    <t>02-10-016-027</t>
  </si>
  <si>
    <t>FED Payable - Ismail Iqbal</t>
  </si>
  <si>
    <t>02-10-016-064</t>
  </si>
  <si>
    <t>FED Charges Payable- Standard Capital</t>
  </si>
  <si>
    <t>02-10-016-069</t>
  </si>
  <si>
    <t>FED Charges Payable- NEXT Capital</t>
  </si>
  <si>
    <t>02-10-016-072</t>
  </si>
  <si>
    <t>FED Charges Payable- summit capital</t>
  </si>
  <si>
    <t>02-10-016-077</t>
  </si>
  <si>
    <t>FED Charges Payable - Optimus Capital Management</t>
  </si>
  <si>
    <t>02-10-016-078</t>
  </si>
  <si>
    <t>FED payable IGI Finex</t>
  </si>
  <si>
    <t>03-03-002-004</t>
  </si>
  <si>
    <t>Provision against Non-Performing TFC</t>
  </si>
  <si>
    <t>03-03-005-002</t>
  </si>
  <si>
    <t>Unrealised Gain / (Loss) in Ijara Sukkuk</t>
  </si>
  <si>
    <t>03-06-001-004</t>
  </si>
  <si>
    <t>Receivable against Invest - AHL</t>
  </si>
  <si>
    <t>03-08-014-001</t>
  </si>
  <si>
    <t>Metropolitan Bank Limited - KSE Branch a/c 133805</t>
  </si>
  <si>
    <t>03-14</t>
  </si>
  <si>
    <t>Receivable from Funds</t>
  </si>
  <si>
    <t>03-14-006</t>
  </si>
  <si>
    <t>03-14-011</t>
  </si>
  <si>
    <t>04-02-021</t>
  </si>
  <si>
    <t>Markup - Arif Habib bank</t>
  </si>
  <si>
    <t>04-06-001-005</t>
  </si>
  <si>
    <t>Unrealised Gain / (Loss) on Ijara Sukkuk - HFT</t>
  </si>
  <si>
    <t>05-04-001-006</t>
  </si>
  <si>
    <t>Brokerage Expense HFT - AKD</t>
  </si>
  <si>
    <t>05-04-001-008</t>
  </si>
  <si>
    <t>Brokerage Expense HFT - Al Habib Cap</t>
  </si>
  <si>
    <t>05-04-001-051</t>
  </si>
  <si>
    <t>Brokerage Expense HFT - Ismail Iqbal</t>
  </si>
  <si>
    <t>05-04-001-068</t>
  </si>
  <si>
    <t>Brokerage Expense - NEXT Capital</t>
  </si>
  <si>
    <t>05-04-001-071</t>
  </si>
  <si>
    <t>Brokerage Expense - NAEL Capital</t>
  </si>
  <si>
    <t>05-04-001-078</t>
  </si>
  <si>
    <t>05-04-002</t>
  </si>
  <si>
    <t>Brokerage Expense - TFC</t>
  </si>
  <si>
    <t>05-04-002-021</t>
  </si>
  <si>
    <t>Brokerage Expense TFC - First Cap</t>
  </si>
  <si>
    <t>05-04-002-100</t>
  </si>
  <si>
    <t>Brokerage Expense TFC - Optimus Capital Management</t>
  </si>
  <si>
    <t>05-08-001-023</t>
  </si>
  <si>
    <t>Bank Charges-MetroBank</t>
  </si>
  <si>
    <t>05-09</t>
  </si>
  <si>
    <t>CVT Expense</t>
  </si>
  <si>
    <t>05-09-001</t>
  </si>
  <si>
    <t>CVT Expense OR Purchase</t>
  </si>
  <si>
    <t>05-09-001-004</t>
  </si>
  <si>
    <t>CVT Expense OR Purchase - AHL</t>
  </si>
  <si>
    <t>05-09-001-008</t>
  </si>
  <si>
    <t>CVT Expense OR Purchase - Al Habib Cap</t>
  </si>
  <si>
    <t>05-09-001-015</t>
  </si>
  <si>
    <t>CVT Expense OR Purchase - DJM</t>
  </si>
  <si>
    <t>05-09-001-017</t>
  </si>
  <si>
    <t>CVT Expense OR Purchase - Elixir</t>
  </si>
  <si>
    <t>05-09-001-021</t>
  </si>
  <si>
    <t>CVT Expense OR Purchase - First Cap</t>
  </si>
  <si>
    <t>05-09-001-023</t>
  </si>
  <si>
    <t>CVT Expense OR Purchase - Fortune Sec</t>
  </si>
  <si>
    <t>05-09-001-024</t>
  </si>
  <si>
    <t>CVT Expense OR Purchase - Foundation Sec</t>
  </si>
  <si>
    <t>05-09-001-025</t>
  </si>
  <si>
    <t>CVT Expense OR Purchase - Global Sec</t>
  </si>
  <si>
    <t>05-09-001-033</t>
  </si>
  <si>
    <t>CVT Expense OR Purchase - KASB</t>
  </si>
  <si>
    <t>05-09-001-042</t>
  </si>
  <si>
    <t>CVT Expense OR Purchase - Taurus</t>
  </si>
  <si>
    <t>05-09-001-046</t>
  </si>
  <si>
    <t>CVT Expense OR Purchase - Inv &amp; Fin Sec</t>
  </si>
  <si>
    <t>05-09-001-052</t>
  </si>
  <si>
    <t>CVT Expense OR Purchase - JS Global Cap</t>
  </si>
  <si>
    <t>05-09-001-056</t>
  </si>
  <si>
    <t xml:space="preserve">CVT Expense OR Purchase - Topline </t>
  </si>
  <si>
    <t>05-09-001-057</t>
  </si>
  <si>
    <t xml:space="preserve">CVT Expense OR Purchase - Habib Metrol Financial Services </t>
  </si>
  <si>
    <t>05-09-001-058</t>
  </si>
  <si>
    <t>CVT Expense OR Purchase - optimus capital</t>
  </si>
  <si>
    <t>05-09-001-062</t>
  </si>
  <si>
    <t>CVT Expense OR Purchase - summit capital</t>
  </si>
  <si>
    <t>05-09-001-075</t>
  </si>
  <si>
    <t>CVT Expense Shajar capital</t>
  </si>
  <si>
    <t>05-11-001-006</t>
  </si>
  <si>
    <t>FED Expense - AKD Sec.</t>
  </si>
  <si>
    <t>05-11-001-007</t>
  </si>
  <si>
    <t>FED Expense - Ismail Iqbal</t>
  </si>
  <si>
    <t>05-11-001-008</t>
  </si>
  <si>
    <t>FED Expense - Al Habib</t>
  </si>
  <si>
    <t>05-11-001-021</t>
  </si>
  <si>
    <t>FED Expense - First Capital</t>
  </si>
  <si>
    <t>05-11-001-069</t>
  </si>
  <si>
    <t>FED Expense -NEXT Capital</t>
  </si>
  <si>
    <t>05-11-001-071</t>
  </si>
  <si>
    <t>FED Expense -NAEL Capital</t>
  </si>
  <si>
    <t>05-11-001-072</t>
  </si>
  <si>
    <t>FED Expense - summit capital</t>
  </si>
  <si>
    <t>05-11-001-077</t>
  </si>
  <si>
    <t>FED Expense - Optimus Capital Management</t>
  </si>
  <si>
    <t>05-11-001-078</t>
  </si>
  <si>
    <t>Fed expense IGI Finex</t>
  </si>
  <si>
    <t>05-13</t>
  </si>
  <si>
    <t>Zakat / Donation Expense</t>
  </si>
  <si>
    <t>05-13-001</t>
  </si>
  <si>
    <t>05-13-001-001</t>
  </si>
  <si>
    <t>Six months period ended</t>
  </si>
  <si>
    <t>31 December</t>
  </si>
  <si>
    <t>Adjustments</t>
  </si>
  <si>
    <t xml:space="preserve">Investments </t>
  </si>
  <si>
    <t>Payable to Management Company</t>
  </si>
  <si>
    <t>Remuneration of Central Depository Company of</t>
  </si>
  <si>
    <t>Pakistan Limited - Trustee</t>
  </si>
  <si>
    <t>Total expenses</t>
  </si>
  <si>
    <t>%</t>
  </si>
  <si>
    <t>Income from government securities</t>
  </si>
  <si>
    <t>Pel is non performing since January 2012, so hw 2000 could be received from this?</t>
  </si>
  <si>
    <t>Net receipts against issuance of units</t>
  </si>
  <si>
    <t>isuance of units</t>
  </si>
  <si>
    <t>Receipts from issuance of units</t>
  </si>
  <si>
    <t>Cash and cash equivalents at beginning of the period</t>
  </si>
  <si>
    <t xml:space="preserve">Cash and cash equivalents at end of the period </t>
  </si>
  <si>
    <t>Name of the investee company</t>
  </si>
  <si>
    <t>Market
value</t>
  </si>
  <si>
    <t>Sales
during the
period</t>
  </si>
  <si>
    <t>*</t>
  </si>
  <si>
    <t>------------------------ (Rupees in '000) ------------------------</t>
  </si>
  <si>
    <t xml:space="preserve">This condensed interim financial information has been prepared in accordance </t>
  </si>
  <si>
    <t>with the requirements of the International Accounting Standard 34 - Interim Financial Reporting and</t>
  </si>
  <si>
    <t>Companies and Notified Entities Regulations, 2008 (the NBFC Regulations) and directives issued by the</t>
  </si>
  <si>
    <t>provisions of or directives issued under the Companies Ordinance, 1984,the Non-Banking Finance</t>
  </si>
  <si>
    <t>Companies (Establishment and Regulation) Rules, 2003 (the NBFC Rules), the Non-Banking Finance</t>
  </si>
  <si>
    <t>Securities and Exchange Commission of Pakistan (SECP) have been followed."</t>
  </si>
  <si>
    <t>Trial Balance - As at 31-Dec-2013</t>
  </si>
  <si>
    <t>Date:  31-Dec-2013</t>
  </si>
  <si>
    <t>Time:  08:21 PM</t>
  </si>
  <si>
    <t>02-01-004</t>
  </si>
  <si>
    <t>FED Payable on management fee</t>
  </si>
  <si>
    <t>02-01-004-001</t>
  </si>
  <si>
    <t>FED Payable A&amp;B</t>
  </si>
  <si>
    <t>02-01-004-002</t>
  </si>
  <si>
    <t>FED Payable C&amp;D</t>
  </si>
  <si>
    <t>02-01-004-003</t>
  </si>
  <si>
    <t>FED Payable E</t>
  </si>
  <si>
    <t>02-07-001-031</t>
  </si>
  <si>
    <t>Brokerage Payable - JSCM</t>
  </si>
  <si>
    <t>02-07-001-060</t>
  </si>
  <si>
    <t>Brokerage Payable - IGI</t>
  </si>
  <si>
    <t>02-10-011-006</t>
  </si>
  <si>
    <t>CVT - Payable AKD</t>
  </si>
  <si>
    <t>02-10-011-012</t>
  </si>
  <si>
    <t>CVT - Payable BMA</t>
  </si>
  <si>
    <t>02-10-011-030</t>
  </si>
  <si>
    <t>CVT Payable -IGI</t>
  </si>
  <si>
    <t>02-10-011-063</t>
  </si>
  <si>
    <t>CVT - payable Al hoqani</t>
  </si>
  <si>
    <t>02-10-017</t>
  </si>
  <si>
    <t>Provision for WWF Payable</t>
  </si>
  <si>
    <t>02-10-017-001</t>
  </si>
  <si>
    <t>03-07-002-043</t>
  </si>
  <si>
    <t xml:space="preserve">Markup Rec. HMB Alfalah Court-29312-714-201791 </t>
  </si>
  <si>
    <t>03-07-004-002</t>
  </si>
  <si>
    <t>Income Recievable Engro Sukuk</t>
  </si>
  <si>
    <t>Arif Habib Rupali Bank Ltd - KSE Br.-closed</t>
  </si>
  <si>
    <t>HMB Islamic Banking-Al Falah Court Br-CLOSED</t>
  </si>
  <si>
    <t>03-08-014-003</t>
  </si>
  <si>
    <t>HMB Islamic Banking-Al Falah Court Br,A/c no__________</t>
  </si>
  <si>
    <t>04-01-005-002</t>
  </si>
  <si>
    <t>Income from GIS Premium / Discount</t>
  </si>
  <si>
    <t>04-02-021-004</t>
  </si>
  <si>
    <t xml:space="preserve">Markup-HMB Islamic banking Alfalah court-29312-714-201791 </t>
  </si>
  <si>
    <t>05-01-004</t>
  </si>
  <si>
    <t>Fed Expense on management fee</t>
  </si>
  <si>
    <t>05-01-004-001</t>
  </si>
  <si>
    <t>FED A&amp;B</t>
  </si>
  <si>
    <t>05-01-004-002</t>
  </si>
  <si>
    <t>FED C&amp;D</t>
  </si>
  <si>
    <t>05-01-004-003</t>
  </si>
  <si>
    <t>FED E</t>
  </si>
  <si>
    <t>05-04-001-060</t>
  </si>
  <si>
    <t>Brokerage Expense HFT - IGI</t>
  </si>
  <si>
    <t>05-04-002-031</t>
  </si>
  <si>
    <t>Brokerage Expense TFC - JSCM</t>
  </si>
  <si>
    <t>05-06-006-002</t>
  </si>
  <si>
    <t>05-08-001-032</t>
  </si>
  <si>
    <t>Bank Charges - SCB Metropole</t>
  </si>
  <si>
    <t>05-08-001-033</t>
  </si>
  <si>
    <t>Bank Charges - HMB-Alfalah Court NEW</t>
  </si>
  <si>
    <t>05-09-001-006</t>
  </si>
  <si>
    <t>CVT Expense OR Purchase - AKD</t>
  </si>
  <si>
    <t>05-09-001-064</t>
  </si>
  <si>
    <t>CVT Expense OR Purchase - IGI</t>
  </si>
  <si>
    <t>05-12</t>
  </si>
  <si>
    <t>Provision for WWF</t>
  </si>
  <si>
    <t>05-12-001</t>
  </si>
  <si>
    <t>05-12-001-001</t>
  </si>
  <si>
    <t>Page 13 / 13</t>
  </si>
  <si>
    <t>2,673,761,559.08</t>
  </si>
  <si>
    <t>Provision for Workers' Welfare Fund</t>
  </si>
  <si>
    <t>Settlement and Bank charges</t>
  </si>
  <si>
    <t>Condensed Interim Statement of Assets and Liabilities</t>
  </si>
  <si>
    <t>As at September 30, 2013</t>
  </si>
  <si>
    <t>Unaudited</t>
  </si>
  <si>
    <t>Audited</t>
  </si>
  <si>
    <t>June 30</t>
  </si>
  <si>
    <t>Balances with Banks</t>
  </si>
  <si>
    <t>3-8</t>
  </si>
  <si>
    <t>3-6</t>
  </si>
  <si>
    <t>3-12</t>
  </si>
  <si>
    <t>3-3-1,3-3-4,3-5</t>
  </si>
  <si>
    <t>3-7-1 &amp; 3-7-2</t>
  </si>
  <si>
    <t>3-3-3,3-9-,3-10,3-11,3-13, &amp; 3-14</t>
  </si>
  <si>
    <t>Preliminary expenses and floatation costs</t>
  </si>
  <si>
    <t>3-1</t>
  </si>
  <si>
    <t>Total assets</t>
  </si>
  <si>
    <t>2-1 &amp; 2-9</t>
  </si>
  <si>
    <t>Payable to Central depository company Limited- Trustee</t>
  </si>
  <si>
    <t xml:space="preserve"> 2-2, 2-10-8-1</t>
  </si>
  <si>
    <t>Payable to Shariah Adviser</t>
  </si>
  <si>
    <t>2-3</t>
  </si>
  <si>
    <t>2-10-3</t>
  </si>
  <si>
    <t>2-5-1</t>
  </si>
  <si>
    <t>2-5-2, 2-7, 2-8, 2-10-2, 2-10-05, 2-10-06, 2-10-8  &amp; 2-10-10, 2-10-11, 3-14</t>
  </si>
  <si>
    <t>Total liabilities</t>
  </si>
  <si>
    <t>Net assets</t>
  </si>
  <si>
    <t>Unit holders’ funds</t>
  </si>
  <si>
    <t>(Number of units)</t>
  </si>
  <si>
    <t>The annexed notes from 1 to 10 form an integral part of these condensed financial statements.</t>
  </si>
  <si>
    <t>MCB- Arif Habib Savings and Investments Limited</t>
  </si>
  <si>
    <t xml:space="preserve">(Formerly Arif Habib Investments Limited) </t>
  </si>
  <si>
    <t xml:space="preserve">(Management Company) </t>
  </si>
  <si>
    <t xml:space="preserve"> Chief Executive officer                                                                                                            Director</t>
  </si>
  <si>
    <t>For Central Depository Company of Pakistan Limited</t>
  </si>
  <si>
    <t>Net unrealised appreciation in value of investments at 'fair value</t>
  </si>
  <si>
    <t>through profit or loss'</t>
  </si>
  <si>
    <t>included in prices of units issued less those in units redeemed</t>
  </si>
  <si>
    <t>Net income for the period after taxation</t>
  </si>
  <si>
    <t>Total</t>
  </si>
  <si>
    <t>Company</t>
  </si>
  <si>
    <t>Charity / donation payable</t>
  </si>
  <si>
    <t>Other payables</t>
  </si>
  <si>
    <t>1.</t>
  </si>
  <si>
    <t>Sales tax and Federal Excise Duty on remuneration of Management</t>
  </si>
  <si>
    <t>The annexed notes 1 to 10 form an integral part of these condensed interim financial statements.</t>
  </si>
  <si>
    <t xml:space="preserve">                                                                       For Arif Habib Investments Limited</t>
  </si>
  <si>
    <t xml:space="preserve">                                                                                (Management Company)</t>
  </si>
  <si>
    <t xml:space="preserve">                   Chief Executive                                                                                                                          Director</t>
  </si>
  <si>
    <t>MCB Bank Limited</t>
  </si>
  <si>
    <t>Balance with bank</t>
  </si>
  <si>
    <t>Trail Balance</t>
  </si>
  <si>
    <t>Account Name</t>
  </si>
  <si>
    <t>010100100010</t>
  </si>
  <si>
    <t>BANK BALANCES - DEUTSCHE BANK - MAIN BRANCH</t>
  </si>
  <si>
    <t>010100100014</t>
  </si>
  <si>
    <t>BANK BALANCES - HABIB METROPOLITAN BANK LIMITED - KARACHI STOCK EXCHANGE BRANCH</t>
  </si>
  <si>
    <t>010100100016</t>
  </si>
  <si>
    <t>BANK BALANCES - HABIB METROPOLITAN BANK LIMITED - ALFALAH COURT BRANCH</t>
  </si>
  <si>
    <t>010100100017</t>
  </si>
  <si>
    <t>BANK BALANCES - MCB BANK LIMITED - UNI TOWER BRANCH</t>
  </si>
  <si>
    <t>010100100024</t>
  </si>
  <si>
    <t>BANK BALANCES - MEEZAN BANK LIMITED - CLIFTON BRANCH</t>
  </si>
  <si>
    <t>010100100030</t>
  </si>
  <si>
    <t>BANK BALANCES - STANDARD CHARTERED BANK LIMITED - METROPOLE BRANCH</t>
  </si>
  <si>
    <t>010100100040</t>
  </si>
  <si>
    <t>BANK BALANCES - UNITED BANK LIMITED - CORPORATE BRANCH</t>
  </si>
  <si>
    <t>010100100050</t>
  </si>
  <si>
    <t>Bank Balances - Deutsche Bank-Collection</t>
  </si>
  <si>
    <t>010100100053</t>
  </si>
  <si>
    <t>Bank Balances - Dubai Islamic Bank - Gulshan-E-Iqbal Branch</t>
  </si>
  <si>
    <t>010100100054</t>
  </si>
  <si>
    <t>Bank Balances - Mcb Bank Limited - Shaheen Complex Branch</t>
  </si>
  <si>
    <t>010300100001</t>
  </si>
  <si>
    <t>INVESTMENT IN EQUITY TRANSACTION  HFT</t>
  </si>
  <si>
    <t>010300100002</t>
  </si>
  <si>
    <t>EQUITY TRANSACTION  APPRECIATION / DIMINUTION  HFT</t>
  </si>
  <si>
    <t>010300900001</t>
  </si>
  <si>
    <t>INVESTMENTS IN TFC FACE VALUE HFT</t>
  </si>
  <si>
    <t>010300900002</t>
  </si>
  <si>
    <t>APPRECIATION / DIMINUTION - TFC - HFT</t>
  </si>
  <si>
    <t>010301000001</t>
  </si>
  <si>
    <t>INVESTMENT IN EQYUITY TRANSACTION  AFS</t>
  </si>
  <si>
    <t>010301000002</t>
  </si>
  <si>
    <t>EQUITY TRANSACTION  APPRECIATION / DIMINUTION  AFS</t>
  </si>
  <si>
    <t>010500100001</t>
  </si>
  <si>
    <t>RECEIVABLE AGAINST SALE  OF EQUITY SECURITIES</t>
  </si>
  <si>
    <t>010600100001</t>
  </si>
  <si>
    <t>RECEIVABLE AGAINST REDEMPTION OF DEBT SECURITIES  PRINCIPAL.</t>
  </si>
  <si>
    <t>010600300001</t>
  </si>
  <si>
    <t>PROVISION AGAINST REDEMPTION OF DEBT SECURITIES  PRINCIPAL</t>
  </si>
  <si>
    <t>010601100016</t>
  </si>
  <si>
    <t>PROFIT RECEIVABLE - HABIB METROPOLITAN BANK LIMITED - ALFALAH COURT BRANCH</t>
  </si>
  <si>
    <t>010601200001</t>
  </si>
  <si>
    <t>ACCRUED PROFIT ON TFC</t>
  </si>
  <si>
    <t>010602100001</t>
  </si>
  <si>
    <t>DIVIDEND RECEIVABLES  EQUITY INVESTMENTS</t>
  </si>
  <si>
    <t>010700500003</t>
  </si>
  <si>
    <t>SECURITY DEPOSITS NCCPL AGAINST MTS</t>
  </si>
  <si>
    <t>010700600001</t>
  </si>
  <si>
    <t>SECURITY DEPOSITS  CDC</t>
  </si>
  <si>
    <t>010700700003</t>
  </si>
  <si>
    <t>PREPAYMENT OF LSE AGAINST ANNUAL LISTING FEE</t>
  </si>
  <si>
    <t>010700700005</t>
  </si>
  <si>
    <t>PREPAYMENT OF PACRA AGAINST ANNUAL PACRA RATING FEE</t>
  </si>
  <si>
    <t>010700700006</t>
  </si>
  <si>
    <t>Prepayment Of KSE Against Annual Listing Fee</t>
  </si>
  <si>
    <t>010700700007</t>
  </si>
  <si>
    <t>Prepayment Of Ise Against Annual Listing Fee</t>
  </si>
  <si>
    <t>010700900010</t>
  </si>
  <si>
    <t>Advance Tax - Refund Claim Ty-2007</t>
  </si>
  <si>
    <t>010700900011</t>
  </si>
  <si>
    <t>Advance Tax - Refund Claim Ty-2008</t>
  </si>
  <si>
    <t>020100100001</t>
  </si>
  <si>
    <t>ISSUED OF UNITS AGAINST SALE OF UNITS</t>
  </si>
  <si>
    <t>020100100002</t>
  </si>
  <si>
    <t>ISSUED OF ADDITIONAL UNITS</t>
  </si>
  <si>
    <t>020100200001</t>
  </si>
  <si>
    <t>REDEMPTION OF UNITS  NORMAL</t>
  </si>
  <si>
    <t>020100300001</t>
  </si>
  <si>
    <t>CONVERSION IN UNITS</t>
  </si>
  <si>
    <t>020100400001</t>
  </si>
  <si>
    <t>CONVERSION OUT UNITS</t>
  </si>
  <si>
    <t>020200100001</t>
  </si>
  <si>
    <t>ELEMENT OF INCOME  REALIZED</t>
  </si>
  <si>
    <t>020200200001</t>
  </si>
  <si>
    <t>ELEMENT OF INCOME  UNREALIZED</t>
  </si>
  <si>
    <t>020400200001</t>
  </si>
  <si>
    <t>UNREALIZED GAIN / (LOSS) EQUITY - AFS</t>
  </si>
  <si>
    <t>020500100001</t>
  </si>
  <si>
    <t>BALANCE ACCOUNT</t>
  </si>
  <si>
    <t>030100100001</t>
  </si>
  <si>
    <t>MANAGEMENT FEE PAYABLE</t>
  </si>
  <si>
    <t>030100200001</t>
  </si>
  <si>
    <t>SALE LOAD PAYABLE</t>
  </si>
  <si>
    <t>030100600001</t>
  </si>
  <si>
    <t>SALES TAX PAYABLE AGAINST MANAGEMENT FEE</t>
  </si>
  <si>
    <t>030100700001</t>
  </si>
  <si>
    <t>FED TAX PAYABLE AGAINST MANAGEMENT FEE</t>
  </si>
  <si>
    <t>030200100001</t>
  </si>
  <si>
    <t>TRUSTEE REMUNERATION PAYABLE</t>
  </si>
  <si>
    <t>030400100001</t>
  </si>
  <si>
    <t>PAYABLE TO SECP  ANNUAL FEE</t>
  </si>
  <si>
    <t>030500100001</t>
  </si>
  <si>
    <t>PAYABLE AGAINST PURCHASE OF EQUITY SECURITIES</t>
  </si>
  <si>
    <t>031000400002</t>
  </si>
  <si>
    <t>BROKERAGE PAYABLE  EQUITY INVESTMENT</t>
  </si>
  <si>
    <t>031000600001</t>
  </si>
  <si>
    <t>WORKER'S WELFARE FUND PAYABLE</t>
  </si>
  <si>
    <t>031000700001</t>
  </si>
  <si>
    <t>AUDIT FEE PAYABLE</t>
  </si>
  <si>
    <t>031000800001</t>
  </si>
  <si>
    <t>WITHHOLDING TAX PAYABLE  CGT U/S 37A</t>
  </si>
  <si>
    <t>031001500001</t>
  </si>
  <si>
    <t>ZAKAT PAYABLE</t>
  </si>
  <si>
    <t>031001600001</t>
  </si>
  <si>
    <t>SETTLEMENT CHARGES PAYABLE TO NCCPL</t>
  </si>
  <si>
    <t>031001700001</t>
  </si>
  <si>
    <t>PRINTING CHARGES PAYABLE</t>
  </si>
  <si>
    <t>031002000001</t>
  </si>
  <si>
    <t>040100100001</t>
  </si>
  <si>
    <t>CAPITAL GAIN / (LOSS) ON SALE OF EQUITY SECURITIES</t>
  </si>
  <si>
    <t>040101000001</t>
  </si>
  <si>
    <t>DIVIDEND INCOME ON EQUITY SECURITIES</t>
  </si>
  <si>
    <t>040101200001</t>
  </si>
  <si>
    <t>URG / LOSS HFT EQUITY INVESTMENTS</t>
  </si>
  <si>
    <t>040101400001</t>
  </si>
  <si>
    <t>URG / LOSS INVESTMENT IN DEBT SECURITIES</t>
  </si>
  <si>
    <t>040200100016</t>
  </si>
  <si>
    <t>PROFIT ON - HABIB METROPOLITAN BANK LIMITED - ALFALAH COURT BRANCH</t>
  </si>
  <si>
    <t>040200100024</t>
  </si>
  <si>
    <t>PROFIT ON - MEEZAN BANK LIMITED - CLIFTON BRANCH</t>
  </si>
  <si>
    <t>040200100030</t>
  </si>
  <si>
    <t>PROFIT ON - STANDARD CHARTERED BANK LIMITED - METROPOLE BRANCH</t>
  </si>
  <si>
    <t>040200100036</t>
  </si>
  <si>
    <t>Profit On - Dubai Islamic Bank Pakistan Limited - Gulshan Branch</t>
  </si>
  <si>
    <t>040200300001</t>
  </si>
  <si>
    <t>INCOME ON TFC</t>
  </si>
  <si>
    <t>040201400001</t>
  </si>
  <si>
    <t>AMORTIZATION / DISCOUNT ON DEBT SECURITIES - TFC</t>
  </si>
  <si>
    <t>040400100001</t>
  </si>
  <si>
    <t>ELEMENT OF INCOME - REALIZED</t>
  </si>
  <si>
    <t>040400200001</t>
  </si>
  <si>
    <t>ELEMENT OF INCOME - UNREALIZED</t>
  </si>
  <si>
    <t>050100100001</t>
  </si>
  <si>
    <t>MANAGEMENT COMPANY REMUNERATION</t>
  </si>
  <si>
    <t>050100100002</t>
  </si>
  <si>
    <t>SALES TAX ON MANAGEMENT COMPANY REMUNERATION</t>
  </si>
  <si>
    <t>050100100003</t>
  </si>
  <si>
    <t>FED EXPENSE ON MGM FEE</t>
  </si>
  <si>
    <t>050100200001</t>
  </si>
  <si>
    <t>TRUSTEE REMUNERATION</t>
  </si>
  <si>
    <t>050100300001</t>
  </si>
  <si>
    <t>SECP ANNUAL FEE</t>
  </si>
  <si>
    <t>050100400001</t>
  </si>
  <si>
    <t>Remuneration Against Additional Units</t>
  </si>
  <si>
    <t>050200100001</t>
  </si>
  <si>
    <t>BROKERAGE EXPENSE ON EQUITY INVESTMENT</t>
  </si>
  <si>
    <t>050200300001</t>
  </si>
  <si>
    <t>SETT CHG  TRUSTEE</t>
  </si>
  <si>
    <t>050200300002</t>
  </si>
  <si>
    <t>SETT CHG  NCCPL  EQUITY TRANSACTIONS</t>
  </si>
  <si>
    <t>050400100001</t>
  </si>
  <si>
    <t>PROVISION AGAINST DEBT SECURITIES  PRINCIPAL AMOUNT</t>
  </si>
  <si>
    <t>050500100001</t>
  </si>
  <si>
    <t>TAXATIONWORKERS WELFARE FUND (WWF)</t>
  </si>
  <si>
    <t>050600100001</t>
  </si>
  <si>
    <t>AUDIT FEE EXPENSE</t>
  </si>
  <si>
    <t>050600100002</t>
  </si>
  <si>
    <t>OUT OF POCKET EXPENSES</t>
  </si>
  <si>
    <t>050600300005</t>
  </si>
  <si>
    <t>FEE &amp; SUBSCRIPANNUAL LISTING FEE LSE</t>
  </si>
  <si>
    <t>050600300006</t>
  </si>
  <si>
    <t>FEE &amp; SUBSCRIPANNUAL PACRA FEE</t>
  </si>
  <si>
    <t>050600300007</t>
  </si>
  <si>
    <t>Fee &amp; Subscripannual Listing Fee Kse</t>
  </si>
  <si>
    <t>050600300008</t>
  </si>
  <si>
    <t>Fee &amp; Subscripannual Listing Fee Ise</t>
  </si>
  <si>
    <t>050700100001</t>
  </si>
  <si>
    <t>PRINTING OF ACCOUNTS CHARGES</t>
  </si>
  <si>
    <t>050700200001</t>
  </si>
  <si>
    <t>DESPATCH AND COURIER CHARGES OF ACCOUNTS</t>
  </si>
  <si>
    <t>051000100009</t>
  </si>
  <si>
    <t>BANK CHARGES - HABIB METROPOLITAN BANK LIMITED</t>
  </si>
  <si>
    <t>051000100010</t>
  </si>
  <si>
    <t>BANK CHARGES - MCB BANK LIMITED</t>
  </si>
  <si>
    <t>051000100011</t>
  </si>
  <si>
    <t>BANK CHARGES - MEEZAN BANK LIMITED</t>
  </si>
  <si>
    <t>051000100014</t>
  </si>
  <si>
    <t>BANK CHARGES - STANDARD BANK PAKISTAN LIMITED</t>
  </si>
  <si>
    <t>051000100016</t>
  </si>
  <si>
    <t>BANK CHARGES - UNITED BANK LIMITED</t>
  </si>
  <si>
    <t>051000100018</t>
  </si>
  <si>
    <t>Bank Charges - Dubai Islamic Bank Pakistan Limited</t>
  </si>
  <si>
    <t>051100100001</t>
  </si>
  <si>
    <t>Donation / Zakat Expense</t>
  </si>
  <si>
    <t>Pre Adjustments</t>
  </si>
  <si>
    <t>Post Adjustments</t>
  </si>
  <si>
    <t>Round</t>
  </si>
  <si>
    <t>Engro Corporation Limited</t>
  </si>
  <si>
    <t>Engro Fertilizers Limited</t>
  </si>
  <si>
    <t>Other comprehensive income:</t>
  </si>
  <si>
    <t>Net unrealised appreciation on remeasurement of investments</t>
  </si>
  <si>
    <t>classified as 'available-for-sale'</t>
  </si>
  <si>
    <t>Provision of principal against non performing exposure</t>
  </si>
  <si>
    <t>Net element of (loss) / income and capital gains / (losses)</t>
  </si>
  <si>
    <t>Subject:                                          Financial results for the half year ended December 31, 2014.</t>
  </si>
  <si>
    <t>Dear Sir,</t>
  </si>
  <si>
    <t>The General Manager</t>
  </si>
  <si>
    <t>Stock Exchange Road</t>
  </si>
  <si>
    <t xml:space="preserve">55-B ISE Towers, Jinnah Avenue </t>
  </si>
  <si>
    <t>Islamabad</t>
  </si>
  <si>
    <t>Under Sealed Cover</t>
  </si>
  <si>
    <t>Earnings per unit (EPU) is not disclosed as the management is of the opinion that calculation of weighted average number of units is impracticable.</t>
  </si>
  <si>
    <t>We will be sending you requisite number of copies of printed Accounts for distribution amongst the members of the Exchange.</t>
  </si>
  <si>
    <t>Yours Truly,</t>
  </si>
  <si>
    <t>Muhaammad Saqib Saleem</t>
  </si>
  <si>
    <t>Company Secretary &amp; Chief Operating Officer</t>
  </si>
  <si>
    <t>Islamabad Stock Exchange (G) Limited</t>
  </si>
  <si>
    <t>Stcok Exchange Building</t>
  </si>
  <si>
    <t>Khayaban-e-Aiwan-e-Iqbal</t>
  </si>
  <si>
    <t>Lahore</t>
  </si>
  <si>
    <t>Karachi Stock Exchange (G) Limited</t>
  </si>
  <si>
    <t xml:space="preserve">Karachi </t>
  </si>
  <si>
    <t>Lahore Stock Exchange Limited</t>
  </si>
  <si>
    <t>Form 7</t>
  </si>
  <si>
    <r>
      <t xml:space="preserve">We have to inform you that the Board of Directors of MCB-Arif Habib Savings &amp; Investments Limited the management company of </t>
    </r>
    <r>
      <rPr>
        <b/>
        <sz val="14"/>
        <rFont val="Arial"/>
        <family val="2"/>
      </rPr>
      <t xml:space="preserve">Pakistan International Element Islamic Asset Allocation Fund </t>
    </r>
    <r>
      <rPr>
        <sz val="14"/>
        <rFont val="Arial"/>
        <family val="2"/>
      </rPr>
      <t>in their meeting held at MCB House, Lahore, on Monday</t>
    </r>
    <r>
      <rPr>
        <sz val="14"/>
        <color indexed="8"/>
        <rFont val="Arial"/>
        <family val="2"/>
      </rPr>
      <t xml:space="preserve"> February 02, 2015 at 3:30 p.m,</t>
    </r>
    <r>
      <rPr>
        <sz val="14"/>
        <rFont val="Arial"/>
        <family val="2"/>
      </rPr>
      <t xml:space="preserve"> approved the financial results of Pakistan International Element Islamic Asset Allocation Fund  for the half year ended December 31, 2014 as follows:</t>
    </r>
  </si>
  <si>
    <t>Other comprehensive income for the period</t>
  </si>
  <si>
    <t>Maple Leaf Cement Factory Limited</t>
  </si>
  <si>
    <t>Pak Elektron Limited</t>
  </si>
  <si>
    <t>Pakistan Oilfields Limited</t>
  </si>
  <si>
    <t>Attock Petroleum Limited</t>
  </si>
  <si>
    <t>010100100022</t>
  </si>
  <si>
    <t>BANK BALANCES - MCB BANK LIMITED - REDEMPTION ACCOUNT - UNI TOWER BRANCH</t>
  </si>
  <si>
    <t>010100100059</t>
  </si>
  <si>
    <t>BANK BALANCES - HABIB BANK LIMITED - Jofa Tower Branch</t>
  </si>
  <si>
    <t>010100100060</t>
  </si>
  <si>
    <t>Bank Balances - United Bank Limited - Ameen Branch</t>
  </si>
  <si>
    <t>010100100065</t>
  </si>
  <si>
    <t>Bank Balances - Dubai Islamic Bank - Kse Branch</t>
  </si>
  <si>
    <t>PROVISION AGAINST RED OF DEBT SEC - PRINCIPAL (NEW ALLIED SUKKUK)</t>
  </si>
  <si>
    <t>010601100037</t>
  </si>
  <si>
    <t>PROFIT RECEIVABLE - HABIB BANK LIMITED - Jofa Tower Branch</t>
  </si>
  <si>
    <t>010601100038</t>
  </si>
  <si>
    <t>Profit Receivable - United Bank Limited - Ameen Branch</t>
  </si>
  <si>
    <t>010601100040</t>
  </si>
  <si>
    <t>Profit Receivable - Dubai Islamic Bank - Kse Branch</t>
  </si>
  <si>
    <t>010700400001</t>
  </si>
  <si>
    <t>ADVANCES AGAINST TAX DEDUCTED AGAINST DIVIDEND INCOME</t>
  </si>
  <si>
    <t>030100800001</t>
  </si>
  <si>
    <t>Sales Tax Payable On Trustee Fee</t>
  </si>
  <si>
    <t>031000500001</t>
  </si>
  <si>
    <t>BROKERAGE PAYABLE MONEY MARKET</t>
  </si>
  <si>
    <t>031000500003</t>
  </si>
  <si>
    <t>BROKERAGE PAYABLE  MONEY MARKET</t>
  </si>
  <si>
    <t>031000900002</t>
  </si>
  <si>
    <t>W.H. TAX PAYABLE  DIVIDEND U/S 150</t>
  </si>
  <si>
    <t>031001400001</t>
  </si>
  <si>
    <t>PAYABLE TO SHARIAH ADVISOR</t>
  </si>
  <si>
    <t>031200100001</t>
  </si>
  <si>
    <t>Back Office Operation Payable</t>
  </si>
  <si>
    <t>040200100037</t>
  </si>
  <si>
    <t>Profit On - Habib Bank Limited - Jofa Tower Branch</t>
  </si>
  <si>
    <t>040200100038</t>
  </si>
  <si>
    <t>Profit On - United Bank Limited - Ameen Branch</t>
  </si>
  <si>
    <t>040200100041</t>
  </si>
  <si>
    <t>Profit On - Dubai Islamic Bank - Kse Branch</t>
  </si>
  <si>
    <t>040300400001</t>
  </si>
  <si>
    <t>Back End Load Income</t>
  </si>
  <si>
    <t>050100200002</t>
  </si>
  <si>
    <t>Sales Tax On Trustee Fee</t>
  </si>
  <si>
    <t>050100500001</t>
  </si>
  <si>
    <t>Back Office Operation Expenses</t>
  </si>
  <si>
    <t>050600300001</t>
  </si>
  <si>
    <t>FEE &amp; SUBSCRIP  CDC ANNUAL FEE  ELIGIBILITY OF UNITS IN CDC</t>
  </si>
  <si>
    <t>050600300003</t>
  </si>
  <si>
    <t>FEE &amp; SUBSCRIP  NCCPL FEE</t>
  </si>
  <si>
    <t>FEE &amp; SUBSCRIP ANNUAL LISTING FEE LSE</t>
  </si>
  <si>
    <t>050600500001</t>
  </si>
  <si>
    <t>Shariah Advisory Fee Expense</t>
  </si>
  <si>
    <t>051000100008</t>
  </si>
  <si>
    <t>BANK CHARGES - HABIB BANK LIMITED</t>
  </si>
  <si>
    <t>Donation</t>
  </si>
  <si>
    <t>Withholding tax payable</t>
  </si>
  <si>
    <t>Dividend and Profit Receivable</t>
  </si>
  <si>
    <t>Balances with bank</t>
  </si>
  <si>
    <t>Advanced and Deposits</t>
  </si>
  <si>
    <t>Payable to Central Depository Company of Pakistan Limited-Trustee</t>
  </si>
  <si>
    <t>Payable to Securities and Exchange Commission of Pakistan- Annual Fee</t>
  </si>
  <si>
    <t>Accrued Expenses and Other Liabilities</t>
  </si>
  <si>
    <t>Receivable against sale of Investments</t>
  </si>
  <si>
    <t>Capital gain on sale of investments-net</t>
  </si>
  <si>
    <t>Income on Debt securities-TFC</t>
  </si>
  <si>
    <t>Back end load income</t>
  </si>
  <si>
    <t>Net unrealised diminution on remeasurement of investments classified as 'at fair value through profit and loss'</t>
  </si>
  <si>
    <t>Remuneration of Management company</t>
  </si>
  <si>
    <t>Federal Excise duty and Sindh sales tax on management company remuneration</t>
  </si>
  <si>
    <t>Remuneration of Central Depository Company of Pakistan Limited- Trustee</t>
  </si>
  <si>
    <t>Annual fee- Securities and Exchange commission of Pakistan Limited</t>
  </si>
  <si>
    <t>Provision for Worker's welfare fund</t>
  </si>
  <si>
    <t>Brokerage ,Settlement and Bank Charges</t>
  </si>
  <si>
    <t>Fees and Subscription</t>
  </si>
  <si>
    <t>Printing and Related costs</t>
  </si>
  <si>
    <t>Legal and Professional Charges</t>
  </si>
  <si>
    <t>Shariah Advisory fee</t>
  </si>
  <si>
    <t>Back office operations expense</t>
  </si>
  <si>
    <t>Reversal of provision against debt securuties( principal amount)</t>
  </si>
  <si>
    <t>Net Income</t>
  </si>
  <si>
    <t xml:space="preserve">MCB Arif Habib Savings and Investments </t>
  </si>
  <si>
    <t>Sales Load Payable</t>
  </si>
  <si>
    <t>Gross Sales Load</t>
  </si>
  <si>
    <t>Sales tax on sales load</t>
  </si>
  <si>
    <t>fed on sales load</t>
  </si>
  <si>
    <t>Net Load</t>
  </si>
  <si>
    <t>CALCULATION OF FED ON SALES LOAD PAYABLE FOR A GIVEN (LATEST) PERIOD</t>
  </si>
  <si>
    <t xml:space="preserve"> VALUES IN WHOLE</t>
  </si>
  <si>
    <t>Rs.000</t>
  </si>
  <si>
    <t>Gross Sales Load payable Booked during latest period</t>
  </si>
  <si>
    <t>Net Sales Load payable</t>
  </si>
  <si>
    <t>SST on Sales Load payable</t>
  </si>
  <si>
    <t>FED on Sales Load payable for latest period</t>
  </si>
  <si>
    <t>CALCULATION OF FED PAYABLE AT PERIOD END (FOR RP NOTES)</t>
  </si>
  <si>
    <t>FED on Sales Load Payable (Outstanding) at previous period (brought forward)</t>
  </si>
  <si>
    <t>FED paid during latest period</t>
  </si>
  <si>
    <t>FED Payable on Sales Load at latest period end (carried forward next period)</t>
  </si>
  <si>
    <t>IT'S NOT FED PAYABLE ON MANAGEMENT FEE</t>
  </si>
  <si>
    <t>SALES LOAD PAYABLE TO MANAGEMENT COMPANY (FOR RP NOTES)</t>
  </si>
  <si>
    <t>Gross Sales Load payable (outstanding) at latest period end</t>
  </si>
  <si>
    <t>Gross Sales Load Payable to Management Company (Including SST)</t>
  </si>
  <si>
    <t>Sindh Sales Tax Payable on Sales Load</t>
  </si>
  <si>
    <t>Net Sales Load Payable to Management Company (Excluding SST)</t>
  </si>
  <si>
    <t>SINDH SALES TAX PAYABLE ON SALES LOAD (FOR RP NOTES)</t>
  </si>
  <si>
    <t>Half year</t>
  </si>
  <si>
    <t>Quarter</t>
  </si>
  <si>
    <t>Dec/(Inc)</t>
  </si>
  <si>
    <t>dividend receivable</t>
  </si>
  <si>
    <t>Total receivable</t>
  </si>
  <si>
    <t>Unrealised Gain/(loss)  on HFT</t>
  </si>
  <si>
    <t xml:space="preserve">Proceeds </t>
  </si>
  <si>
    <t>Unrealised Gain/(loss)  on AFS</t>
  </si>
  <si>
    <t>Op Cl Difference</t>
  </si>
  <si>
    <t>Profit and other receivable:</t>
  </si>
  <si>
    <t>Bank profit</t>
  </si>
  <si>
    <t>Afdvances and deposits</t>
  </si>
  <si>
    <t>Remuneration payable</t>
  </si>
  <si>
    <t>december</t>
  </si>
  <si>
    <t>june</t>
  </si>
  <si>
    <t>pay to magt</t>
  </si>
  <si>
    <t>accrued</t>
  </si>
  <si>
    <t>ASSETS</t>
  </si>
  <si>
    <t>LIABILITIES</t>
  </si>
  <si>
    <t>NET ASSETS</t>
  </si>
  <si>
    <t>Unit holders' fund (as per statement attached)</t>
  </si>
  <si>
    <t>NUMBER OF UNITS IN ISSUE</t>
  </si>
  <si>
    <t>NET ASSETS VALUE PER UNIT</t>
  </si>
  <si>
    <t>Contingencies and commitments</t>
  </si>
  <si>
    <t>INCOME</t>
  </si>
  <si>
    <t>EXPENSES</t>
  </si>
  <si>
    <t>Back office</t>
  </si>
  <si>
    <t>Further, in May 2014, the Honourable Peshawar High Court (PHC) held that the impugned levy of contribution introduced in the Ordinance through Finance Acts, 1996 and 2009 lacks the essential mandate to be introduced and passed through a Money Bill under the constitution and, hence, the amendments made through the Finance Acts were declared as 'Ultra Vires'.</t>
  </si>
  <si>
    <t>DATE OF AUTHORISATION FOR ISSUE</t>
  </si>
  <si>
    <t>This condensed interim financial information was authorised for issue on ________________________ by the Board of Directors of the Management Company.</t>
  </si>
  <si>
    <t>Shariah advisory fee</t>
  </si>
  <si>
    <t>Brokerage, settlement and bank charges</t>
  </si>
  <si>
    <t>Engineering</t>
  </si>
  <si>
    <t>Pharmaceuticals</t>
  </si>
  <si>
    <t>June 30,</t>
  </si>
  <si>
    <t>---------- (Rupees in '000) ----------</t>
  </si>
  <si>
    <t>------------- (Rupees) -------------</t>
  </si>
  <si>
    <t>-------- (Number of units) --------</t>
  </si>
  <si>
    <t>CONTINGENCIES AND COMMITMENTS</t>
  </si>
  <si>
    <t>14.</t>
  </si>
  <si>
    <t>reversal</t>
  </si>
  <si>
    <t>Charge</t>
  </si>
  <si>
    <t>Revrsal of provision</t>
  </si>
  <si>
    <t>fed</t>
  </si>
  <si>
    <t>sales tax</t>
  </si>
  <si>
    <t xml:space="preserve">NET UNREALISED APPRECIATION / (DIMINUTION) IN MARKET VALUE </t>
  </si>
  <si>
    <t>OF INVESTMENTS CLASSIFIED AS 'AVAILABLE-FOR-SALE'</t>
  </si>
  <si>
    <t>Op</t>
  </si>
  <si>
    <t>Reversal</t>
  </si>
  <si>
    <t>Impairment</t>
  </si>
  <si>
    <t xml:space="preserve">Market value </t>
  </si>
  <si>
    <t>Average cost</t>
  </si>
  <si>
    <t>Impairment loss</t>
  </si>
  <si>
    <t>Charged / (reversed)</t>
  </si>
  <si>
    <t>Surplus net of impairment loss</t>
  </si>
  <si>
    <t>Provision against debt securities</t>
  </si>
  <si>
    <t xml:space="preserve">Charged during the year         </t>
  </si>
  <si>
    <t>Reversal / derecognised</t>
  </si>
  <si>
    <t>Reversal during the year</t>
  </si>
  <si>
    <t>Less: Net unrealised appreciation</t>
  </si>
  <si>
    <t xml:space="preserve">in value of investment at </t>
  </si>
  <si>
    <t>the beginning of the year</t>
  </si>
  <si>
    <t>Appreciation / (diminution) during the year</t>
  </si>
  <si>
    <t>The Finance Act, 2013 introduced an amendment to Federal Excise Act, 2005 whereby Federal Excise Duty (FED) has been imposed at the rate of 16% of the services rendered by asset management companies. In this regard, a Constitutional Petition has been filed by certain collective investment schemes (CISs) and Pension Funds through their trustees in the Honourable High Court of Sindh (SHC), challenging the levy of Federal Excise Duty on Asset Management services after the eighteenth amendment.The SHC in its short order of September 2013 directed the FBR not to take any coercive action against the petitioners pursuant to impugned notices till next date of hearing. In view of uncertainty regarding the applicability of FED on asset management services, the management, as a matter of abundant caution, has decided to retain and continue with the provision of FED and related taxes in these financial statements aggregating to Rs.1.763 million (June 30, 2014: Rs.0.742 million) as at June 30, 2015. In case the suit is decided against the Fund, the same would be paid to the Pension Fund Manager, who will be responsible for submitting it to the authorities. Had the said provision of FED and related taxes not been recorded in the books of account of the Fund, the Net Asset Value (NAV) per unit of the Fund would have been higher by Re.1.28 (June 30, 2014: Rs.0.61 per unit) in respect of equity sub fund, Re.0.79 (June 30, 2014: Rs.0.39 per unit) in respect of debt sub fund and Re.0.88 (June 30, 2014: Rs.0.40 per unit) in respect of money market sub fund as at June 30, 2015.</t>
  </si>
  <si>
    <t>June 30, 2015</t>
  </si>
  <si>
    <t>-------------------------------- (Rs in 000 )--------------------------------</t>
  </si>
  <si>
    <t>As at Dec 31, 2015</t>
  </si>
  <si>
    <t>2015 June</t>
  </si>
  <si>
    <t>2015 December</t>
  </si>
  <si>
    <t>op - Imp last year</t>
  </si>
  <si>
    <t>Cl - decline this peruiod</t>
  </si>
  <si>
    <t>further charge for the period</t>
  </si>
  <si>
    <t xml:space="preserve">OCI Presentation </t>
  </si>
  <si>
    <t>Cost</t>
  </si>
  <si>
    <t>Transactions during the period:</t>
  </si>
  <si>
    <t>Sindh sales tax payable on management remuneration</t>
  </si>
  <si>
    <t>total</t>
  </si>
  <si>
    <t>net and sales tax</t>
  </si>
  <si>
    <t>Shariah advisory fee payable</t>
  </si>
  <si>
    <t>Magt fee payable</t>
  </si>
  <si>
    <t>sales load</t>
  </si>
  <si>
    <t>sales tax on sales load</t>
  </si>
  <si>
    <t>sales tax on mgt fee</t>
  </si>
  <si>
    <t>Sales tax on trustee fee</t>
  </si>
  <si>
    <t>Sales tax</t>
  </si>
  <si>
    <t>Net sales tax</t>
  </si>
  <si>
    <t xml:space="preserve">Less: Net unrealised (appreciation) / diminution </t>
  </si>
  <si>
    <t xml:space="preserve"> in value of investment at the beginning </t>
  </si>
  <si>
    <t>of investments classified as 'available-for-sale'</t>
  </si>
  <si>
    <t xml:space="preserve">on remeasurement of investments </t>
  </si>
  <si>
    <t>Limited - Management Company</t>
  </si>
  <si>
    <t>Actual Figures</t>
  </si>
  <si>
    <t>Rounded in '000'</t>
  </si>
  <si>
    <t>Adjustments As Per Client</t>
  </si>
  <si>
    <t>Adjustments As Per EY</t>
  </si>
  <si>
    <t>Description</t>
  </si>
  <si>
    <t>010100100067</t>
  </si>
  <si>
    <t>Bank Balances - Dubai Islamic Bank - Clifton Branch</t>
  </si>
  <si>
    <t>010100100068</t>
  </si>
  <si>
    <t>Bank Balances - Askari Bank Limited - Garden Town Lahore Branch</t>
  </si>
  <si>
    <t>010100100069</t>
  </si>
  <si>
    <t>Bank Balances - Bank Al Habib Limited - Main Branch</t>
  </si>
  <si>
    <t>010100100074</t>
  </si>
  <si>
    <t>Bank Balances - Bank Islami Pakistan Limited - Kh. Bukhari Branch</t>
  </si>
  <si>
    <t>010601100068</t>
  </si>
  <si>
    <t>Profit Receivable - Askari Bank Limited - Garden Town Lahore Branch</t>
  </si>
  <si>
    <t>010601100074</t>
  </si>
  <si>
    <t>Profit Receivable - Bank Islami Pakistan Limited - Kh Bukhari Branch</t>
  </si>
  <si>
    <t>010700700009</t>
  </si>
  <si>
    <t>Prepayment Of Psx Against Annual Listing Fee</t>
  </si>
  <si>
    <t>020300100001</t>
  </si>
  <si>
    <t>UNAPPROPRIATED INCOME</t>
  </si>
  <si>
    <t>030100900001</t>
  </si>
  <si>
    <t>Fed Tax Payable Against Sales Load</t>
  </si>
  <si>
    <t>030700100001</t>
  </si>
  <si>
    <t>PAYABLE AGAINST REDEMPTION OF UNITS</t>
  </si>
  <si>
    <t>030900100001</t>
  </si>
  <si>
    <t>DIVIDEND PAYABLE</t>
  </si>
  <si>
    <t>031001200001</t>
  </si>
  <si>
    <t>PAYABLE TO LEGAL ADVISOR</t>
  </si>
  <si>
    <t>Profit On - Habib Metropolitan Bank Limited - Alfalah Court Branch</t>
  </si>
  <si>
    <t>Profit On - Meezan Bank Limited - Clifton Branch</t>
  </si>
  <si>
    <t>040200100044</t>
  </si>
  <si>
    <t>Profit On - Dubai Islamic Bank - Clifton Branch</t>
  </si>
  <si>
    <t>040200100068</t>
  </si>
  <si>
    <t>Profit On - Askari Bank Limited - Garden Town Lahore Branch</t>
  </si>
  <si>
    <t>040200100074</t>
  </si>
  <si>
    <t>Profit On - Bank Islami Pakistan Limited - Khayaban Bukhari Branch</t>
  </si>
  <si>
    <t>050100500002</t>
  </si>
  <si>
    <t>SST on Back Office Operation Expenses</t>
  </si>
  <si>
    <t>050600200001</t>
  </si>
  <si>
    <t>LEGAL AND PROFESSIONAL CHARGES</t>
  </si>
  <si>
    <t>050600300009</t>
  </si>
  <si>
    <t>Fee &amp; Subscription Annual Listing Fee Psx</t>
  </si>
  <si>
    <t>051000100002</t>
  </si>
  <si>
    <t>BANK CHARGES - ASKARI BANK LIMITED</t>
  </si>
  <si>
    <t>051000100004</t>
  </si>
  <si>
    <t>BANK CHARGES - BANK ISLAMI PAKISTAN LIMITED</t>
  </si>
  <si>
    <t>051000100017</t>
  </si>
  <si>
    <t>Bank Charges - Bank Al-Habib Limited</t>
  </si>
  <si>
    <t>Bank</t>
  </si>
  <si>
    <t>Investment</t>
  </si>
  <si>
    <t>Hft</t>
  </si>
  <si>
    <t>Afs</t>
  </si>
  <si>
    <t>Profit and Other Rec.</t>
  </si>
  <si>
    <t xml:space="preserve">Profit </t>
  </si>
  <si>
    <t>Advacnes and Deposits</t>
  </si>
  <si>
    <t>Sales tax on management fee</t>
  </si>
  <si>
    <t>Expenses payable to Management Company</t>
  </si>
  <si>
    <t>Shariah advisor fee</t>
  </si>
  <si>
    <t>Payable to Mgt Co.</t>
  </si>
  <si>
    <t>Other Payable:</t>
  </si>
  <si>
    <t>Printing</t>
  </si>
  <si>
    <t>Back Office Sales Tax</t>
  </si>
  <si>
    <t>Brokerage settlement and Bank charges</t>
  </si>
  <si>
    <t>Dawood Hercules Corporation Limited</t>
  </si>
  <si>
    <t>Fatima Fertilizer Company Limited</t>
  </si>
  <si>
    <t>The Searle Company Limited</t>
  </si>
  <si>
    <t>Pakistan Petroleum Limited</t>
  </si>
  <si>
    <t>System</t>
  </si>
  <si>
    <t>M.V</t>
  </si>
  <si>
    <t>EY</t>
  </si>
  <si>
    <t>Urg Loss - Part of Oci</t>
  </si>
  <si>
    <t>Recycled on Sale</t>
  </si>
  <si>
    <t>-Difference in Charge as per Client and Tb.</t>
  </si>
  <si>
    <t>Excess recycled form oci reserve by client thus need to reverse the excess part</t>
  </si>
  <si>
    <t>Investments:</t>
  </si>
  <si>
    <t>Change</t>
  </si>
  <si>
    <t>Urg - Hft</t>
  </si>
  <si>
    <t>Urg - Afs</t>
  </si>
  <si>
    <t>Charge - Client 0rg.</t>
  </si>
  <si>
    <t>Linde</t>
  </si>
  <si>
    <t>Lalpir</t>
  </si>
  <si>
    <t>Cement</t>
  </si>
  <si>
    <t>Chemical</t>
  </si>
  <si>
    <t xml:space="preserve">Annual fee payable to the Securities and Exchange </t>
  </si>
  <si>
    <t>Commission of Pakistan (SECP)</t>
  </si>
  <si>
    <t>Accrued and other liabilities</t>
  </si>
  <si>
    <t xml:space="preserve">revaluation of investments 'at fair value </t>
  </si>
  <si>
    <t>through profit or loss - held-for-trading'</t>
  </si>
  <si>
    <t xml:space="preserve">Expenses allocated by the Management Company </t>
  </si>
  <si>
    <t>and related taxes</t>
  </si>
  <si>
    <t>Remuneration of the Trustee</t>
  </si>
  <si>
    <t>Annual fee to SECP</t>
  </si>
  <si>
    <t xml:space="preserve">Donation </t>
  </si>
  <si>
    <t>Printing and related costs</t>
  </si>
  <si>
    <t xml:space="preserve">Undistributed income carried forward </t>
  </si>
  <si>
    <t>2016</t>
  </si>
  <si>
    <t>Listed equity securities - 'available-for-sale'</t>
  </si>
  <si>
    <t>TRANSACTIONS WITH CONNECTED PERSONS / OTHER RELATED PARTIES</t>
  </si>
  <si>
    <t>Advances, deposits and prepayments</t>
  </si>
  <si>
    <t>(Un-Audited)</t>
  </si>
  <si>
    <t>Remuneration of the Management Company</t>
  </si>
  <si>
    <t>CONDENSED INTERIM INCOME STATEMENT (UN-AUDITED)</t>
  </si>
  <si>
    <t>CONDENSED INTERIM STATEMENT OF COMPREHENSIVE INCOME (UN-AUDITED)</t>
  </si>
  <si>
    <t>CONDENSED INTERIM STATEMENT OF MOVEMENT IN UNIT HOLDERS' FUND (UN-AUDITED)</t>
  </si>
  <si>
    <t>Net assets at beginning of the period</t>
  </si>
  <si>
    <t>Payments on redemption of units</t>
  </si>
  <si>
    <t>Listed equity securities - 'at fair value through profit or loss - held-for-trading'</t>
  </si>
  <si>
    <t>Appreciation / (diminution)</t>
  </si>
  <si>
    <t>Remuneration (including indirect taxes)</t>
  </si>
  <si>
    <t>Hamza</t>
  </si>
  <si>
    <t>------------ (Rupees in '000) ------------</t>
  </si>
  <si>
    <t>-------- (Rupees in '000) --------</t>
  </si>
  <si>
    <t>Where in TB is this amount! - Inquire! - Done</t>
  </si>
  <si>
    <t>Trace form Report! - Done</t>
  </si>
  <si>
    <t>Balances outstanding at period / year end:</t>
  </si>
  <si>
    <t>Amc</t>
  </si>
  <si>
    <t>Mcb</t>
  </si>
  <si>
    <t>Amc - Inc</t>
  </si>
  <si>
    <t>Total Balance</t>
  </si>
  <si>
    <t>Pure Sales Load</t>
  </si>
  <si>
    <t>Sales Tax on Sales load</t>
  </si>
  <si>
    <t>-For Related Party Note:</t>
  </si>
  <si>
    <t>Back end -  Amc</t>
  </si>
  <si>
    <t>Back end load</t>
  </si>
  <si>
    <t>Mcb - inclusive</t>
  </si>
  <si>
    <t>Sales load payable(including backend)</t>
  </si>
  <si>
    <t>Legal and professional</t>
  </si>
  <si>
    <t>others</t>
  </si>
  <si>
    <t>Rp</t>
  </si>
  <si>
    <t>Expense allocated by the Management Company</t>
  </si>
  <si>
    <t>Unit holders holding 10% or more units</t>
  </si>
  <si>
    <t>Remuneration including indirect taxes</t>
  </si>
  <si>
    <t>Group / Associated Companies:</t>
  </si>
  <si>
    <t>Paid-up value of shares held as a percentage of total paid-up capital of the investee company</t>
  </si>
  <si>
    <t>Oil and gas exploration companies</t>
  </si>
  <si>
    <t>Power generation and distribution</t>
  </si>
  <si>
    <t>254,000 shares held (June 30, 2016: Nil shares) -</t>
  </si>
  <si>
    <t>65,000 shares held (June 30, 2016: Nil shares) -</t>
  </si>
  <si>
    <t>The amount disclosed represents the amount of brokerage paid / payable to connected persons and not the purchase or sale value of securities transacted through them. The purchase or sale value has not been treated as transactions with connected persons as the ultimate counter-parties are not connected persons.</t>
  </si>
  <si>
    <t>010100100008</t>
  </si>
  <si>
    <t>BANK BALANCES - BANK ISLAMI PAKISTAN LIMITED - KSE BRANCH</t>
  </si>
  <si>
    <t>010100100081</t>
  </si>
  <si>
    <t>Bank Balances - Bank Islami Pakistan Limited Dha Phase Iv Branch</t>
  </si>
  <si>
    <t>010100100086</t>
  </si>
  <si>
    <t>Bank Balances - Al Baraka Bank Pakistan Limited (Sharah-E-Faisal Branch)</t>
  </si>
  <si>
    <t>010100100088</t>
  </si>
  <si>
    <t>Bank Balances - Allied Bank Limited - IBG Gole Market Branch</t>
  </si>
  <si>
    <t>010100100089</t>
  </si>
  <si>
    <t>Bank Balances - Bank Islami Pakistan Limited ( Gulshan.E.Maymar )</t>
  </si>
  <si>
    <t>010100100094</t>
  </si>
  <si>
    <t>Bank Balances - Emaan Islamic Bank- Clifton Branch</t>
  </si>
  <si>
    <t>010100100099</t>
  </si>
  <si>
    <t>Bank Balances - Bank Islami Pakistan Limited - Landhi Branch</t>
  </si>
  <si>
    <t>010100100100</t>
  </si>
  <si>
    <t>Bank Balances - National Bank Of Pakistan - Main Branch</t>
  </si>
  <si>
    <t>01030330001</t>
  </si>
  <si>
    <t>Placement Of Certificate Of Musharika</t>
  </si>
  <si>
    <t>010600500001</t>
  </si>
  <si>
    <t>PROFIT ON TERM DEPOSITS RECEIPT</t>
  </si>
  <si>
    <t>010601100008</t>
  </si>
  <si>
    <t>PROFIT RECEIVABLE - BANK ISLAMI PAKISTAN LIMITED - KSE BRANCH</t>
  </si>
  <si>
    <t>010601100081</t>
  </si>
  <si>
    <t>Profit Receivable - Bank Islami Pakistan Limited Dha Phase Iv</t>
  </si>
  <si>
    <t>010601100088</t>
  </si>
  <si>
    <t>Profit Receivable - Bank Islami Pakistan Limited (Gulshan.E.Maymar)</t>
  </si>
  <si>
    <t>010601500001</t>
  </si>
  <si>
    <t>ACCRUED PROFIT ON SUKKUK  PRE IPO</t>
  </si>
  <si>
    <t>010700300001</t>
  </si>
  <si>
    <t>ADVANCES AGAINST TAX DEDUCTED AGAINST BANK PROFIT</t>
  </si>
  <si>
    <t>010900200001</t>
  </si>
  <si>
    <t>OTHER RECEIVABLE</t>
  </si>
  <si>
    <t>030100200003</t>
  </si>
  <si>
    <t>Back-End Load Payable</t>
  </si>
  <si>
    <t>031001900001</t>
  </si>
  <si>
    <t>OTHER PAYABLE</t>
  </si>
  <si>
    <t>0314001001</t>
  </si>
  <si>
    <t>Marketing And Selling Payable</t>
  </si>
  <si>
    <t>040100200001</t>
  </si>
  <si>
    <t>CAPITAL GAIN / (LOSS) ON SALE OF DEBT SECURITIES</t>
  </si>
  <si>
    <t>040200100008</t>
  </si>
  <si>
    <t>PROFIT ON - BANK ISLAMI PAKISTAN LIMITED - KSE BRANCH</t>
  </si>
  <si>
    <t>040200100081</t>
  </si>
  <si>
    <t>Profit On - Bank Islami Pakistan Limited Dha Phase Iv</t>
  </si>
  <si>
    <t>040200100087</t>
  </si>
  <si>
    <t>Profit On Allied Bank Limited Ibg Gole Market Branch</t>
  </si>
  <si>
    <t>040200100089</t>
  </si>
  <si>
    <t>Profit On - Bank Islami Pakistan Limited (Gulshan.E.Maymar)</t>
  </si>
  <si>
    <t>040200200001</t>
  </si>
  <si>
    <t>RETURN ON TERM DEPOSIT ACCOUNTS</t>
  </si>
  <si>
    <t>040200300002</t>
  </si>
  <si>
    <t>04060010001</t>
  </si>
  <si>
    <t>Impairment On Impairment Losses - Equity Investment - Afs</t>
  </si>
  <si>
    <t>0501006001</t>
  </si>
  <si>
    <t>Marketing And Selling Expense</t>
  </si>
  <si>
    <t>050200100002</t>
  </si>
  <si>
    <t>BROKERAGE EXPENSE  MONEY MARKET TRANSACTIONS</t>
  </si>
  <si>
    <t>Actual figures</t>
  </si>
  <si>
    <t>2017</t>
  </si>
  <si>
    <t>Faran Sugar Mills Limited</t>
  </si>
  <si>
    <t>Net (loss) / income for the period before taxation</t>
  </si>
  <si>
    <t>Cash flow</t>
  </si>
  <si>
    <t xml:space="preserve">CASH AND CASH EQUIVALENTS </t>
  </si>
  <si>
    <t>Net element of income included in prices of units</t>
  </si>
  <si>
    <t>-Opening Receivable</t>
  </si>
  <si>
    <t>-Closing Receivable</t>
  </si>
  <si>
    <t>Dividend Receivable:</t>
  </si>
  <si>
    <t>-Dividend Income</t>
  </si>
  <si>
    <t>-Receipts</t>
  </si>
  <si>
    <t>Net (loss) / gain on sale of investments</t>
  </si>
  <si>
    <t>Income from sukkuk certificates</t>
  </si>
  <si>
    <t>Net (loss) / income for the period after taxation</t>
  </si>
  <si>
    <t>Unit Holders' Fund</t>
  </si>
  <si>
    <t>Issued
 for cash</t>
  </si>
  <si>
    <t>Bonus</t>
  </si>
  <si>
    <t>Redeemed</t>
  </si>
  <si>
    <t>As at July 01, 2017</t>
  </si>
  <si>
    <t>Issued 
for cash</t>
  </si>
  <si>
    <t>Key management personnel</t>
  </si>
  <si>
    <t>As at July 01, 2016</t>
  </si>
  <si>
    <t>------ (Rupees in '000) ------</t>
  </si>
  <si>
    <t>-------- (Un-Audited) --------</t>
  </si>
  <si>
    <t>-------------------------- (Rupees in '000) --------------------------</t>
  </si>
  <si>
    <t>investments classified as 'available-for-sale'</t>
  </si>
  <si>
    <t>Adjustments for:</t>
  </si>
  <si>
    <t>(FORMERLY PAKISTAN INTERNATIONAL ELEMENT ISLAMIC ASSET ALLOCATION FUND)</t>
  </si>
  <si>
    <t>International Industries Limited</t>
  </si>
  <si>
    <t>Total (loss) / income</t>
  </si>
  <si>
    <t>Income on term deposit musharika</t>
  </si>
  <si>
    <t>ALHAMRA ISLAMIC ASSET ALLOCATION FUND</t>
  </si>
  <si>
    <t>Carrying value</t>
  </si>
  <si>
    <t>Investment by category</t>
  </si>
  <si>
    <t>Provision for Sindh Workers' Welfare Fund (SWWF)</t>
  </si>
  <si>
    <t>Group / Associated Companies</t>
  </si>
  <si>
    <t>Undistributed income brought forward comprising of:</t>
  </si>
  <si>
    <t>- Realised gain</t>
  </si>
  <si>
    <t>- Unrealised gain</t>
  </si>
  <si>
    <t>Undistributed income carried forward comprising of:</t>
  </si>
  <si>
    <t xml:space="preserve">Net assets at end of the period </t>
  </si>
  <si>
    <t>CONDENSED INTERIM STATEMENT OF ASSETS AND LIABILITIES</t>
  </si>
  <si>
    <t>issued less those in units redeemed</t>
  </si>
  <si>
    <t xml:space="preserve"> </t>
  </si>
  <si>
    <t>Federal Excise Duty payable on management fee</t>
  </si>
  <si>
    <t>Federal Excise Duty and related taxes payable on sales load</t>
  </si>
  <si>
    <t xml:space="preserve">Arif Habib Limited </t>
  </si>
  <si>
    <t>Brokerage expense *</t>
  </si>
  <si>
    <t>Remuneration payable (including indirect taxes)</t>
  </si>
  <si>
    <t>Brokerage payable *</t>
  </si>
  <si>
    <t>Arif Habib Limited</t>
  </si>
  <si>
    <t xml:space="preserve">Sales tax on remuneration of the </t>
  </si>
  <si>
    <t>Management Company</t>
  </si>
  <si>
    <t xml:space="preserve">Impairment loss on investment in equity securities </t>
  </si>
  <si>
    <t>Accounting loss available for distribution:</t>
  </si>
  <si>
    <t>Kohinoor Textile Mills Limited</t>
  </si>
  <si>
    <t>Income already paid on units redeemed</t>
  </si>
  <si>
    <t>Net unrealised (loss) / gain on</t>
  </si>
  <si>
    <t>Op un</t>
  </si>
  <si>
    <t>Prof YE 17</t>
  </si>
  <si>
    <t>Distrib</t>
  </si>
  <si>
    <t>June 17 AFS</t>
  </si>
  <si>
    <t>---------Rupees in '000---------</t>
  </si>
  <si>
    <t>Undistributed income</t>
  </si>
  <si>
    <t>June 16 AFS</t>
  </si>
  <si>
    <t>dist element</t>
  </si>
  <si>
    <t>AFS surplus</t>
  </si>
  <si>
    <t>Net element of (income) / loss and capital (gains) / losses included</t>
  </si>
  <si>
    <t>- amount representing (income) / loss and capital (gains) / losses</t>
  </si>
  <si>
    <t>transferred to the Income Statement:</t>
  </si>
  <si>
    <t xml:space="preserve"> - arising from capital (gain) and unrealised (gain)</t>
  </si>
  <si>
    <t xml:space="preserve"> - arising from other loss / (income)</t>
  </si>
  <si>
    <t>- amount representing unrealised capital (gains) -</t>
  </si>
  <si>
    <t>transferred to the Distribution Statement</t>
  </si>
  <si>
    <t>Net element of income and capital gains included in</t>
  </si>
  <si>
    <t>prices of units issued less those in units redeemed - transferred to</t>
  </si>
  <si>
    <t>the Distribution Statement</t>
  </si>
  <si>
    <t>Capital gain on sale of investments - net</t>
  </si>
  <si>
    <t xml:space="preserve">Net unrealised appreciation on remeasurement of </t>
  </si>
  <si>
    <t>investments classified as 'financial assets at fair value</t>
  </si>
  <si>
    <t>Other income (net of expenses)</t>
  </si>
  <si>
    <t>Unrealised appreciation / (diminution) in fair value of investments</t>
  </si>
  <si>
    <t xml:space="preserve">    classified as 'available for sale during the period' - net</t>
  </si>
  <si>
    <t>Net assets at the end of the period</t>
  </si>
  <si>
    <t>-Relating to capital losses</t>
  </si>
  <si>
    <t>-Excluding capital losses</t>
  </si>
  <si>
    <t>Net assets value per unit at beginning of the period</t>
  </si>
  <si>
    <t>Net assets value per unit at end of the period</t>
  </si>
  <si>
    <t>Allocation of net (loss) / income for the period:</t>
  </si>
  <si>
    <t>Selling and marketing expenses</t>
  </si>
  <si>
    <t>SELLING AND MARKETING EXPENSES</t>
  </si>
  <si>
    <t>Selling and marketing expenses payable</t>
  </si>
  <si>
    <t>Term Deposit Musharika (TDM)</t>
  </si>
  <si>
    <t>--------- (Rupees in '000) ---------</t>
  </si>
  <si>
    <t>Net loss for the period after taxation</t>
  </si>
  <si>
    <t>- Relating to capital gains</t>
  </si>
  <si>
    <t>- Excluding capital gains</t>
  </si>
  <si>
    <t>Capital value</t>
  </si>
  <si>
    <t xml:space="preserve">- Capital value (at net asset value per unit </t>
  </si>
  <si>
    <t>at the beginning of the period)</t>
  </si>
  <si>
    <t>Unrealised (loss) / gain</t>
  </si>
  <si>
    <t>Sugar and allied industries</t>
  </si>
  <si>
    <t>--------------------------- Units ---------------------------</t>
  </si>
  <si>
    <t>------------------- (Rupees in '000) -------------------</t>
  </si>
  <si>
    <t>Unrealised appreciation / (diminution) on available-for-sale investments</t>
  </si>
  <si>
    <t>Pakistan Stock Exchange Limited,</t>
  </si>
  <si>
    <t>Stock Exchange Building,</t>
  </si>
  <si>
    <t>Stock Exchange Road,</t>
  </si>
  <si>
    <t>Karachi.</t>
  </si>
  <si>
    <t>Subject:</t>
  </si>
  <si>
    <t>Financial results for the Half Year ended December 31 , 2017</t>
  </si>
  <si>
    <t>To be reclassified to profit or loss account in subsequent periods</t>
  </si>
  <si>
    <t xml:space="preserve">Net unrealised (diminution) / appreciation on re-measurement of </t>
  </si>
  <si>
    <t xml:space="preserve">Total comprehensive income for the year </t>
  </si>
  <si>
    <t>We will be sending you the requisite number of copies of printed accounts for distribution amongst the members of exchange.</t>
  </si>
  <si>
    <t>Yours truly,</t>
  </si>
  <si>
    <t>Muhammad Asif Mehdi Rizvi</t>
  </si>
  <si>
    <t>Company Secretary</t>
  </si>
  <si>
    <t>We have to inform you that the Board of Directors of MCB-Arif Habib Savings &amp; Investments Limited, the management company of Alhamra Islamic Asset Allocation Fund,  in their meeting held at MCB Tower, Karachi, on Friday, February 23, 2018 at 3:30 p.m, approved the financial results of Alhamra Islamic Asset Allocation Fund for the half year ended December 31, 2017 as follows:</t>
  </si>
  <si>
    <t>Bank Balances - Bank Al Habib Limited - Shahra-E-Faisal Branch</t>
  </si>
  <si>
    <t>Bank Balances - Silk Bank Limited - Emaan Islamic Bank- Clifton Branch</t>
  </si>
  <si>
    <t>Bank Balances - Habib Metropolitan Bank Limited - Sirat Shahrah Faisal Branch</t>
  </si>
  <si>
    <t>Profit Receivable - Emaan Islamic Bank - Clifton Branch</t>
  </si>
  <si>
    <t>Profit Receivable - Bank Al Habib Limited - Shahrah-E-Faisal</t>
  </si>
  <si>
    <t>Prepayment Of Legal Charges</t>
  </si>
  <si>
    <t>Other Receivable Against Collection Account -Mcb</t>
  </si>
  <si>
    <t>Other Receivable Against Collection Account- Faysal Bank</t>
  </si>
  <si>
    <t>Profit On - Emaan Islamic Bank - Clifton Branch</t>
  </si>
  <si>
    <t>Profit On - Bank Al Habib Limited - Shahrah-E-Faisal</t>
  </si>
  <si>
    <t>Income on term deposit</t>
  </si>
  <si>
    <t>issuance</t>
  </si>
  <si>
    <t>units</t>
  </si>
  <si>
    <t>redemption</t>
  </si>
  <si>
    <t>POC</t>
  </si>
  <si>
    <t>POE</t>
  </si>
  <si>
    <t>- Element of income</t>
  </si>
  <si>
    <t>Provision for Sindh Worker's Welfare Fund (SWWF)</t>
  </si>
  <si>
    <t>STATEMENT OF COMPLIANCE</t>
  </si>
  <si>
    <t xml:space="preserve"> - Quoted equity securities</t>
  </si>
  <si>
    <t>Total as at June 30, 2018</t>
  </si>
  <si>
    <t>Textile Composite</t>
  </si>
  <si>
    <t>---------------------- % ----------------------</t>
  </si>
  <si>
    <t>-------------- (Rupees in '000) --------------</t>
  </si>
  <si>
    <t>As a
percentage
of net assets</t>
  </si>
  <si>
    <t>As at June 30, 2018</t>
  </si>
  <si>
    <t>Sold during the year</t>
  </si>
  <si>
    <t>Purchased during the year</t>
  </si>
  <si>
    <t>Number of shares</t>
  </si>
  <si>
    <t>Shares of listed companies - fully paid ordinary shares of Rs.10 each unless stated otherwise</t>
  </si>
  <si>
    <t>Mari Petroleum Company Limited</t>
  </si>
  <si>
    <t>Leather and tanneries</t>
  </si>
  <si>
    <t>Food and personal care products</t>
  </si>
  <si>
    <t>Right issue during
the year</t>
  </si>
  <si>
    <t>7.4.1</t>
  </si>
  <si>
    <t>Un-rated</t>
  </si>
  <si>
    <t>Sukuk</t>
  </si>
  <si>
    <t>Unlisted Sukuk Certificates</t>
  </si>
  <si>
    <t xml:space="preserve">Pak Elektron Limited - </t>
  </si>
  <si>
    <t>Name of company</t>
  </si>
  <si>
    <t>Nature of non-compliant investment</t>
  </si>
  <si>
    <t>Percentage of net assets</t>
  </si>
  <si>
    <t>Value of investment after provision</t>
  </si>
  <si>
    <t>Provision held</t>
  </si>
  <si>
    <t>Value of investment before provision</t>
  </si>
  <si>
    <t>Instrument / issuer rating</t>
  </si>
  <si>
    <t>In accordance with clause (v) of the investment criteria laid down for 'Shariah Compliant Islamic Scheme' in Circular no. 7 of 2009 issued by SECP the Fund is required to invest in any security having rating not lower than the investment grade credit rating of A- and above. However, as at June 30, 2017, the Fund is non-compliant with the above-mentioned requirement in respect of the following investment:</t>
  </si>
  <si>
    <t>Details of non-compliant investment</t>
  </si>
  <si>
    <t>7.4</t>
  </si>
  <si>
    <t>GoP Ijarah Sukuk</t>
  </si>
  <si>
    <t>-------------- (Number of certificates) --------------</t>
  </si>
  <si>
    <t>Market value as at June 30, 2017</t>
  </si>
  <si>
    <t>Carrying value as at June 30, 2017</t>
  </si>
  <si>
    <t>As at June 30, 2017</t>
  </si>
  <si>
    <t>Sold / matured during the year</t>
  </si>
  <si>
    <t>Rate</t>
  </si>
  <si>
    <t>Maturity Date</t>
  </si>
  <si>
    <t>Issue Date</t>
  </si>
  <si>
    <t>Name of instrument</t>
  </si>
  <si>
    <t xml:space="preserve">'At fair value through profit or loss' - held-for-trading Government Ijarah Sukuk (3 years) </t>
  </si>
  <si>
    <t>issued by the Securities and Exchange Commission of Pakistan and provisioning policy of the Fund duly approved by the Board of Directors of the Management Company. The Fund suspended further accrual of mark-up there against.</t>
  </si>
  <si>
    <t>Owing to continuous default on repayment of coupon by the issuer, the Fund has classified the said investment as non-performing and recognised full provision against outstanding principal in accordance with applicable provisioning circular</t>
  </si>
  <si>
    <t>6.2.2</t>
  </si>
  <si>
    <t>(28 September 2007) (refer note 5.2.2)</t>
  </si>
  <si>
    <t xml:space="preserve">Pak Elektron Limited </t>
  </si>
  <si>
    <t>Appreciation/
 (diminution)</t>
  </si>
  <si>
    <t>Carrying
value</t>
  </si>
  <si>
    <t>As at
30 June 
2014</t>
  </si>
  <si>
    <t>Purchases
during the
period</t>
  </si>
  <si>
    <t>As at 1 July
 2013</t>
  </si>
  <si>
    <t>Market
value as
percentage
of total
investment</t>
  </si>
  <si>
    <t>Market
value as
percentage
of net assets</t>
  </si>
  <si>
    <t>Balance as at 30 June 2014</t>
  </si>
  <si>
    <t>Number of certificates</t>
  </si>
  <si>
    <t>Profit
rate %</t>
  </si>
  <si>
    <t>(9 July 2014)</t>
  </si>
  <si>
    <t>stated otherwise.</t>
  </si>
  <si>
    <t>Certificates have a face value of Rs. 5,000 each unless</t>
  </si>
  <si>
    <t xml:space="preserve"> ----------------------------------------- (Rupees in '000) -----------------------------------------</t>
  </si>
  <si>
    <t>As at
30 June 
2015</t>
  </si>
  <si>
    <t>As at 1 July
 2014</t>
  </si>
  <si>
    <t>Market
value as a
percentage
of total
investment</t>
  </si>
  <si>
    <t>Market
value as a
percentage
of net assets</t>
  </si>
  <si>
    <t>Balance as at 30 June 2015</t>
  </si>
  <si>
    <t>6.2.1</t>
  </si>
  <si>
    <t>Provision for impairment in value as at the beginning of the year</t>
  </si>
  <si>
    <t>Carrying value as on June 30</t>
  </si>
  <si>
    <t>No Sukkuk income this year…</t>
  </si>
  <si>
    <t>Sukuk Certificates (unlisted) - 'at fair value through profit or loss' - held-for-trading</t>
  </si>
  <si>
    <t>The Hub Power Company</t>
  </si>
  <si>
    <t>Textile composite</t>
  </si>
  <si>
    <t>Systems Limited</t>
  </si>
  <si>
    <t>Technology and communication</t>
  </si>
  <si>
    <t>K-Electric Limited *</t>
  </si>
  <si>
    <t>AGP Limited</t>
  </si>
  <si>
    <t>Market value</t>
  </si>
  <si>
    <t>Service Industries Limited</t>
  </si>
  <si>
    <t>------------------------- % -------------------------</t>
  </si>
  <si>
    <t>As at July 01, 2018</t>
  </si>
  <si>
    <t>Engro Foods Limited</t>
  </si>
  <si>
    <t>Packages Limited</t>
  </si>
  <si>
    <t>Total as at December 31, 2018</t>
  </si>
  <si>
    <t>Right issue/Bonus during
the year</t>
  </si>
  <si>
    <t>IBL Healthcare Limited</t>
  </si>
  <si>
    <t>Balance as at December 31, 2018</t>
  </si>
  <si>
    <t>The Hub Power Company Limited***</t>
  </si>
  <si>
    <t xml:space="preserve">Provision for Sindh Workers' Welfare Fund </t>
  </si>
  <si>
    <t>Federal Excise Duty and related tax payable</t>
  </si>
  <si>
    <t>NAV</t>
  </si>
  <si>
    <t>PAY</t>
  </si>
  <si>
    <t>DEC</t>
  </si>
  <si>
    <t>MCB Islamic Bank Limited</t>
  </si>
  <si>
    <t>Management remuneration payable</t>
  </si>
  <si>
    <t>Sindh sales Tax payable on management remuneration</t>
  </si>
  <si>
    <t>10.</t>
  </si>
  <si>
    <t>ALLOCATED EXPENSES</t>
  </si>
  <si>
    <t>SRO 1160 dated November 25, 2015 issued by SECP has amended Clause 60 of NBFC Regulations, 2008. The new regulation has entitled the Management Company to reimbursement of fees and expenses related to registrar services, accounting, operation and valuation services related to CIS a maximum of 0.1% of average annual net assets of the scheme or actual whichever is less. Accordingly, the Fund has made an accrual of Rs.3.62 million for the half year ended December 31, 2016 at a rate of 0.1% of average annual net assets as the information related to actual expenses allocable to the Fund was not available at that time.</t>
  </si>
  <si>
    <t>FAIR VALUE OF FINANCIAL INSTRUMENTS</t>
  </si>
  <si>
    <t>Underlying the definition of fair value is the presumption that the Fund is a going concern without any intention or requirement to curtail materially the scale of its operations or to undertake a transaction on adverse terms.</t>
  </si>
  <si>
    <t>FAIR VALUE HIERARCHY</t>
  </si>
  <si>
    <t>Lucky Cement Limited</t>
  </si>
  <si>
    <t>DATE OF AUTHORISATION</t>
  </si>
  <si>
    <t>TOTAL EXPENSE RATIO</t>
  </si>
  <si>
    <t>Total Expense Ratio of the Fund is 1.63% (June 30, 2018: 3.43%) and this includes 0.19% (June 30, 2018: 0.39%) representing Government Levy, Sindh Worker’s Welfare Fund and SECP Fee. This ratio is within the maximum limit of 4% prescribed under the NBFC Regulation 60 (5) for a collective investment scheme categorised as a shariah compliant islamic asset allocation scheme.</t>
  </si>
  <si>
    <t>(Unaudited)</t>
  </si>
  <si>
    <t>Annual fee to Securities and Exchange Commission of Pakistan</t>
  </si>
  <si>
    <t xml:space="preserve">Payable to Securities and Exchange Commission of Pakistan </t>
  </si>
  <si>
    <t>----------------------------------------(Rupees in '000)---------------------------------</t>
  </si>
  <si>
    <t>NOTES TO AND FORMING PART OF THE CONDENSED INTERIM FINANCIAL STATEMENTS (UNAUDITED)</t>
  </si>
  <si>
    <t>Financial assets which are tradeable in an open market are revalued at market prices prevailing on the statement of assets and liabilities date. The estimated fair value of all other financial assets and liabilities is considered not to be significantly different from the respective book values.</t>
  </si>
  <si>
    <t>GENERAL</t>
  </si>
  <si>
    <t xml:space="preserve">                                                       For MCB-Arif Habib Savings and Investments Limited</t>
  </si>
  <si>
    <t xml:space="preserve">                                                                               (Management Company)</t>
  </si>
  <si>
    <t xml:space="preserve">           _____________________                          _____________________                          _____________________</t>
  </si>
  <si>
    <t xml:space="preserve">            Chief Executive Officer                              Chief Financial Officer                                          Director</t>
  </si>
  <si>
    <t>Level 1: quoted prices (unadjusted) in active markets for identical assets or liabilities.</t>
  </si>
  <si>
    <t>Level 2: inputs other than quoted prices included within level 1 that are observable for the asset or liability, either directly (i.e., as prices) or indirectly (i.e., derived from prices)</t>
  </si>
  <si>
    <t>Level 3: inputs for the assets or liability that are not based on observable market data (that is, unobservable inputs).</t>
  </si>
  <si>
    <t xml:space="preserve">D.G Khan Cement Company Limited - </t>
  </si>
  <si>
    <t>Employees' Provident Fund Trust</t>
  </si>
  <si>
    <t xml:space="preserve">Adamjee Life Assurance Company </t>
  </si>
  <si>
    <t>Limited - Investment Multiplier Fund</t>
  </si>
  <si>
    <t>Limited - (MAZAAF)</t>
  </si>
  <si>
    <t xml:space="preserve">Mandate under Discretionary </t>
  </si>
  <si>
    <t>BANK BALANCES</t>
  </si>
  <si>
    <t>As a
percentage
of total
invest-ments</t>
  </si>
  <si>
    <t>The Management Company has charged remuneration at the rate of 2% of average annual net assets of the Fund. The remuneration is paid to the Management Company on a monthly basis in arrears.</t>
  </si>
  <si>
    <t>PAYABLE TO THE MANAGEMENT COMPANY</t>
  </si>
  <si>
    <t xml:space="preserve">Net unrealised (loss) / gain on revaluation of investments </t>
  </si>
  <si>
    <t xml:space="preserve">Net unrealised loss / (gain) on revaluation of investments </t>
  </si>
  <si>
    <t>The Management Company may charge fees and expenses related to registrar services, accounting, operations and valuations services, related to Collective Investment Scheme (CIS) upto a maximum of 0.1% of the average annual net assets of the Scheme. Accordingly, such expenses have been charged at the rate of 0.1% of the average annual net assets of the Scheme being lower than actual expenses.</t>
  </si>
  <si>
    <t>BASIS OF PREPARATION</t>
  </si>
  <si>
    <t>MCB Arif Habib Savings and Investments Limited - Management Company</t>
  </si>
  <si>
    <t>International Financial Reporting Standard IFRS 13- "Fair Value Measurement": requires the fund to classify assets using a fair value hierarchy that reflects the significance of the inputs used in making the measurements. The fair value hierarchy has the following levels:</t>
  </si>
  <si>
    <t>Sindh sales tax on management remuneration has been charged at the rate of 13% (June 30, 2018: 13%)</t>
  </si>
  <si>
    <t>Fair value is the price that would be received to sell an asset or paid to transfer a liability in an orderly transaction between market participants at the measurement date.</t>
  </si>
  <si>
    <t>Listed equity securities - 'at fair value through profit or loss'</t>
  </si>
  <si>
    <t>Payable to Central Depository Company of Pakistan Limited</t>
  </si>
  <si>
    <t>at fair value through profit or loss'</t>
  </si>
  <si>
    <t>Sindh Sales tax on trustee fee</t>
  </si>
  <si>
    <t>Sindh Sales tax on remuneration of the Management Company</t>
  </si>
  <si>
    <t>Net loss for the period before taxation</t>
  </si>
  <si>
    <t xml:space="preserve">Remuneration of the Central Depository Company of Pakistan </t>
  </si>
  <si>
    <t xml:space="preserve">    Limited - Trustee</t>
  </si>
  <si>
    <t xml:space="preserve">Total comprehensive (loss) / income for the period </t>
  </si>
  <si>
    <t>'at fair value through profit or loss'</t>
  </si>
  <si>
    <t>'At fair value through profit or loss "</t>
  </si>
  <si>
    <t>Searl</t>
  </si>
  <si>
    <t>- Unrealised loss</t>
  </si>
  <si>
    <t>Undistributed income/ (accumulated loss)</t>
  </si>
  <si>
    <t>Net loss for the period less distribution</t>
  </si>
  <si>
    <t>Title to the assets of the Fund is held in the name of the Central Depository Company of Pakistan Limited as Trustee of the Fund.</t>
  </si>
  <si>
    <t>The Finance Act, 2014 introduced amendments to the Income Tax Ordinance 2001 as a result of which companies are liable to withhold five percent of the bonus shares to be issued. The shares so withheld shall only be released if the Fund deposits tax equivalent to five percent of the value of the bonus shares issued to the Fund including bonus shares withheld, determined on the basis of day-end price on the first day of closure of books of the issuing company.</t>
  </si>
  <si>
    <t xml:space="preserve">In this regard, a constitutional petition has been filed by Collective Investment Schemes (CISs) through their Trustees in the High Court of Sindh, challenging the applicability of withholding tax provisions on bonus shares received by CISs, which is pending adjudication. The petition is based on the fact that because CISs are exempt from deduction of income tax under Clause 99 Part I to the Second Schedule of the Income Tax Ordinance 2001, the withholding tax provision should also not be applicable on bonus shares received by CISs. A stay order has been granted by the High Court of Sindh in favour of CISs. </t>
  </si>
  <si>
    <t xml:space="preserve">SECP vide a Circular No.40 of 2016 dated December 30, 2016 (later amended via circular 05 of 2017 dated February 13, 2017 and circular 5 of 2018 dated June 4, 2018) has allowed the Asset Management Companies to charge selling and marketing expenses to all categories of open-end mutual funds (except fund of funds and money market funds), initially for three years (from January 1, 2017 till December 31, 2019). The maximum cap of selling and marketing expense shall be 0.4% per annum of net assets of the Fund or actual expenses whichever is lower. Accordingly, such expenses have been charged at the rate of 0.4% of net assets of the Fund, being lower than actual expenses incurred. </t>
  </si>
  <si>
    <t>In current accounts</t>
  </si>
  <si>
    <t>In saving accounts</t>
  </si>
  <si>
    <t>Expenses allocated by the Management Company</t>
  </si>
  <si>
    <t>Sales load payable</t>
  </si>
  <si>
    <t>Appreciation / (Diminution)</t>
  </si>
  <si>
    <t>Automobile part and accessories</t>
  </si>
  <si>
    <t>ICI Pakistan Limited</t>
  </si>
  <si>
    <t>Fertilizer</t>
  </si>
  <si>
    <t>Oil And Gas Marketing Companies</t>
  </si>
  <si>
    <t>Paper And Board</t>
  </si>
  <si>
    <t>IBL HealthCare Limited</t>
  </si>
  <si>
    <t>Power Generation and Distribution</t>
  </si>
  <si>
    <t>Miscellaneous</t>
  </si>
  <si>
    <t>Shifa International Hospitals Limited</t>
  </si>
  <si>
    <t>Transferred to Fair Valur to profit or loss category on adoption of IFRS 9</t>
  </si>
  <si>
    <t>Purchased during the period</t>
  </si>
  <si>
    <t xml:space="preserve">Payable to MCB Arif Habib Savings and Investments Limited - </t>
  </si>
  <si>
    <t>Agriauto Industries Limited</t>
  </si>
  <si>
    <t>Oil &amp; Gas Development Company Limited</t>
  </si>
  <si>
    <t>The Hub Power Company Limited</t>
  </si>
  <si>
    <t>unit</t>
  </si>
  <si>
    <t>March 31,</t>
  </si>
  <si>
    <t>As at March 31, 2019</t>
  </si>
  <si>
    <t>Balance as at March 31, 2019</t>
  </si>
  <si>
    <t>Total as at March 31, 2019</t>
  </si>
  <si>
    <t>Agriauto Industires Limited</t>
  </si>
  <si>
    <t>Engro Polymer and Chemicals Limited</t>
  </si>
  <si>
    <t>2.1.1</t>
  </si>
  <si>
    <t xml:space="preserve">Provisions of and directives issued under the Companies Act, 2017 along with part VIIIA of the repealed Companies Ordinance, 1984; and  </t>
  </si>
  <si>
    <t>Non-Banking Finance Companies (Establishment and Regulations) Rules, 2003 (The NBFC Rules), Non-Banking Finance Companies and Notified Entities Regulations, 2008 (The NBFC Regulations) and requirement of the Trust Deed.</t>
  </si>
  <si>
    <t>Where provisions of and directives issued under the Companies Act, 2017, Part VIIIA of the repealed Companies Ordinance, 1984, the NBFC rules, the  NBFC Regulations and requirements of the Trust Deed differ from the International Accounting Standard (IAS) 34, Interim Financial Reporting,  the provisions of and directives issued under the Companies Act, 2017, Part VIIIA of the repealed Companies Ordinance, 1984,  the NBFC Rules, the NBFC Regulations and requirements of the Trust Deed have been followed.</t>
  </si>
  <si>
    <t>2.1.2</t>
  </si>
  <si>
    <t>2.1.3</t>
  </si>
  <si>
    <t>2.1.4</t>
  </si>
  <si>
    <t>The disclosures made in this condensed interim financial information have, however, been limited based on the requirements of the International Accounting Standard 34: 'Interim Financial Reporting'. This condensed interim financial information is unaudited.</t>
  </si>
  <si>
    <t>2.1.5</t>
  </si>
  <si>
    <t>`</t>
  </si>
  <si>
    <t>Current SST</t>
  </si>
  <si>
    <t>International Accounting Standard (IAS) 34, Interim Financial Reporting, issued by  the International Accounting Standards Board (IASB) as notified under the Companies Act, 2017 (the Act);</t>
  </si>
  <si>
    <t>Net gain / (loss) on sale of investments</t>
  </si>
  <si>
    <t>Net (loss) / income from operating activities</t>
  </si>
  <si>
    <t>Net (loss) / Income for the period after taxation</t>
  </si>
  <si>
    <t xml:space="preserve">(Loss) / Earning per unit based on cumulative weighted average units for the period has not been disclosed as in the opinion of the Management Company the determination of the same is not practicable. </t>
  </si>
  <si>
    <t>Allocation of net income for the period:</t>
  </si>
  <si>
    <t xml:space="preserve">Receivable against sale of investments </t>
  </si>
  <si>
    <t xml:space="preserve"> a connected person / related party.</t>
  </si>
  <si>
    <t xml:space="preserve">D.G. Khan Cement Company Limited </t>
  </si>
  <si>
    <t>sale Load payable</t>
  </si>
  <si>
    <t>Back end load payable</t>
  </si>
  <si>
    <t>Bank Balances -Allied Bank Limited Islamic Corporate Saddar Branch</t>
  </si>
  <si>
    <t>Chemicals</t>
  </si>
  <si>
    <t>Commercial Banks</t>
  </si>
  <si>
    <t>Ibl Healthcare Limited</t>
  </si>
  <si>
    <t>Interloop Limited</t>
  </si>
  <si>
    <t>The total expense ratio of the Fund from July 1, 2019 to September 30, 2019 is 0.89% (September 30, 2018: 0.83%) and this includes 0.08% (September 30, 2018: 0.11%) representing government levy, Sindh Worker's Welfare Fund and SECP fee. This ratio is within the maximum limit of 4% prescribed under the NBFC Regulations for a collective investment scheme categorized as a "Shariah Compliant Asset Allocation Scheme".</t>
  </si>
  <si>
    <t>Other comprehensive (loss) / income for the period:</t>
  </si>
  <si>
    <t xml:space="preserve">September 30, </t>
  </si>
  <si>
    <t>Alhamra Islamic Asset Allocation Fund (the Fund) was established under a Trust Deed executed between Arif Habib Investments Limited (now MCB - Arif Habib Savings and Investments Limited) as Management Company and Central Depository Company of Pakistan Limited (CDC) as Trustee. The Trust Deed was executed and was approved by the Securities and Exchange Commission of Pakistan (SECP) on December 14, 2005 under the Non-Banking Finance Companies (Establishment and Regulation) Rules, 2003 (the NBFC rules).</t>
  </si>
  <si>
    <t>The Fund is an open-ended mutual fund and is listed on the Pakistan Stock Exchange Limited. The principal activity of the Fund is to make investment in shariah compliant investments in securities or instruments both inside and outside Pakistan. Units are offered for public subscription on a continuous basis. The units are transferable and can be redeemed by surrendering them to the Fund. The Fund has been categorised as "Shariah compliant Islamic Asset Allocation" scheme by the Board of Directors of the Asset Management Company in accordance with the requirements of Circular 7 of 2009 dated March 06, 2009 issued by the SECP.</t>
  </si>
  <si>
    <t xml:space="preserve">This condensed interim financial statements have been prepared in accordance with the accounting and reporting standards as applicable in Pakistan which comprises of:
</t>
  </si>
  <si>
    <t xml:space="preserve">In compliance with schedule V of the NBFC Regulations the Directors of the Management Company, hereby declare that this condensed interim financial statement give a true and fair view of the Fund.
</t>
  </si>
  <si>
    <t>Basis of Measurement</t>
  </si>
  <si>
    <t>This condensed interim financial information have been prepared on the basis of historical cost convention except that investments have been included at fair value.</t>
  </si>
  <si>
    <t>Functional and presentation currency</t>
  </si>
  <si>
    <t>This condensed interim financial information is presented in Pak Rupees which is the functional and presentation currency of the Fund.</t>
  </si>
  <si>
    <t>SIGNIFICANT ACCOUNTING POLICIES</t>
  </si>
  <si>
    <t>Estimates and Judgements</t>
  </si>
  <si>
    <t xml:space="preserve">Financial Risk Management </t>
  </si>
  <si>
    <t>Management fee payable</t>
  </si>
  <si>
    <t>Sindh Sales Tax payable on remuneration of the Management</t>
  </si>
  <si>
    <t>Allocated expenses payable</t>
  </si>
  <si>
    <t xml:space="preserve">PAYABLE TO MCB-ARIF HABIB SAVINGS AND INVESTMENT </t>
  </si>
  <si>
    <t>LIMITED - MANAGEMENT COMPANY</t>
  </si>
  <si>
    <t>Related parties / connected persons of the Fund include the Management Company, other collective investment schemes managed by the Management Company, MCB Bank Limited being the holding company of the Management Company, the Trustee, directors and key management personnel, other associated undertakings and unit holders holding more than 10% units of the Fund.</t>
  </si>
  <si>
    <t>Remuneration payable to the Management Company and the Trustee is determined in accordance with the provision of the NBFC Regulations 2008 and Constitutive documents of the Fund.</t>
  </si>
  <si>
    <t>The transactions with connected persons / related parties are in the normal course of business and are carried out on agreed terms at contracted rates.</t>
  </si>
  <si>
    <t>Details of transactions and balances at period end with related parties / connected persons, other than those which have been disclosed elsewhere in these financial statements, are as follows:</t>
  </si>
  <si>
    <t>Figures have been rounded off to the nearest thousand rupees, unless otherwise specified.</t>
  </si>
  <si>
    <t>Corresponding figures have been reclassified and rearranged in these condensed interim financial statements, wherever necessary, for the purpose of better presentation. However, no significant rearrangements or reclassifications were made in these condensed interim financial statements to report.</t>
  </si>
  <si>
    <t>Accounting income available for distribution:</t>
  </si>
  <si>
    <t xml:space="preserve">Portfolio Services </t>
  </si>
  <si>
    <t>Standards, amendments and interpretations to existing standards not yet effective and not applicable/ relevant to the Fund</t>
  </si>
  <si>
    <t>There are certain standards, amendments to the approved accounting standards and interpretations that are mandatory for the Fund’s accounting periods beginning on or after July 1, 2019 but are considered not to be relevant or do not have any significant effect on the Fund's operations and are, therefore, not detailed in these condensed interim financial statements.</t>
  </si>
  <si>
    <t>Net loss / Income for the period after taxation</t>
  </si>
  <si>
    <t>Net loss / Income for the period before taxation</t>
  </si>
  <si>
    <t>- Element of loss / Income</t>
  </si>
  <si>
    <t>Total comprehensive (loss) / Income  for the period</t>
  </si>
  <si>
    <t>Re-designation of Equity Investment at the beginning of period</t>
  </si>
  <si>
    <t>Previously classified as available for sale</t>
  </si>
  <si>
    <t>2020</t>
  </si>
  <si>
    <t>September 30, 2020</t>
  </si>
  <si>
    <t>The Management Company of the Fund has been licensed to act as an Asset Management Company under the NBFC Rules through a certificate of registration issued by the SECP. The registered office of the Management Company is situated at 2nd Floor, Adamjee House, I.I Chundrigar Road, Karachi, Pakistan.</t>
  </si>
  <si>
    <t>-  'Sukuk certificates</t>
  </si>
  <si>
    <t>As at July 01, 2020</t>
  </si>
  <si>
    <t>As at September 30, 2020</t>
  </si>
  <si>
    <t>Profit rate</t>
  </si>
  <si>
    <t>Market value as a percentage of</t>
  </si>
  <si>
    <t>Unrealised  gain</t>
  </si>
  <si>
    <t>Total invest-ments</t>
  </si>
  <si>
    <t>Pakistan Energy Sukuk - 10 years (note 6.1.3.1)</t>
  </si>
  <si>
    <t>6M KIBOR + 0.1%</t>
  </si>
  <si>
    <t xml:space="preserve">GOP Ijara - Sukuk - 5 years </t>
  </si>
  <si>
    <t xml:space="preserve"> September 30, 2020  (Un-Audited)</t>
  </si>
  <si>
    <t>As at 
July 01, 2020</t>
  </si>
  <si>
    <t>These condensed interim financial statements were authorised for issue on ______________________ by the Board of Directors of the Management Company.</t>
  </si>
  <si>
    <t>BANK BALANCES - MCB BANK LIMITED ISLAMIC BANKING - SHAHRA-E-FAISAL BRANCH</t>
  </si>
  <si>
    <t>BANK BALANCES - FAYSAL BANK LIMITED-ISLAMIC</t>
  </si>
  <si>
    <t>Bank Balances - Bank Alfalah Limited-Uni Tower Branch</t>
  </si>
  <si>
    <t>GOP IJARA  APPRECIATION / DIMINUTION  HFT</t>
  </si>
  <si>
    <t>GOP IJARA  DISCOUNT / AMORTISATION  HFT</t>
  </si>
  <si>
    <t>PROFIT RECEIVABLE - MCB BANK LIMITED ISLAMIC BANKING - SHAHRA-E-FAISAL BRANCH</t>
  </si>
  <si>
    <t>Profit Receivable - Faysal Bank Limited -Islamic</t>
  </si>
  <si>
    <t>ACCRUED PROFIT ON GOP IJARA SUKUK</t>
  </si>
  <si>
    <t>CAPITAL GAIN / (LOSS) ON SALE OF GOP IJARA</t>
  </si>
  <si>
    <t xml:space="preserve">URG/LOSS INVESTMENTS IN GOPIS </t>
  </si>
  <si>
    <t>Profit On - Faysal Bank Limited Lahore Branch</t>
  </si>
  <si>
    <t>Profit On - Faysal Bank Limited - Islamic</t>
  </si>
  <si>
    <t>INCOME ON GOVERNMENT SECURITIES  GOP IJARA SUKUK</t>
  </si>
  <si>
    <t>AMORTIZATION / DISCOUNT ON GOVT SEC GOP IJARA SUKUK</t>
  </si>
  <si>
    <t>BANK CHARGES - ALLIED BANK LIMITED</t>
  </si>
  <si>
    <t>Income on Government Securities</t>
  </si>
  <si>
    <t>Income on sukuk</t>
  </si>
  <si>
    <t>Thal Limited</t>
  </si>
  <si>
    <t>Cherat Cement Company Limited</t>
  </si>
  <si>
    <t>Fauji Cement Company Limited</t>
  </si>
  <si>
    <t>Archroma Pakistan Limited</t>
  </si>
  <si>
    <t>Synthetic Products Limited</t>
  </si>
  <si>
    <t>Sui Northern Gas Pipelines Limited</t>
  </si>
  <si>
    <t>Unity Foods Limited</t>
  </si>
  <si>
    <t>Sold during the period</t>
  </si>
  <si>
    <t>SETT CHG  NCCPL  DEBT SECURITY TRANSACTIONS</t>
  </si>
  <si>
    <t>These  have a face of 3.5 per share</t>
  </si>
  <si>
    <t>**</t>
  </si>
  <si>
    <t>cg</t>
  </si>
  <si>
    <t>income</t>
  </si>
  <si>
    <t>ALHAA</t>
  </si>
  <si>
    <t>UNIT-A - GROWTH</t>
  </si>
  <si>
    <t>Opening Balance</t>
  </si>
  <si>
    <t>NASIM BEG</t>
  </si>
  <si>
    <t>Closing Balance</t>
  </si>
  <si>
    <t>MCB-ARIF HABIB SAVINGS AND INVESTMENTS LIMITED</t>
  </si>
  <si>
    <t xml:space="preserve">ARIF HABIB INVESTMENT MANAGEMENT EMPLOYE PROV.FUND </t>
  </si>
  <si>
    <t xml:space="preserve">ADAMJEE ENTERPRISES STAFF PROVIDENT FUND </t>
  </si>
  <si>
    <t>D.G KHAN CEMENT COMPANY LTD. EMPLOYEES PROVIDENT FUND TRUST</t>
  </si>
  <si>
    <t>ASGHARI BEG MEMORIAL TRUST</t>
  </si>
  <si>
    <t xml:space="preserve">D.G. KHAN CEMENT COMPANY LTD EMPLOYEES PROVIDENT FUND TRUST </t>
  </si>
  <si>
    <t>ADAMJEE LIFE ASSURANCE CO. LTD. (IMF)</t>
  </si>
  <si>
    <t>ADAMJEE LIFE ASSURANCE CO.LTD.(ISF)</t>
  </si>
  <si>
    <t>ADAMJEE LIFE ASSURANCE CO. LTD. AMAANAT FUND</t>
  </si>
  <si>
    <t>NISHAT POWER LIMITED EMPLOYEES PROVIDENT FUND TRUST</t>
  </si>
  <si>
    <t>ADAMJEE LIFE ASSURANCE CO. LTD -MAZAAF</t>
  </si>
  <si>
    <t>UNIT-B - GROWTH</t>
  </si>
  <si>
    <t>UNIT-C - GROWTH</t>
  </si>
  <si>
    <t>MUHAMMAD ASIF MEHDI RIZVI</t>
  </si>
  <si>
    <t>MOIZ ALI</t>
  </si>
  <si>
    <t>Invest</t>
  </si>
  <si>
    <t>SYED SOHAIL AHMED</t>
  </si>
  <si>
    <t>MUHAMMAD ASIM</t>
  </si>
  <si>
    <t>7333,21</t>
  </si>
  <si>
    <t>SAAD AHMED</t>
  </si>
  <si>
    <t>Conversion In</t>
  </si>
  <si>
    <t>SHABBIR HUSSAIN</t>
  </si>
  <si>
    <t>SYED MOHAMMAD USAMA IQBAL</t>
  </si>
  <si>
    <t>ASAD ALI ALAVI</t>
  </si>
  <si>
    <t>MOHAMMAD AITAZAZ FAROOQUI</t>
  </si>
  <si>
    <t>MUHAMMAD FAROOQ HAIDER</t>
  </si>
  <si>
    <t>Conversion Out</t>
  </si>
  <si>
    <t>Invest/Conversion iN</t>
  </si>
  <si>
    <t>Pakistan Credit Rating Agency Limited (PACRA) has assigned an asset manager rating of 'AM1' dated October 06, 2020 to the Management Company.</t>
  </si>
  <si>
    <t xml:space="preserve">The Fund's income is exempt from income tax as per clause (99) of part I of the Second Schedule to the Income Tax Ordinance, 2001 subject to the condition that not less than 90% of the accounting income available for distribution for the year as reduced by capital gains whether realized or unrealized is distributed amongst the unit holders by way of cash dividend. Furthermore, as per regulation 63 of the Non-Banking Finance Companies and Notified Entities Regulation, 2008, the Fund is required to distribute 90% of the net accounting income available for distribution other than capital gains to the unit holders in cash. The Fund is also exempt from the provision of Section 113 (minimum tax) under clause 11A of Part IV of the Second Schedule to the Income Tax Ordinance, 2001. The management intends to distribute at least 90% of income to be earned during current year to the unit holders, therefore, no provision for taxation has been recorded in this condensed interim financial information. </t>
  </si>
  <si>
    <t>Decrease / (Increase)   in assets</t>
  </si>
  <si>
    <t>Net cash generated (used in) / from operating activities</t>
  </si>
  <si>
    <t>Net cash  generated  from / (used in)  financing activities</t>
  </si>
  <si>
    <t>Net Increase / (decrease) cash and cash equivalents  during the period</t>
  </si>
  <si>
    <t>2020-21/FAD/KS/4358</t>
  </si>
  <si>
    <t xml:space="preserve">Stock Exchange Building, </t>
  </si>
  <si>
    <t>Financial results for the year ended June 30, 2020</t>
  </si>
  <si>
    <t xml:space="preserve">Dear Sir, </t>
  </si>
  <si>
    <t>We have to inform you that the Board of Directors of MCB-Arif Habib Savings &amp; Investments Limited, the management company of Alhamra Islamic Asset Allocation Fund,  in their meeting held at Head Office, Karachi on Friday, October 23, 2020 at 4:00 p.m, approved the financial results of Alhamra Islamic Asset Allocation Fund for the quarter ended September 30, 2020 as follows:</t>
  </si>
  <si>
    <t>Total comprehensive income / (loss) for the year</t>
  </si>
  <si>
    <t>Earnings per unit (EPU) is not disclosed as the management is of the opinion tha calculation of weighted average number of units is impracticable.</t>
  </si>
  <si>
    <t>Altaf Ahmed Faisal</t>
  </si>
  <si>
    <t>Earning per unit</t>
  </si>
  <si>
    <t>EARNING PER UNIT</t>
  </si>
  <si>
    <t>Net Income / loss for the period before taxation</t>
  </si>
  <si>
    <t>Net income / (loss) from operating activities</t>
  </si>
  <si>
    <t>Government Securities - Held at Fair Value Through Profit and Loss</t>
  </si>
  <si>
    <t>AS AT SEPTEMBER 30, 2021</t>
  </si>
  <si>
    <t>FOR THE QUARTER ENDED SEPTEMBER 30, 2021</t>
  </si>
  <si>
    <t>September 30, 2021</t>
  </si>
  <si>
    <t>For the Quarter Ended September 30, 2021</t>
  </si>
  <si>
    <t>2021</t>
  </si>
  <si>
    <t>As at July 01, 2021</t>
  </si>
  <si>
    <t>Balance as at September 30, 2021</t>
  </si>
  <si>
    <t>As at September 30, 2021</t>
  </si>
  <si>
    <t xml:space="preserve"> September 30, 2021  (Un-Audited)</t>
  </si>
  <si>
    <t>As at 
July 01, 2021</t>
  </si>
  <si>
    <t>Sales tax payable on sales load</t>
  </si>
  <si>
    <t>BANK BALANCES - MCB ISLAMIC BANK LIMITED - SHAHRA-E-FAISAL BRANCH</t>
  </si>
  <si>
    <t>BANK BALANCES -  MCB ISLAMIC BANK LIMITED  - SHAHRA-E-FAISAL BRANCH</t>
  </si>
  <si>
    <t>BANK BALANCES -Soneri Bank Islamic-Cloth Market Branch</t>
  </si>
  <si>
    <t>Bank Balances - National Bank Of Pakistan  Islamic-Tariq Road Branch</t>
  </si>
  <si>
    <t>BANK BALANCES  - ASKARI BANK LIMITED- CLOTH MARKET BRANCH</t>
  </si>
  <si>
    <t>Profit Receivable -National Bank Of Pakistan Islamic-Tariq Road Branch</t>
  </si>
  <si>
    <t>Advance Against Bookbuilding</t>
  </si>
  <si>
    <t>Recievable Against Bonus Shares Withheld</t>
  </si>
  <si>
    <t>Profit On -National Bank Of Pakistan Islamic-Tariq Road Branch</t>
  </si>
  <si>
    <t>Taxationworkers Welfare Fund (Wwf) - Reversal</t>
  </si>
  <si>
    <t>Dividend, markup and other receivables</t>
  </si>
  <si>
    <t>Reversal Provision for Sindh Worker's Welfare Fund (SWWF)</t>
  </si>
  <si>
    <t>The comparative in the statement of assets and liabilities presented in the condensed interim financial information as at 30 September 2021 have been extracted from the audited financial statements of the Fund for the year ended 30 June 2021, whereas the comparatives in the condensed interim income statement, condensed interim cash flow statement, condensed interim distribution statement and condensed interim statement of movement in unit holders' funds are stated from unaudited condensed interim financial information for the quarter ended 30 September 2020.</t>
  </si>
  <si>
    <t>Total as at September 30, 2021</t>
  </si>
  <si>
    <t>Total as at June 30, 2021</t>
  </si>
  <si>
    <t>There were no contingencies and commitments outstanding as at September 30, 2021 and June 30, 2021.</t>
  </si>
  <si>
    <t>Automobile</t>
  </si>
  <si>
    <t>Ghandhara Nissan Limited</t>
  </si>
  <si>
    <t>Honda Atlas Cars(Pakistan) Limited</t>
  </si>
  <si>
    <t>Pak Suzuki Motors Company Limited</t>
  </si>
  <si>
    <t>Panther Tyres Limited</t>
  </si>
  <si>
    <t>Cable &amp; Electrical</t>
  </si>
  <si>
    <t>Gharibwal Cement Ltd</t>
  </si>
  <si>
    <t>Kohat Cement Company Limited</t>
  </si>
  <si>
    <t>Bankislami Pakistan Limited</t>
  </si>
  <si>
    <t>Mughal Iron &amp; Steel Industries Limited</t>
  </si>
  <si>
    <t>Fauji Fertilizer Bin Qasim Limited</t>
  </si>
  <si>
    <t>Food &amp; Personal</t>
  </si>
  <si>
    <t>Al Shaheer Corporation</t>
  </si>
  <si>
    <t>The Organic Meat Company Limited</t>
  </si>
  <si>
    <t>Shifa International Hospitals</t>
  </si>
  <si>
    <t>Oil &amp; Gas Development Company</t>
  </si>
  <si>
    <t>Hi-Tech Lubricants Limited</t>
  </si>
  <si>
    <t>Pakistan State Oil Company Limited</t>
  </si>
  <si>
    <t>Shell (Pakistan) Limited</t>
  </si>
  <si>
    <t>Cherat Packaging Limited</t>
  </si>
  <si>
    <t>Abbott Laboratories (Pakistan)</t>
  </si>
  <si>
    <t>Glaxosmithkline Consumer</t>
  </si>
  <si>
    <t>Highnoon Laboratories Limited</t>
  </si>
  <si>
    <t>Refinery</t>
  </si>
  <si>
    <t>Attock Refinery Limited</t>
  </si>
  <si>
    <t>Byco Petroleum Pakistan Limited</t>
  </si>
  <si>
    <t>Pakistan Telecommunication</t>
  </si>
  <si>
    <t>TRG Pakistan Limited</t>
  </si>
  <si>
    <t>Transport</t>
  </si>
  <si>
    <t>Pakistan International Bulk Terminal</t>
  </si>
  <si>
    <t>Automobile Parts &amp; spare part</t>
  </si>
  <si>
    <t>Power Generation &amp; supply</t>
  </si>
  <si>
    <t>Technology &amp; Communication</t>
  </si>
  <si>
    <t>Issuance of 3,362,706 units (2020: 7,285,909  units):</t>
  </si>
  <si>
    <t>Redemption of 1,886,721 units (2020: 4,423,238 units):</t>
  </si>
  <si>
    <t>200,000 (2020: 355,000) shares held</t>
  </si>
  <si>
    <t>These include Rs.9.063 million (June 30, 2020: Rs 11.393 million) maintained with MCB Bank Limited,</t>
  </si>
  <si>
    <t>Agha Steel Ind. Ltd</t>
  </si>
  <si>
    <t>K-Electric Limited*</t>
  </si>
  <si>
    <t xml:space="preserve">These carry profit at the rates ranging between 5.75% to 7.05% (June 30, 2021: 5.5% to 7%) per annum  and include Rs. 0.013 million (June 30, 2021: 0.013 million)  maintained with MCB Islamic Bank Limited, (a related party)  </t>
  </si>
  <si>
    <t>Purchase of nil (2020: 620,000) shares</t>
  </si>
  <si>
    <t>Sale of shares nil (2020: 450,000) shares</t>
  </si>
  <si>
    <t>Sale of shares 155,000 (2020: 480,000) shares</t>
  </si>
  <si>
    <t>Purchase of shares Nil (2020: 1,095,000) shares</t>
  </si>
  <si>
    <t xml:space="preserve">D.G. Khan Cement Company Ltd Employees Provident Fund Trust </t>
  </si>
  <si>
    <t>Adamjee Life Assurance Co. Ltd. (Imf)</t>
  </si>
  <si>
    <t>Adamjee Life Assurance Co. Ltd. Amaanat Fund</t>
  </si>
  <si>
    <t>Adamjee Life Assurance Co. Ltd -Mazaaf</t>
  </si>
  <si>
    <t>COVID-19</t>
  </si>
  <si>
    <t>A novel strain of coronavirus (COVID-19) was classified as a pandemic by the World Health Organization on March 11, 2020, impacting countries globally. Measures taken to contain the spread of the virus, including lock-downs, travel bans, quarantines, social distancing, and closures of non-essential services and factories triggered significant disruptions to businesses worldwide and in Pakistan, resulting in an economic slowdown. During the lockdown that lasted from March to May 2020, the funds continued their activity, as the Pakistan Stock Exchange and the money markets continued trading. Management Company is of the view that while COVID-19 and its resulting containment measures have affected the economy, investors’ confidence and adequate steps from the government and regulators have spearheaded recovery and subsequent events reflect that in due course, things would be normalised.</t>
  </si>
  <si>
    <t>FAIR VALUE MEASUREMENTS</t>
  </si>
  <si>
    <t xml:space="preserve">Fair value is the price that would be received to sell an asset or paid to transfer a liability in an orderly transaction between market participants at the measurement date. Consequently, differences can arise between carrying values and the fair value estimates.
</t>
  </si>
  <si>
    <t xml:space="preserve">Underlying the definition of fair value is the presumption that the Fund is a going concern without any intention or requirement to curtail materially the scale of its operations or to undertake a transaction on adverse terms.
</t>
  </si>
  <si>
    <t xml:space="preserve">Financial assets which are tradable in an open market are revalued at the market prices prevailing on the statement of assets and liabilities date. The estimated fair value of all other financial assets and liabilities is considered not to be significantly different from the respective book values.
</t>
  </si>
  <si>
    <t xml:space="preserve">Fair value hierarchy
</t>
  </si>
  <si>
    <t xml:space="preserve">International Financial Reporting Standard 13, 'Fair Value Measurement' requires the Fund to classify assets using a fair value hierarchy that reflects the significance of the inputs used in making the measurements. The fair value hierarchy has the following levels:
</t>
  </si>
  <si>
    <t xml:space="preserve">Level 1: quoted prices (unadjusted) in active markets for identical assets or liabilities;
</t>
  </si>
  <si>
    <t xml:space="preserve">Level 2: inputs other than quoted prices included within level 1 that are observable for the asset or liability either directly (i.e. as prices) or indirectly (i.e. derived from prices); and
</t>
  </si>
  <si>
    <t xml:space="preserve">Level 3: inputs for the asset or liability that are not based on observable market data (i.e. unobservable inputs).
</t>
  </si>
  <si>
    <t xml:space="preserve">Sindh Revenue Board (SRB) through its letter dated August 12, 2021 received on August 13, 2021 has intimated Mutual Funds Association of Pakistan's (MUFAP) that the mutual funds do not qualify as Financial Institutions / Industrial Establishments and are therefore, not liable to pay the Sindh Workers’ Welfare Fund (SWWF) contributions. This development was discussed at MUFAP level and was also been taken up with the the Securities and Exchange Commission of Pakistan (SECP). All the Asset Management Companies, in consultation with SECP, have reversed the cumulative provision for SWWF recognised in the financial statements of the Funds till August 12, 2021 on August 13, 2021. </t>
  </si>
  <si>
    <t>SECP has also given its concurrence for recording reversal of provision of SWWF on the day letter was received by MUFAP. This reversal of provision has contributed towards an unusual increase in NAV of the Fund on August 13, 2021. This is one-off event and is not likely to be repeated in the future.</t>
  </si>
  <si>
    <t xml:space="preserve">Going forward, no provision for SWWF would be recognised in the financial statements of the Fund. </t>
  </si>
  <si>
    <t>The Fund's financial risk management objectives and policies are consistent with that disclosed in the financial statements as at and for the year ended 30 June 2021.</t>
  </si>
  <si>
    <t>The preparation of condensed interim financial information requires management to make judgments, estimates and assumptions that affect the application of accounting policies and the reported amounts of assets and liabilities, income and expenses. Actual results may differ from these estimates. In preparing this condensed interim financial information, the significant judgments made by management in applying accounting policies and the key sources of estimation uncertainty were the same as those that applied to financial statements as at and for the year ended 30 June 2021.</t>
  </si>
  <si>
    <t>The annexed notes from 1 to 18 form an integral part of these condensed interim financial statements.</t>
  </si>
  <si>
    <t>This condensed interim financial information does not include all the information and disclosures required for full annual financial statements and should be read in conjunction with the financial statements for the year ended 30 June 2021.</t>
  </si>
  <si>
    <t>The accounting policies adopted for the preparation of these condensed interim financial statements are the same as those applied in the preparation of the annual published financial statements of the Fund for the period ended June 30, 2021.</t>
  </si>
  <si>
    <t>These includes shares with market value of  67.47 million (2020: 82.34 million) have been pledged with National Clearing Company of Pakistan Limited (NCCPL) security against settlement of the Fund's trades in terms of Circular No.11 dated  October 23, 2007 issued by SECP:</t>
  </si>
  <si>
    <t>D.G. Khan Cement Company Limited**</t>
  </si>
  <si>
    <t>Hub Power Company Limited**</t>
  </si>
  <si>
    <t>Increase / (Decrease)  in liabilities</t>
  </si>
  <si>
    <t>Oil &amp; Gas Exploration Company</t>
  </si>
  <si>
    <t>Oil &amp; Gas Marketing Company</t>
  </si>
  <si>
    <t>Markup receivable</t>
  </si>
  <si>
    <t xml:space="preserve">The annualized total expense ratio of the Fund based on the current period results is 4.72% (September 30, 2020: 5.51%) and this includes 0.48% (September 30, 2020: 1.15%) representing government levy, SECP fee etc. </t>
  </si>
  <si>
    <t>There is no change in the status of the appeal filed by the Federal Board of Revenue in the Honorable Supreme Court of Pakistan in respect of levy of Federal Excise Duty as reported in the annual financial statements of the Fund for the year ended June 30, 2021. Had the said provision for FED not been recorded in the condensed interim financial information of the Fund, the net asset value of the Fund as at September 30, 2021 would have been higher by Re. 0.22 per unit (June 30, 2021: Re. 0.20 per unit).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</si>
</sst>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9">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_(* #,##0_);_(* \(#,##0\);_(* &quot;-&quot;??_);_(@_)"/>
    <numFmt numFmtId="167" formatCode="[&gt;1]\ &quot;Pk of &quot;\ #;[=1]\ &quot;Each&quot;;\ 0.000\ &quot; km&quot;"/>
    <numFmt numFmtId="168" formatCode="&quot; $&quot;* #,##0.00_ ;"/>
    <numFmt numFmtId="169" formatCode="_ * #,##0.00_)&quot;F&quot;_ ;_ * \(#,##0.00\)&quot;F&quot;_ ;_ * &quot;-&quot;??_)&quot;F&quot;_ ;_ @_ "/>
    <numFmt numFmtId="170" formatCode="_-* #,##0_-;\-* #,##0_-;_-* &quot;-&quot;??_-;_-@_-"/>
    <numFmt numFmtId="171" formatCode="_(* #,##0.0000_);_(* \(#,##0.0000\);_(* &quot;-&quot;??_);_(@_)"/>
    <numFmt numFmtId="172" formatCode="_(* #,##0.000_);_(* \(#,##0.000\);_(* &quot;-&quot;??_);_(@_)"/>
    <numFmt numFmtId="173" formatCode="0.0000"/>
    <numFmt numFmtId="174" formatCode="dd\ mmmm\ yyyy"/>
    <numFmt numFmtId="175" formatCode="_([$€-2]* #,##0.00_);_([$€-2]* \(#,##0.00\);_([$€-2]* &quot;-&quot;??_)"/>
    <numFmt numFmtId="176" formatCode="\£\ #,##0_);[Red]\(\£\ #,##0\)"/>
    <numFmt numFmtId="177" formatCode="\¥\ #,##0_);[Red]\(\¥\ #,##0\)"/>
    <numFmt numFmtId="178" formatCode="\•\ \ @"/>
    <numFmt numFmtId="179" formatCode="General_)"/>
    <numFmt numFmtId="180" formatCode="\ \ _•\–\ \ \ \ @"/>
    <numFmt numFmtId="181" formatCode="&quot;$&quot;##,##0_);[Red]\(&quot;$&quot;#,##0\)"/>
    <numFmt numFmtId="182" formatCode="\I\n\t\i\a\l\ \c\a\p"/>
    <numFmt numFmtId="183" formatCode="_(* #,##0.00_);_(* \(#,##0.00\);_(* \-??_);_(@_)"/>
    <numFmt numFmtId="184" formatCode="_-* #,##0\ _P_t_s_-;\-* #,##0\ _P_t_s_-;_-* &quot;-&quot;\ _P_t_s_-;_-@_-"/>
    <numFmt numFmtId="185" formatCode="_-* #,##0.00\ _P_t_s_-;\-* #,##0.00\ _P_t_s_-;_-* &quot;-&quot;??\ _P_t_s_-;_-@_-"/>
    <numFmt numFmtId="186" formatCode="0.0"/>
    <numFmt numFmtId="187" formatCode="00000"/>
    <numFmt numFmtId="188" formatCode="[$-F800]dddd\,\ mmmm\ dd\,\ yyyy"/>
    <numFmt numFmtId="189" formatCode="0.0%"/>
    <numFmt numFmtId="190" formatCode="_(* #,##0.0_);_(* \(#,##0.0\);_(* &quot;-&quot;?_);@_)"/>
    <numFmt numFmtId="191" formatCode="_(&quot;Rs.&quot;* #,##0.00_);_(&quot;Rs.&quot;* \(#,##0.00\);_(&quot;Rs.&quot;* &quot;-&quot;??_);_(@_)"/>
    <numFmt numFmtId="192" formatCode="_-* #,##0.00\ &quot;€&quot;_-;\-* #,##0.00\ &quot;€&quot;_-;_-* &quot;-&quot;??\ &quot;€&quot;_-;_-@_-"/>
    <numFmt numFmtId="193" formatCode="0.00_);\(0.00\)"/>
    <numFmt numFmtId="194" formatCode="0.000"/>
    <numFmt numFmtId="195" formatCode="_(* #,##0.00000000_);_(* \(#,##0.00000000\);_(* &quot;-&quot;??_);_(@_)"/>
    <numFmt numFmtId="196" formatCode="&quot;$&quot;#,;\(&quot;$&quot;#,\)"/>
    <numFmt numFmtId="197" formatCode="0.0000_);\(0.0000\)"/>
    <numFmt numFmtId="198" formatCode="[$-409]dddd\,\ mmmm\ dd\,\ yyyy"/>
    <numFmt numFmtId="199" formatCode="#,##0.000_);\(#,##0.000\)"/>
    <numFmt numFmtId="200" formatCode="&quot;$&quot;#,\);\(&quot;$&quot;#,\)"/>
    <numFmt numFmtId="201" formatCode="_-* #,##0\ &quot;F&quot;_-;\-* #,##0\ &quot;F&quot;_-;_-* &quot;-&quot;\ &quot;F&quot;_-;_-@_-"/>
    <numFmt numFmtId="202" formatCode="_-* #,##0.00\ &quot;F&quot;_-;\-* #,##0.00\ &quot;F&quot;_-;_-* &quot;-&quot;??\ &quot;F&quot;_-;_-@_-"/>
    <numFmt numFmtId="203" formatCode="_-&quot;$&quot;* #,##0_-;\-&quot;$&quot;* #,##0_-;_-&quot;$&quot;* &quot;-&quot;_-;_-@_-"/>
    <numFmt numFmtId="204" formatCode="_-&quot;$&quot;* #,##0.00_-;\-&quot;$&quot;* #,##0.00_-;_-&quot;$&quot;* &quot;-&quot;??_-;_-@_-"/>
    <numFmt numFmtId="205" formatCode="#,##0_);\(#,##0\);_(* &quot;-&quot;?_);_(@_)"/>
    <numFmt numFmtId="206" formatCode="_(* #,##0.0_);_(* \(#,##0.0\);_(* &quot;-&quot;??_);_(@_)"/>
    <numFmt numFmtId="207" formatCode="#."/>
    <numFmt numFmtId="208" formatCode="_-* #,##0.00\ _D_M_-;\-* #,##0.00\ _D_M_-;_-* &quot;-&quot;??\ _D_M_-;_-@_-"/>
    <numFmt numFmtId="209" formatCode="0.000%"/>
    <numFmt numFmtId="210" formatCode="&quot;£&quot;#,##0;[Red]\-&quot;£&quot;#,##0"/>
    <numFmt numFmtId="211" formatCode="#,##0.0"/>
    <numFmt numFmtId="212" formatCode="[$-409]mmmm\ d\,\ yyyy;@"/>
    <numFmt numFmtId="213" formatCode="_ * #,##0.00_)_ _ ;_ * \(#,##0.00\)_ _ ;_ * &quot;-&quot;??_)_ _ ;_ @_ "/>
    <numFmt numFmtId="214" formatCode="#,##0.0_);\(#,##0.0\)"/>
    <numFmt numFmtId="215" formatCode="\$#,;&quot;($&quot;#,\)"/>
    <numFmt numFmtId="216" formatCode="0.0%;\(0.0%\)"/>
    <numFmt numFmtId="217" formatCode="#,##0.0000000_);[Red]\(#,##0.0000000\)"/>
    <numFmt numFmtId="218" formatCode="* \(#,##0\);* #,##0_);&quot;-&quot;??_);@"/>
    <numFmt numFmtId="219" formatCode="* #,##0_);* \(#,##0\);&quot;-&quot;??_);@"/>
    <numFmt numFmtId="220" formatCode="#,##0.000"/>
    <numFmt numFmtId="221" formatCode="[$-409]d\-mmm\-yyyy;@"/>
    <numFmt numFmtId="222" formatCode="#,##0.00;[Red]\(#,##0.00\)"/>
    <numFmt numFmtId="223" formatCode="0%_);\(0%\)"/>
    <numFmt numFmtId="224" formatCode="d\.mmm"/>
    <numFmt numFmtId="225" formatCode="&quot;$&quot;\ #,##0.00;&quot;$&quot;\ \-#,##0.00"/>
    <numFmt numFmtId="226" formatCode="_ * #,##0.00_ ;_ * \-#,##0.00_ ;_ * &quot;-&quot;??_ ;_ @_ "/>
    <numFmt numFmtId="227" formatCode="_ * #,##0_ ;_ * \-#,##0_ ;_ * &quot;-&quot;??_ ;_ @_ "/>
    <numFmt numFmtId="228" formatCode="0."/>
    <numFmt numFmtId="229" formatCode="_ * #,##0_)_ _ ;_ * \(#,##0\)_ _ ;_ * &quot;-&quot;??_)_ _ ;_ @_ "/>
    <numFmt numFmtId="230" formatCode="#,##0;\-#,##0;&quot;-&quot;"/>
    <numFmt numFmtId="231" formatCode="[&gt;1]&quot;Pk of  &quot;#;[=1]&quot;Each&quot;;0.000&quot;  km&quot;"/>
    <numFmt numFmtId="232" formatCode="mm/dd/yy"/>
    <numFmt numFmtId="233" formatCode="_ * #,##0_ ;_ * \-#,##0_ ;_ * &quot;-&quot;_ ;_ @_ "/>
    <numFmt numFmtId="234" formatCode="_(* #,##0.000_);_(* \(#,##0.000\);_(* &quot;-&quot;???_);_(@_)"/>
    <numFmt numFmtId="235" formatCode="[$-409]mmmm\-yy;@"/>
    <numFmt numFmtId="236" formatCode="&quot;£ &quot;#,##0_);[Red]&quot;(£ &quot;#,##0\)"/>
    <numFmt numFmtId="237" formatCode="&quot;¥ &quot;#,##0_);[Red]&quot;(¥ &quot;#,##0\)"/>
    <numFmt numFmtId="238" formatCode="[$-409]d\-mmm\-yy;@"/>
    <numFmt numFmtId="239" formatCode="000000"/>
    <numFmt numFmtId="240" formatCode="&quot;•  &quot;@"/>
    <numFmt numFmtId="241" formatCode="#,##0.00&quot; $&quot;;[Red]\-#,##0.00&quot; $&quot;"/>
    <numFmt numFmtId="242" formatCode="0.000_)"/>
    <numFmt numFmtId="243" formatCode="#,##0.00&quot; $&quot;;\-#,##0.00&quot; $&quot;"/>
    <numFmt numFmtId="244" formatCode="_([$€-2]* #,##0.00_);_([$€-2]* \(#,##0.00\);_([$€-2]* \-??_)"/>
    <numFmt numFmtId="245" formatCode="_(* #,##0.00000_);_(* \(#,##0.00000\);_(* &quot;-&quot;??_);_(@_)"/>
    <numFmt numFmtId="246" formatCode="_-* #,##0.00_-;_-* #,##0.00\-;_-* &quot;-&quot;??_-;_-@_-"/>
    <numFmt numFmtId="247" formatCode="#,##0;\(#,##0\);0"/>
    <numFmt numFmtId="248" formatCode="#,##0.0_%\);[Red]\(#,##0.0%\)"/>
    <numFmt numFmtId="249" formatCode="_•&quot;–    &quot;@"/>
    <numFmt numFmtId="250" formatCode="&quot;$&quot;#,##0.0"/>
    <numFmt numFmtId="251" formatCode="_-* #,##0\ _k_r_-;\-* #,##0\ _k_r_-;_-* \-??\ _k_r_-;_-@_-"/>
    <numFmt numFmtId="252" formatCode="_-* #,##0\ _k_r_-;\-* #,##0\ _k_r_-;_-* &quot;-&quot;??\ _k_r_-;_-@_-"/>
    <numFmt numFmtId="253" formatCode="yyyy\-mm\-dd;@"/>
    <numFmt numFmtId="254" formatCode="\$##,##0_);[Red]&quot;($&quot;#,##0\)"/>
    <numFmt numFmtId="255" formatCode="[$-409]dd\-mmm\-yy;@"/>
    <numFmt numFmtId="256" formatCode="dd\-mmm\-yyyy"/>
    <numFmt numFmtId="257" formatCode="&quot;Yes&quot;;[Red]&quot;No&quot;"/>
    <numFmt numFmtId="258" formatCode="0.00000"/>
    <numFmt numFmtId="259" formatCode="[&gt;0]General"/>
    <numFmt numFmtId="260" formatCode="0.0000%"/>
    <numFmt numFmtId="261" formatCode="#,##0.0000_);\(#,##0.0000\)"/>
    <numFmt numFmtId="262" formatCode="#,##0.0000_);\(#,##0.0000\);_(* &quot;-&quot;?_);_(@_)"/>
    <numFmt numFmtId="263" formatCode="&quot;Re.&quot;\ #,##0.00"/>
    <numFmt numFmtId="264" formatCode="&quot;Intial cap&quot;"/>
    <numFmt numFmtId="265" formatCode="#,##0_);\(#,##0\);_(* &quot;-&quot;??_);_(@_)"/>
    <numFmt numFmtId="266" formatCode="#,##0.00;\-#,##0.00;&quot;-&quot;"/>
    <numFmt numFmtId="267" formatCode="#,##0.00%;\-#,##0.00%;&quot;- &quot;"/>
    <numFmt numFmtId="268" formatCode="#,##0.0;\-#,##0.0;&quot;-&quot;"/>
    <numFmt numFmtId="269" formatCode="_(* #,##0.0000_);_(* \(#,##0.0000\);_(* &quot;-&quot;_);_(@_)"/>
    <numFmt numFmtId="270" formatCode="_-* #,##0.0_-;\-* #,##0.0_-;_-* &quot;-&quot;??_-;_-@_-"/>
    <numFmt numFmtId="271" formatCode="#,##0.0000;\-#,##0.0000"/>
    <numFmt numFmtId="272" formatCode="#,##0.000000_);\(#,##0.000000\)"/>
    <numFmt numFmtId="273" formatCode="_(* #,##0.00_);_(* \(#,##0.00\);_(* &quot;-&quot;_);_(@_)"/>
    <numFmt numFmtId="274" formatCode="_-* #,##0\ _D_M_-;\-* #,##0\ _D_M_-;_-* &quot;-&quot;??\ _D_M_-;_-@_-"/>
    <numFmt numFmtId="275" formatCode="_-* #,##0.00_-;\-* #,##0.00_-;_-* \-??_-;_-@_-"/>
    <numFmt numFmtId="276" formatCode="_(* #,##0.000_);_(* \(#,##0.000\);_(* \-??_);_(@_)"/>
    <numFmt numFmtId="277" formatCode="#,##0.0_);\-#,##0.0"/>
    <numFmt numFmtId="278" formatCode="_([$€]* #,##0.00_);_([$€]* \(#,##0.00\);_([$€]* &quot;-&quot;??_);_(@_)"/>
    <numFmt numFmtId="279" formatCode="_ &quot;\&quot;* #,##0_ ;_ &quot;\&quot;* \-#,##0_ ;_ &quot;\&quot;* &quot;-&quot;_ ;_ @_ "/>
    <numFmt numFmtId="280" formatCode="0.00_)"/>
    <numFmt numFmtId="281" formatCode="0%;\(0%\)"/>
    <numFmt numFmtId="282" formatCode="\ \ \ \ @"/>
    <numFmt numFmtId="283" formatCode="m\/d\/yyyy"/>
    <numFmt numFmtId="284" formatCode="_(\$* #,##0.00_);_(\$* \(#,##0.00\);_(\$* \-??_);_(@_)"/>
    <numFmt numFmtId="285" formatCode="[$-409]d/mmm/yy;@"/>
    <numFmt numFmtId="286" formatCode="0.0."/>
  </numFmts>
  <fonts count="351">
    <font>
      <sz val="12"/>
      <name val="Times New Roman"/>
      <family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2"/>
      <name val="Times New Roman"/>
      <family val="1"/>
    </font>
    <font>
      <sz val="12"/>
      <name val="Times New Roman"/>
      <family val="1"/>
    </font>
    <font>
      <sz val="11"/>
      <color indexed="8"/>
      <name val="Calibri"/>
      <family val="2"/>
    </font>
    <font>
      <sz val="11"/>
      <color indexed="9"/>
      <name val="Calibri"/>
      <family val="2"/>
    </font>
    <font>
      <sz val="11"/>
      <color indexed="20"/>
      <name val="Calibri"/>
      <family val="2"/>
    </font>
    <font>
      <b/>
      <sz val="12"/>
      <name val="Times New Roman"/>
      <family val="1"/>
    </font>
    <font>
      <sz val="8"/>
      <name val="Arial"/>
      <family val="2"/>
    </font>
    <font>
      <b/>
      <sz val="11"/>
      <color indexed="52"/>
      <name val="Calibri"/>
      <family val="2"/>
    </font>
    <font>
      <b/>
      <sz val="11"/>
      <color indexed="9"/>
      <name val="Calibri"/>
      <family val="2"/>
    </font>
    <font>
      <sz val="10"/>
      <name val="Arial"/>
      <family val="2"/>
    </font>
    <font>
      <sz val="10"/>
      <color indexed="8"/>
      <name val="Arial"/>
      <family val="2"/>
    </font>
    <font>
      <b/>
      <sz val="11"/>
      <name val="Times New Roman"/>
      <family val="1"/>
    </font>
    <font>
      <sz val="12"/>
      <name val="Arial"/>
      <family val="2"/>
    </font>
    <font>
      <i/>
      <sz val="11"/>
      <color indexed="23"/>
      <name val="Calibri"/>
      <family val="2"/>
    </font>
    <font>
      <sz val="11"/>
      <color indexed="17"/>
      <name val="Calibri"/>
      <family val="2"/>
    </font>
    <font>
      <b/>
      <sz val="12"/>
      <name val="Arial"/>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9"/>
      <name val="Times New Roman"/>
      <family val="1"/>
    </font>
    <font>
      <sz val="11"/>
      <color indexed="52"/>
      <name val="Calibri"/>
      <family val="2"/>
    </font>
    <font>
      <sz val="10"/>
      <name val="Times New Roman"/>
      <family val="1"/>
    </font>
    <font>
      <sz val="11"/>
      <color indexed="60"/>
      <name val="Calibri"/>
      <family val="2"/>
    </font>
    <font>
      <b/>
      <sz val="11"/>
      <color indexed="63"/>
      <name val="Calibri"/>
      <family val="2"/>
    </font>
    <font>
      <b/>
      <sz val="12"/>
      <name val="Albertus Medium"/>
      <family val="2"/>
    </font>
    <font>
      <b/>
      <sz val="10"/>
      <name val="Times New Roman"/>
      <family val="1"/>
    </font>
    <font>
      <b/>
      <sz val="18"/>
      <color indexed="56"/>
      <name val="Cambria"/>
      <family val="2"/>
    </font>
    <font>
      <b/>
      <sz val="11"/>
      <color indexed="8"/>
      <name val="Calibri"/>
      <family val="2"/>
    </font>
    <font>
      <sz val="11"/>
      <color indexed="10"/>
      <name val="Calibri"/>
      <family val="2"/>
    </font>
    <font>
      <b/>
      <sz val="9"/>
      <name val="Arial"/>
      <family val="2"/>
    </font>
    <font>
      <sz val="9"/>
      <name val="Arial"/>
      <family val="2"/>
    </font>
    <font>
      <i/>
      <sz val="9"/>
      <name val="Arial"/>
      <family val="2"/>
    </font>
    <font>
      <sz val="8"/>
      <name val="Times New Roman"/>
      <family val="1"/>
    </font>
    <font>
      <sz val="9"/>
      <color indexed="8"/>
      <name val="Arial"/>
      <family val="2"/>
    </font>
    <font>
      <b/>
      <sz val="10"/>
      <name val="Arial"/>
      <family val="2"/>
    </font>
    <font>
      <sz val="12"/>
      <name val="Helv"/>
    </font>
    <font>
      <b/>
      <sz val="11"/>
      <name val="Times New Roman"/>
      <family val="1"/>
    </font>
    <font>
      <sz val="10"/>
      <name val="CG Omega"/>
      <family val="2"/>
    </font>
    <font>
      <b/>
      <sz val="11"/>
      <name val="Arial"/>
      <family val="2"/>
    </font>
    <font>
      <sz val="11"/>
      <name val="Garamond"/>
      <family val="1"/>
    </font>
    <font>
      <b/>
      <sz val="11"/>
      <name val="Garamond"/>
      <family val="1"/>
    </font>
    <font>
      <sz val="11"/>
      <name val="Times New Roman"/>
      <family val="1"/>
    </font>
    <font>
      <sz val="7"/>
      <name val="Times New Roman"/>
      <family val="1"/>
    </font>
    <font>
      <b/>
      <sz val="8"/>
      <color indexed="24"/>
      <name val="Arial"/>
      <family val="2"/>
    </font>
    <font>
      <b/>
      <sz val="9"/>
      <color indexed="24"/>
      <name val="Arial"/>
      <family val="2"/>
    </font>
    <font>
      <b/>
      <sz val="11"/>
      <color indexed="24"/>
      <name val="Arial"/>
      <family val="2"/>
    </font>
    <font>
      <b/>
      <sz val="8"/>
      <name val="Arial"/>
      <family val="2"/>
    </font>
    <font>
      <b/>
      <sz val="9"/>
      <name val="Times New Roman"/>
      <family val="1"/>
    </font>
    <font>
      <sz val="10"/>
      <name val="Arial"/>
      <family val="2"/>
    </font>
    <font>
      <b/>
      <sz val="11"/>
      <color indexed="8"/>
      <name val="Trebuchet MS"/>
      <family val="2"/>
    </font>
    <font>
      <sz val="11"/>
      <color theme="1"/>
      <name val="Trebuchet MS"/>
      <family val="2"/>
    </font>
    <font>
      <sz val="11"/>
      <color indexed="8"/>
      <name val="Trebuchet MS"/>
      <family val="2"/>
    </font>
    <font>
      <b/>
      <sz val="11"/>
      <color theme="1"/>
      <name val="Trebuchet MS"/>
      <family val="2"/>
    </font>
    <font>
      <sz val="11"/>
      <name val="Trebuchet MS"/>
      <family val="2"/>
    </font>
    <font>
      <b/>
      <sz val="9"/>
      <color rgb="FFFF0000"/>
      <name val="Arial"/>
      <family val="2"/>
    </font>
    <font>
      <sz val="12"/>
      <name val="DTMLetterRegular"/>
    </font>
    <font>
      <u/>
      <sz val="11"/>
      <color indexed="12"/>
      <name val="Calibri"/>
      <family val="2"/>
    </font>
    <font>
      <sz val="12"/>
      <name val="Tms Rmn"/>
    </font>
    <font>
      <sz val="10"/>
      <color indexed="0"/>
      <name val="MS Sans Serif"/>
      <family val="2"/>
    </font>
    <font>
      <b/>
      <sz val="9"/>
      <color indexed="12"/>
      <name val="Arial"/>
      <family val="2"/>
    </font>
    <font>
      <sz val="10"/>
      <name val="MS Serif"/>
      <family val="1"/>
    </font>
    <font>
      <i/>
      <sz val="9"/>
      <color indexed="8"/>
      <name val="Arial"/>
      <family val="2"/>
    </font>
    <font>
      <sz val="10"/>
      <color indexed="16"/>
      <name val="MS Serif"/>
      <family val="1"/>
    </font>
    <font>
      <b/>
      <sz val="9"/>
      <color indexed="20"/>
      <name val="Arial"/>
      <family val="2"/>
    </font>
    <font>
      <u/>
      <sz val="11"/>
      <color theme="10"/>
      <name val="Calibri"/>
      <family val="2"/>
    </font>
    <font>
      <sz val="8"/>
      <color indexed="18"/>
      <name val="Arial"/>
      <family val="2"/>
    </font>
    <font>
      <sz val="12"/>
      <color indexed="9"/>
      <name val="Arial"/>
      <family val="2"/>
    </font>
    <font>
      <sz val="8"/>
      <name val="Helv"/>
    </font>
    <font>
      <b/>
      <sz val="12"/>
      <color indexed="8"/>
      <name val="Times New Roman"/>
      <family val="1"/>
    </font>
    <font>
      <b/>
      <sz val="8"/>
      <color indexed="8"/>
      <name val="Helv"/>
    </font>
    <font>
      <b/>
      <sz val="14"/>
      <name val="Tms Rmn"/>
    </font>
    <font>
      <sz val="8"/>
      <color rgb="FFFF0000"/>
      <name val="Arial"/>
      <family val="2"/>
    </font>
    <font>
      <b/>
      <sz val="10"/>
      <name val="Trebuchet MS"/>
      <family val="2"/>
    </font>
    <font>
      <sz val="10"/>
      <name val="Trebuchet MS"/>
      <family val="2"/>
    </font>
    <font>
      <i/>
      <sz val="10"/>
      <name val="Trebuchet MS"/>
      <family val="2"/>
    </font>
    <font>
      <b/>
      <sz val="16"/>
      <color indexed="8"/>
      <name val="Book Antiqua"/>
      <family val="1"/>
    </font>
    <font>
      <b/>
      <sz val="12"/>
      <color indexed="8"/>
      <name val="Book Antiqua"/>
      <family val="1"/>
    </font>
    <font>
      <b/>
      <sz val="14"/>
      <color indexed="8"/>
      <name val="Book Antiqua"/>
      <family val="1"/>
    </font>
    <font>
      <sz val="10"/>
      <color indexed="8"/>
      <name val="Book Antiqua"/>
      <family val="1"/>
    </font>
    <font>
      <b/>
      <sz val="10"/>
      <color indexed="8"/>
      <name val="Book Antiqua"/>
      <family val="1"/>
    </font>
    <font>
      <b/>
      <sz val="10"/>
      <color indexed="8"/>
      <name val="Book Antiqua"/>
      <family val="2"/>
    </font>
    <font>
      <sz val="10"/>
      <color indexed="8"/>
      <name val="Book Antiqua"/>
      <family val="2"/>
    </font>
    <font>
      <b/>
      <sz val="11"/>
      <color rgb="FFFF0000"/>
      <name val="Times New Roman"/>
      <family val="1"/>
    </font>
    <font>
      <sz val="11"/>
      <color theme="1"/>
      <name val="Times New Roman"/>
      <family val="1"/>
    </font>
    <font>
      <b/>
      <sz val="11"/>
      <color theme="1"/>
      <name val="Times New Roman"/>
      <family val="1"/>
    </font>
    <font>
      <sz val="11"/>
      <color rgb="FFFF0000"/>
      <name val="Times New Roman"/>
      <family val="1"/>
    </font>
    <font>
      <sz val="10"/>
      <name val="Arial"/>
      <family val="2"/>
    </font>
    <font>
      <b/>
      <i/>
      <sz val="9"/>
      <name val="Arial"/>
      <family val="2"/>
    </font>
    <font>
      <b/>
      <sz val="11"/>
      <name val="Book Antiqua"/>
      <family val="1"/>
    </font>
    <font>
      <sz val="1"/>
      <color indexed="16"/>
      <name val="Courier"/>
      <family val="3"/>
    </font>
    <font>
      <u/>
      <sz val="10"/>
      <color indexed="20"/>
      <name val="Arial"/>
      <family val="2"/>
    </font>
    <font>
      <b/>
      <sz val="14"/>
      <name val="Helv"/>
    </font>
    <font>
      <sz val="11"/>
      <name val="–¾’©"/>
      <family val="1"/>
      <charset val="128"/>
    </font>
    <font>
      <sz val="24"/>
      <color indexed="13"/>
      <name val="Helv"/>
    </font>
    <font>
      <sz val="11"/>
      <name val="Arial"/>
      <family val="2"/>
    </font>
    <font>
      <sz val="14"/>
      <name val="Arial"/>
      <family val="2"/>
    </font>
    <font>
      <b/>
      <sz val="14"/>
      <name val="Arial"/>
      <family val="2"/>
    </font>
    <font>
      <i/>
      <sz val="14"/>
      <name val="Arial"/>
      <family val="2"/>
    </font>
    <font>
      <b/>
      <u/>
      <sz val="14"/>
      <name val="Arial"/>
      <family val="2"/>
    </font>
    <font>
      <sz val="14"/>
      <color indexed="8"/>
      <name val="Arial"/>
      <family val="2"/>
    </font>
    <font>
      <sz val="14"/>
      <color theme="3" tint="-0.249977111117893"/>
      <name val="Arial"/>
      <family val="2"/>
    </font>
    <font>
      <sz val="14"/>
      <color rgb="FFFF0000"/>
      <name val="Arial"/>
      <family val="2"/>
    </font>
    <font>
      <b/>
      <sz val="11"/>
      <color theme="1"/>
      <name val="Calibri"/>
      <family val="2"/>
      <scheme val="minor"/>
    </font>
    <font>
      <sz val="11"/>
      <name val="Calibri"/>
      <family val="2"/>
      <scheme val="minor"/>
    </font>
    <font>
      <sz val="11"/>
      <color rgb="FFFF0000"/>
      <name val="Calibri"/>
      <family val="2"/>
      <scheme val="minor"/>
    </font>
    <font>
      <sz val="11"/>
      <color rgb="FFC00000"/>
      <name val="Calibri"/>
      <family val="2"/>
      <scheme val="minor"/>
    </font>
    <font>
      <b/>
      <u val="double"/>
      <sz val="11"/>
      <color theme="1"/>
      <name val="Calibri"/>
      <family val="2"/>
      <scheme val="minor"/>
    </font>
    <font>
      <sz val="11"/>
      <color indexed="8"/>
      <name val="Times New Roman"/>
      <family val="1"/>
    </font>
    <font>
      <sz val="10"/>
      <color indexed="9"/>
      <name val="Arial"/>
      <family val="2"/>
    </font>
    <font>
      <sz val="10"/>
      <color indexed="20"/>
      <name val="Arial"/>
      <family val="2"/>
    </font>
    <font>
      <sz val="10"/>
      <name val="Helv"/>
    </font>
    <font>
      <b/>
      <sz val="11"/>
      <color indexed="10"/>
      <name val="Calibri"/>
      <family val="2"/>
    </font>
    <font>
      <b/>
      <sz val="10"/>
      <color indexed="52"/>
      <name val="Arial"/>
      <family val="2"/>
    </font>
    <font>
      <b/>
      <sz val="10"/>
      <color indexed="9"/>
      <name val="Arial"/>
      <family val="2"/>
    </font>
    <font>
      <sz val="14"/>
      <name val="EucrosiaUPC"/>
      <family val="1"/>
    </font>
    <font>
      <sz val="11"/>
      <name val="Tms Rmn"/>
    </font>
    <font>
      <sz val="12"/>
      <color indexed="8"/>
      <name val="Times New Roman"/>
      <family val="2"/>
    </font>
    <font>
      <sz val="12"/>
      <color theme="1"/>
      <name val="Times New Roman"/>
      <family val="2"/>
    </font>
    <font>
      <sz val="9.9499999999999993"/>
      <color indexed="8"/>
      <name val="Verdana"/>
      <family val="2"/>
    </font>
    <font>
      <b/>
      <sz val="9.9"/>
      <color indexed="8"/>
      <name val="Times New Roman"/>
      <family val="1"/>
    </font>
    <font>
      <sz val="10"/>
      <name val="Courier"/>
      <family val="3"/>
    </font>
    <font>
      <sz val="24"/>
      <color indexed="13"/>
      <name val="SWISS"/>
      <family val="2"/>
    </font>
    <font>
      <i/>
      <sz val="10"/>
      <color indexed="23"/>
      <name val="Arial"/>
      <family val="2"/>
    </font>
    <font>
      <b/>
      <sz val="14"/>
      <name val="SWISS"/>
      <family val="2"/>
    </font>
    <font>
      <sz val="10"/>
      <color indexed="17"/>
      <name val="Arial"/>
      <family val="2"/>
    </font>
    <font>
      <b/>
      <sz val="15"/>
      <color indexed="62"/>
      <name val="Calibri"/>
      <family val="2"/>
    </font>
    <font>
      <b/>
      <sz val="15"/>
      <color indexed="56"/>
      <name val="Arial"/>
      <family val="2"/>
    </font>
    <font>
      <b/>
      <sz val="13"/>
      <color indexed="62"/>
      <name val="Calibri"/>
      <family val="2"/>
    </font>
    <font>
      <b/>
      <sz val="13"/>
      <color indexed="56"/>
      <name val="Arial"/>
      <family val="2"/>
    </font>
    <font>
      <b/>
      <sz val="11"/>
      <color indexed="62"/>
      <name val="Calibri"/>
      <family val="2"/>
    </font>
    <font>
      <b/>
      <sz val="11"/>
      <color indexed="56"/>
      <name val="Arial"/>
      <family val="2"/>
    </font>
    <font>
      <u/>
      <sz val="8.5"/>
      <color indexed="12"/>
      <name val="Arial"/>
      <family val="2"/>
    </font>
    <font>
      <u/>
      <sz val="10"/>
      <color indexed="12"/>
      <name val="Arial"/>
      <family val="2"/>
    </font>
    <font>
      <sz val="11"/>
      <color rgb="FF3F3F76"/>
      <name val="Calibri"/>
      <family val="2"/>
      <scheme val="minor"/>
    </font>
    <font>
      <sz val="10"/>
      <color indexed="62"/>
      <name val="Arial"/>
      <family val="2"/>
    </font>
    <font>
      <u/>
      <sz val="6.6"/>
      <color indexed="12"/>
      <name val="Times New Roman"/>
      <family val="1"/>
    </font>
    <font>
      <u/>
      <sz val="10"/>
      <color indexed="14"/>
      <name val="MS Sans Serif"/>
      <family val="2"/>
    </font>
    <font>
      <sz val="10"/>
      <color indexed="52"/>
      <name val="Arial"/>
      <family val="2"/>
    </font>
    <font>
      <sz val="11"/>
      <color indexed="19"/>
      <name val="Calibri"/>
      <family val="2"/>
    </font>
    <font>
      <sz val="10"/>
      <color indexed="60"/>
      <name val="Arial"/>
      <family val="2"/>
    </font>
    <font>
      <sz val="10"/>
      <color theme="1"/>
      <name val="Arial"/>
      <family val="2"/>
    </font>
    <font>
      <sz val="12"/>
      <name val="times new romam"/>
    </font>
    <font>
      <sz val="10"/>
      <color indexed="8"/>
      <name val="MS Sans Serif"/>
      <family val="2"/>
    </font>
    <font>
      <b/>
      <sz val="10"/>
      <color indexed="63"/>
      <name val="Arial"/>
      <family val="2"/>
    </font>
    <font>
      <b/>
      <i/>
      <sz val="10"/>
      <color indexed="8"/>
      <name val="Arial"/>
      <family val="2"/>
    </font>
    <font>
      <b/>
      <i/>
      <sz val="11"/>
      <color indexed="8"/>
      <name val="Times New Roman"/>
      <family val="1"/>
    </font>
    <font>
      <b/>
      <sz val="11"/>
      <color indexed="16"/>
      <name val="Times New Roman"/>
      <family val="1"/>
    </font>
    <font>
      <b/>
      <sz val="10"/>
      <color indexed="17"/>
      <name val="Arial"/>
      <family val="2"/>
    </font>
    <font>
      <b/>
      <sz val="16"/>
      <color indexed="13"/>
      <name val="Arial"/>
      <family val="2"/>
    </font>
    <font>
      <b/>
      <sz val="22"/>
      <color indexed="8"/>
      <name val="Times New Roman"/>
      <family val="1"/>
    </font>
    <font>
      <sz val="14.15"/>
      <color indexed="12"/>
      <name val="Times New Roman"/>
      <family val="1"/>
    </font>
    <font>
      <b/>
      <sz val="10"/>
      <color indexed="10"/>
      <name val="Arial"/>
      <family val="2"/>
    </font>
    <font>
      <b/>
      <sz val="18"/>
      <color indexed="62"/>
      <name val="Cambria"/>
      <family val="2"/>
    </font>
    <font>
      <b/>
      <sz val="10"/>
      <color indexed="8"/>
      <name val="Arial"/>
      <family val="2"/>
    </font>
    <font>
      <sz val="10"/>
      <color indexed="10"/>
      <name val="Arial"/>
      <family val="2"/>
    </font>
    <font>
      <i/>
      <sz val="10"/>
      <name val="CG Omega"/>
      <family val="2"/>
    </font>
    <font>
      <sz val="10"/>
      <color rgb="FF000000"/>
      <name val="Times New Roman"/>
      <family val="1"/>
    </font>
    <font>
      <b/>
      <sz val="10"/>
      <color indexed="12"/>
      <name val="System"/>
      <family val="2"/>
      <charset val="178"/>
    </font>
    <font>
      <b/>
      <u/>
      <sz val="8.0500000000000007"/>
      <color indexed="8"/>
      <name val="Times New Roman"/>
      <family val="1"/>
    </font>
    <font>
      <sz val="12"/>
      <name val="Book Antiqua"/>
      <family val="1"/>
    </font>
    <font>
      <u/>
      <sz val="10"/>
      <color indexed="36"/>
      <name val="Arial"/>
      <family val="2"/>
    </font>
    <font>
      <b/>
      <sz val="9"/>
      <color indexed="8"/>
      <name val="Times New Roman"/>
      <family val="1"/>
    </font>
    <font>
      <sz val="10"/>
      <color indexed="8"/>
      <name val="匠牥晩††††††††††"/>
    </font>
    <font>
      <sz val="10"/>
      <name val="Helv"/>
      <charset val="204"/>
    </font>
    <font>
      <sz val="10"/>
      <name val="ＭＳ Ｐゴシック"/>
      <family val="3"/>
      <charset val="128"/>
    </font>
    <font>
      <sz val="10"/>
      <name val="MS Sans Serif"/>
      <family val="2"/>
    </font>
    <font>
      <b/>
      <sz val="12"/>
      <color indexed="8"/>
      <name val="Barclays Serif"/>
      <family val="2"/>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i/>
      <sz val="16"/>
      <name val="Helv"/>
    </font>
    <font>
      <sz val="8"/>
      <color indexed="18"/>
      <name val="Helv"/>
    </font>
    <font>
      <sz val="12"/>
      <name val="¹ÙÅÁÃ¼"/>
    </font>
    <font>
      <sz val="2"/>
      <name val="Arial"/>
      <family val="2"/>
    </font>
    <font>
      <sz val="6"/>
      <name val="Arial"/>
      <family val="2"/>
    </font>
    <font>
      <b/>
      <sz val="10"/>
      <name val="Helv"/>
    </font>
    <font>
      <b/>
      <sz val="20"/>
      <name val="Arial"/>
      <family val="2"/>
    </font>
    <font>
      <sz val="7.2"/>
      <color indexed="8"/>
      <name val="Times New Roman"/>
      <family val="1"/>
    </font>
    <font>
      <b/>
      <sz val="18"/>
      <color indexed="17"/>
      <name val="Times New Roman"/>
      <family val="1"/>
    </font>
    <font>
      <sz val="10"/>
      <color indexed="8"/>
      <name val="Calibri"/>
      <family val="2"/>
    </font>
    <font>
      <sz val="10"/>
      <name val="Book Antiqua"/>
      <family val="1"/>
    </font>
    <font>
      <b/>
      <sz val="18"/>
      <color indexed="8"/>
      <name val="Times New Roman"/>
      <family val="1"/>
    </font>
    <font>
      <sz val="10"/>
      <color theme="1"/>
      <name val="Cambria"/>
      <family val="2"/>
    </font>
    <font>
      <sz val="10"/>
      <name val="BERNHARD"/>
    </font>
    <font>
      <sz val="1"/>
      <color indexed="8"/>
      <name val="Courier"/>
      <family val="3"/>
    </font>
    <font>
      <b/>
      <sz val="1"/>
      <color indexed="8"/>
      <name val="Courier"/>
      <family val="3"/>
    </font>
    <font>
      <sz val="10"/>
      <color indexed="12"/>
      <name val="Arial"/>
      <family val="2"/>
    </font>
    <font>
      <sz val="10"/>
      <name val="Tahoma"/>
      <family val="2"/>
    </font>
    <font>
      <sz val="26"/>
      <name val="Arial"/>
      <family val="2"/>
    </font>
    <font>
      <b/>
      <i/>
      <sz val="12"/>
      <name val="Arial"/>
      <family val="2"/>
    </font>
    <font>
      <b/>
      <sz val="12"/>
      <name val="Helv"/>
    </font>
    <font>
      <u/>
      <sz val="8.8000000000000007"/>
      <color theme="10"/>
      <name val="Calibri"/>
      <family val="2"/>
    </font>
    <font>
      <b/>
      <sz val="11"/>
      <name val="Helv"/>
    </font>
    <font>
      <sz val="12"/>
      <name val="Courier"/>
      <family val="3"/>
    </font>
    <font>
      <sz val="8"/>
      <name val="EYInterstate Light"/>
    </font>
    <font>
      <sz val="10"/>
      <color theme="1"/>
      <name val="Tahoma"/>
      <family val="2"/>
    </font>
    <font>
      <sz val="12"/>
      <name val="Courier New"/>
      <family val="3"/>
    </font>
    <font>
      <sz val="10"/>
      <color indexed="8"/>
      <name val="Times New Roman"/>
      <family val="1"/>
    </font>
    <font>
      <sz val="12"/>
      <color indexed="8"/>
      <name val="HLV"/>
    </font>
    <font>
      <sz val="12"/>
      <color indexed="13"/>
      <name val="Helv"/>
    </font>
    <font>
      <b/>
      <sz val="14"/>
      <color indexed="9"/>
      <name val="Arial Narrow"/>
      <family val="2"/>
    </font>
    <font>
      <b/>
      <sz val="16"/>
      <name val="Times New Roman"/>
      <family val="1"/>
    </font>
    <font>
      <sz val="16"/>
      <name val="Times New Roman"/>
      <family val="1"/>
    </font>
    <font>
      <b/>
      <u/>
      <sz val="16"/>
      <name val="Times New Roman"/>
      <family val="1"/>
    </font>
    <font>
      <b/>
      <sz val="16"/>
      <color theme="1"/>
      <name val="Times New Roman"/>
      <family val="1"/>
    </font>
    <font>
      <sz val="16"/>
      <color theme="1"/>
      <name val="Times New Roman"/>
      <family val="1"/>
    </font>
    <font>
      <i/>
      <sz val="16"/>
      <name val="Times New Roman"/>
      <family val="1"/>
    </font>
    <font>
      <sz val="16"/>
      <color indexed="8"/>
      <name val="Times New Roman"/>
      <family val="1"/>
    </font>
    <font>
      <i/>
      <sz val="16"/>
      <color indexed="8"/>
      <name val="Times New Roman"/>
      <family val="1"/>
    </font>
    <font>
      <sz val="9"/>
      <color rgb="FF000000"/>
      <name val="Georgia"/>
      <family val="1"/>
    </font>
    <font>
      <sz val="9"/>
      <name val="Georgia"/>
      <family val="1"/>
    </font>
    <font>
      <sz val="9"/>
      <color theme="1"/>
      <name val="Arial"/>
      <family val="2"/>
    </font>
    <font>
      <b/>
      <sz val="9"/>
      <color theme="1"/>
      <name val="Arial"/>
      <family val="2"/>
    </font>
    <font>
      <b/>
      <sz val="9"/>
      <color indexed="10"/>
      <name val="Arial"/>
      <family val="2"/>
    </font>
    <font>
      <b/>
      <u val="double"/>
      <sz val="9"/>
      <name val="Arial"/>
      <family val="2"/>
    </font>
    <font>
      <b/>
      <u val="double"/>
      <sz val="9"/>
      <color theme="1"/>
      <name val="Arial"/>
      <family val="2"/>
    </font>
    <font>
      <sz val="12"/>
      <name val="Tms Rmn"/>
      <charset val="178"/>
    </font>
    <font>
      <sz val="8"/>
      <name val="Helv"/>
      <charset val="178"/>
    </font>
    <font>
      <b/>
      <sz val="8"/>
      <color indexed="8"/>
      <name val="Helv"/>
      <charset val="178"/>
    </font>
    <font>
      <u/>
      <sz val="7"/>
      <color rgb="FF444444"/>
      <name val="Calibri"/>
      <family val="2"/>
      <scheme val="minor"/>
    </font>
    <font>
      <sz val="12"/>
      <color theme="1"/>
      <name val="Times New Roman"/>
      <family val="1"/>
    </font>
    <font>
      <sz val="10"/>
      <color theme="1"/>
      <name val="Calibri"/>
      <family val="2"/>
      <scheme val="minor"/>
    </font>
    <font>
      <sz val="10"/>
      <color theme="1"/>
      <name val="Arial Unicode MS"/>
      <family val="2"/>
    </font>
    <font>
      <sz val="10"/>
      <color theme="0"/>
      <name val="Calibri"/>
      <family val="2"/>
      <scheme val="minor"/>
    </font>
    <font>
      <sz val="10"/>
      <color rgb="FF9C0006"/>
      <name val="Calibri"/>
      <family val="2"/>
      <scheme val="minor"/>
    </font>
    <font>
      <b/>
      <sz val="10"/>
      <color rgb="FFFA7D00"/>
      <name val="Calibri"/>
      <family val="2"/>
      <scheme val="minor"/>
    </font>
    <font>
      <b/>
      <sz val="10"/>
      <color theme="0"/>
      <name val="Calibri"/>
      <family val="2"/>
      <scheme val="minor"/>
    </font>
    <font>
      <b/>
      <sz val="14.05"/>
      <color indexed="8"/>
      <name val="Times New Roman"/>
      <family val="1"/>
    </font>
    <font>
      <sz val="8"/>
      <color indexed="8"/>
      <name val="Arial"/>
      <family val="2"/>
    </font>
    <font>
      <b/>
      <sz val="9.85"/>
      <color indexed="8"/>
      <name val="Times New Roman"/>
      <family val="1"/>
    </font>
    <font>
      <i/>
      <sz val="10"/>
      <color rgb="FF7F7F7F"/>
      <name val="Calibri"/>
      <family val="2"/>
      <scheme val="minor"/>
    </font>
    <font>
      <u/>
      <sz val="10"/>
      <color rgb="FF7A1818"/>
      <name val="Georgia"/>
      <family val="1"/>
    </font>
    <font>
      <sz val="10"/>
      <color rgb="FF006100"/>
      <name val="Calibri"/>
      <family val="2"/>
      <scheme val="minor"/>
    </font>
    <font>
      <u/>
      <sz val="10"/>
      <color theme="10"/>
      <name val="Arial"/>
      <family val="2"/>
    </font>
    <font>
      <u/>
      <sz val="9.5"/>
      <color indexed="12"/>
      <name val="Arial"/>
      <family val="2"/>
    </font>
    <font>
      <sz val="10"/>
      <color rgb="FF3F3F76"/>
      <name val="Calibri"/>
      <family val="2"/>
      <scheme val="minor"/>
    </font>
    <font>
      <u/>
      <sz val="7.5"/>
      <color indexed="12"/>
      <name val="Arial"/>
      <family val="2"/>
    </font>
    <font>
      <u/>
      <sz val="7.5"/>
      <color indexed="36"/>
      <name val="Arial"/>
      <family val="2"/>
    </font>
    <font>
      <sz val="10"/>
      <color indexed="14"/>
      <name val="Arial"/>
      <family val="2"/>
    </font>
    <font>
      <sz val="10"/>
      <color rgb="FFFA7D00"/>
      <name val="Calibri"/>
      <family val="2"/>
      <scheme val="minor"/>
    </font>
    <font>
      <sz val="10"/>
      <color rgb="FF9C6500"/>
      <name val="Calibri"/>
      <family val="2"/>
      <scheme val="minor"/>
    </font>
    <font>
      <b/>
      <sz val="16"/>
      <name val="Abadi MT Condensed"/>
      <family val="2"/>
    </font>
    <font>
      <b/>
      <i/>
      <sz val="16"/>
      <name val="Arial"/>
      <family val="2"/>
    </font>
    <font>
      <sz val="9"/>
      <name val="Helv"/>
    </font>
    <font>
      <b/>
      <sz val="10"/>
      <color rgb="FF3F3F3F"/>
      <name val="Calibri"/>
      <family val="2"/>
      <scheme val="minor"/>
    </font>
    <font>
      <sz val="10"/>
      <name val="Helv"/>
      <family val="2"/>
    </font>
    <font>
      <b/>
      <sz val="10"/>
      <color theme="1"/>
      <name val="Calibri"/>
      <family val="2"/>
      <scheme val="minor"/>
    </font>
    <font>
      <sz val="10"/>
      <color rgb="FFFF0000"/>
      <name val="Calibri"/>
      <family val="2"/>
      <scheme val="minor"/>
    </font>
    <font>
      <sz val="10"/>
      <name val="ＭＳ ゴシック"/>
      <family val="3"/>
      <charset val="128"/>
    </font>
    <font>
      <u/>
      <sz val="10"/>
      <color theme="10"/>
      <name val="Arial Unicode MS"/>
      <family val="2"/>
    </font>
    <font>
      <u/>
      <sz val="11"/>
      <color theme="10"/>
      <name val="Arial"/>
      <family val="2"/>
    </font>
    <font>
      <u/>
      <sz val="11"/>
      <color theme="10"/>
      <name val="Calibri"/>
      <family val="2"/>
      <scheme val="minor"/>
    </font>
    <font>
      <sz val="12"/>
      <color indexed="8"/>
      <name val="Times New Roman"/>
      <family val="1"/>
    </font>
    <font>
      <sz val="9.75"/>
      <color indexed="8"/>
      <name val="Arial"/>
      <family val="2"/>
    </font>
    <font>
      <b/>
      <sz val="9"/>
      <color indexed="8"/>
      <name val="Arial"/>
      <family val="2"/>
    </font>
    <font>
      <sz val="9"/>
      <color rgb="FF000000"/>
      <name val="Arial"/>
      <family val="2"/>
    </font>
    <font>
      <sz val="9"/>
      <color theme="3" tint="0.39997558519241921"/>
      <name val="Arial"/>
      <family val="2"/>
    </font>
    <font>
      <b/>
      <sz val="9"/>
      <color theme="3" tint="0.39997558519241921"/>
      <name val="Arial"/>
      <family val="2"/>
    </font>
    <font>
      <b/>
      <sz val="8"/>
      <color theme="1"/>
      <name val="Arial"/>
      <family val="2"/>
    </font>
    <font>
      <b/>
      <sz val="7.5"/>
      <name val="Arial"/>
      <family val="2"/>
    </font>
    <font>
      <b/>
      <sz val="7.5"/>
      <color theme="1"/>
      <name val="Arial"/>
      <family val="2"/>
    </font>
    <font>
      <b/>
      <sz val="8"/>
      <color indexed="8"/>
      <name val="Arial"/>
      <family val="2"/>
    </font>
    <font>
      <sz val="8"/>
      <color theme="1"/>
      <name val="Arial"/>
      <family val="2"/>
    </font>
    <font>
      <sz val="7.5"/>
      <color indexed="8"/>
      <name val="Arial"/>
      <family val="2"/>
    </font>
    <font>
      <b/>
      <sz val="7.5"/>
      <color indexed="8"/>
      <name val="Arial"/>
      <family val="2"/>
    </font>
    <font>
      <sz val="7.5"/>
      <name val="Arial"/>
      <family val="2"/>
    </font>
    <font>
      <sz val="7.5"/>
      <name val="Times New Roman"/>
      <family val="1"/>
    </font>
    <font>
      <sz val="7.5"/>
      <color theme="1"/>
      <name val="Arial"/>
      <family val="2"/>
    </font>
    <font>
      <i/>
      <sz val="8"/>
      <name val="Arial"/>
      <family val="2"/>
    </font>
    <font>
      <i/>
      <sz val="8"/>
      <color indexed="8"/>
      <name val="Arial"/>
      <family val="2"/>
    </font>
    <font>
      <b/>
      <sz val="7"/>
      <name val="Arial"/>
      <family val="2"/>
    </font>
    <font>
      <b/>
      <sz val="8"/>
      <color rgb="FF000000"/>
      <name val="Arial"/>
      <family val="2"/>
    </font>
    <font>
      <sz val="8"/>
      <color rgb="FF000000"/>
      <name val="Arial"/>
      <family val="2"/>
    </font>
    <font>
      <b/>
      <sz val="7"/>
      <name val="Arial Narrow"/>
      <family val="2"/>
    </font>
    <font>
      <b/>
      <sz val="7.5"/>
      <name val="Arial Narrow"/>
      <family val="2"/>
    </font>
    <font>
      <sz val="7.5"/>
      <name val="Arial Narrow"/>
      <family val="2"/>
    </font>
    <font>
      <sz val="7.5"/>
      <color indexed="8"/>
      <name val="Arial Narrow"/>
      <family val="2"/>
    </font>
    <font>
      <b/>
      <sz val="7.5"/>
      <color rgb="FFFF0000"/>
      <name val="Arial Narrow"/>
      <family val="2"/>
    </font>
    <font>
      <sz val="7"/>
      <color indexed="8"/>
      <name val="Arial Narrow"/>
      <family val="2"/>
    </font>
    <font>
      <b/>
      <sz val="7"/>
      <color indexed="8"/>
      <name val="Arial Narrow"/>
      <family val="2"/>
    </font>
    <font>
      <sz val="7"/>
      <color theme="1"/>
      <name val="Arial"/>
      <family val="2"/>
    </font>
    <font>
      <sz val="7"/>
      <name val="Arial"/>
      <family val="2"/>
    </font>
    <font>
      <sz val="8"/>
      <name val="Calibri"/>
      <family val="2"/>
      <scheme val="minor"/>
    </font>
    <font>
      <sz val="8"/>
      <color theme="1"/>
      <name val="Calibri"/>
      <family val="2"/>
      <scheme val="minor"/>
    </font>
    <font>
      <b/>
      <sz val="8"/>
      <name val="Calibri"/>
      <family val="2"/>
      <scheme val="minor"/>
    </font>
    <font>
      <b/>
      <sz val="11"/>
      <color rgb="FF000000"/>
      <name val="Calibri"/>
      <family val="2"/>
    </font>
    <font>
      <b/>
      <i/>
      <sz val="8"/>
      <name val="Arial"/>
      <family val="2"/>
    </font>
    <font>
      <sz val="11"/>
      <name val="Calibri"/>
      <family val="2"/>
    </font>
    <font>
      <b/>
      <sz val="10"/>
      <color rgb="FF000000"/>
      <name val="Courier New"/>
      <family val="3"/>
    </font>
    <font>
      <b/>
      <sz val="8"/>
      <color rgb="FF000000"/>
      <name val="Verdana"/>
      <family val="2"/>
    </font>
    <font>
      <b/>
      <sz val="8"/>
      <color rgb="FF000000"/>
      <name val="Courier New"/>
      <family val="3"/>
    </font>
    <font>
      <sz val="8"/>
      <color rgb="FF000000"/>
      <name val="Courier New"/>
      <family val="3"/>
    </font>
    <font>
      <b/>
      <sz val="20"/>
      <name val="Times New Roman"/>
      <family val="1"/>
    </font>
    <font>
      <sz val="20"/>
      <name val="Times New Roman"/>
      <family val="1"/>
    </font>
    <font>
      <b/>
      <sz val="22"/>
      <name val="Times New Roman"/>
      <family val="1"/>
    </font>
    <font>
      <sz val="22"/>
      <name val="Times New Roman"/>
      <family val="1"/>
    </font>
    <font>
      <b/>
      <sz val="22"/>
      <color theme="1"/>
      <name val="Times New Roman"/>
      <family val="1"/>
    </font>
    <font>
      <sz val="22"/>
      <color theme="1"/>
      <name val="Times New Roman"/>
      <family val="1"/>
    </font>
    <font>
      <b/>
      <i/>
      <sz val="22"/>
      <name val="Times New Roman"/>
      <family val="1"/>
    </font>
    <font>
      <sz val="22"/>
      <color indexed="8"/>
      <name val="Times New Roman"/>
      <family val="1"/>
    </font>
    <font>
      <i/>
      <sz val="22"/>
      <color indexed="8"/>
      <name val="Times New Roman"/>
      <family val="1"/>
    </font>
    <font>
      <sz val="11"/>
      <color indexed="8"/>
      <name val="Calibri"/>
      <family val="2"/>
      <scheme val="minor"/>
    </font>
    <font>
      <b/>
      <sz val="11"/>
      <color indexed="8"/>
      <name val="Calibri"/>
      <family val="2"/>
      <scheme val="minor"/>
    </font>
    <font>
      <sz val="11"/>
      <color theme="1" tint="0.14999847407452621"/>
      <name val="Arial"/>
      <family val="2"/>
    </font>
    <font>
      <sz val="9"/>
      <color theme="1" tint="0.14999847407452621"/>
      <name val="Arial"/>
      <family val="2"/>
    </font>
  </fonts>
  <fills count="1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13"/>
        <bgColor indexed="64"/>
      </patternFill>
    </fill>
    <fill>
      <patternFill patternType="solid">
        <fgColor rgb="FFFFFF00"/>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2" tint="-0.49998474074526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8" tint="-0.249977111117893"/>
        <bgColor indexed="64"/>
      </patternFill>
    </fill>
    <fill>
      <patternFill patternType="solid">
        <fgColor theme="9" tint="0.39997558519241921"/>
        <bgColor indexed="64"/>
      </patternFill>
    </fill>
    <fill>
      <patternFill patternType="solid">
        <fgColor rgb="FFFFC000"/>
        <bgColor indexed="64"/>
      </patternFill>
    </fill>
    <fill>
      <patternFill patternType="solid">
        <fgColor theme="7" tint="0.79998168889431442"/>
        <bgColor indexed="64"/>
      </patternFill>
    </fill>
    <fill>
      <patternFill patternType="solid">
        <fgColor indexed="9"/>
        <bgColor indexed="64"/>
      </patternFill>
    </fill>
    <fill>
      <patternFill patternType="solid">
        <fgColor rgb="FF92D050"/>
        <bgColor indexed="64"/>
      </patternFill>
    </fill>
    <fill>
      <patternFill patternType="solid">
        <fgColor theme="0" tint="-0.34998626667073579"/>
        <bgColor indexed="64"/>
      </patternFill>
    </fill>
    <fill>
      <patternFill patternType="solid">
        <fgColor theme="6" tint="0.59999389629810485"/>
        <bgColor indexed="64"/>
      </patternFill>
    </fill>
    <fill>
      <patternFill patternType="solid">
        <fgColor rgb="FF00B050"/>
        <bgColor indexed="64"/>
      </patternFill>
    </fill>
    <fill>
      <patternFill patternType="solid">
        <fgColor indexed="13"/>
      </patternFill>
    </fill>
    <fill>
      <patternFill patternType="solid">
        <fgColor indexed="12"/>
      </patternFill>
    </fill>
    <fill>
      <patternFill patternType="solid">
        <fgColor theme="0"/>
        <bgColor indexed="64"/>
      </patternFill>
    </fill>
    <fill>
      <patternFill patternType="solid">
        <fgColor theme="0" tint="-0.14999847407452621"/>
        <bgColor indexed="64"/>
      </patternFill>
    </fill>
    <fill>
      <patternFill patternType="solid">
        <fgColor indexed="42"/>
        <bgColor indexed="64"/>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indexed="56"/>
      </patternFill>
    </fill>
    <fill>
      <patternFill patternType="solid">
        <fgColor indexed="54"/>
      </patternFill>
    </fill>
    <fill>
      <patternFill patternType="solid">
        <fgColor indexed="9"/>
      </patternFill>
    </fill>
    <fill>
      <patternFill patternType="solid">
        <fgColor indexed="12"/>
        <bgColor indexed="12"/>
      </patternFill>
    </fill>
    <fill>
      <patternFill patternType="solid">
        <fgColor indexed="13"/>
        <bgColor indexed="13"/>
      </patternFill>
    </fill>
    <fill>
      <patternFill patternType="solid">
        <fgColor indexed="27"/>
        <bgColor indexed="64"/>
      </patternFill>
    </fill>
    <fill>
      <patternFill patternType="solid">
        <fgColor rgb="FFFFCC99"/>
      </patternFill>
    </fill>
    <fill>
      <patternFill patternType="solid">
        <fgColor rgb="FFFFFFCC"/>
      </patternFill>
    </fill>
    <fill>
      <patternFill patternType="solid">
        <fgColor indexed="17"/>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6"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EB9C"/>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40"/>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7"/>
        <bgColor indexed="64"/>
      </patternFill>
    </fill>
    <fill>
      <patternFill patternType="solid">
        <fgColor indexed="43"/>
        <bgColor indexed="64"/>
      </patternFill>
    </fill>
    <fill>
      <patternFill patternType="solid">
        <fgColor indexed="46"/>
        <bgColor indexed="64"/>
      </patternFill>
    </fill>
    <fill>
      <patternFill patternType="solid">
        <fgColor indexed="9"/>
        <bgColor indexed="9"/>
      </patternFill>
    </fill>
    <fill>
      <patternFill patternType="mediumGray">
        <fgColor indexed="45"/>
        <bgColor indexed="9"/>
      </patternFill>
    </fill>
    <fill>
      <patternFill patternType="lightGray">
        <fgColor indexed="45"/>
        <bgColor indexed="9"/>
      </patternFill>
    </fill>
    <fill>
      <patternFill patternType="solid">
        <fgColor indexed="45"/>
        <bgColor indexed="64"/>
      </patternFill>
    </fill>
    <fill>
      <patternFill patternType="solid">
        <fgColor indexed="16"/>
        <bgColor indexed="64"/>
      </patternFill>
    </fill>
    <fill>
      <patternFill patternType="solid">
        <fgColor rgb="FFFFFFFF"/>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26"/>
        <bgColor indexed="9"/>
      </patternFill>
    </fill>
    <fill>
      <patternFill patternType="solid">
        <fgColor indexed="43"/>
        <bgColor indexed="26"/>
      </patternFill>
    </fill>
    <fill>
      <patternFill patternType="solid">
        <fgColor indexed="44"/>
        <bgColor indexed="64"/>
      </patternFill>
    </fill>
    <fill>
      <patternFill patternType="solid">
        <fgColor rgb="FFF4F4F4"/>
        <bgColor indexed="64"/>
      </patternFill>
    </fill>
  </fills>
  <borders count="163">
    <border>
      <left/>
      <right/>
      <top/>
      <bottom/>
      <diagonal/>
    </border>
    <border>
      <left/>
      <right/>
      <top/>
      <bottom style="thin">
        <color indexed="64"/>
      </bottom>
      <diagonal/>
    </border>
    <border>
      <left/>
      <right/>
      <top/>
      <bottom style="medium">
        <color indexed="2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right/>
      <top/>
      <bottom style="double">
        <color indexed="64"/>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thin">
        <color indexed="8"/>
      </left>
      <right/>
      <top style="thin">
        <color indexed="8"/>
      </top>
      <bottom/>
      <diagonal/>
    </border>
    <border>
      <left/>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indexed="8"/>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n">
        <color indexed="64"/>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double">
        <color indexed="8"/>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thin">
        <color indexed="64"/>
      </left>
      <right/>
      <top style="thin">
        <color indexed="64"/>
      </top>
      <bottom style="thin">
        <color indexed="64"/>
      </bottom>
      <diagonal/>
    </border>
    <border>
      <left style="thin">
        <color indexed="64"/>
      </left>
      <right/>
      <top/>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rgb="FF7F7F7F"/>
      </left>
      <right style="thin">
        <color rgb="FF7F7F7F"/>
      </right>
      <top style="thin">
        <color rgb="FF7F7F7F"/>
      </top>
      <bottom style="thin">
        <color rgb="FF7F7F7F"/>
      </bottom>
      <diagonal/>
    </border>
    <border>
      <left/>
      <right/>
      <top/>
      <bottom style="double">
        <color indexed="10"/>
      </bottom>
      <diagonal/>
    </border>
    <border>
      <left style="thin">
        <color rgb="FFB2B2B2"/>
      </left>
      <right style="thin">
        <color rgb="FFB2B2B2"/>
      </right>
      <top style="thin">
        <color rgb="FFB2B2B2"/>
      </top>
      <bottom style="thin">
        <color rgb="FFB2B2B2"/>
      </bottom>
      <diagonal/>
    </border>
    <border>
      <left/>
      <right/>
      <top style="thin">
        <color indexed="56"/>
      </top>
      <bottom style="double">
        <color indexed="56"/>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ck">
        <color indexed="64"/>
      </left>
      <right style="thick">
        <color indexed="64"/>
      </right>
      <top style="thick">
        <color indexed="64"/>
      </top>
      <bottom style="dashed">
        <color indexed="64"/>
      </bottom>
      <diagonal/>
    </border>
    <border>
      <left style="thin">
        <color indexed="48"/>
      </left>
      <right style="thin">
        <color indexed="48"/>
      </right>
      <top style="thin">
        <color indexed="48"/>
      </top>
      <bottom style="thin">
        <color indexed="48"/>
      </bottom>
      <diagonal/>
    </border>
    <border>
      <left/>
      <right/>
      <top/>
      <bottom style="thin">
        <color indexed="8"/>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style="double">
        <color indexed="64"/>
      </bottom>
      <diagonal/>
    </border>
    <border>
      <left/>
      <right/>
      <top/>
      <bottom style="double">
        <color auto="1"/>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top/>
      <bottom style="medium">
        <color indexed="24"/>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right/>
      <top/>
      <bottom style="medium">
        <color indexed="49"/>
      </bottom>
      <diagonal/>
    </border>
    <border>
      <left/>
      <right/>
      <top style="thin">
        <color indexed="49"/>
      </top>
      <bottom style="double">
        <color indexed="49"/>
      </bottom>
      <diagonal/>
    </border>
    <border>
      <left/>
      <right/>
      <top/>
      <bottom style="medium">
        <color indexed="24"/>
      </bottom>
      <diagonal/>
    </border>
    <border>
      <left/>
      <right/>
      <top/>
      <bottom style="medium">
        <color indexed="30"/>
      </bottom>
      <diagonal/>
    </border>
    <border>
      <left/>
      <right/>
      <top/>
      <bottom style="medium">
        <color indexed="49"/>
      </bottom>
      <diagonal/>
    </border>
    <border>
      <left/>
      <right/>
      <top/>
      <bottom style="medium">
        <color indexed="24"/>
      </bottom>
      <diagonal/>
    </border>
    <border>
      <left/>
      <right/>
      <top/>
      <bottom style="medium">
        <color indexed="30"/>
      </bottom>
      <diagonal/>
    </border>
    <border>
      <left/>
      <right/>
      <top/>
      <bottom style="medium">
        <color indexed="49"/>
      </bottom>
      <diagonal/>
    </border>
    <border>
      <left/>
      <right/>
      <top/>
      <bottom style="medium">
        <color indexed="24"/>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right/>
      <top/>
      <bottom style="medium">
        <color indexed="49"/>
      </bottom>
      <diagonal/>
    </border>
    <border>
      <left/>
      <right/>
      <top style="thin">
        <color indexed="49"/>
      </top>
      <bottom style="double">
        <color indexed="49"/>
      </bottom>
      <diagonal/>
    </border>
    <border>
      <left/>
      <right/>
      <top/>
      <bottom style="medium">
        <color indexed="24"/>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right/>
      <top/>
      <bottom style="medium">
        <color indexed="49"/>
      </bottom>
      <diagonal/>
    </border>
    <border>
      <left/>
      <right/>
      <top style="thin">
        <color indexed="49"/>
      </top>
      <bottom style="double">
        <color indexed="49"/>
      </bottom>
      <diagonal/>
    </border>
    <border>
      <left/>
      <right style="thin">
        <color auto="1"/>
      </right>
      <top/>
      <bottom style="thin">
        <color auto="1"/>
      </bottom>
      <diagonal/>
    </border>
    <border>
      <left style="thin">
        <color auto="1"/>
      </left>
      <right/>
      <top/>
      <bottom style="thin">
        <color auto="1"/>
      </bottom>
      <diagonal/>
    </border>
    <border>
      <left/>
      <right/>
      <top style="medium">
        <color indexed="8"/>
      </top>
      <bottom style="medium">
        <color indexed="8"/>
      </bottom>
      <diagonal/>
    </border>
    <border>
      <left/>
      <right/>
      <top style="thin">
        <color indexed="8"/>
      </top>
      <bottom style="thin">
        <color indexed="8"/>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top style="thin">
        <color auto="1"/>
      </top>
      <bottom style="thin">
        <color auto="1"/>
      </bottom>
      <diagonal/>
    </border>
    <border>
      <left/>
      <right/>
      <top/>
      <bottom style="thin">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8"/>
      </left>
      <right/>
      <top style="thin">
        <color indexed="8"/>
      </top>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right/>
      <top style="thin">
        <color auto="1"/>
      </top>
      <bottom style="thin">
        <color auto="1"/>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8"/>
      </left>
      <right/>
      <top style="thin">
        <color indexed="8"/>
      </top>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right/>
      <top style="thin">
        <color auto="1"/>
      </top>
      <bottom style="thin">
        <color auto="1"/>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8"/>
      </left>
      <right/>
      <top style="thin">
        <color indexed="8"/>
      </top>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right/>
      <top style="thin">
        <color auto="1"/>
      </top>
      <bottom style="thin">
        <color auto="1"/>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8"/>
      </left>
      <right/>
      <top style="thin">
        <color indexed="8"/>
      </top>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right/>
      <top style="thin">
        <color auto="1"/>
      </top>
      <bottom style="thin">
        <color auto="1"/>
      </bottom>
      <diagonal/>
    </border>
    <border>
      <left/>
      <right/>
      <top style="thin">
        <color indexed="49"/>
      </top>
      <bottom style="double">
        <color indexed="49"/>
      </bottom>
      <diagonal/>
    </border>
    <border>
      <left/>
      <right style="thin">
        <color auto="1"/>
      </right>
      <top style="thin">
        <color indexed="64"/>
      </top>
      <bottom/>
      <diagonal/>
    </border>
    <border>
      <left/>
      <right style="thin">
        <color auto="1"/>
      </right>
      <top/>
      <bottom style="thin">
        <color auto="1"/>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top style="thin">
        <color auto="1"/>
      </top>
      <bottom/>
      <diagonal/>
    </border>
    <border>
      <left/>
      <right style="thin">
        <color auto="1"/>
      </right>
      <top style="thin">
        <color auto="1"/>
      </top>
      <bottom/>
      <diagonal/>
    </border>
  </borders>
  <cellStyleXfs count="49789">
    <xf numFmtId="0" fontId="0" fillId="0" borderId="0">
      <protection locked="0"/>
    </xf>
    <xf numFmtId="0" fontId="35" fillId="0" borderId="0"/>
    <xf numFmtId="0" fontId="35" fillId="0" borderId="0"/>
    <xf numFmtId="0" fontId="35" fillId="0" borderId="0"/>
    <xf numFmtId="176" fontId="36" fillId="0" borderId="0" applyFont="0" applyFill="0" applyBorder="0" applyAlignment="0" applyProtection="0"/>
    <xf numFmtId="176" fontId="35" fillId="0" borderId="0" applyFont="0" applyFill="0" applyBorder="0" applyAlignment="0" applyProtection="0"/>
    <xf numFmtId="177" fontId="36" fillId="0" borderId="0" applyFont="0" applyFill="0" applyBorder="0" applyAlignment="0" applyProtection="0"/>
    <xf numFmtId="177" fontId="35" fillId="0" borderId="0" applyFont="0" applyFill="0" applyBorder="0" applyAlignment="0" applyProtection="0"/>
    <xf numFmtId="0" fontId="37"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7"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7"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7"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7"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7"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7"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7"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7"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7"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7"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7"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40" fillId="0" borderId="1" applyNumberFormat="0" applyFill="0" applyAlignment="0" applyProtection="0"/>
    <xf numFmtId="49" fontId="79" fillId="0" borderId="0" applyFont="0" applyFill="0" applyBorder="0" applyAlignment="0" applyProtection="0">
      <alignment horizontal="left"/>
    </xf>
    <xf numFmtId="190" fontId="66" fillId="0" borderId="0" applyAlignment="0" applyProtection="0"/>
    <xf numFmtId="189" fontId="41" fillId="0" borderId="0" applyFill="0" applyBorder="0" applyAlignment="0" applyProtection="0"/>
    <xf numFmtId="49" fontId="41" fillId="0" borderId="0" applyNumberFormat="0" applyAlignment="0" applyProtection="0">
      <alignment horizontal="left"/>
    </xf>
    <xf numFmtId="49" fontId="80" fillId="0" borderId="2" applyNumberFormat="0" applyAlignment="0" applyProtection="0">
      <alignment horizontal="left" wrapText="1"/>
    </xf>
    <xf numFmtId="49" fontId="80" fillId="0" borderId="0" applyNumberFormat="0" applyAlignment="0" applyProtection="0">
      <alignment horizontal="left" wrapText="1"/>
    </xf>
    <xf numFmtId="49" fontId="81" fillId="0" borderId="0" applyAlignment="0" applyProtection="0">
      <alignment horizontal="left"/>
    </xf>
    <xf numFmtId="178" fontId="36" fillId="0" borderId="0" applyFont="0" applyFill="0" applyBorder="0" applyAlignment="0" applyProtection="0"/>
    <xf numFmtId="178" fontId="35" fillId="0" borderId="0" applyFont="0" applyFill="0" applyBorder="0" applyAlignment="0" applyProtection="0"/>
    <xf numFmtId="169" fontId="41" fillId="0" borderId="0" applyFill="0" applyBorder="0" applyAlignment="0"/>
    <xf numFmtId="0" fontId="42" fillId="20" borderId="3" applyNumberFormat="0" applyAlignment="0" applyProtection="0"/>
    <xf numFmtId="0" fontId="42" fillId="20" borderId="3" applyNumberFormat="0" applyAlignment="0" applyProtection="0"/>
    <xf numFmtId="0" fontId="42" fillId="20" borderId="3" applyNumberFormat="0" applyAlignment="0" applyProtection="0"/>
    <xf numFmtId="0" fontId="42" fillId="20" borderId="3" applyNumberFormat="0" applyAlignment="0" applyProtection="0"/>
    <xf numFmtId="0" fontId="42" fillId="20" borderId="3" applyNumberFormat="0" applyAlignment="0" applyProtection="0"/>
    <xf numFmtId="0" fontId="43" fillId="21" borderId="4" applyNumberFormat="0" applyAlignment="0" applyProtection="0"/>
    <xf numFmtId="0" fontId="43" fillId="21" borderId="4" applyNumberFormat="0" applyAlignment="0" applyProtection="0"/>
    <xf numFmtId="0" fontId="43" fillId="21" borderId="4" applyNumberFormat="0" applyAlignment="0" applyProtection="0"/>
    <xf numFmtId="0" fontId="43" fillId="21" borderId="4" applyNumberFormat="0" applyAlignment="0" applyProtection="0"/>
    <xf numFmtId="0" fontId="43" fillId="21" borderId="4" applyNumberFormat="0" applyAlignment="0" applyProtection="0"/>
    <xf numFmtId="43" fontId="34"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43" fontId="44" fillId="0" borderId="0" applyFont="0" applyFill="0" applyBorder="0" applyAlignment="0" applyProtection="0"/>
    <xf numFmtId="43" fontId="37" fillId="0" borderId="0" applyFont="0" applyFill="0" applyBorder="0" applyAlignment="0" applyProtection="0"/>
    <xf numFmtId="43" fontId="44" fillId="0" borderId="0" applyFont="0" applyFill="0" applyBorder="0" applyAlignment="0" applyProtection="0"/>
    <xf numFmtId="43" fontId="34" fillId="0" borderId="0" applyFont="0" applyFill="0" applyBorder="0" applyAlignment="0" applyProtection="0"/>
    <xf numFmtId="183" fontId="44" fillId="0" borderId="0" applyFill="0" applyBorder="0" applyAlignment="0" applyProtection="0"/>
    <xf numFmtId="191" fontId="34" fillId="0" borderId="0" applyFill="0" applyBorder="0" applyAlignment="0" applyProtection="0"/>
    <xf numFmtId="183" fontId="34" fillId="0" borderId="0" applyFill="0" applyBorder="0" applyAlignment="0" applyProtection="0"/>
    <xf numFmtId="43" fontId="44"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165" fontId="34" fillId="0" borderId="0" applyFont="0" applyFill="0" applyBorder="0" applyAlignment="0" applyProtection="0"/>
    <xf numFmtId="0"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37" fillId="0" borderId="0" applyFont="0" applyFill="0" applyBorder="0" applyAlignment="0" applyProtection="0"/>
    <xf numFmtId="165" fontId="34" fillId="0" borderId="0" applyFont="0" applyFill="0" applyBorder="0" applyAlignment="0" applyProtection="0"/>
    <xf numFmtId="0" fontId="45" fillId="0" borderId="0">
      <alignment vertical="top"/>
    </xf>
    <xf numFmtId="0" fontId="44" fillId="0" borderId="0" applyFont="0" applyFill="0" applyBorder="0" applyAlignment="0" applyProtection="0"/>
    <xf numFmtId="43" fontId="35" fillId="0" borderId="0" applyFont="0" applyFill="0" applyBorder="0" applyAlignment="0" applyProtection="0"/>
    <xf numFmtId="183" fontId="44" fillId="0" borderId="0" applyFill="0" applyBorder="0" applyAlignment="0" applyProtection="0"/>
    <xf numFmtId="43" fontId="44" fillId="0" borderId="0" applyFont="0" applyFill="0" applyBorder="0" applyAlignment="0" applyProtection="0"/>
    <xf numFmtId="0" fontId="44" fillId="0" borderId="0" applyFont="0" applyFill="0" applyBorder="0" applyAlignment="0" applyProtection="0"/>
    <xf numFmtId="43" fontId="44" fillId="0" borderId="0" applyFont="0" applyFill="0" applyBorder="0" applyAlignment="0" applyProtection="0"/>
    <xf numFmtId="165" fontId="44" fillId="0" borderId="0" applyFont="0" applyFill="0" applyBorder="0" applyAlignment="0" applyProtection="0"/>
    <xf numFmtId="43" fontId="37" fillId="0" borderId="0" applyFont="0" applyFill="0" applyBorder="0" applyAlignment="0" applyProtection="0"/>
    <xf numFmtId="183" fontId="44" fillId="0" borderId="0" applyFill="0" applyBorder="0" applyAlignment="0" applyProtection="0"/>
    <xf numFmtId="43" fontId="37" fillId="0" borderId="0" applyFont="0" applyFill="0" applyBorder="0" applyAlignment="0" applyProtection="0"/>
    <xf numFmtId="43" fontId="44" fillId="0" borderId="0" applyFont="0" applyFill="0" applyBorder="0" applyAlignment="0" applyProtection="0"/>
    <xf numFmtId="165" fontId="73" fillId="0" borderId="0" applyFont="0" applyFill="0" applyBorder="0" applyAlignment="0" applyProtection="0"/>
    <xf numFmtId="43" fontId="34" fillId="0" borderId="0" applyFont="0" applyFill="0" applyBorder="0" applyAlignment="0" applyProtection="0"/>
    <xf numFmtId="165" fontId="44" fillId="0" borderId="0" applyFont="0" applyFill="0" applyBorder="0" applyAlignment="0" applyProtection="0"/>
    <xf numFmtId="43" fontId="35"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79" fontId="46" fillId="0" borderId="0" applyFill="0" applyBorder="0">
      <alignment horizontal="left"/>
    </xf>
    <xf numFmtId="179" fontId="72" fillId="0" borderId="0" applyFill="0" applyBorder="0">
      <alignment horizontal="left"/>
    </xf>
    <xf numFmtId="44" fontId="44" fillId="0" borderId="0" applyFont="0" applyFill="0" applyBorder="0" applyAlignment="0" applyProtection="0"/>
    <xf numFmtId="192" fontId="34" fillId="0" borderId="0" applyFont="0" applyFill="0" applyBorder="0" applyAlignment="0" applyProtection="0"/>
    <xf numFmtId="180" fontId="36" fillId="0" borderId="0" applyFont="0" applyFill="0" applyBorder="0" applyAlignment="0" applyProtection="0"/>
    <xf numFmtId="180" fontId="35" fillId="0" borderId="0" applyFont="0" applyFill="0" applyBorder="0" applyAlignment="0" applyProtection="0"/>
    <xf numFmtId="168" fontId="47" fillId="0" borderId="0" applyFont="0" applyFill="0" applyBorder="0" applyAlignment="0" applyProtection="0"/>
    <xf numFmtId="175" fontId="35"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34" fillId="0" borderId="0"/>
    <xf numFmtId="0" fontId="44" fillId="0" borderId="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38" fontId="41" fillId="22" borderId="0" applyNumberFormat="0" applyBorder="0" applyAlignment="0" applyProtection="0"/>
    <xf numFmtId="0" fontId="50" fillId="0" borderId="5" applyNumberFormat="0" applyAlignment="0" applyProtection="0">
      <alignment horizontal="left" vertical="center"/>
    </xf>
    <xf numFmtId="0" fontId="50" fillId="0" borderId="6">
      <alignment horizontal="left" vertical="center"/>
    </xf>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4" fillId="7" borderId="3" applyNumberFormat="0" applyAlignment="0" applyProtection="0"/>
    <xf numFmtId="10" fontId="41" fillId="23" borderId="10" applyNumberFormat="0" applyBorder="0" applyAlignment="0" applyProtection="0"/>
    <xf numFmtId="0" fontId="54" fillId="7" borderId="3" applyNumberFormat="0" applyAlignment="0" applyProtection="0"/>
    <xf numFmtId="0" fontId="54" fillId="7" borderId="3" applyNumberFormat="0" applyAlignment="0" applyProtection="0"/>
    <xf numFmtId="0" fontId="54" fillId="7" borderId="3" applyNumberFormat="0" applyAlignment="0" applyProtection="0"/>
    <xf numFmtId="0" fontId="54" fillId="7" borderId="3" applyNumberFormat="0" applyAlignment="0" applyProtection="0"/>
    <xf numFmtId="181" fontId="34" fillId="0" borderId="0"/>
    <xf numFmtId="181" fontId="44" fillId="0" borderId="0"/>
    <xf numFmtId="182" fontId="55" fillId="0" borderId="0"/>
    <xf numFmtId="0" fontId="56" fillId="0" borderId="11" applyNumberFormat="0" applyFill="0" applyAlignment="0" applyProtection="0"/>
    <xf numFmtId="0" fontId="56" fillId="0" borderId="11" applyNumberFormat="0" applyFill="0" applyAlignment="0" applyProtection="0"/>
    <xf numFmtId="0" fontId="56" fillId="0" borderId="11" applyNumberFormat="0" applyFill="0" applyAlignment="0" applyProtection="0"/>
    <xf numFmtId="0" fontId="56" fillId="0" borderId="11" applyNumberFormat="0" applyFill="0" applyAlignment="0" applyProtection="0"/>
    <xf numFmtId="0" fontId="56" fillId="0" borderId="11" applyNumberFormat="0" applyFill="0" applyAlignment="0" applyProtection="0"/>
    <xf numFmtId="184" fontId="44" fillId="0" borderId="0" applyFont="0" applyFill="0" applyBorder="0" applyAlignment="0" applyProtection="0"/>
    <xf numFmtId="185" fontId="44" fillId="0" borderId="0" applyFont="0" applyFill="0" applyBorder="0" applyAlignment="0" applyProtection="0"/>
    <xf numFmtId="167" fontId="57" fillId="0" borderId="0" applyFill="0" applyBorder="0">
      <alignment horizontal="center" vertical="top"/>
    </xf>
    <xf numFmtId="0" fontId="58" fillId="24" borderId="0" applyNumberFormat="0" applyBorder="0" applyAlignment="0" applyProtection="0"/>
    <xf numFmtId="0" fontId="58" fillId="24" borderId="0" applyNumberFormat="0" applyBorder="0" applyAlignment="0" applyProtection="0"/>
    <xf numFmtId="0" fontId="58" fillId="24" borderId="0" applyNumberFormat="0" applyBorder="0" applyAlignment="0" applyProtection="0"/>
    <xf numFmtId="0" fontId="58" fillId="24" borderId="0" applyNumberFormat="0" applyBorder="0" applyAlignment="0" applyProtection="0"/>
    <xf numFmtId="0" fontId="58" fillId="24" borderId="0" applyNumberFormat="0" applyBorder="0" applyAlignment="0" applyProtection="0"/>
    <xf numFmtId="0" fontId="34" fillId="0" borderId="0"/>
    <xf numFmtId="0" fontId="44" fillId="0" borderId="0"/>
    <xf numFmtId="0" fontId="33" fillId="0" borderId="0"/>
    <xf numFmtId="0" fontId="34" fillId="0" borderId="0"/>
    <xf numFmtId="0" fontId="35" fillId="0" borderId="0"/>
    <xf numFmtId="0" fontId="35" fillId="0" borderId="0"/>
    <xf numFmtId="0" fontId="35" fillId="0" borderId="0"/>
    <xf numFmtId="0" fontId="35" fillId="0" borderId="0"/>
    <xf numFmtId="0" fontId="84" fillId="0" borderId="0"/>
    <xf numFmtId="0" fontId="44" fillId="0" borderId="0">
      <alignment vertical="top"/>
    </xf>
    <xf numFmtId="0" fontId="44" fillId="0" borderId="0"/>
    <xf numFmtId="0" fontId="44" fillId="0" borderId="0">
      <alignment vertical="top"/>
    </xf>
    <xf numFmtId="0" fontId="35" fillId="0" borderId="0"/>
    <xf numFmtId="0" fontId="34" fillId="0" borderId="0"/>
    <xf numFmtId="0" fontId="34" fillId="0" borderId="0"/>
    <xf numFmtId="0" fontId="35" fillId="0" borderId="0"/>
    <xf numFmtId="0" fontId="37" fillId="0" borderId="0"/>
    <xf numFmtId="0" fontId="35" fillId="0" borderId="0"/>
    <xf numFmtId="0" fontId="35" fillId="0" borderId="0"/>
    <xf numFmtId="0" fontId="44" fillId="0" borderId="0"/>
    <xf numFmtId="0" fontId="34" fillId="0" borderId="0">
      <alignment vertical="top"/>
    </xf>
    <xf numFmtId="0" fontId="35" fillId="0" borderId="0"/>
    <xf numFmtId="0" fontId="44" fillId="0" borderId="0"/>
    <xf numFmtId="0" fontId="44" fillId="0" borderId="0"/>
    <xf numFmtId="0" fontId="44" fillId="0" borderId="0">
      <alignment vertical="top"/>
    </xf>
    <xf numFmtId="0" fontId="44" fillId="0" borderId="0"/>
    <xf numFmtId="0" fontId="34" fillId="0" borderId="0"/>
    <xf numFmtId="0" fontId="35" fillId="0" borderId="0"/>
    <xf numFmtId="0" fontId="35" fillId="0" borderId="0">
      <alignment vertical="top"/>
    </xf>
    <xf numFmtId="0" fontId="37" fillId="0" borderId="0"/>
    <xf numFmtId="0" fontId="57" fillId="0" borderId="0"/>
    <xf numFmtId="0" fontId="57" fillId="0" borderId="0"/>
    <xf numFmtId="0" fontId="34" fillId="0" borderId="0"/>
    <xf numFmtId="0" fontId="34" fillId="0" borderId="0"/>
    <xf numFmtId="0" fontId="34" fillId="0" borderId="0"/>
    <xf numFmtId="0" fontId="35" fillId="25" borderId="12" applyNumberFormat="0" applyFont="0" applyAlignment="0" applyProtection="0"/>
    <xf numFmtId="0" fontId="35" fillId="25" borderId="12" applyNumberFormat="0" applyFont="0" applyAlignment="0" applyProtection="0"/>
    <xf numFmtId="0" fontId="35" fillId="25" borderId="12" applyNumberFormat="0" applyFont="0" applyAlignment="0" applyProtection="0"/>
    <xf numFmtId="0" fontId="35" fillId="25" borderId="12" applyNumberFormat="0" applyFont="0" applyAlignment="0" applyProtection="0"/>
    <xf numFmtId="0" fontId="35" fillId="25" borderId="12" applyNumberFormat="0" applyFont="0" applyAlignment="0" applyProtection="0"/>
    <xf numFmtId="0" fontId="59" fillId="20" borderId="13" applyNumberFormat="0" applyAlignment="0" applyProtection="0"/>
    <xf numFmtId="0" fontId="59" fillId="20" borderId="13" applyNumberFormat="0" applyAlignment="0" applyProtection="0"/>
    <xf numFmtId="0" fontId="59" fillId="20" borderId="13" applyNumberFormat="0" applyAlignment="0" applyProtection="0"/>
    <xf numFmtId="0" fontId="59" fillId="20" borderId="13" applyNumberFormat="0" applyAlignment="0" applyProtection="0"/>
    <xf numFmtId="0" fontId="59" fillId="20" borderId="13" applyNumberFormat="0" applyAlignment="0" applyProtection="0"/>
    <xf numFmtId="9" fontId="34" fillId="0" borderId="0" applyFont="0" applyFill="0" applyBorder="0" applyAlignment="0" applyProtection="0"/>
    <xf numFmtId="10" fontId="34" fillId="0" borderId="0" applyFont="0" applyFill="0" applyBorder="0" applyAlignment="0" applyProtection="0"/>
    <xf numFmtId="10" fontId="44" fillId="0" borderId="0" applyFont="0" applyFill="0" applyBorder="0" applyAlignment="0" applyProtection="0"/>
    <xf numFmtId="9" fontId="44" fillId="0" borderId="0" applyFont="0" applyFill="0" applyBorder="0" applyAlignment="0" applyProtection="0"/>
    <xf numFmtId="9" fontId="35" fillId="0" borderId="0" applyFont="0" applyFill="0" applyBorder="0" applyAlignment="0" applyProtection="0"/>
    <xf numFmtId="9" fontId="44" fillId="0" borderId="0" applyFont="0" applyFill="0" applyBorder="0" applyAlignment="0" applyProtection="0"/>
    <xf numFmtId="9" fontId="34"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44" fillId="0" borderId="0" applyFont="0" applyFill="0" applyBorder="0" applyAlignment="0" applyProtection="0"/>
    <xf numFmtId="9" fontId="34" fillId="0" borderId="0" applyFont="0" applyFill="0" applyBorder="0" applyAlignment="0" applyProtection="0"/>
    <xf numFmtId="9" fontId="44" fillId="0" borderId="0" applyFont="0" applyFill="0" applyBorder="0" applyAlignment="0" applyProtection="0"/>
    <xf numFmtId="9" fontId="34"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45" fillId="0" borderId="0">
      <alignment vertical="top"/>
    </xf>
    <xf numFmtId="0" fontId="45" fillId="0" borderId="0">
      <alignment vertical="top"/>
    </xf>
    <xf numFmtId="0" fontId="60" fillId="0" borderId="0">
      <alignment horizontal="left" vertical="center"/>
    </xf>
    <xf numFmtId="0" fontId="61" fillId="0" borderId="0" applyNumberFormat="0" applyFill="0" applyBorder="0" applyProtection="0">
      <alignment vertical="center"/>
    </xf>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3" fillId="0" borderId="14"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32" fillId="0" borderId="0"/>
    <xf numFmtId="43" fontId="32" fillId="0" borderId="0" applyFont="0" applyFill="0" applyBorder="0" applyAlignment="0" applyProtection="0"/>
    <xf numFmtId="0" fontId="34" fillId="0" borderId="0"/>
    <xf numFmtId="0" fontId="35" fillId="0" borderId="0"/>
    <xf numFmtId="0" fontId="34" fillId="0" borderId="0"/>
    <xf numFmtId="0" fontId="33" fillId="0" borderId="0"/>
    <xf numFmtId="0" fontId="33" fillId="0" borderId="0"/>
    <xf numFmtId="0" fontId="91" fillId="0" borderId="0"/>
    <xf numFmtId="43" fontId="35" fillId="0" borderId="0" applyFont="0" applyFill="0" applyBorder="0" applyAlignment="0" applyProtection="0"/>
    <xf numFmtId="43" fontId="33" fillId="0" borderId="0" applyFont="0" applyFill="0" applyBorder="0" applyAlignment="0" applyProtection="0"/>
    <xf numFmtId="0" fontId="35" fillId="0" borderId="0"/>
    <xf numFmtId="0" fontId="35" fillId="0" borderId="0">
      <alignment vertical="top"/>
    </xf>
    <xf numFmtId="9" fontId="35" fillId="0" borderId="0" applyFont="0" applyFill="0" applyBorder="0" applyAlignment="0" applyProtection="0"/>
    <xf numFmtId="0" fontId="34" fillId="0" borderId="0"/>
    <xf numFmtId="0" fontId="34" fillId="0" borderId="0"/>
    <xf numFmtId="0" fontId="34" fillId="0" borderId="0"/>
    <xf numFmtId="0" fontId="91" fillId="0" borderId="0"/>
    <xf numFmtId="175" fontId="91" fillId="0" borderId="0"/>
    <xf numFmtId="175" fontId="91" fillId="0" borderId="0"/>
    <xf numFmtId="175" fontId="91" fillId="0" borderId="0"/>
    <xf numFmtId="175" fontId="91" fillId="0" borderId="0"/>
    <xf numFmtId="175" fontId="91" fillId="0" borderId="0"/>
    <xf numFmtId="175" fontId="91" fillId="0" borderId="0"/>
    <xf numFmtId="0" fontId="34" fillId="0" borderId="0"/>
    <xf numFmtId="0" fontId="34" fillId="0" borderId="0"/>
    <xf numFmtId="0" fontId="34" fillId="0" borderId="0"/>
    <xf numFmtId="0" fontId="34" fillId="0" borderId="0"/>
    <xf numFmtId="0" fontId="34" fillId="0" borderId="0"/>
    <xf numFmtId="0" fontId="93" fillId="0" borderId="0" applyNumberFormat="0" applyFill="0" applyBorder="0" applyAlignment="0" applyProtection="0"/>
    <xf numFmtId="169" fontId="41" fillId="0" borderId="0" applyFill="0" applyBorder="0" applyAlignment="0"/>
    <xf numFmtId="169" fontId="41" fillId="0" borderId="0" applyFill="0" applyBorder="0" applyAlignment="0"/>
    <xf numFmtId="169" fontId="41" fillId="0" borderId="0" applyFill="0" applyBorder="0" applyAlignment="0"/>
    <xf numFmtId="169" fontId="41" fillId="0" borderId="0" applyFill="0" applyBorder="0" applyAlignment="0"/>
    <xf numFmtId="189" fontId="34" fillId="0" borderId="0" applyFill="0" applyBorder="0" applyAlignment="0"/>
    <xf numFmtId="196" fontId="34" fillId="0" borderId="0" applyFill="0" applyBorder="0" applyAlignment="0"/>
    <xf numFmtId="0"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65" fontId="34" fillId="0" borderId="0" applyFont="0" applyFill="0" applyBorder="0" applyAlignment="0" applyProtection="0"/>
    <xf numFmtId="197"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4" fontId="33" fillId="0" borderId="0" applyFont="0" applyFill="0" applyBorder="0" applyAlignment="0" applyProtection="0"/>
    <xf numFmtId="43" fontId="31" fillId="0" borderId="0" applyFont="0" applyFill="0" applyBorder="0" applyAlignment="0" applyProtection="0"/>
    <xf numFmtId="43" fontId="35" fillId="0" borderId="0" applyFont="0" applyFill="0" applyBorder="0" applyAlignment="0" applyProtection="0"/>
    <xf numFmtId="164" fontId="31" fillId="0" borderId="0" applyFont="0" applyFill="0" applyBorder="0" applyAlignment="0" applyProtection="0"/>
    <xf numFmtId="43" fontId="34" fillId="0" borderId="0" applyFont="0" applyFill="0" applyBorder="0" applyAlignment="0" applyProtection="0"/>
    <xf numFmtId="176" fontId="34" fillId="0" borderId="0" applyFont="0" applyFill="0" applyBorder="0" applyAlignment="0" applyProtection="0"/>
    <xf numFmtId="173" fontId="34" fillId="0" borderId="0" applyFont="0" applyFill="0" applyBorder="0" applyAlignment="0" applyProtection="0"/>
    <xf numFmtId="43" fontId="35" fillId="0" borderId="0" applyFont="0" applyFill="0" applyBorder="0" applyAlignment="0" applyProtection="0"/>
    <xf numFmtId="0" fontId="45" fillId="0" borderId="0">
      <alignment vertical="top"/>
    </xf>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64" fontId="33" fillId="0" borderId="0" applyFont="0" applyFill="0" applyBorder="0" applyAlignment="0" applyProtection="0"/>
    <xf numFmtId="43" fontId="34"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0" fontId="45" fillId="0" borderId="0">
      <alignment vertical="top"/>
    </xf>
    <xf numFmtId="43" fontId="34" fillId="0" borderId="0" applyFont="0" applyFill="0" applyBorder="0" applyAlignment="0" applyProtection="0"/>
    <xf numFmtId="43" fontId="33"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94" fillId="0" borderId="0" applyNumberFormat="0" applyFill="0" applyBorder="0" applyAlignment="0" applyProtection="0"/>
    <xf numFmtId="0" fontId="95" fillId="22" borderId="0" applyFill="0" applyBorder="0"/>
    <xf numFmtId="0" fontId="96" fillId="0" borderId="0" applyNumberFormat="0" applyAlignment="0">
      <alignment horizontal="left"/>
    </xf>
    <xf numFmtId="198" fontId="35" fillId="0" borderId="0" applyFont="0" applyFill="0" applyBorder="0" applyAlignment="0" applyProtection="0"/>
    <xf numFmtId="198" fontId="35" fillId="0" borderId="0" applyFont="0" applyFill="0" applyBorder="0" applyAlignment="0" applyProtection="0"/>
    <xf numFmtId="198" fontId="35" fillId="0" borderId="0" applyFont="0" applyFill="0" applyBorder="0" applyAlignment="0" applyProtection="0"/>
    <xf numFmtId="198" fontId="35" fillId="0" borderId="0" applyFont="0" applyFill="0" applyBorder="0" applyAlignment="0" applyProtection="0"/>
    <xf numFmtId="198" fontId="35" fillId="0" borderId="0" applyFont="0" applyFill="0" applyBorder="0" applyAlignment="0" applyProtection="0"/>
    <xf numFmtId="198" fontId="35" fillId="0" borderId="0" applyFont="0" applyFill="0" applyBorder="0" applyAlignment="0" applyProtection="0"/>
    <xf numFmtId="198" fontId="35" fillId="0" borderId="0" applyFont="0" applyFill="0" applyBorder="0" applyAlignment="0" applyProtection="0"/>
    <xf numFmtId="0" fontId="94" fillId="0" borderId="0" applyNumberFormat="0" applyFill="0" applyBorder="0" applyAlignment="0" applyProtection="0"/>
    <xf numFmtId="0" fontId="97" fillId="22" borderId="0"/>
    <xf numFmtId="196" fontId="34" fillId="0" borderId="0" applyFill="0" applyBorder="0" applyAlignment="0"/>
    <xf numFmtId="0" fontId="98" fillId="0" borderId="0" applyNumberFormat="0" applyAlignment="0">
      <alignment horizontal="left"/>
    </xf>
    <xf numFmtId="175" fontId="34" fillId="0" borderId="0" applyFont="0" applyFill="0" applyBorder="0" applyAlignment="0" applyProtection="0"/>
    <xf numFmtId="175" fontId="34" fillId="0" borderId="0" applyFont="0" applyFill="0" applyBorder="0" applyAlignment="0" applyProtection="0"/>
    <xf numFmtId="175" fontId="34" fillId="0" borderId="0" applyFont="0" applyFill="0" applyBorder="0" applyAlignment="0" applyProtection="0"/>
    <xf numFmtId="175" fontId="34" fillId="0" borderId="0" applyFont="0" applyFill="0" applyBorder="0" applyAlignment="0" applyProtection="0"/>
    <xf numFmtId="0" fontId="99" fillId="0" borderId="0" applyFill="0" applyAlignment="0"/>
    <xf numFmtId="0" fontId="34" fillId="0" borderId="0"/>
    <xf numFmtId="0" fontId="34" fillId="0" borderId="0"/>
    <xf numFmtId="0" fontId="34" fillId="0" borderId="0"/>
    <xf numFmtId="0" fontId="34" fillId="0" borderId="0"/>
    <xf numFmtId="0" fontId="100" fillId="0" borderId="0" applyNumberFormat="0" applyFill="0" applyBorder="0" applyAlignment="0" applyProtection="0">
      <alignment vertical="top"/>
      <protection locked="0"/>
    </xf>
    <xf numFmtId="10" fontId="41" fillId="37" borderId="10" applyNumberFormat="0" applyBorder="0" applyAlignment="0" applyProtection="0"/>
    <xf numFmtId="10" fontId="41" fillId="37" borderId="10" applyNumberFormat="0" applyBorder="0" applyAlignment="0" applyProtection="0"/>
    <xf numFmtId="10" fontId="41" fillId="37" borderId="10" applyNumberFormat="0" applyBorder="0" applyAlignment="0" applyProtection="0"/>
    <xf numFmtId="10" fontId="41" fillId="37" borderId="10" applyNumberFormat="0" applyBorder="0" applyAlignment="0" applyProtection="0"/>
    <xf numFmtId="181" fontId="34" fillId="0" borderId="0"/>
    <xf numFmtId="181" fontId="34" fillId="0" borderId="0"/>
    <xf numFmtId="181" fontId="34" fillId="0" borderId="0"/>
    <xf numFmtId="181" fontId="34" fillId="0" borderId="0"/>
    <xf numFmtId="196" fontId="34" fillId="0" borderId="0" applyFill="0" applyBorder="0" applyAlignment="0"/>
    <xf numFmtId="199" fontId="34" fillId="0" borderId="0" applyFont="0" applyFill="0" applyBorder="0" applyAlignment="0" applyProtection="0"/>
    <xf numFmtId="200" fontId="34" fillId="0" borderId="0" applyFont="0" applyFill="0" applyBorder="0" applyAlignment="0" applyProtection="0"/>
    <xf numFmtId="201" fontId="34" fillId="0" borderId="0" applyFont="0" applyFill="0" applyBorder="0" applyAlignment="0" applyProtection="0"/>
    <xf numFmtId="202" fontId="34" fillId="0" borderId="0" applyFont="0" applyFill="0" applyBorder="0" applyAlignment="0" applyProtection="0"/>
    <xf numFmtId="0" fontId="57" fillId="0" borderId="0"/>
    <xf numFmtId="0" fontId="34"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1" fillId="0" borderId="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5" fillId="0" borderId="0"/>
    <xf numFmtId="0" fontId="31" fillId="0" borderId="0"/>
    <xf numFmtId="0" fontId="31" fillId="0" borderId="0"/>
    <xf numFmtId="0" fontId="33" fillId="0" borderId="0"/>
    <xf numFmtId="0" fontId="33" fillId="0" borderId="0"/>
    <xf numFmtId="0" fontId="33" fillId="0" borderId="0"/>
    <xf numFmtId="0" fontId="33" fillId="0" borderId="0"/>
    <xf numFmtId="0" fontId="35" fillId="0" borderId="0"/>
    <xf numFmtId="0" fontId="35" fillId="0" borderId="0"/>
    <xf numFmtId="0" fontId="3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5" fillId="0" borderId="0"/>
    <xf numFmtId="0" fontId="35" fillId="0" borderId="0"/>
    <xf numFmtId="0" fontId="35" fillId="0" borderId="0"/>
    <xf numFmtId="0" fontId="35" fillId="0" borderId="0"/>
    <xf numFmtId="0" fontId="34" fillId="0" borderId="0"/>
    <xf numFmtId="0" fontId="34" fillId="0" borderId="0"/>
    <xf numFmtId="0" fontId="34" fillId="0" borderId="0"/>
    <xf numFmtId="0" fontId="34" fillId="0" borderId="0"/>
    <xf numFmtId="0" fontId="3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5" fillId="0" borderId="0"/>
    <xf numFmtId="0" fontId="35" fillId="0" borderId="0"/>
    <xf numFmtId="0" fontId="35" fillId="0" borderId="0"/>
    <xf numFmtId="0" fontId="3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5" fillId="0" borderId="0"/>
    <xf numFmtId="0" fontId="35" fillId="0" borderId="0"/>
    <xf numFmtId="0" fontId="35" fillId="0" borderId="0"/>
    <xf numFmtId="0" fontId="31"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5" fillId="0" borderId="0">
      <alignment vertical="top"/>
    </xf>
    <xf numFmtId="0" fontId="35" fillId="0" borderId="0">
      <alignment vertical="top"/>
    </xf>
    <xf numFmtId="0" fontId="35" fillId="0" borderId="0">
      <alignment vertical="top"/>
    </xf>
    <xf numFmtId="0" fontId="34" fillId="0" borderId="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1" fillId="0" borderId="0">
      <alignment vertical="top"/>
    </xf>
    <xf numFmtId="0" fontId="3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1" fillId="0" borderId="0">
      <alignment wrapText="1"/>
    </xf>
    <xf numFmtId="0" fontId="41" fillId="0" borderId="0" applyFill="0" applyBorder="0" applyProtection="0">
      <alignment horizontal="center" vertical="center"/>
    </xf>
    <xf numFmtId="10" fontId="34"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5"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5" fillId="0" borderId="0" applyFont="0" applyFill="0" applyBorder="0" applyAlignment="0" applyProtection="0"/>
    <xf numFmtId="9" fontId="34" fillId="0" borderId="0" applyFont="0" applyFill="0" applyBorder="0" applyAlignment="0" applyProtection="0"/>
    <xf numFmtId="196" fontId="34" fillId="0" borderId="0" applyFill="0" applyBorder="0" applyAlignment="0"/>
    <xf numFmtId="0" fontId="102" fillId="0" borderId="25" applyNumberFormat="0" applyBorder="0" applyAlignment="0"/>
    <xf numFmtId="14" fontId="103" fillId="0" borderId="0" applyNumberFormat="0" applyFill="0" applyBorder="0" applyAlignment="0" applyProtection="0">
      <alignment horizontal="left"/>
    </xf>
    <xf numFmtId="0" fontId="34" fillId="0" borderId="0"/>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104" fillId="0" borderId="0"/>
    <xf numFmtId="40" fontId="105" fillId="0" borderId="0" applyBorder="0">
      <alignment horizontal="right"/>
    </xf>
    <xf numFmtId="37" fontId="106" fillId="0" borderId="26" applyNumberFormat="0" applyFont="0" applyBorder="0" applyAlignment="0" applyProtection="0">
      <alignment horizontal="centerContinuous"/>
    </xf>
    <xf numFmtId="49" fontId="45" fillId="0" borderId="0" applyFill="0" applyBorder="0" applyAlignment="0"/>
    <xf numFmtId="196" fontId="34" fillId="0" borderId="0" applyFill="0" applyBorder="0" applyAlignment="0"/>
    <xf numFmtId="164" fontId="34" fillId="0" borderId="0" applyFont="0" applyFill="0" applyBorder="0" applyAlignment="0" applyProtection="0"/>
    <xf numFmtId="165" fontId="34" fillId="0" borderId="0" applyFont="0" applyFill="0" applyBorder="0" applyAlignment="0" applyProtection="0"/>
    <xf numFmtId="0" fontId="66" fillId="22" borderId="0" applyFont="0" applyFill="0">
      <alignment horizontal="center"/>
    </xf>
    <xf numFmtId="203" fontId="34" fillId="0" borderId="0" applyFont="0" applyFill="0" applyBorder="0" applyAlignment="0" applyProtection="0"/>
    <xf numFmtId="204" fontId="34" fillId="0" borderId="0" applyFont="0" applyFill="0" applyBorder="0" applyAlignment="0" applyProtection="0"/>
    <xf numFmtId="0" fontId="35" fillId="0" borderId="0"/>
    <xf numFmtId="0" fontId="35" fillId="0" borderId="0">
      <alignment vertical="top"/>
    </xf>
    <xf numFmtId="0" fontId="35" fillId="0" borderId="0"/>
    <xf numFmtId="0" fontId="35" fillId="0" borderId="0">
      <alignment vertical="top"/>
    </xf>
    <xf numFmtId="165" fontId="73" fillId="0" borderId="0" applyFont="0" applyFill="0" applyBorder="0" applyAlignment="0" applyProtection="0"/>
    <xf numFmtId="43" fontId="35" fillId="0" borderId="0" applyFont="0" applyFill="0" applyBorder="0" applyAlignment="0" applyProtection="0"/>
    <xf numFmtId="0" fontId="35" fillId="0" borderId="0"/>
    <xf numFmtId="0" fontId="34" fillId="0" borderId="0"/>
    <xf numFmtId="195" fontId="35" fillId="0" borderId="0"/>
    <xf numFmtId="0" fontId="122" fillId="0" borderId="0"/>
    <xf numFmtId="0" fontId="45" fillId="0" borderId="0">
      <alignment vertical="top"/>
    </xf>
    <xf numFmtId="0" fontId="77" fillId="0" borderId="0" applyNumberFormat="0" applyFont="0" applyFill="0" applyBorder="0" applyAlignment="0" applyProtection="0">
      <alignment vertical="top"/>
    </xf>
    <xf numFmtId="0" fontId="77" fillId="0" borderId="0" applyNumberFormat="0" applyFont="0" applyFill="0" applyBorder="0" applyAlignment="0" applyProtection="0">
      <alignment vertical="top"/>
    </xf>
    <xf numFmtId="0" fontId="124" fillId="0" borderId="0">
      <alignment horizontal="centerContinuous"/>
    </xf>
    <xf numFmtId="0" fontId="71" fillId="0" borderId="0"/>
    <xf numFmtId="0" fontId="71" fillId="0" borderId="41"/>
    <xf numFmtId="207" fontId="125" fillId="0" borderId="0">
      <protection locked="0"/>
    </xf>
    <xf numFmtId="209" fontId="34" fillId="0" borderId="0">
      <protection locked="0"/>
    </xf>
    <xf numFmtId="209" fontId="34" fillId="0" borderId="0">
      <protection locked="0"/>
    </xf>
    <xf numFmtId="0" fontId="126" fillId="0" borderId="0" applyNumberFormat="0" applyFill="0" applyBorder="0" applyAlignment="0" applyProtection="0">
      <alignment vertical="top"/>
      <protection locked="0"/>
    </xf>
    <xf numFmtId="0" fontId="127" fillId="42" borderId="41"/>
    <xf numFmtId="42" fontId="34" fillId="0" borderId="0" applyFont="0" applyFill="0" applyBorder="0" applyAlignment="0" applyProtection="0"/>
    <xf numFmtId="44" fontId="34" fillId="0" borderId="0" applyFont="0" applyFill="0" applyBorder="0" applyAlignment="0" applyProtection="0"/>
    <xf numFmtId="40" fontId="128" fillId="0" borderId="0" applyFont="0" applyFill="0" applyBorder="0" applyAlignment="0" applyProtection="0"/>
    <xf numFmtId="38" fontId="128" fillId="0" borderId="0" applyFont="0" applyFill="0" applyBorder="0" applyAlignment="0" applyProtection="0"/>
    <xf numFmtId="210" fontId="34" fillId="0" borderId="0">
      <alignment horizontal="left"/>
    </xf>
    <xf numFmtId="0" fontId="71" fillId="0" borderId="0"/>
    <xf numFmtId="0" fontId="71" fillId="0" borderId="41"/>
    <xf numFmtId="40" fontId="46" fillId="0" borderId="0"/>
    <xf numFmtId="0" fontId="129" fillId="43" borderId="0"/>
    <xf numFmtId="0" fontId="127" fillId="0" borderId="42"/>
    <xf numFmtId="0" fontId="127" fillId="0" borderId="41"/>
    <xf numFmtId="43" fontId="34" fillId="0" borderId="0" applyFont="0" applyFill="0" applyBorder="0" applyAlignment="0" applyProtection="0"/>
    <xf numFmtId="0" fontId="34" fillId="0" borderId="0"/>
    <xf numFmtId="43" fontId="35" fillId="0" borderId="0" applyFont="0" applyFill="0" applyBorder="0" applyAlignment="0" applyProtection="0"/>
    <xf numFmtId="0" fontId="30" fillId="0" borderId="0"/>
    <xf numFmtId="43" fontId="30" fillId="0" borderId="0" applyFont="0" applyFill="0" applyBorder="0" applyAlignment="0" applyProtection="0"/>
    <xf numFmtId="198" fontId="35" fillId="0" borderId="0"/>
    <xf numFmtId="0" fontId="29" fillId="0" borderId="0"/>
    <xf numFmtId="9" fontId="29" fillId="0" borderId="0" applyFont="0" applyFill="0" applyBorder="0" applyAlignment="0" applyProtection="0"/>
    <xf numFmtId="43" fontId="29" fillId="0" borderId="0" applyFont="0" applyFill="0" applyBorder="0" applyAlignment="0" applyProtection="0"/>
    <xf numFmtId="213" fontId="34" fillId="0" borderId="0" applyFont="0" applyFill="0" applyBorder="0" applyAlignment="0" applyProtection="0"/>
    <xf numFmtId="0" fontId="34" fillId="0" borderId="0"/>
    <xf numFmtId="0" fontId="25" fillId="0" borderId="0"/>
    <xf numFmtId="43" fontId="34" fillId="0" borderId="0" applyFont="0" applyFill="0" applyBorder="0" applyAlignment="0" applyProtection="0"/>
    <xf numFmtId="0" fontId="34" fillId="0" borderId="0"/>
    <xf numFmtId="0" fontId="34" fillId="0" borderId="0"/>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5" fillId="0" borderId="0">
      <alignment vertical="top"/>
    </xf>
    <xf numFmtId="0" fontId="34" fillId="0" borderId="0"/>
    <xf numFmtId="49" fontId="34" fillId="0" borderId="0" applyNumberFormat="0" applyFont="0" applyFill="0" applyBorder="0" applyAlignment="0" applyProtection="0"/>
    <xf numFmtId="49" fontId="34" fillId="0" borderId="0" applyNumberFormat="0" applyFont="0" applyFill="0" applyBorder="0" applyAlignment="0" applyProtection="0"/>
    <xf numFmtId="49" fontId="34" fillId="0" borderId="0" applyNumberFormat="0" applyFont="0" applyFill="0" applyBorder="0" applyAlignment="0" applyProtection="0"/>
    <xf numFmtId="0" fontId="45" fillId="0" borderId="0">
      <alignment vertical="top"/>
    </xf>
    <xf numFmtId="0" fontId="45" fillId="0" borderId="0">
      <alignment vertical="top"/>
    </xf>
    <xf numFmtId="0" fontId="45" fillId="0" borderId="0">
      <alignment vertical="top"/>
    </xf>
    <xf numFmtId="175" fontId="91" fillId="0" borderId="0"/>
    <xf numFmtId="188" fontId="34" fillId="0" borderId="0"/>
    <xf numFmtId="0" fontId="91" fillId="0" borderId="0"/>
    <xf numFmtId="0" fontId="91" fillId="0" borderId="0"/>
    <xf numFmtId="0" fontId="91" fillId="0" borderId="0"/>
    <xf numFmtId="0" fontId="91" fillId="0" borderId="0"/>
    <xf numFmtId="0" fontId="91" fillId="0" borderId="0"/>
    <xf numFmtId="0" fontId="91" fillId="0" borderId="0"/>
    <xf numFmtId="0" fontId="34" fillId="0" borderId="0"/>
    <xf numFmtId="0" fontId="34" fillId="0" borderId="0"/>
    <xf numFmtId="0" fontId="34" fillId="0" borderId="0"/>
    <xf numFmtId="0" fontId="34" fillId="0" borderId="0"/>
    <xf numFmtId="0" fontId="34" fillId="0" borderId="0"/>
    <xf numFmtId="0" fontId="34" fillId="0" borderId="0"/>
    <xf numFmtId="188" fontId="34" fillId="0" borderId="0"/>
    <xf numFmtId="0" fontId="91" fillId="0" borderId="0"/>
    <xf numFmtId="0" fontId="45" fillId="0" borderId="0">
      <alignment vertical="top"/>
    </xf>
    <xf numFmtId="188" fontId="34" fillId="0" borderId="0"/>
    <xf numFmtId="188" fontId="34" fillId="0" borderId="0"/>
    <xf numFmtId="188" fontId="34" fillId="0" borderId="0"/>
    <xf numFmtId="188" fontId="34" fillId="0" borderId="0"/>
    <xf numFmtId="188" fontId="34" fillId="0" borderId="0"/>
    <xf numFmtId="188" fontId="34" fillId="0" borderId="0"/>
    <xf numFmtId="188" fontId="34" fillId="0" borderId="0"/>
    <xf numFmtId="188" fontId="34" fillId="0" borderId="0"/>
    <xf numFmtId="188" fontId="34" fillId="0" borderId="0"/>
    <xf numFmtId="188" fontId="34" fillId="0" borderId="0"/>
    <xf numFmtId="188" fontId="34" fillId="0" borderId="0"/>
    <xf numFmtId="188" fontId="34" fillId="0" borderId="0"/>
    <xf numFmtId="188" fontId="34" fillId="0" borderId="0"/>
    <xf numFmtId="188" fontId="34" fillId="0" borderId="0"/>
    <xf numFmtId="188" fontId="34" fillId="0" borderId="0"/>
    <xf numFmtId="188" fontId="34" fillId="0" borderId="0"/>
    <xf numFmtId="188" fontId="34" fillId="0" borderId="0"/>
    <xf numFmtId="188" fontId="34" fillId="0" borderId="0"/>
    <xf numFmtId="188" fontId="34" fillId="0" borderId="0"/>
    <xf numFmtId="188" fontId="34" fillId="0" borderId="0"/>
    <xf numFmtId="188" fontId="34" fillId="0" borderId="0"/>
    <xf numFmtId="188" fontId="34" fillId="0" borderId="0"/>
    <xf numFmtId="188" fontId="34" fillId="0" borderId="0"/>
    <xf numFmtId="188" fontId="34" fillId="0" borderId="0"/>
    <xf numFmtId="188" fontId="34" fillId="0" borderId="0"/>
    <xf numFmtId="0" fontId="34" fillId="0" borderId="0"/>
    <xf numFmtId="0" fontId="34" fillId="0" borderId="0"/>
    <xf numFmtId="0" fontId="34" fillId="0" borderId="0"/>
    <xf numFmtId="0" fontId="34" fillId="0" borderId="0"/>
    <xf numFmtId="0" fontId="34" fillId="0" borderId="0"/>
    <xf numFmtId="0" fontId="91" fillId="0" borderId="0"/>
    <xf numFmtId="188" fontId="34" fillId="0" borderId="0"/>
    <xf numFmtId="188" fontId="34" fillId="0" borderId="0"/>
    <xf numFmtId="188" fontId="34" fillId="0" borderId="0"/>
    <xf numFmtId="188"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46" borderId="0"/>
    <xf numFmtId="49" fontId="34" fillId="0" borderId="0" applyNumberFormat="0" applyFont="0" applyFill="0" applyBorder="0" applyAlignment="0" applyProtection="0"/>
    <xf numFmtId="0" fontId="91" fillId="0" borderId="0"/>
    <xf numFmtId="49" fontId="35" fillId="0" borderId="0" applyNumberFormat="0" applyFont="0" applyFill="0" applyBorder="0" applyAlignment="0" applyProtection="0"/>
    <xf numFmtId="49" fontId="35" fillId="0" borderId="0" applyNumberFormat="0" applyFont="0" applyFill="0" applyBorder="0" applyAlignment="0" applyProtection="0"/>
    <xf numFmtId="0" fontId="34" fillId="0" borderId="0"/>
    <xf numFmtId="0" fontId="35" fillId="0" borderId="0"/>
    <xf numFmtId="0" fontId="34" fillId="0" borderId="0"/>
    <xf numFmtId="0" fontId="34" fillId="0" borderId="0"/>
    <xf numFmtId="49" fontId="35" fillId="0" borderId="0" applyNumberFormat="0" applyFont="0" applyFill="0" applyBorder="0" applyAlignment="0" applyProtection="0"/>
    <xf numFmtId="0" fontId="34" fillId="0" borderId="0"/>
    <xf numFmtId="0" fontId="35" fillId="0" borderId="0"/>
    <xf numFmtId="49" fontId="35" fillId="0" borderId="0" applyNumberFormat="0" applyFont="0" applyFill="0" applyBorder="0" applyAlignment="0" applyProtection="0"/>
    <xf numFmtId="49" fontId="35" fillId="0" borderId="0" applyNumberFormat="0" applyFont="0" applyFill="0" applyBorder="0" applyAlignment="0" applyProtection="0"/>
    <xf numFmtId="0" fontId="91" fillId="0" borderId="0"/>
    <xf numFmtId="0" fontId="34" fillId="0" borderId="0"/>
    <xf numFmtId="0" fontId="35" fillId="0" borderId="0"/>
    <xf numFmtId="0" fontId="91" fillId="0" borderId="0"/>
    <xf numFmtId="0" fontId="35" fillId="0" borderId="0"/>
    <xf numFmtId="49" fontId="34" fillId="0" borderId="0" applyNumberFormat="0" applyFont="0" applyFill="0" applyBorder="0" applyAlignment="0" applyProtection="0"/>
    <xf numFmtId="0" fontId="34" fillId="0" borderId="0"/>
    <xf numFmtId="49" fontId="35" fillId="0" borderId="0" applyNumberFormat="0" applyFont="0" applyFill="0" applyBorder="0" applyAlignment="0" applyProtection="0"/>
    <xf numFmtId="49" fontId="34" fillId="0" borderId="0" applyNumberFormat="0" applyFont="0" applyFill="0" applyBorder="0" applyAlignment="0" applyProtection="0"/>
    <xf numFmtId="49" fontId="34" fillId="0" borderId="0" applyNumberFormat="0" applyFont="0" applyFill="0" applyBorder="0" applyAlignment="0" applyProtection="0"/>
    <xf numFmtId="49" fontId="34" fillId="0" borderId="0" applyNumberFormat="0" applyFont="0" applyFill="0" applyBorder="0" applyAlignment="0" applyProtection="0"/>
    <xf numFmtId="49" fontId="34" fillId="0" borderId="0" applyNumberFormat="0" applyFont="0" applyFill="0" applyBorder="0" applyAlignment="0" applyProtection="0"/>
    <xf numFmtId="0" fontId="35" fillId="0" borderId="0"/>
    <xf numFmtId="0" fontId="91" fillId="0" borderId="0"/>
    <xf numFmtId="0" fontId="34" fillId="0" borderId="0"/>
    <xf numFmtId="0" fontId="33" fillId="2" borderId="0" applyNumberFormat="0" applyBorder="0" applyAlignment="0" applyProtection="0"/>
    <xf numFmtId="0" fontId="33" fillId="8" borderId="0" applyNumberFormat="0" applyBorder="0" applyAlignment="0" applyProtection="0"/>
    <xf numFmtId="0" fontId="33" fillId="2" borderId="0" applyNumberFormat="0" applyBorder="0" applyAlignment="0" applyProtection="0"/>
    <xf numFmtId="0" fontId="45" fillId="2" borderId="0" applyNumberFormat="0" applyBorder="0" applyAlignment="0" applyProtection="0"/>
    <xf numFmtId="0" fontId="45" fillId="2" borderId="0" applyNumberFormat="0" applyBorder="0" applyAlignment="0" applyProtection="0"/>
    <xf numFmtId="0" fontId="33"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33" fillId="2" borderId="0" applyNumberFormat="0" applyBorder="0" applyAlignment="0" applyProtection="0"/>
    <xf numFmtId="0" fontId="33" fillId="3" borderId="0" applyNumberFormat="0" applyBorder="0" applyAlignment="0" applyProtection="0"/>
    <xf numFmtId="0" fontId="33" fillId="9" borderId="0" applyNumberFormat="0" applyBorder="0" applyAlignment="0" applyProtection="0"/>
    <xf numFmtId="0" fontId="33"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33"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33" fillId="3" borderId="0" applyNumberFormat="0" applyBorder="0" applyAlignment="0" applyProtection="0"/>
    <xf numFmtId="0" fontId="33" fillId="4" borderId="0" applyNumberFormat="0" applyBorder="0" applyAlignment="0" applyProtection="0"/>
    <xf numFmtId="0" fontId="33" fillId="25" borderId="0" applyNumberFormat="0" applyBorder="0" applyAlignment="0" applyProtection="0"/>
    <xf numFmtId="0" fontId="33"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33"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33" fillId="4" borderId="0" applyNumberFormat="0" applyBorder="0" applyAlignment="0" applyProtection="0"/>
    <xf numFmtId="0" fontId="33" fillId="5" borderId="0" applyNumberFormat="0" applyBorder="0" applyAlignment="0" applyProtection="0"/>
    <xf numFmtId="0" fontId="33" fillId="7" borderId="0" applyNumberFormat="0" applyBorder="0" applyAlignment="0" applyProtection="0"/>
    <xf numFmtId="0" fontId="33"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33"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33" fillId="5" borderId="0" applyNumberFormat="0" applyBorder="0" applyAlignment="0" applyProtection="0"/>
    <xf numFmtId="0" fontId="33"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33" fillId="6" borderId="0" applyNumberFormat="0" applyBorder="0" applyAlignment="0" applyProtection="0"/>
    <xf numFmtId="0" fontId="33" fillId="7" borderId="0" applyNumberFormat="0" applyBorder="0" applyAlignment="0" applyProtection="0"/>
    <xf numFmtId="0" fontId="33" fillId="25" borderId="0" applyNumberFormat="0" applyBorder="0" applyAlignment="0" applyProtection="0"/>
    <xf numFmtId="0" fontId="33"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33" fillId="7"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33" fillId="7" borderId="0" applyNumberFormat="0" applyBorder="0" applyAlignment="0" applyProtection="0"/>
    <xf numFmtId="0" fontId="33" fillId="8" borderId="0" applyNumberFormat="0" applyBorder="0" applyAlignment="0" applyProtection="0"/>
    <xf numFmtId="0" fontId="33" fillId="6" borderId="0" applyNumberFormat="0" applyBorder="0" applyAlignment="0" applyProtection="0"/>
    <xf numFmtId="0" fontId="33"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33" fillId="8"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33" fillId="8" borderId="0" applyNumberFormat="0" applyBorder="0" applyAlignment="0" applyProtection="0"/>
    <xf numFmtId="0" fontId="33"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24" borderId="0" applyNumberFormat="0" applyBorder="0" applyAlignment="0" applyProtection="0"/>
    <xf numFmtId="0" fontId="33"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33"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3" borderId="0" applyNumberFormat="0" applyBorder="0" applyAlignment="0" applyProtection="0"/>
    <xf numFmtId="0" fontId="33" fillId="5" borderId="0" applyNumberFormat="0" applyBorder="0" applyAlignment="0" applyProtection="0"/>
    <xf numFmtId="0" fontId="45" fillId="5" borderId="0" applyNumberFormat="0" applyBorder="0" applyAlignment="0" applyProtection="0"/>
    <xf numFmtId="0" fontId="45" fillId="5" borderId="0" applyNumberFormat="0" applyBorder="0" applyAlignment="0" applyProtection="0"/>
    <xf numFmtId="0" fontId="33" fillId="5"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33" fillId="5" borderId="0" applyNumberFormat="0" applyBorder="0" applyAlignment="0" applyProtection="0"/>
    <xf numFmtId="0" fontId="33" fillId="8" borderId="0" applyNumberFormat="0" applyBorder="0" applyAlignment="0" applyProtection="0"/>
    <xf numFmtId="0" fontId="33" fillId="6" borderId="0" applyNumberFormat="0" applyBorder="0" applyAlignment="0" applyProtection="0"/>
    <xf numFmtId="0" fontId="33"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33" fillId="8"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33" fillId="8" borderId="0" applyNumberFormat="0" applyBorder="0" applyAlignment="0" applyProtection="0"/>
    <xf numFmtId="0" fontId="33" fillId="11" borderId="0" applyNumberFormat="0" applyBorder="0" applyAlignment="0" applyProtection="0"/>
    <xf numFmtId="0" fontId="33" fillId="25" borderId="0" applyNumberFormat="0" applyBorder="0" applyAlignment="0" applyProtection="0"/>
    <xf numFmtId="0" fontId="33"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33" fillId="11"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33" fillId="11" borderId="0" applyNumberFormat="0" applyBorder="0" applyAlignment="0" applyProtection="0"/>
    <xf numFmtId="0" fontId="38" fillId="12" borderId="0" applyNumberFormat="0" applyBorder="0" applyAlignment="0" applyProtection="0"/>
    <xf numFmtId="0" fontId="38" fillId="6" borderId="0" applyNumberFormat="0" applyBorder="0" applyAlignment="0" applyProtection="0"/>
    <xf numFmtId="0" fontId="38" fillId="1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38" fillId="9" borderId="0" applyNumberFormat="0" applyBorder="0" applyAlignment="0" applyProtection="0"/>
    <xf numFmtId="0" fontId="38" fillId="19" borderId="0" applyNumberFormat="0" applyBorder="0" applyAlignment="0" applyProtection="0"/>
    <xf numFmtId="0" fontId="38" fillId="9" borderId="0" applyNumberFormat="0" applyBorder="0" applyAlignment="0" applyProtection="0"/>
    <xf numFmtId="0" fontId="144" fillId="9" borderId="0" applyNumberFormat="0" applyBorder="0" applyAlignment="0" applyProtection="0"/>
    <xf numFmtId="0" fontId="144" fillId="9" borderId="0" applyNumberFormat="0" applyBorder="0" applyAlignment="0" applyProtection="0"/>
    <xf numFmtId="0" fontId="38" fillId="10" borderId="0" applyNumberFormat="0" applyBorder="0" applyAlignment="0" applyProtection="0"/>
    <xf numFmtId="0" fontId="38" fillId="11" borderId="0" applyNumberFormat="0" applyBorder="0" applyAlignment="0" applyProtection="0"/>
    <xf numFmtId="0" fontId="38"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38" fillId="13" borderId="0" applyNumberFormat="0" applyBorder="0" applyAlignment="0" applyProtection="0"/>
    <xf numFmtId="0" fontId="38" fillId="3" borderId="0" applyNumberFormat="0" applyBorder="0" applyAlignment="0" applyProtection="0"/>
    <xf numFmtId="0" fontId="38" fillId="13" borderId="0" applyNumberFormat="0" applyBorder="0" applyAlignment="0" applyProtection="0"/>
    <xf numFmtId="0" fontId="144" fillId="13" borderId="0" applyNumberFormat="0" applyBorder="0" applyAlignment="0" applyProtection="0"/>
    <xf numFmtId="0" fontId="144" fillId="13" borderId="0" applyNumberFormat="0" applyBorder="0" applyAlignment="0" applyProtection="0"/>
    <xf numFmtId="0" fontId="38" fillId="14" borderId="0" applyNumberFormat="0" applyBorder="0" applyAlignment="0" applyProtection="0"/>
    <xf numFmtId="0" fontId="38" fillId="6" borderId="0" applyNumberFormat="0" applyBorder="0" applyAlignment="0" applyProtection="0"/>
    <xf numFmtId="0" fontId="38"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38" fillId="15" borderId="0" applyNumberFormat="0" applyBorder="0" applyAlignment="0" applyProtection="0"/>
    <xf numFmtId="0" fontId="38" fillId="9" borderId="0" applyNumberFormat="0" applyBorder="0" applyAlignment="0" applyProtection="0"/>
    <xf numFmtId="0" fontId="38"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38" fillId="16" borderId="0" applyNumberFormat="0" applyBorder="0" applyAlignment="0" applyProtection="0"/>
    <xf numFmtId="0" fontId="38" fillId="54" borderId="0" applyNumberFormat="0" applyBorder="0" applyAlignment="0" applyProtection="0"/>
    <xf numFmtId="0" fontId="38"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38" fillId="17" borderId="0" applyNumberFormat="0" applyBorder="0" applyAlignment="0" applyProtection="0"/>
    <xf numFmtId="0" fontId="38" fillId="19" borderId="0" applyNumberFormat="0" applyBorder="0" applyAlignment="0" applyProtection="0"/>
    <xf numFmtId="0" fontId="38" fillId="17" borderId="0" applyNumberFormat="0" applyBorder="0" applyAlignment="0" applyProtection="0"/>
    <xf numFmtId="0" fontId="144" fillId="17" borderId="0" applyNumberFormat="0" applyBorder="0" applyAlignment="0" applyProtection="0"/>
    <xf numFmtId="0" fontId="144" fillId="17" borderId="0" applyNumberFormat="0" applyBorder="0" applyAlignment="0" applyProtection="0"/>
    <xf numFmtId="0" fontId="38" fillId="18" borderId="0" applyNumberFormat="0" applyBorder="0" applyAlignment="0" applyProtection="0"/>
    <xf numFmtId="0" fontId="38" fillId="11" borderId="0" applyNumberFormat="0" applyBorder="0" applyAlignment="0" applyProtection="0"/>
    <xf numFmtId="0" fontId="38"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38" fillId="13" borderId="0" applyNumberFormat="0" applyBorder="0" applyAlignment="0" applyProtection="0"/>
    <xf numFmtId="0" fontId="38" fillId="55" borderId="0" applyNumberFormat="0" applyBorder="0" applyAlignment="0" applyProtection="0"/>
    <xf numFmtId="0" fontId="38" fillId="13" borderId="0" applyNumberFormat="0" applyBorder="0" applyAlignment="0" applyProtection="0"/>
    <xf numFmtId="0" fontId="144" fillId="13" borderId="0" applyNumberFormat="0" applyBorder="0" applyAlignment="0" applyProtection="0"/>
    <xf numFmtId="0" fontId="144" fillId="13" borderId="0" applyNumberFormat="0" applyBorder="0" applyAlignment="0" applyProtection="0"/>
    <xf numFmtId="0" fontId="38"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38" fillId="19" borderId="0" applyNumberFormat="0" applyBorder="0" applyAlignment="0" applyProtection="0"/>
    <xf numFmtId="0" fontId="38" fillId="17" borderId="0" applyNumberFormat="0" applyBorder="0" applyAlignment="0" applyProtection="0"/>
    <xf numFmtId="0" fontId="38"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34" fillId="0" borderId="0"/>
    <xf numFmtId="0" fontId="39" fillId="3" borderId="0" applyNumberFormat="0" applyBorder="0" applyAlignment="0" applyProtection="0"/>
    <xf numFmtId="0" fontId="39" fillId="5" borderId="0" applyNumberFormat="0" applyBorder="0" applyAlignment="0" applyProtection="0"/>
    <xf numFmtId="0" fontId="39" fillId="3" borderId="0" applyNumberFormat="0" applyBorder="0" applyAlignment="0" applyProtection="0"/>
    <xf numFmtId="0" fontId="145" fillId="3" borderId="0" applyNumberFormat="0" applyBorder="0" applyAlignment="0" applyProtection="0"/>
    <xf numFmtId="0" fontId="145" fillId="3" borderId="0" applyNumberFormat="0" applyBorder="0" applyAlignment="0" applyProtection="0"/>
    <xf numFmtId="214" fontId="146" fillId="0" borderId="0" applyFill="0" applyBorder="0" applyAlignment="0"/>
    <xf numFmtId="189" fontId="34" fillId="0" borderId="0" applyFill="0" applyBorder="0" applyAlignment="0"/>
    <xf numFmtId="189" fontId="34" fillId="0" borderId="0" applyFill="0" applyBorder="0" applyAlignment="0"/>
    <xf numFmtId="215" fontId="34" fillId="0" borderId="0" applyFill="0" applyBorder="0" applyAlignment="0"/>
    <xf numFmtId="215" fontId="34" fillId="0" borderId="0" applyFill="0" applyBorder="0" applyAlignment="0"/>
    <xf numFmtId="196" fontId="34" fillId="0" borderId="0" applyFill="0" applyBorder="0" applyAlignment="0"/>
    <xf numFmtId="0" fontId="34" fillId="0" borderId="0" applyFill="0" applyBorder="0" applyAlignment="0"/>
    <xf numFmtId="44" fontId="146" fillId="0" borderId="0" applyFill="0" applyBorder="0" applyAlignment="0"/>
    <xf numFmtId="216" fontId="146" fillId="0" borderId="0" applyFill="0" applyBorder="0" applyAlignment="0"/>
    <xf numFmtId="214" fontId="146" fillId="0" borderId="0" applyFill="0" applyBorder="0" applyAlignment="0"/>
    <xf numFmtId="0" fontId="42" fillId="20" borderId="3" applyNumberFormat="0" applyAlignment="0" applyProtection="0"/>
    <xf numFmtId="0" fontId="147" fillId="56" borderId="3" applyNumberFormat="0" applyAlignment="0" applyProtection="0"/>
    <xf numFmtId="0" fontId="42" fillId="20" borderId="3" applyNumberFormat="0" applyAlignment="0" applyProtection="0"/>
    <xf numFmtId="0" fontId="148" fillId="20" borderId="3" applyNumberFormat="0" applyAlignment="0" applyProtection="0"/>
    <xf numFmtId="0" fontId="148" fillId="20" borderId="3" applyNumberFormat="0" applyAlignment="0" applyProtection="0"/>
    <xf numFmtId="0" fontId="43" fillId="21" borderId="4" applyNumberFormat="0" applyAlignment="0" applyProtection="0"/>
    <xf numFmtId="0" fontId="149" fillId="21" borderId="4" applyNumberFormat="0" applyAlignment="0" applyProtection="0"/>
    <xf numFmtId="0" fontId="149" fillId="21" borderId="4" applyNumberFormat="0" applyAlignment="0" applyProtection="0"/>
    <xf numFmtId="217" fontId="150" fillId="0" borderId="0"/>
    <xf numFmtId="0" fontId="151" fillId="0" borderId="0"/>
    <xf numFmtId="217" fontId="150" fillId="0" borderId="0"/>
    <xf numFmtId="0" fontId="151" fillId="0" borderId="0"/>
    <xf numFmtId="217" fontId="150" fillId="0" borderId="0"/>
    <xf numFmtId="0" fontId="151" fillId="0" borderId="0"/>
    <xf numFmtId="217" fontId="150" fillId="0" borderId="0"/>
    <xf numFmtId="0" fontId="151" fillId="0" borderId="0"/>
    <xf numFmtId="217" fontId="150" fillId="0" borderId="0"/>
    <xf numFmtId="0" fontId="151" fillId="0" borderId="0"/>
    <xf numFmtId="217" fontId="150" fillId="0" borderId="0"/>
    <xf numFmtId="0" fontId="151" fillId="0" borderId="0"/>
    <xf numFmtId="217" fontId="150" fillId="0" borderId="0"/>
    <xf numFmtId="0" fontId="151" fillId="0" borderId="0"/>
    <xf numFmtId="217" fontId="150" fillId="0" borderId="0"/>
    <xf numFmtId="0" fontId="151" fillId="0" borderId="0"/>
    <xf numFmtId="41" fontId="34" fillId="0" borderId="0" applyFont="0" applyFill="0" applyBorder="0" applyAlignment="0" applyProtection="0"/>
    <xf numFmtId="44" fontId="146" fillId="0" borderId="0" applyFont="0" applyFill="0" applyBorder="0" applyAlignment="0" applyProtection="0"/>
    <xf numFmtId="43" fontId="34" fillId="0" borderId="0" applyFont="0" applyFill="0" applyBorder="0" applyAlignment="0" applyProtection="0"/>
    <xf numFmtId="0" fontId="34" fillId="0" borderId="0" applyFont="0" applyFill="0" applyBorder="0" applyAlignment="0" applyProtection="0"/>
    <xf numFmtId="43" fontId="45" fillId="0" borderId="0" applyFont="0" applyFill="0" applyBorder="0" applyAlignment="0" applyProtection="0"/>
    <xf numFmtId="0" fontId="34" fillId="0" borderId="0" applyFont="0" applyFill="0" applyBorder="0" applyAlignment="0" applyProtection="0"/>
    <xf numFmtId="43" fontId="45"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43" fontId="45" fillId="0" borderId="0" applyFont="0" applyFill="0" applyBorder="0" applyAlignment="0" applyProtection="0"/>
    <xf numFmtId="0" fontId="34" fillId="0" borderId="0" applyFont="0" applyFill="0" applyBorder="0" applyAlignment="0" applyProtection="0"/>
    <xf numFmtId="43" fontId="45" fillId="0" borderId="0" applyFont="0" applyFill="0" applyBorder="0" applyAlignment="0" applyProtection="0"/>
    <xf numFmtId="43"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43" fontId="152" fillId="0" borderId="0" applyFont="0" applyFill="0" applyBorder="0" applyAlignment="0" applyProtection="0"/>
    <xf numFmtId="43" fontId="153"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45" fillId="0" borderId="0" applyFont="0" applyFill="0" applyBorder="0" applyAlignment="0" applyProtection="0">
      <alignment vertical="top"/>
    </xf>
    <xf numFmtId="43" fontId="45" fillId="0" borderId="0" applyFont="0" applyFill="0" applyBorder="0" applyAlignment="0" applyProtection="0">
      <alignment vertical="top"/>
    </xf>
    <xf numFmtId="189" fontId="34" fillId="0" borderId="0" applyFill="0" applyBorder="0" applyAlignment="0" applyProtection="0"/>
    <xf numFmtId="189" fontId="34" fillId="0" borderId="0" applyFill="0" applyBorder="0" applyAlignment="0" applyProtection="0"/>
    <xf numFmtId="189" fontId="34" fillId="0" borderId="0" applyFill="0" applyBorder="0" applyAlignment="0" applyProtection="0"/>
    <xf numFmtId="43" fontId="33" fillId="0" borderId="0" applyFont="0" applyFill="0" applyBorder="0" applyAlignment="0" applyProtection="0"/>
    <xf numFmtId="0" fontId="34" fillId="0" borderId="0" applyFont="0" applyFill="0" applyBorder="0" applyAlignment="0" applyProtection="0"/>
    <xf numFmtId="43" fontId="34" fillId="0" borderId="0" applyFont="0" applyFill="0" applyBorder="0" applyAlignment="0" applyProtection="0"/>
    <xf numFmtId="0"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34" fillId="0" borderId="0" applyFont="0" applyFill="0" applyBorder="0" applyAlignment="0" applyProtection="0"/>
    <xf numFmtId="43" fontId="25" fillId="0" borderId="0" applyFont="0" applyFill="0" applyBorder="0" applyAlignment="0" applyProtection="0"/>
    <xf numFmtId="43" fontId="3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3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5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5" fontId="34" fillId="0" borderId="0" applyFont="0" applyFill="0" applyBorder="0" applyAlignment="0" applyProtection="0"/>
    <xf numFmtId="43" fontId="45" fillId="0" borderId="0" applyFont="0" applyFill="0" applyBorder="0" applyAlignment="0" applyProtection="0"/>
    <xf numFmtId="183" fontId="34" fillId="0" borderId="0" applyFill="0" applyBorder="0" applyAlignment="0" applyProtection="0"/>
    <xf numFmtId="183" fontId="34" fillId="0" borderId="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43" fontId="3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54" fillId="0" borderId="0" applyFont="0" applyFill="0" applyBorder="0" applyAlignment="0" applyProtection="0"/>
    <xf numFmtId="43" fontId="3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54" fillId="0" borderId="0" applyFont="0" applyFill="0" applyBorder="0" applyAlignment="0" applyProtection="0"/>
    <xf numFmtId="43" fontId="3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54" fillId="0" borderId="0" applyFont="0" applyFill="0" applyBorder="0" applyAlignment="0" applyProtection="0"/>
    <xf numFmtId="43" fontId="3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5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54" fillId="0" borderId="0" applyFont="0" applyFill="0" applyBorder="0" applyAlignment="0" applyProtection="0"/>
    <xf numFmtId="43" fontId="3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5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54" fillId="0" borderId="0" applyFont="0" applyFill="0" applyBorder="0" applyAlignment="0" applyProtection="0"/>
    <xf numFmtId="43" fontId="34" fillId="0" borderId="0" applyFont="0" applyFill="0" applyBorder="0" applyAlignment="0" applyProtection="0"/>
    <xf numFmtId="43" fontId="15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43" fontId="34" fillId="0" borderId="0" applyFont="0" applyFill="0" applyBorder="0" applyAlignment="0" applyProtection="0"/>
    <xf numFmtId="0" fontId="34" fillId="0" borderId="0" applyFont="0" applyFill="0" applyBorder="0" applyAlignment="0" applyProtection="0"/>
    <xf numFmtId="43"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43" fontId="117" fillId="0" borderId="0" applyFont="0" applyFill="0" applyBorder="0" applyAlignment="0" applyProtection="0"/>
    <xf numFmtId="43" fontId="155" fillId="0" borderId="0" applyFont="0" applyFill="0" applyBorder="0" applyAlignment="0" applyProtection="0"/>
    <xf numFmtId="0" fontId="34" fillId="0" borderId="0" applyFont="0" applyFill="0" applyBorder="0" applyAlignment="0" applyProtection="0"/>
    <xf numFmtId="43" fontId="155" fillId="0" borderId="0" applyFont="0" applyFill="0" applyBorder="0" applyAlignment="0" applyProtection="0"/>
    <xf numFmtId="166" fontId="73" fillId="0" borderId="0" applyFont="0" applyFill="0" applyBorder="0" applyAlignment="0" applyProtection="0"/>
    <xf numFmtId="43" fontId="34" fillId="0" borderId="0" applyFont="0" applyFill="0" applyBorder="0" applyAlignment="0" applyProtection="0"/>
    <xf numFmtId="43" fontId="154" fillId="0" borderId="0" applyFont="0" applyFill="0" applyBorder="0" applyAlignment="0" applyProtection="0"/>
    <xf numFmtId="43" fontId="34" fillId="0" borderId="0" applyFont="0" applyFill="0" applyBorder="0" applyAlignment="0" applyProtection="0"/>
    <xf numFmtId="43" fontId="154" fillId="0" borderId="0" applyFont="0" applyFill="0" applyBorder="0" applyAlignment="0" applyProtection="0"/>
    <xf numFmtId="43" fontId="34" fillId="0" borderId="0" applyFont="0" applyFill="0" applyBorder="0" applyAlignment="0" applyProtection="0"/>
    <xf numFmtId="43" fontId="154" fillId="0" borderId="0" applyFont="0" applyFill="0" applyBorder="0" applyAlignment="0" applyProtection="0"/>
    <xf numFmtId="43" fontId="34" fillId="0" borderId="0" applyFont="0" applyFill="0" applyBorder="0" applyAlignment="0" applyProtection="0"/>
    <xf numFmtId="43" fontId="154" fillId="0" borderId="0" applyFont="0" applyFill="0" applyBorder="0" applyAlignment="0" applyProtection="0"/>
    <xf numFmtId="43" fontId="34" fillId="0" borderId="0" applyFont="0" applyFill="0" applyBorder="0" applyAlignment="0" applyProtection="0"/>
    <xf numFmtId="43" fontId="154" fillId="0" borderId="0" applyFont="0" applyFill="0" applyBorder="0" applyAlignment="0" applyProtection="0"/>
    <xf numFmtId="43" fontId="34" fillId="0" borderId="0" applyFont="0" applyFill="0" applyBorder="0" applyAlignment="0" applyProtection="0"/>
    <xf numFmtId="43" fontId="154" fillId="0" borderId="0" applyFont="0" applyFill="0" applyBorder="0" applyAlignment="0" applyProtection="0"/>
    <xf numFmtId="43" fontId="34" fillId="0" borderId="0" applyFont="0" applyFill="0" applyBorder="0" applyAlignment="0" applyProtection="0"/>
    <xf numFmtId="43" fontId="154" fillId="0" borderId="0" applyFont="0" applyFill="0" applyBorder="0" applyAlignment="0" applyProtection="0"/>
    <xf numFmtId="43" fontId="34" fillId="0" borderId="0" applyFont="0" applyFill="0" applyBorder="0" applyAlignment="0" applyProtection="0"/>
    <xf numFmtId="43" fontId="154" fillId="0" borderId="0" applyFont="0" applyFill="0" applyBorder="0" applyAlignment="0" applyProtection="0"/>
    <xf numFmtId="43" fontId="34" fillId="0" borderId="0" applyFont="0" applyFill="0" applyBorder="0" applyAlignment="0" applyProtection="0"/>
    <xf numFmtId="43" fontId="15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65" fontId="33" fillId="0" borderId="0" applyFont="0" applyFill="0" applyBorder="0" applyAlignment="0" applyProtection="0"/>
    <xf numFmtId="43" fontId="34" fillId="0" borderId="0" applyFont="0" applyFill="0" applyBorder="0" applyAlignment="0" applyProtection="0"/>
    <xf numFmtId="43" fontId="154" fillId="0" borderId="0" applyFont="0" applyFill="0" applyBorder="0" applyAlignment="0" applyProtection="0"/>
    <xf numFmtId="43" fontId="3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183" fontId="34" fillId="0" borderId="0" applyFill="0" applyBorder="0" applyAlignment="0" applyProtection="0"/>
    <xf numFmtId="183" fontId="34" fillId="0" borderId="0" applyFill="0" applyBorder="0" applyAlignment="0" applyProtection="0"/>
    <xf numFmtId="183" fontId="34" fillId="0" borderId="0" applyFill="0" applyBorder="0" applyAlignment="0" applyProtection="0"/>
    <xf numFmtId="43" fontId="34" fillId="0" borderId="0" applyFont="0" applyFill="0" applyBorder="0" applyAlignment="0" applyProtection="0"/>
    <xf numFmtId="183" fontId="34" fillId="0" borderId="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66" fontId="7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165" fontId="73"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34" fillId="0" borderId="0" applyFont="0" applyFill="0" applyBorder="0" applyAlignment="0" applyProtection="0"/>
    <xf numFmtId="43" fontId="15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65" fontId="34" fillId="0" borderId="0" applyFont="0" applyFill="0" applyBorder="0" applyAlignment="0" applyProtection="0"/>
    <xf numFmtId="43" fontId="33" fillId="0" borderId="0" applyFont="0" applyFill="0" applyBorder="0" applyAlignment="0" applyProtection="0"/>
    <xf numFmtId="172" fontId="77" fillId="0" borderId="0" applyFont="0" applyFill="0" applyBorder="0" applyAlignment="0" applyProtection="0"/>
    <xf numFmtId="0" fontId="94" fillId="0" borderId="0" applyNumberFormat="0" applyFill="0" applyBorder="0" applyAlignment="0" applyProtection="0"/>
    <xf numFmtId="165" fontId="34" fillId="0" borderId="0" applyFont="0" applyFill="0" applyBorder="0" applyAlignment="0" applyProtection="0"/>
    <xf numFmtId="188" fontId="95" fillId="22" borderId="0" applyFill="0" applyBorder="0"/>
    <xf numFmtId="188" fontId="95" fillId="22" borderId="0" applyFill="0" applyBorder="0"/>
    <xf numFmtId="218" fontId="57" fillId="0" borderId="0" applyFill="0" applyBorder="0" applyProtection="0"/>
    <xf numFmtId="218" fontId="57" fillId="0" borderId="20" applyFill="0" applyProtection="0"/>
    <xf numFmtId="218" fontId="57" fillId="0" borderId="18" applyFill="0" applyProtection="0"/>
    <xf numFmtId="218" fontId="57" fillId="0" borderId="0" applyFill="0" applyBorder="0" applyProtection="0"/>
    <xf numFmtId="201" fontId="34" fillId="0" borderId="0" applyFont="0" applyFill="0" applyBorder="0" applyAlignment="0" applyProtection="0"/>
    <xf numFmtId="214" fontId="146"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94" fillId="0" borderId="0" applyNumberFormat="0" applyFill="0" applyBorder="0" applyAlignment="0" applyProtection="0"/>
    <xf numFmtId="14" fontId="45" fillId="0" borderId="0" applyFill="0" applyBorder="0" applyAlignment="0"/>
    <xf numFmtId="219" fontId="57" fillId="0" borderId="0" applyFill="0" applyBorder="0" applyProtection="0"/>
    <xf numFmtId="219" fontId="57" fillId="0" borderId="20" applyFill="0" applyProtection="0"/>
    <xf numFmtId="219" fontId="57" fillId="0" borderId="18" applyFill="0" applyProtection="0"/>
    <xf numFmtId="219" fontId="57" fillId="0" borderId="0" applyFill="0" applyBorder="0" applyProtection="0"/>
    <xf numFmtId="188" fontId="156" fillId="0" borderId="0"/>
    <xf numFmtId="220" fontId="57" fillId="0" borderId="0"/>
    <xf numFmtId="188" fontId="156" fillId="0" borderId="41"/>
    <xf numFmtId="188" fontId="156" fillId="0" borderId="41"/>
    <xf numFmtId="188" fontId="157" fillId="57" borderId="0"/>
    <xf numFmtId="215" fontId="34" fillId="0" borderId="0" applyFill="0" applyBorder="0" applyAlignment="0"/>
    <xf numFmtId="215" fontId="34" fillId="0" borderId="0" applyFill="0" applyBorder="0" applyAlignment="0"/>
    <xf numFmtId="196" fontId="34" fillId="0" borderId="0" applyFill="0" applyBorder="0" applyAlignment="0"/>
    <xf numFmtId="214" fontId="146" fillId="0" borderId="0" applyFill="0" applyBorder="0" applyAlignment="0"/>
    <xf numFmtId="44" fontId="146" fillId="0" borderId="0" applyFill="0" applyBorder="0" applyAlignment="0"/>
    <xf numFmtId="216" fontId="146" fillId="0" borderId="0" applyFill="0" applyBorder="0" applyAlignment="0"/>
    <xf numFmtId="214" fontId="146" fillId="0" borderId="0" applyFill="0" applyBorder="0" applyAlignment="0"/>
    <xf numFmtId="175" fontId="34" fillId="0" borderId="0" applyFont="0" applyFill="0" applyBorder="0" applyAlignment="0" applyProtection="0"/>
    <xf numFmtId="175" fontId="34" fillId="0" borderId="0" applyFont="0" applyFill="0" applyBorder="0" applyAlignment="0" applyProtection="0"/>
    <xf numFmtId="175" fontId="35" fillId="0" borderId="0" applyFont="0" applyFill="0" applyBorder="0" applyAlignment="0" applyProtection="0"/>
    <xf numFmtId="175" fontId="34" fillId="0" borderId="0" applyFont="0" applyFill="0" applyBorder="0" applyAlignment="0" applyProtection="0"/>
    <xf numFmtId="0" fontId="4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34" fillId="0" borderId="0"/>
    <xf numFmtId="0" fontId="34" fillId="0" borderId="0"/>
    <xf numFmtId="188" fontId="159" fillId="0" borderId="42"/>
    <xf numFmtId="188" fontId="159" fillId="0" borderId="41"/>
    <xf numFmtId="188" fontId="159" fillId="58" borderId="41"/>
    <xf numFmtId="0" fontId="49" fillId="4" borderId="0" applyNumberFormat="0" applyBorder="0" applyAlignment="0" applyProtection="0"/>
    <xf numFmtId="0" fontId="49" fillId="6" borderId="0" applyNumberFormat="0" applyBorder="0" applyAlignment="0" applyProtection="0"/>
    <xf numFmtId="0" fontId="49" fillId="4" borderId="0" applyNumberFormat="0" applyBorder="0" applyAlignment="0" applyProtection="0"/>
    <xf numFmtId="0" fontId="160" fillId="4" borderId="0" applyNumberFormat="0" applyBorder="0" applyAlignment="0" applyProtection="0"/>
    <xf numFmtId="0" fontId="160" fillId="4" borderId="0" applyNumberFormat="0" applyBorder="0" applyAlignment="0" applyProtection="0"/>
    <xf numFmtId="38" fontId="41" fillId="22" borderId="0" applyNumberFormat="0" applyBorder="0" applyAlignment="0" applyProtection="0"/>
    <xf numFmtId="38" fontId="41" fillId="22" borderId="0" applyNumberFormat="0" applyBorder="0" applyAlignment="0" applyProtection="0"/>
    <xf numFmtId="0" fontId="50" fillId="0" borderId="5" applyNumberFormat="0" applyAlignment="0" applyProtection="0">
      <alignment horizontal="left" vertical="center"/>
    </xf>
    <xf numFmtId="0" fontId="50" fillId="0" borderId="40">
      <alignment horizontal="left" vertical="center"/>
    </xf>
    <xf numFmtId="14" fontId="70" fillId="59" borderId="27">
      <alignment horizontal="center" vertical="center" wrapText="1"/>
    </xf>
    <xf numFmtId="0" fontId="51" fillId="0" borderId="7" applyNumberFormat="0" applyFill="0" applyAlignment="0" applyProtection="0"/>
    <xf numFmtId="0" fontId="161" fillId="0" borderId="51" applyNumberFormat="0" applyFill="0" applyAlignment="0" applyProtection="0"/>
    <xf numFmtId="0" fontId="51" fillId="0" borderId="7" applyNumberFormat="0" applyFill="0" applyAlignment="0" applyProtection="0"/>
    <xf numFmtId="0" fontId="162" fillId="0" borderId="7" applyNumberFormat="0" applyFill="0" applyAlignment="0" applyProtection="0"/>
    <xf numFmtId="0" fontId="162" fillId="0" borderId="7" applyNumberFormat="0" applyFill="0" applyAlignment="0" applyProtection="0"/>
    <xf numFmtId="0" fontId="52" fillId="0" borderId="8" applyNumberFormat="0" applyFill="0" applyAlignment="0" applyProtection="0"/>
    <xf numFmtId="0" fontId="163" fillId="0" borderId="52" applyNumberFormat="0" applyFill="0" applyAlignment="0" applyProtection="0"/>
    <xf numFmtId="0" fontId="52" fillId="0" borderId="8" applyNumberFormat="0" applyFill="0" applyAlignment="0" applyProtection="0"/>
    <xf numFmtId="0" fontId="164" fillId="0" borderId="8" applyNumberFormat="0" applyFill="0" applyAlignment="0" applyProtection="0"/>
    <xf numFmtId="0" fontId="164" fillId="0" borderId="8" applyNumberFormat="0" applyFill="0" applyAlignment="0" applyProtection="0"/>
    <xf numFmtId="0" fontId="53" fillId="0" borderId="9" applyNumberFormat="0" applyFill="0" applyAlignment="0" applyProtection="0"/>
    <xf numFmtId="0" fontId="165" fillId="0" borderId="53" applyNumberFormat="0" applyFill="0" applyAlignment="0" applyProtection="0"/>
    <xf numFmtId="0" fontId="53" fillId="0" borderId="9" applyNumberFormat="0" applyFill="0" applyAlignment="0" applyProtection="0"/>
    <xf numFmtId="0" fontId="166" fillId="0" borderId="9" applyNumberFormat="0" applyFill="0" applyAlignment="0" applyProtection="0"/>
    <xf numFmtId="0" fontId="166" fillId="0" borderId="9" applyNumberFormat="0" applyFill="0" applyAlignment="0" applyProtection="0"/>
    <xf numFmtId="0" fontId="53" fillId="0" borderId="0" applyNumberFormat="0" applyFill="0" applyBorder="0" applyAlignment="0" applyProtection="0"/>
    <xf numFmtId="0" fontId="165" fillId="0" borderId="0" applyNumberFormat="0" applyFill="0" applyBorder="0" applyAlignment="0" applyProtection="0"/>
    <xf numFmtId="0" fontId="53"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14" fontId="70" fillId="59" borderId="27">
      <alignment horizontal="center" vertical="center" wrapText="1"/>
    </xf>
    <xf numFmtId="0" fontId="167"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0" fontId="54" fillId="24" borderId="3" applyNumberFormat="0" applyAlignment="0" applyProtection="0"/>
    <xf numFmtId="0" fontId="54" fillId="7" borderId="3" applyNumberFormat="0" applyAlignment="0" applyProtection="0"/>
    <xf numFmtId="0" fontId="169" fillId="60" borderId="54" applyNumberFormat="0" applyAlignment="0" applyProtection="0"/>
    <xf numFmtId="0" fontId="54" fillId="7" borderId="3" applyNumberFormat="0" applyAlignment="0" applyProtection="0"/>
    <xf numFmtId="0" fontId="54" fillId="24" borderId="3" applyNumberFormat="0" applyAlignment="0" applyProtection="0"/>
    <xf numFmtId="0" fontId="169" fillId="60" borderId="54" applyNumberFormat="0" applyAlignment="0" applyProtection="0"/>
    <xf numFmtId="0" fontId="54" fillId="24" borderId="3" applyNumberFormat="0" applyAlignment="0" applyProtection="0"/>
    <xf numFmtId="0" fontId="169" fillId="60" borderId="54" applyNumberFormat="0" applyAlignment="0" applyProtection="0"/>
    <xf numFmtId="0" fontId="54" fillId="24" borderId="3" applyNumberFormat="0" applyAlignment="0" applyProtection="0"/>
    <xf numFmtId="0" fontId="169" fillId="60" borderId="54" applyNumberFormat="0" applyAlignment="0" applyProtection="0"/>
    <xf numFmtId="0" fontId="54" fillId="24" borderId="3" applyNumberFormat="0" applyAlignment="0" applyProtection="0"/>
    <xf numFmtId="0" fontId="169" fillId="60" borderId="54" applyNumberFormat="0" applyAlignment="0" applyProtection="0"/>
    <xf numFmtId="0" fontId="54" fillId="24" borderId="3" applyNumberFormat="0" applyAlignment="0" applyProtection="0"/>
    <xf numFmtId="0" fontId="169" fillId="60" borderId="54" applyNumberFormat="0" applyAlignment="0" applyProtection="0"/>
    <xf numFmtId="0" fontId="54" fillId="24" borderId="3" applyNumberFormat="0" applyAlignment="0" applyProtection="0"/>
    <xf numFmtId="0" fontId="169" fillId="60" borderId="54" applyNumberFormat="0" applyAlignment="0" applyProtection="0"/>
    <xf numFmtId="0" fontId="54" fillId="24" borderId="3" applyNumberFormat="0" applyAlignment="0" applyProtection="0"/>
    <xf numFmtId="0" fontId="54" fillId="24" borderId="3" applyNumberFormat="0" applyAlignment="0" applyProtection="0"/>
    <xf numFmtId="0" fontId="54" fillId="24" borderId="3" applyNumberFormat="0" applyAlignment="0" applyProtection="0"/>
    <xf numFmtId="0" fontId="54" fillId="7" borderId="3" applyNumberFormat="0" applyAlignment="0" applyProtection="0"/>
    <xf numFmtId="0" fontId="54" fillId="24" borderId="3" applyNumberFormat="0" applyAlignment="0" applyProtection="0"/>
    <xf numFmtId="0" fontId="54" fillId="7" borderId="3" applyNumberFormat="0" applyAlignment="0" applyProtection="0"/>
    <xf numFmtId="0" fontId="170" fillId="7" borderId="3" applyNumberFormat="0" applyAlignment="0" applyProtection="0"/>
    <xf numFmtId="0" fontId="170" fillId="7" borderId="3" applyNumberFormat="0" applyAlignment="0" applyProtection="0"/>
    <xf numFmtId="0" fontId="54" fillId="24" borderId="3" applyNumberFormat="0" applyAlignment="0" applyProtection="0"/>
    <xf numFmtId="0" fontId="54" fillId="24" borderId="3" applyNumberFormat="0" applyAlignment="0" applyProtection="0"/>
    <xf numFmtId="0" fontId="54" fillId="24" borderId="3" applyNumberFormat="0" applyAlignment="0" applyProtection="0"/>
    <xf numFmtId="0" fontId="54" fillId="24" borderId="3" applyNumberFormat="0" applyAlignment="0" applyProtection="0"/>
    <xf numFmtId="0" fontId="54" fillId="7" borderId="3" applyNumberFormat="0" applyAlignment="0" applyProtection="0"/>
    <xf numFmtId="0" fontId="54" fillId="24" borderId="3" applyNumberFormat="0" applyAlignment="0" applyProtection="0"/>
    <xf numFmtId="0" fontId="54" fillId="7" borderId="3" applyNumberFormat="0" applyAlignment="0" applyProtection="0"/>
    <xf numFmtId="0" fontId="54" fillId="24" borderId="3" applyNumberFormat="0" applyAlignment="0" applyProtection="0"/>
    <xf numFmtId="0" fontId="54" fillId="7" borderId="3" applyNumberFormat="0" applyAlignment="0" applyProtection="0"/>
    <xf numFmtId="0" fontId="54" fillId="24" borderId="3" applyNumberFormat="0" applyAlignment="0" applyProtection="0"/>
    <xf numFmtId="0" fontId="54" fillId="7" borderId="3" applyNumberFormat="0" applyAlignment="0" applyProtection="0"/>
    <xf numFmtId="0" fontId="54" fillId="24" borderId="3" applyNumberFormat="0" applyAlignment="0" applyProtection="0"/>
    <xf numFmtId="0" fontId="54" fillId="7" borderId="3" applyNumberFormat="0" applyAlignment="0" applyProtection="0"/>
    <xf numFmtId="0" fontId="54" fillId="24" borderId="3" applyNumberFormat="0" applyAlignment="0" applyProtection="0"/>
    <xf numFmtId="0" fontId="54" fillId="7" borderId="3" applyNumberFormat="0" applyAlignment="0" applyProtection="0"/>
    <xf numFmtId="0" fontId="54" fillId="24" borderId="3" applyNumberFormat="0" applyAlignment="0" applyProtection="0"/>
    <xf numFmtId="0" fontId="54" fillId="7" borderId="3" applyNumberFormat="0" applyAlignment="0" applyProtection="0"/>
    <xf numFmtId="0" fontId="54" fillId="7" borderId="3" applyNumberFormat="0" applyAlignment="0" applyProtection="0"/>
    <xf numFmtId="0" fontId="169" fillId="60" borderId="54" applyNumberFormat="0" applyAlignment="0" applyProtection="0"/>
    <xf numFmtId="0" fontId="54" fillId="7" borderId="3" applyNumberFormat="0" applyAlignment="0" applyProtection="0"/>
    <xf numFmtId="0" fontId="54" fillId="24" borderId="3" applyNumberFormat="0" applyAlignment="0" applyProtection="0"/>
    <xf numFmtId="0" fontId="54" fillId="7" borderId="3" applyNumberFormat="0" applyAlignment="0" applyProtection="0"/>
    <xf numFmtId="0" fontId="54" fillId="24" borderId="3" applyNumberFormat="0" applyAlignment="0" applyProtection="0"/>
    <xf numFmtId="0" fontId="54" fillId="7" borderId="3" applyNumberFormat="0" applyAlignment="0" applyProtection="0"/>
    <xf numFmtId="0" fontId="54" fillId="24" borderId="3" applyNumberFormat="0" applyAlignment="0" applyProtection="0"/>
    <xf numFmtId="0" fontId="54" fillId="7" borderId="3" applyNumberFormat="0" applyAlignment="0" applyProtection="0"/>
    <xf numFmtId="0" fontId="54" fillId="24" borderId="3" applyNumberFormat="0" applyAlignment="0" applyProtection="0"/>
    <xf numFmtId="0" fontId="54" fillId="7" borderId="3" applyNumberFormat="0" applyAlignment="0" applyProtection="0"/>
    <xf numFmtId="0" fontId="54" fillId="24" borderId="3" applyNumberFormat="0" applyAlignment="0" applyProtection="0"/>
    <xf numFmtId="0" fontId="54" fillId="7" borderId="3" applyNumberFormat="0" applyAlignment="0" applyProtection="0"/>
    <xf numFmtId="0" fontId="54" fillId="24" borderId="3" applyNumberFormat="0" applyAlignment="0" applyProtection="0"/>
    <xf numFmtId="0" fontId="54" fillId="7" borderId="3" applyNumberFormat="0" applyAlignment="0" applyProtection="0"/>
    <xf numFmtId="0" fontId="54" fillId="24" borderId="3" applyNumberFormat="0" applyAlignment="0" applyProtection="0"/>
    <xf numFmtId="0" fontId="54" fillId="24" borderId="3" applyNumberFormat="0" applyAlignment="0" applyProtection="0"/>
    <xf numFmtId="0" fontId="54" fillId="24" borderId="3" applyNumberFormat="0" applyAlignment="0" applyProtection="0"/>
    <xf numFmtId="0" fontId="54" fillId="24" borderId="3" applyNumberFormat="0" applyAlignment="0" applyProtection="0"/>
    <xf numFmtId="0" fontId="54" fillId="7" borderId="3" applyNumberFormat="0" applyAlignment="0" applyProtection="0"/>
    <xf numFmtId="0" fontId="169" fillId="60" borderId="54" applyNumberFormat="0" applyAlignment="0" applyProtection="0"/>
    <xf numFmtId="0" fontId="54" fillId="7" borderId="3" applyNumberFormat="0" applyAlignment="0" applyProtection="0"/>
    <xf numFmtId="0" fontId="54" fillId="24" borderId="3" applyNumberFormat="0" applyAlignment="0" applyProtection="0"/>
    <xf numFmtId="0" fontId="54" fillId="24" borderId="3" applyNumberFormat="0" applyAlignment="0" applyProtection="0"/>
    <xf numFmtId="0" fontId="54" fillId="24" borderId="3" applyNumberFormat="0" applyAlignment="0" applyProtection="0"/>
    <xf numFmtId="0" fontId="54" fillId="7" borderId="3" applyNumberFormat="0" applyAlignment="0" applyProtection="0"/>
    <xf numFmtId="0" fontId="169" fillId="60" borderId="54" applyNumberFormat="0" applyAlignment="0" applyProtection="0"/>
    <xf numFmtId="0" fontId="54" fillId="7" borderId="3" applyNumberFormat="0" applyAlignment="0" applyProtection="0"/>
    <xf numFmtId="0" fontId="54" fillId="24" borderId="3" applyNumberFormat="0" applyAlignment="0" applyProtection="0"/>
    <xf numFmtId="0" fontId="54" fillId="7" borderId="3" applyNumberFormat="0" applyAlignment="0" applyProtection="0"/>
    <xf numFmtId="0" fontId="169" fillId="60" borderId="54" applyNumberFormat="0" applyAlignment="0" applyProtection="0"/>
    <xf numFmtId="0" fontId="54" fillId="7" borderId="3" applyNumberFormat="0" applyAlignment="0" applyProtection="0"/>
    <xf numFmtId="0" fontId="54" fillId="24" borderId="3" applyNumberFormat="0" applyAlignment="0" applyProtection="0"/>
    <xf numFmtId="0" fontId="54" fillId="7" borderId="3" applyNumberFormat="0" applyAlignment="0" applyProtection="0"/>
    <xf numFmtId="0" fontId="169" fillId="60" borderId="54" applyNumberFormat="0" applyAlignment="0" applyProtection="0"/>
    <xf numFmtId="0" fontId="54" fillId="7" borderId="3" applyNumberFormat="0" applyAlignment="0" applyProtection="0"/>
    <xf numFmtId="0" fontId="54" fillId="24" borderId="3" applyNumberFormat="0" applyAlignment="0" applyProtection="0"/>
    <xf numFmtId="0" fontId="54" fillId="7" borderId="3" applyNumberFormat="0" applyAlignment="0" applyProtection="0"/>
    <xf numFmtId="0" fontId="169" fillId="60" borderId="54" applyNumberFormat="0" applyAlignment="0" applyProtection="0"/>
    <xf numFmtId="0" fontId="54" fillId="7" borderId="3" applyNumberFormat="0" applyAlignment="0" applyProtection="0"/>
    <xf numFmtId="0" fontId="54" fillId="24" borderId="3" applyNumberFormat="0" applyAlignment="0" applyProtection="0"/>
    <xf numFmtId="0" fontId="54" fillId="7" borderId="3" applyNumberFormat="0" applyAlignment="0" applyProtection="0"/>
    <xf numFmtId="0" fontId="169" fillId="60" borderId="54" applyNumberFormat="0" applyAlignment="0" applyProtection="0"/>
    <xf numFmtId="0" fontId="54" fillId="7" borderId="3" applyNumberFormat="0" applyAlignment="0" applyProtection="0"/>
    <xf numFmtId="188" fontId="71" fillId="0" borderId="0" applyBorder="0"/>
    <xf numFmtId="181" fontId="34" fillId="0" borderId="0"/>
    <xf numFmtId="181" fontId="34" fillId="0" borderId="0"/>
    <xf numFmtId="0" fontId="171" fillId="0" borderId="0" applyNumberFormat="0" applyFill="0" applyBorder="0" applyAlignment="0" applyProtection="0">
      <alignment vertical="top"/>
      <protection locked="0"/>
    </xf>
    <xf numFmtId="0" fontId="172" fillId="0" borderId="0" applyNumberFormat="0" applyFill="0" applyBorder="0" applyAlignment="0" applyProtection="0"/>
    <xf numFmtId="215" fontId="34" fillId="0" borderId="0" applyFill="0" applyBorder="0" applyAlignment="0"/>
    <xf numFmtId="215" fontId="34" fillId="0" borderId="0" applyFill="0" applyBorder="0" applyAlignment="0"/>
    <xf numFmtId="196" fontId="34" fillId="0" borderId="0" applyFill="0" applyBorder="0" applyAlignment="0"/>
    <xf numFmtId="214" fontId="146" fillId="0" borderId="0" applyFill="0" applyBorder="0" applyAlignment="0"/>
    <xf numFmtId="44" fontId="146" fillId="0" borderId="0" applyFill="0" applyBorder="0" applyAlignment="0"/>
    <xf numFmtId="216" fontId="146" fillId="0" borderId="0" applyFill="0" applyBorder="0" applyAlignment="0"/>
    <xf numFmtId="214" fontId="146" fillId="0" borderId="0" applyFill="0" applyBorder="0" applyAlignment="0"/>
    <xf numFmtId="0" fontId="56" fillId="0" borderId="11" applyNumberFormat="0" applyFill="0" applyAlignment="0" applyProtection="0"/>
    <xf numFmtId="0" fontId="64" fillId="0" borderId="55" applyNumberFormat="0" applyFill="0" applyAlignment="0" applyProtection="0"/>
    <xf numFmtId="0" fontId="56" fillId="0" borderId="11" applyNumberFormat="0" applyFill="0" applyAlignment="0" applyProtection="0"/>
    <xf numFmtId="0" fontId="173" fillId="0" borderId="11" applyNumberFormat="0" applyFill="0" applyAlignment="0" applyProtection="0"/>
    <xf numFmtId="0" fontId="173" fillId="0" borderId="11" applyNumberFormat="0" applyFill="0" applyAlignment="0" applyProtection="0"/>
    <xf numFmtId="0" fontId="58" fillId="24" borderId="0" applyNumberFormat="0" applyBorder="0" applyAlignment="0" applyProtection="0"/>
    <xf numFmtId="0" fontId="174" fillId="24" borderId="0" applyNumberFormat="0" applyBorder="0" applyAlignment="0" applyProtection="0"/>
    <xf numFmtId="0" fontId="58" fillId="24" borderId="0" applyNumberFormat="0" applyBorder="0" applyAlignment="0" applyProtection="0"/>
    <xf numFmtId="0" fontId="175" fillId="24" borderId="0" applyNumberFormat="0" applyBorder="0" applyAlignment="0" applyProtection="0"/>
    <xf numFmtId="0" fontId="175" fillId="24" borderId="0" applyNumberFormat="0" applyBorder="0" applyAlignment="0" applyProtection="0"/>
    <xf numFmtId="178" fontId="34" fillId="0" borderId="0"/>
    <xf numFmtId="178" fontId="34" fillId="0" borderId="0"/>
    <xf numFmtId="178" fontId="34" fillId="0" borderId="0"/>
    <xf numFmtId="178" fontId="34" fillId="0" borderId="0"/>
    <xf numFmtId="0" fontId="34" fillId="0" borderId="0"/>
    <xf numFmtId="0" fontId="34" fillId="0" borderId="0"/>
    <xf numFmtId="0" fontId="34" fillId="0" borderId="0"/>
    <xf numFmtId="178" fontId="34" fillId="0" borderId="0"/>
    <xf numFmtId="178" fontId="34" fillId="0" borderId="0"/>
    <xf numFmtId="178" fontId="3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76" fillId="0" borderId="0"/>
    <xf numFmtId="0" fontId="34" fillId="0" borderId="0"/>
    <xf numFmtId="0" fontId="33" fillId="0" borderId="0"/>
    <xf numFmtId="0" fontId="143" fillId="0" borderId="0"/>
    <xf numFmtId="0" fontId="143" fillId="0" borderId="0">
      <alignment vertical="top"/>
    </xf>
    <xf numFmtId="0" fontId="45" fillId="0" borderId="0">
      <alignment vertical="top"/>
    </xf>
    <xf numFmtId="0" fontId="45" fillId="0" borderId="0">
      <alignment vertical="top"/>
    </xf>
    <xf numFmtId="201" fontId="45" fillId="0" borderId="0">
      <alignment vertical="top"/>
    </xf>
    <xf numFmtId="0" fontId="45" fillId="0" borderId="0">
      <alignment vertical="top"/>
    </xf>
    <xf numFmtId="0" fontId="34" fillId="0" borderId="0"/>
    <xf numFmtId="0" fontId="34" fillId="0" borderId="0"/>
    <xf numFmtId="0" fontId="177" fillId="0" borderId="0"/>
    <xf numFmtId="0" fontId="177" fillId="0" borderId="0"/>
    <xf numFmtId="0" fontId="177" fillId="0" borderId="0"/>
    <xf numFmtId="0" fontId="34" fillId="0" borderId="0"/>
    <xf numFmtId="0" fontId="34" fillId="0" borderId="0"/>
    <xf numFmtId="0" fontId="177" fillId="0" borderId="0"/>
    <xf numFmtId="0" fontId="34" fillId="0" borderId="0"/>
    <xf numFmtId="0" fontId="143" fillId="0" borderId="0"/>
    <xf numFmtId="188" fontId="34" fillId="0" borderId="0"/>
    <xf numFmtId="0" fontId="34" fillId="0" borderId="0"/>
    <xf numFmtId="0" fontId="177" fillId="0" borderId="0"/>
    <xf numFmtId="0" fontId="143" fillId="0" borderId="0"/>
    <xf numFmtId="0" fontId="34" fillId="0" borderId="0"/>
    <xf numFmtId="0" fontId="34" fillId="0" borderId="0"/>
    <xf numFmtId="0" fontId="34" fillId="0" borderId="0"/>
    <xf numFmtId="188" fontId="25" fillId="0" borderId="0"/>
    <xf numFmtId="0" fontId="25" fillId="0" borderId="0"/>
    <xf numFmtId="0" fontId="177" fillId="0" borderId="0"/>
    <xf numFmtId="0" fontId="34" fillId="0" borderId="0"/>
    <xf numFmtId="0" fontId="177" fillId="0" borderId="0"/>
    <xf numFmtId="0" fontId="143" fillId="0" borderId="0"/>
    <xf numFmtId="0" fontId="153" fillId="0" borderId="0"/>
    <xf numFmtId="0" fontId="34" fillId="0" borderId="0"/>
    <xf numFmtId="0" fontId="25" fillId="0" borderId="0"/>
    <xf numFmtId="0" fontId="25" fillId="0" borderId="0"/>
    <xf numFmtId="0" fontId="34" fillId="0" borderId="0"/>
    <xf numFmtId="0" fontId="3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77" fillId="0" borderId="0"/>
    <xf numFmtId="0" fontId="25" fillId="0" borderId="0"/>
    <xf numFmtId="0" fontId="25" fillId="0" borderId="0"/>
    <xf numFmtId="0" fontId="17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77" fillId="0" borderId="0"/>
    <xf numFmtId="0" fontId="177" fillId="0" borderId="0"/>
    <xf numFmtId="0" fontId="25" fillId="0" borderId="0"/>
    <xf numFmtId="0" fontId="143"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4" fillId="0" borderId="0"/>
    <xf numFmtId="0" fontId="25" fillId="0" borderId="0"/>
    <xf numFmtId="0" fontId="25" fillId="0" borderId="0"/>
    <xf numFmtId="0" fontId="34" fillId="0" borderId="0"/>
    <xf numFmtId="188" fontId="45" fillId="0" borderId="0"/>
    <xf numFmtId="0" fontId="45" fillId="0" borderId="0"/>
    <xf numFmtId="178" fontId="176" fillId="0" borderId="0"/>
    <xf numFmtId="178" fontId="176" fillId="0" borderId="0"/>
    <xf numFmtId="178" fontId="176" fillId="0" borderId="0"/>
    <xf numFmtId="178" fontId="176" fillId="0" borderId="0"/>
    <xf numFmtId="178" fontId="176" fillId="0" borderId="0"/>
    <xf numFmtId="178" fontId="176" fillId="0" borderId="0"/>
    <xf numFmtId="0" fontId="143" fillId="0" borderId="0"/>
    <xf numFmtId="0" fontId="34" fillId="0" borderId="0"/>
    <xf numFmtId="0" fontId="143" fillId="0" borderId="0"/>
    <xf numFmtId="0" fontId="143" fillId="0" borderId="0"/>
    <xf numFmtId="0" fontId="143" fillId="0" borderId="0"/>
    <xf numFmtId="0" fontId="143" fillId="0" borderId="0"/>
    <xf numFmtId="0" fontId="34" fillId="0" borderId="0"/>
    <xf numFmtId="0" fontId="34" fillId="0" borderId="0"/>
    <xf numFmtId="0" fontId="34" fillId="0" borderId="0"/>
    <xf numFmtId="0" fontId="143" fillId="0" borderId="0"/>
    <xf numFmtId="188" fontId="25" fillId="0" borderId="0"/>
    <xf numFmtId="188" fontId="25" fillId="0" borderId="0"/>
    <xf numFmtId="188" fontId="25" fillId="0" borderId="0"/>
    <xf numFmtId="188" fontId="25" fillId="0" borderId="0"/>
    <xf numFmtId="0" fontId="25" fillId="0" borderId="0"/>
    <xf numFmtId="0" fontId="3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43" fillId="0" borderId="0"/>
    <xf numFmtId="0" fontId="176" fillId="0" borderId="0"/>
    <xf numFmtId="0" fontId="143" fillId="0" borderId="0"/>
    <xf numFmtId="0" fontId="143" fillId="0" borderId="0"/>
    <xf numFmtId="0" fontId="34" fillId="0" borderId="0"/>
    <xf numFmtId="0" fontId="34" fillId="0" borderId="0"/>
    <xf numFmtId="0" fontId="34" fillId="0" borderId="0"/>
    <xf numFmtId="0" fontId="143" fillId="0" borderId="0"/>
    <xf numFmtId="188" fontId="25" fillId="0" borderId="0"/>
    <xf numFmtId="188" fontId="25" fillId="0" borderId="0"/>
    <xf numFmtId="0" fontId="34" fillId="0" borderId="0"/>
    <xf numFmtId="0" fontId="34" fillId="0" borderId="0"/>
    <xf numFmtId="0" fontId="143" fillId="0" borderId="0"/>
    <xf numFmtId="0" fontId="143" fillId="0" borderId="0"/>
    <xf numFmtId="0" fontId="143" fillId="0" borderId="0"/>
    <xf numFmtId="0" fontId="143" fillId="0" borderId="0"/>
    <xf numFmtId="0" fontId="34" fillId="0" borderId="0"/>
    <xf numFmtId="0" fontId="34" fillId="0" borderId="0"/>
    <xf numFmtId="0" fontId="34" fillId="0" borderId="0"/>
    <xf numFmtId="0" fontId="143" fillId="0" borderId="0"/>
    <xf numFmtId="0" fontId="34" fillId="0" borderId="0"/>
    <xf numFmtId="0" fontId="34" fillId="0" borderId="0"/>
    <xf numFmtId="0" fontId="143" fillId="0" borderId="0"/>
    <xf numFmtId="0" fontId="143" fillId="0" borderId="0"/>
    <xf numFmtId="0" fontId="143" fillId="0" borderId="0"/>
    <xf numFmtId="0" fontId="34" fillId="0" borderId="0"/>
    <xf numFmtId="0" fontId="34" fillId="0" borderId="0"/>
    <xf numFmtId="0" fontId="34" fillId="0" borderId="0"/>
    <xf numFmtId="0" fontId="143" fillId="0" borderId="0"/>
    <xf numFmtId="0" fontId="45" fillId="0" borderId="0"/>
    <xf numFmtId="0" fontId="34" fillId="0" borderId="0"/>
    <xf numFmtId="0" fontId="34" fillId="0" borderId="0"/>
    <xf numFmtId="0" fontId="143" fillId="0" borderId="0"/>
    <xf numFmtId="0" fontId="143" fillId="0" borderId="0"/>
    <xf numFmtId="0" fontId="143" fillId="0" borderId="0"/>
    <xf numFmtId="0" fontId="34" fillId="0" borderId="0"/>
    <xf numFmtId="0" fontId="34" fillId="0" borderId="0"/>
    <xf numFmtId="0" fontId="34" fillId="0" borderId="0"/>
    <xf numFmtId="0" fontId="143" fillId="0" borderId="0"/>
    <xf numFmtId="221" fontId="34" fillId="0" borderId="0"/>
    <xf numFmtId="0" fontId="34" fillId="0" borderId="0">
      <alignment vertical="top"/>
    </xf>
    <xf numFmtId="0" fontId="34" fillId="0" borderId="0">
      <alignment vertical="top"/>
    </xf>
    <xf numFmtId="0" fontId="34" fillId="0" borderId="0"/>
    <xf numFmtId="0" fontId="34" fillId="0" borderId="0"/>
    <xf numFmtId="0" fontId="34" fillId="0" borderId="0"/>
    <xf numFmtId="0" fontId="34" fillId="0" borderId="0"/>
    <xf numFmtId="0" fontId="34" fillId="0" borderId="0"/>
    <xf numFmtId="0" fontId="34" fillId="0" borderId="0">
      <alignment vertical="top"/>
    </xf>
    <xf numFmtId="166" fontId="45" fillId="0" borderId="0">
      <alignment vertical="top"/>
    </xf>
    <xf numFmtId="166" fontId="45" fillId="0" borderId="0">
      <alignment vertical="top"/>
    </xf>
    <xf numFmtId="0" fontId="45" fillId="0" borderId="0">
      <alignment vertical="top"/>
    </xf>
    <xf numFmtId="0" fontId="45" fillId="0" borderId="0">
      <alignment vertical="top"/>
    </xf>
    <xf numFmtId="188" fontId="34" fillId="0" borderId="0"/>
    <xf numFmtId="0" fontId="45" fillId="0" borderId="0">
      <alignment vertical="top"/>
    </xf>
    <xf numFmtId="201" fontId="45" fillId="0" borderId="0">
      <alignment vertical="top"/>
    </xf>
    <xf numFmtId="0" fontId="45" fillId="0" borderId="0">
      <alignment vertical="top"/>
    </xf>
    <xf numFmtId="178" fontId="34" fillId="0" borderId="0"/>
    <xf numFmtId="178" fontId="34" fillId="0" borderId="0"/>
    <xf numFmtId="0" fontId="34" fillId="0" borderId="0"/>
    <xf numFmtId="0" fontId="178" fillId="0" borderId="0"/>
    <xf numFmtId="188" fontId="33" fillId="0" borderId="0"/>
    <xf numFmtId="0" fontId="35" fillId="0" borderId="0"/>
    <xf numFmtId="0" fontId="34" fillId="0" borderId="0"/>
    <xf numFmtId="0" fontId="35" fillId="0" borderId="0"/>
    <xf numFmtId="0" fontId="178" fillId="0" borderId="0"/>
    <xf numFmtId="0" fontId="178" fillId="0" borderId="0"/>
    <xf numFmtId="0" fontId="34" fillId="0" borderId="0"/>
    <xf numFmtId="188" fontId="25" fillId="0" borderId="0"/>
    <xf numFmtId="0" fontId="34" fillId="0" borderId="0"/>
    <xf numFmtId="0" fontId="25" fillId="0" borderId="0"/>
    <xf numFmtId="221" fontId="25" fillId="0" borderId="0"/>
    <xf numFmtId="0" fontId="33" fillId="0" borderId="0"/>
    <xf numFmtId="221" fontId="25" fillId="0" borderId="0"/>
    <xf numFmtId="0" fontId="33" fillId="0" borderId="0"/>
    <xf numFmtId="0" fontId="35" fillId="0" borderId="0"/>
    <xf numFmtId="0" fontId="45" fillId="0" borderId="0">
      <alignment vertical="top"/>
    </xf>
    <xf numFmtId="0" fontId="45" fillId="0" borderId="0">
      <alignment vertical="top"/>
    </xf>
    <xf numFmtId="0" fontId="35" fillId="0" borderId="0"/>
    <xf numFmtId="0" fontId="35" fillId="0" borderId="0"/>
    <xf numFmtId="0" fontId="34" fillId="0" borderId="0">
      <alignment vertical="top"/>
    </xf>
    <xf numFmtId="0" fontId="34" fillId="0" borderId="0">
      <alignment vertical="top"/>
    </xf>
    <xf numFmtId="188" fontId="33" fillId="0" borderId="0"/>
    <xf numFmtId="0" fontId="34" fillId="0" borderId="0"/>
    <xf numFmtId="0" fontId="34" fillId="0" borderId="0"/>
    <xf numFmtId="0" fontId="143" fillId="0" borderId="0"/>
    <xf numFmtId="0" fontId="143" fillId="0" borderId="0"/>
    <xf numFmtId="0" fontId="143" fillId="0" borderId="0"/>
    <xf numFmtId="0" fontId="34" fillId="0" borderId="0"/>
    <xf numFmtId="0" fontId="34" fillId="0" borderId="0"/>
    <xf numFmtId="0" fontId="34" fillId="0" borderId="0"/>
    <xf numFmtId="0" fontId="143" fillId="0" borderId="0"/>
    <xf numFmtId="0" fontId="34" fillId="0" borderId="0"/>
    <xf numFmtId="0" fontId="34" fillId="0" borderId="0"/>
    <xf numFmtId="0" fontId="143" fillId="0" borderId="0"/>
    <xf numFmtId="0" fontId="143" fillId="0" borderId="0"/>
    <xf numFmtId="0" fontId="143" fillId="0" borderId="0"/>
    <xf numFmtId="0" fontId="34" fillId="0" borderId="0"/>
    <xf numFmtId="0" fontId="34" fillId="0" borderId="0"/>
    <xf numFmtId="0" fontId="25" fillId="0" borderId="0"/>
    <xf numFmtId="0" fontId="34" fillId="0" borderId="0"/>
    <xf numFmtId="0" fontId="143" fillId="0" borderId="0"/>
    <xf numFmtId="0" fontId="34" fillId="0" borderId="0"/>
    <xf numFmtId="0" fontId="34" fillId="0" borderId="0"/>
    <xf numFmtId="0" fontId="143" fillId="0" borderId="0"/>
    <xf numFmtId="0" fontId="143" fillId="0" borderId="0"/>
    <xf numFmtId="0" fontId="143" fillId="0" borderId="0"/>
    <xf numFmtId="0" fontId="34" fillId="0" borderId="0"/>
    <xf numFmtId="0" fontId="34" fillId="0" borderId="0"/>
    <xf numFmtId="0" fontId="34" fillId="0" borderId="0"/>
    <xf numFmtId="0" fontId="143" fillId="0" borderId="0"/>
    <xf numFmtId="0" fontId="34" fillId="0" borderId="0"/>
    <xf numFmtId="0" fontId="34" fillId="0" borderId="0"/>
    <xf numFmtId="0" fontId="143" fillId="0" borderId="0"/>
    <xf numFmtId="0" fontId="143" fillId="0" borderId="0"/>
    <xf numFmtId="0" fontId="143" fillId="0" borderId="0"/>
    <xf numFmtId="0" fontId="34" fillId="0" borderId="0"/>
    <xf numFmtId="0" fontId="34" fillId="0" borderId="0"/>
    <xf numFmtId="0" fontId="34" fillId="0" borderId="0"/>
    <xf numFmtId="0" fontId="143" fillId="0" borderId="0"/>
    <xf numFmtId="0" fontId="34" fillId="0" borderId="0"/>
    <xf numFmtId="0" fontId="34" fillId="0" borderId="0"/>
    <xf numFmtId="0" fontId="34" fillId="0" borderId="0"/>
    <xf numFmtId="0" fontId="177" fillId="0" borderId="0"/>
    <xf numFmtId="0" fontId="177" fillId="0" borderId="0"/>
    <xf numFmtId="0" fontId="34" fillId="0" borderId="0"/>
    <xf numFmtId="0" fontId="34" fillId="0" borderId="0"/>
    <xf numFmtId="0" fontId="34" fillId="0" borderId="0"/>
    <xf numFmtId="0" fontId="177" fillId="0" borderId="0"/>
    <xf numFmtId="0" fontId="177" fillId="0" borderId="0"/>
    <xf numFmtId="0" fontId="34" fillId="0" borderId="0"/>
    <xf numFmtId="0" fontId="34" fillId="0" borderId="0"/>
    <xf numFmtId="0" fontId="143" fillId="0" borderId="0"/>
    <xf numFmtId="0" fontId="34" fillId="0" borderId="0"/>
    <xf numFmtId="0" fontId="143" fillId="0" borderId="0"/>
    <xf numFmtId="0" fontId="143" fillId="0" borderId="0"/>
    <xf numFmtId="0" fontId="177" fillId="0" borderId="0"/>
    <xf numFmtId="0" fontId="143" fillId="0" borderId="0"/>
    <xf numFmtId="0" fontId="143" fillId="0" borderId="0"/>
    <xf numFmtId="0" fontId="177" fillId="0" borderId="0"/>
    <xf numFmtId="0" fontId="143" fillId="0" borderId="0"/>
    <xf numFmtId="0" fontId="177" fillId="0" borderId="0"/>
    <xf numFmtId="0" fontId="34" fillId="0" borderId="0"/>
    <xf numFmtId="0" fontId="33" fillId="0" borderId="0"/>
    <xf numFmtId="0" fontId="178" fillId="0" borderId="0"/>
    <xf numFmtId="0" fontId="178" fillId="0" borderId="0"/>
    <xf numFmtId="0" fontId="34" fillId="0" borderId="0"/>
    <xf numFmtId="0" fontId="33" fillId="0" borderId="0"/>
    <xf numFmtId="0" fontId="34" fillId="0" borderId="0" applyNumberFormat="0" applyFont="0" applyFill="0" applyBorder="0" applyAlignment="0" applyProtection="0"/>
    <xf numFmtId="0" fontId="33" fillId="0" borderId="0"/>
    <xf numFmtId="0" fontId="178" fillId="0" borderId="0"/>
    <xf numFmtId="0" fontId="143" fillId="0" borderId="0"/>
    <xf numFmtId="0" fontId="143" fillId="0" borderId="0"/>
    <xf numFmtId="0" fontId="143" fillId="0" borderId="0"/>
    <xf numFmtId="0" fontId="143" fillId="0" borderId="0"/>
    <xf numFmtId="0" fontId="143"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77" fillId="0" borderId="0"/>
    <xf numFmtId="0" fontId="177" fillId="0" borderId="0"/>
    <xf numFmtId="0" fontId="34" fillId="0" borderId="0"/>
    <xf numFmtId="0" fontId="178" fillId="0" borderId="0"/>
    <xf numFmtId="0" fontId="34" fillId="0" borderId="0"/>
    <xf numFmtId="0" fontId="45" fillId="0" borderId="0">
      <alignment vertical="top"/>
    </xf>
    <xf numFmtId="0" fontId="178" fillId="0" borderId="0"/>
    <xf numFmtId="0" fontId="35" fillId="0" borderId="0"/>
    <xf numFmtId="0" fontId="177" fillId="0" borderId="0"/>
    <xf numFmtId="0" fontId="17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4" fillId="0" borderId="0"/>
    <xf numFmtId="0" fontId="34" fillId="0" borderId="0"/>
    <xf numFmtId="0" fontId="33" fillId="0" borderId="0"/>
    <xf numFmtId="0" fontId="35" fillId="0" borderId="0"/>
    <xf numFmtId="0" fontId="153" fillId="0" borderId="0"/>
    <xf numFmtId="39" fontId="156" fillId="0" borderId="0"/>
    <xf numFmtId="0" fontId="34" fillId="0" borderId="0"/>
    <xf numFmtId="0" fontId="34" fillId="0" borderId="0"/>
    <xf numFmtId="0" fontId="34" fillId="0" borderId="0"/>
    <xf numFmtId="0" fontId="177" fillId="0" borderId="0"/>
    <xf numFmtId="0" fontId="35" fillId="0" borderId="0"/>
    <xf numFmtId="188" fontId="33" fillId="0" borderId="0"/>
    <xf numFmtId="0" fontId="34" fillId="0" borderId="0"/>
    <xf numFmtId="0" fontId="34" fillId="0" borderId="0"/>
    <xf numFmtId="0" fontId="35" fillId="0" borderId="0"/>
    <xf numFmtId="0" fontId="35" fillId="0" borderId="0"/>
    <xf numFmtId="0" fontId="45" fillId="0" borderId="0">
      <alignment vertical="top"/>
    </xf>
    <xf numFmtId="0" fontId="45" fillId="0" borderId="0">
      <alignment vertical="top"/>
    </xf>
    <xf numFmtId="0" fontId="33"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5" fillId="0" borderId="0"/>
    <xf numFmtId="0" fontId="45" fillId="0" borderId="0">
      <alignment vertical="top"/>
    </xf>
    <xf numFmtId="0" fontId="33" fillId="61" borderId="56" applyNumberFormat="0" applyFont="0" applyAlignment="0" applyProtection="0"/>
    <xf numFmtId="0" fontId="35" fillId="25" borderId="12" applyNumberFormat="0" applyFont="0" applyAlignment="0" applyProtection="0"/>
    <xf numFmtId="0" fontId="33" fillId="61" borderId="56" applyNumberFormat="0" applyFont="0" applyAlignment="0" applyProtection="0"/>
    <xf numFmtId="0" fontId="34" fillId="25" borderId="12" applyNumberFormat="0" applyFont="0" applyAlignment="0" applyProtection="0"/>
    <xf numFmtId="0" fontId="33" fillId="61" borderId="56" applyNumberFormat="0" applyFont="0" applyAlignment="0" applyProtection="0"/>
    <xf numFmtId="0" fontId="34" fillId="25" borderId="12" applyNumberFormat="0" applyFont="0" applyAlignment="0" applyProtection="0"/>
    <xf numFmtId="0" fontId="33" fillId="25" borderId="12" applyNumberFormat="0" applyFont="0" applyAlignment="0" applyProtection="0"/>
    <xf numFmtId="0" fontId="34" fillId="25" borderId="12" applyNumberFormat="0" applyFont="0" applyAlignment="0" applyProtection="0"/>
    <xf numFmtId="0" fontId="59" fillId="20" borderId="13" applyNumberFormat="0" applyAlignment="0" applyProtection="0"/>
    <xf numFmtId="0" fontId="59" fillId="56" borderId="13" applyNumberFormat="0" applyAlignment="0" applyProtection="0"/>
    <xf numFmtId="0" fontId="59" fillId="20" borderId="13" applyNumberFormat="0" applyAlignment="0" applyProtection="0"/>
    <xf numFmtId="0" fontId="179" fillId="20" borderId="13" applyNumberFormat="0" applyAlignment="0" applyProtection="0"/>
    <xf numFmtId="0" fontId="179" fillId="20" borderId="13" applyNumberFormat="0" applyAlignment="0" applyProtection="0"/>
    <xf numFmtId="40" fontId="143" fillId="37" borderId="0">
      <alignment horizontal="right"/>
    </xf>
    <xf numFmtId="222" fontId="45" fillId="56" borderId="0">
      <alignment horizontal="right"/>
    </xf>
    <xf numFmtId="40" fontId="143" fillId="37" borderId="0">
      <alignment horizontal="right"/>
    </xf>
    <xf numFmtId="188" fontId="180" fillId="42" borderId="0">
      <alignment horizontal="center"/>
    </xf>
    <xf numFmtId="188" fontId="181" fillId="37" borderId="0">
      <alignment horizontal="right"/>
    </xf>
    <xf numFmtId="188" fontId="181" fillId="37" borderId="0">
      <alignment horizontal="right"/>
    </xf>
    <xf numFmtId="0" fontId="182" fillId="37" borderId="22"/>
    <xf numFmtId="175" fontId="182" fillId="37" borderId="22"/>
    <xf numFmtId="0" fontId="182" fillId="37" borderId="22"/>
    <xf numFmtId="188" fontId="149" fillId="62" borderId="22"/>
    <xf numFmtId="188" fontId="183" fillId="56" borderId="0" applyBorder="0">
      <alignment horizontal="centerContinuous"/>
    </xf>
    <xf numFmtId="188" fontId="182" fillId="0" borderId="0" applyBorder="0">
      <alignment horizontal="centerContinuous"/>
    </xf>
    <xf numFmtId="188" fontId="182" fillId="0" borderId="0" applyBorder="0">
      <alignment horizontal="centerContinuous"/>
    </xf>
    <xf numFmtId="188" fontId="184" fillId="62" borderId="0" applyBorder="0">
      <alignment horizontal="centerContinuous"/>
    </xf>
    <xf numFmtId="188" fontId="185" fillId="0" borderId="0" applyBorder="0">
      <alignment horizontal="centerContinuous"/>
    </xf>
    <xf numFmtId="188" fontId="185" fillId="0" borderId="0" applyBorder="0">
      <alignment horizontal="centerContinuous"/>
    </xf>
    <xf numFmtId="223" fontId="34" fillId="0" borderId="0" applyFont="0" applyFill="0" applyBorder="0" applyAlignment="0" applyProtection="0"/>
    <xf numFmtId="0" fontId="34" fillId="0" borderId="0" applyFont="0" applyFill="0" applyBorder="0" applyAlignment="0" applyProtection="0"/>
    <xf numFmtId="224" fontId="57"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9" fontId="34" fillId="0" borderId="0" applyFont="0" applyFill="0" applyBorder="0" applyAlignment="0" applyProtection="0"/>
    <xf numFmtId="9" fontId="154" fillId="0" borderId="0" applyFont="0" applyFill="0" applyBorder="0" applyAlignment="0" applyProtection="0"/>
    <xf numFmtId="9" fontId="154" fillId="0" borderId="0" applyFont="0" applyFill="0" applyBorder="0" applyAlignment="0" applyProtection="0"/>
    <xf numFmtId="9" fontId="15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54" fillId="0" borderId="0" applyFont="0" applyFill="0" applyBorder="0" applyAlignment="0" applyProtection="0"/>
    <xf numFmtId="9" fontId="15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54" fillId="0" borderId="0" applyFont="0" applyFill="0" applyBorder="0" applyAlignment="0" applyProtection="0"/>
    <xf numFmtId="9" fontId="34" fillId="0" borderId="0" applyFont="0" applyFill="0" applyBorder="0" applyAlignment="0" applyProtection="0"/>
    <xf numFmtId="9" fontId="154" fillId="0" borderId="0" applyFont="0" applyFill="0" applyBorder="0" applyAlignment="0" applyProtection="0"/>
    <xf numFmtId="9" fontId="154" fillId="0" borderId="0" applyFont="0" applyFill="0" applyBorder="0" applyAlignment="0" applyProtection="0"/>
    <xf numFmtId="9" fontId="15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54" fillId="0" borderId="0" applyFont="0" applyFill="0" applyBorder="0" applyAlignment="0" applyProtection="0"/>
    <xf numFmtId="9" fontId="15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54" fillId="0" borderId="0" applyFont="0" applyFill="0" applyBorder="0" applyAlignment="0" applyProtection="0"/>
    <xf numFmtId="9" fontId="34" fillId="0" borderId="0" applyFont="0" applyFill="0" applyBorder="0" applyAlignment="0" applyProtection="0"/>
    <xf numFmtId="9" fontId="154" fillId="0" borderId="0" applyFont="0" applyFill="0" applyBorder="0" applyAlignment="0" applyProtection="0"/>
    <xf numFmtId="9" fontId="154" fillId="0" borderId="0" applyFont="0" applyFill="0" applyBorder="0" applyAlignment="0" applyProtection="0"/>
    <xf numFmtId="9" fontId="15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54" fillId="0" borderId="0" applyFont="0" applyFill="0" applyBorder="0" applyAlignment="0" applyProtection="0"/>
    <xf numFmtId="9" fontId="15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54" fillId="0" borderId="0" applyFont="0" applyFill="0" applyBorder="0" applyAlignment="0" applyProtection="0"/>
    <xf numFmtId="9" fontId="34" fillId="0" borderId="0" applyFont="0" applyFill="0" applyBorder="0" applyAlignment="0" applyProtection="0"/>
    <xf numFmtId="9" fontId="154" fillId="0" borderId="0" applyFont="0" applyFill="0" applyBorder="0" applyAlignment="0" applyProtection="0"/>
    <xf numFmtId="9" fontId="154" fillId="0" borderId="0" applyFont="0" applyFill="0" applyBorder="0" applyAlignment="0" applyProtection="0"/>
    <xf numFmtId="9" fontId="15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54" fillId="0" borderId="0" applyFont="0" applyFill="0" applyBorder="0" applyAlignment="0" applyProtection="0"/>
    <xf numFmtId="9" fontId="15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54" fillId="0" borderId="0" applyFont="0" applyFill="0" applyBorder="0" applyAlignment="0" applyProtection="0"/>
    <xf numFmtId="9" fontId="34" fillId="0" borderId="0" applyFont="0" applyFill="0" applyBorder="0" applyAlignment="0" applyProtection="0"/>
    <xf numFmtId="9" fontId="154" fillId="0" borderId="0" applyFont="0" applyFill="0" applyBorder="0" applyAlignment="0" applyProtection="0"/>
    <xf numFmtId="9" fontId="154" fillId="0" borderId="0" applyFont="0" applyFill="0" applyBorder="0" applyAlignment="0" applyProtection="0"/>
    <xf numFmtId="9" fontId="15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54" fillId="0" borderId="0" applyFont="0" applyFill="0" applyBorder="0" applyAlignment="0" applyProtection="0"/>
    <xf numFmtId="9" fontId="15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5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54" fillId="0" borderId="0" applyFont="0" applyFill="0" applyBorder="0" applyAlignment="0" applyProtection="0"/>
    <xf numFmtId="9" fontId="154" fillId="0" borderId="0" applyFont="0" applyFill="0" applyBorder="0" applyAlignment="0" applyProtection="0"/>
    <xf numFmtId="9" fontId="15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54" fillId="0" borderId="0" applyFont="0" applyFill="0" applyBorder="0" applyAlignment="0" applyProtection="0"/>
    <xf numFmtId="9" fontId="34" fillId="0" borderId="0" applyFont="0" applyFill="0" applyBorder="0" applyAlignment="0" applyProtection="0"/>
    <xf numFmtId="9" fontId="154" fillId="0" borderId="0" applyFont="0" applyFill="0" applyBorder="0" applyAlignment="0" applyProtection="0"/>
    <xf numFmtId="9" fontId="154" fillId="0" borderId="0" applyFont="0" applyFill="0" applyBorder="0" applyAlignment="0" applyProtection="0"/>
    <xf numFmtId="9" fontId="15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54" fillId="0" borderId="0" applyFont="0" applyFill="0" applyBorder="0" applyAlignment="0" applyProtection="0"/>
    <xf numFmtId="9" fontId="15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5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77" fillId="0" borderId="0" applyFont="0" applyFill="0" applyBorder="0" applyAlignment="0" applyProtection="0"/>
    <xf numFmtId="9" fontId="177"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77" fillId="0" borderId="0" applyFont="0" applyFill="0" applyBorder="0" applyAlignment="0" applyProtection="0"/>
    <xf numFmtId="9" fontId="177"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5"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5" fillId="0" borderId="0" applyFont="0" applyFill="0" applyBorder="0" applyAlignment="0" applyProtection="0"/>
    <xf numFmtId="9" fontId="34" fillId="0" borderId="0" applyFill="0" applyBorder="0" applyAlignment="0" applyProtection="0"/>
    <xf numFmtId="9" fontId="34" fillId="0" borderId="0" applyFill="0" applyBorder="0" applyAlignment="0" applyProtection="0"/>
    <xf numFmtId="9" fontId="186" fillId="0" borderId="0" applyFont="0" applyFill="0" applyBorder="0" applyAlignment="0" applyProtection="0"/>
    <xf numFmtId="9" fontId="186" fillId="0" borderId="0" applyFont="0" applyFill="0" applyBorder="0" applyAlignment="0" applyProtection="0"/>
    <xf numFmtId="9" fontId="35" fillId="0" borderId="0" applyFont="0" applyFill="0" applyBorder="0" applyAlignment="0" applyProtection="0"/>
    <xf numFmtId="9" fontId="45" fillId="0" borderId="0" applyFont="0" applyFill="0" applyBorder="0" applyAlignment="0" applyProtection="0">
      <alignment vertical="top"/>
    </xf>
    <xf numFmtId="9" fontId="45" fillId="0" borderId="0" applyFont="0" applyFill="0" applyBorder="0" applyAlignment="0" applyProtection="0">
      <alignment vertical="top"/>
    </xf>
    <xf numFmtId="9" fontId="3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54" fillId="0" borderId="0" applyFont="0" applyFill="0" applyBorder="0" applyAlignment="0" applyProtection="0"/>
    <xf numFmtId="9" fontId="34" fillId="0" borderId="0" applyFont="0" applyFill="0" applyBorder="0" applyAlignment="0" applyProtection="0"/>
    <xf numFmtId="9" fontId="154" fillId="0" borderId="0" applyFont="0" applyFill="0" applyBorder="0" applyAlignment="0" applyProtection="0"/>
    <xf numFmtId="9" fontId="34" fillId="0" borderId="0" applyFont="0" applyFill="0" applyBorder="0" applyAlignment="0" applyProtection="0"/>
    <xf numFmtId="9" fontId="154" fillId="0" borderId="0" applyFont="0" applyFill="0" applyBorder="0" applyAlignment="0" applyProtection="0"/>
    <xf numFmtId="9" fontId="34" fillId="0" borderId="0" applyFont="0" applyFill="0" applyBorder="0" applyAlignment="0" applyProtection="0"/>
    <xf numFmtId="9" fontId="154" fillId="0" borderId="0" applyFont="0" applyFill="0" applyBorder="0" applyAlignment="0" applyProtection="0"/>
    <xf numFmtId="9" fontId="34" fillId="0" borderId="0" applyFont="0" applyFill="0" applyBorder="0" applyAlignment="0" applyProtection="0"/>
    <xf numFmtId="9" fontId="154" fillId="0" borderId="0" applyFont="0" applyFill="0" applyBorder="0" applyAlignment="0" applyProtection="0"/>
    <xf numFmtId="9" fontId="34" fillId="0" borderId="0" applyFont="0" applyFill="0" applyBorder="0" applyAlignment="0" applyProtection="0"/>
    <xf numFmtId="9" fontId="154" fillId="0" borderId="0" applyFont="0" applyFill="0" applyBorder="0" applyAlignment="0" applyProtection="0"/>
    <xf numFmtId="9" fontId="34" fillId="0" borderId="0" applyFont="0" applyFill="0" applyBorder="0" applyAlignment="0" applyProtection="0"/>
    <xf numFmtId="9" fontId="154" fillId="0" borderId="0" applyFont="0" applyFill="0" applyBorder="0" applyAlignment="0" applyProtection="0"/>
    <xf numFmtId="9" fontId="34" fillId="0" borderId="0" applyFont="0" applyFill="0" applyBorder="0" applyAlignment="0" applyProtection="0"/>
    <xf numFmtId="9" fontId="154" fillId="0" borderId="0" applyFont="0" applyFill="0" applyBorder="0" applyAlignment="0" applyProtection="0"/>
    <xf numFmtId="9" fontId="34" fillId="0" borderId="0" applyFont="0" applyFill="0" applyBorder="0" applyAlignment="0" applyProtection="0"/>
    <xf numFmtId="9" fontId="154" fillId="0" borderId="0" applyFont="0" applyFill="0" applyBorder="0" applyAlignment="0" applyProtection="0"/>
    <xf numFmtId="9" fontId="34" fillId="0" borderId="0" applyFont="0" applyFill="0" applyBorder="0" applyAlignment="0" applyProtection="0"/>
    <xf numFmtId="9" fontId="154" fillId="0" borderId="0" applyFont="0" applyFill="0" applyBorder="0" applyAlignment="0" applyProtection="0"/>
    <xf numFmtId="9" fontId="45" fillId="0" borderId="0" applyFont="0" applyFill="0" applyBorder="0" applyAlignment="0" applyProtection="0">
      <alignment vertical="top"/>
    </xf>
    <xf numFmtId="9" fontId="117" fillId="0" borderId="0" applyFont="0" applyFill="0" applyBorder="0" applyAlignment="0" applyProtection="0"/>
    <xf numFmtId="9" fontId="3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33"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34" fillId="0" borderId="0" applyFont="0" applyFill="0" applyBorder="0" applyAlignment="0" applyProtection="0"/>
    <xf numFmtId="9" fontId="143" fillId="0" borderId="0" applyFont="0" applyFill="0" applyBorder="0" applyAlignment="0" applyProtection="0"/>
    <xf numFmtId="9" fontId="34" fillId="0" borderId="0" applyFont="0" applyFill="0" applyBorder="0" applyAlignment="0" applyProtection="0"/>
    <xf numFmtId="9" fontId="143" fillId="0" borderId="0" applyFont="0" applyFill="0" applyBorder="0" applyAlignment="0" applyProtection="0"/>
    <xf numFmtId="9" fontId="34" fillId="0" borderId="0" applyFont="0" applyFill="0" applyBorder="0" applyAlignment="0" applyProtection="0"/>
    <xf numFmtId="9" fontId="143" fillId="0" borderId="0" applyFont="0" applyFill="0" applyBorder="0" applyAlignment="0" applyProtection="0"/>
    <xf numFmtId="9" fontId="34" fillId="0" borderId="0" applyFont="0" applyFill="0" applyBorder="0" applyAlignment="0" applyProtection="0"/>
    <xf numFmtId="9" fontId="143" fillId="0" borderId="0" applyFont="0" applyFill="0" applyBorder="0" applyAlignment="0" applyProtection="0"/>
    <xf numFmtId="9" fontId="34" fillId="0" borderId="0" applyFont="0" applyFill="0" applyBorder="0" applyAlignment="0" applyProtection="0"/>
    <xf numFmtId="9" fontId="143" fillId="0" borderId="0" applyFont="0" applyFill="0" applyBorder="0" applyAlignment="0" applyProtection="0"/>
    <xf numFmtId="9" fontId="34" fillId="0" borderId="0" applyFont="0" applyFill="0" applyBorder="0" applyAlignment="0" applyProtection="0"/>
    <xf numFmtId="9" fontId="143" fillId="0" borderId="0" applyFont="0" applyFill="0" applyBorder="0" applyAlignment="0" applyProtection="0"/>
    <xf numFmtId="9" fontId="34" fillId="0" borderId="0" applyFont="0" applyFill="0" applyBorder="0" applyAlignment="0" applyProtection="0"/>
    <xf numFmtId="9" fontId="143" fillId="0" borderId="0" applyFont="0" applyFill="0" applyBorder="0" applyAlignment="0" applyProtection="0"/>
    <xf numFmtId="9" fontId="34" fillId="0" borderId="0" applyFont="0" applyFill="0" applyBorder="0" applyAlignment="0" applyProtection="0"/>
    <xf numFmtId="9" fontId="143" fillId="0" borderId="0" applyFont="0" applyFill="0" applyBorder="0" applyAlignment="0" applyProtection="0"/>
    <xf numFmtId="9" fontId="34" fillId="0" borderId="0" applyFont="0" applyFill="0" applyBorder="0" applyAlignment="0" applyProtection="0"/>
    <xf numFmtId="9" fontId="1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9" fontId="34" fillId="0" borderId="0" applyFont="0" applyFill="0" applyBorder="0" applyAlignment="0" applyProtection="0"/>
    <xf numFmtId="9" fontId="154" fillId="0" borderId="0" applyFont="0" applyFill="0" applyBorder="0" applyAlignment="0" applyProtection="0"/>
    <xf numFmtId="9" fontId="154" fillId="0" borderId="0" applyFont="0" applyFill="0" applyBorder="0" applyAlignment="0" applyProtection="0"/>
    <xf numFmtId="9" fontId="154" fillId="0" borderId="0" applyFont="0" applyFill="0" applyBorder="0" applyAlignment="0" applyProtection="0"/>
    <xf numFmtId="9" fontId="3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86" fillId="0" borderId="0" applyFont="0" applyFill="0" applyBorder="0" applyAlignment="0" applyProtection="0"/>
    <xf numFmtId="9" fontId="186" fillId="0" borderId="0" applyFont="0" applyFill="0" applyBorder="0" applyAlignment="0" applyProtection="0"/>
    <xf numFmtId="9" fontId="34" fillId="0" borderId="0" applyFont="0" applyFill="0" applyBorder="0" applyAlignment="0" applyProtection="0"/>
    <xf numFmtId="9" fontId="143" fillId="0" borderId="0" applyFont="0" applyFill="0" applyBorder="0" applyAlignment="0" applyProtection="0"/>
    <xf numFmtId="9" fontId="34" fillId="0" borderId="0" applyFont="0" applyFill="0" applyBorder="0" applyAlignment="0" applyProtection="0"/>
    <xf numFmtId="9" fontId="143" fillId="0" borderId="0" applyFont="0" applyFill="0" applyBorder="0" applyAlignment="0" applyProtection="0"/>
    <xf numFmtId="9" fontId="34" fillId="0" borderId="0" applyFont="0" applyFill="0" applyBorder="0" applyAlignment="0" applyProtection="0"/>
    <xf numFmtId="9" fontId="143" fillId="0" borderId="0" applyFont="0" applyFill="0" applyBorder="0" applyAlignment="0" applyProtection="0"/>
    <xf numFmtId="9" fontId="34" fillId="0" borderId="0" applyFont="0" applyFill="0" applyBorder="0" applyAlignment="0" applyProtection="0"/>
    <xf numFmtId="9" fontId="14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5" fillId="0" borderId="0" applyFont="0" applyFill="0" applyBorder="0" applyAlignment="0" applyProtection="0"/>
    <xf numFmtId="9" fontId="154" fillId="0" borderId="0" applyFont="0" applyFill="0" applyBorder="0" applyAlignment="0" applyProtection="0"/>
    <xf numFmtId="9" fontId="154" fillId="0" borderId="0" applyFont="0" applyFill="0" applyBorder="0" applyAlignment="0" applyProtection="0"/>
    <xf numFmtId="9" fontId="154" fillId="0" borderId="0" applyFont="0" applyFill="0" applyBorder="0" applyAlignment="0" applyProtection="0"/>
    <xf numFmtId="9" fontId="154" fillId="0" borderId="0" applyFont="0" applyFill="0" applyBorder="0" applyAlignment="0" applyProtection="0"/>
    <xf numFmtId="9" fontId="154" fillId="0" borderId="0" applyFont="0" applyFill="0" applyBorder="0" applyAlignment="0" applyProtection="0"/>
    <xf numFmtId="9" fontId="154" fillId="0" borderId="0" applyFont="0" applyFill="0" applyBorder="0" applyAlignment="0" applyProtection="0"/>
    <xf numFmtId="9" fontId="154" fillId="0" borderId="0" applyFont="0" applyFill="0" applyBorder="0" applyAlignment="0" applyProtection="0"/>
    <xf numFmtId="9" fontId="154" fillId="0" borderId="0" applyFont="0" applyFill="0" applyBorder="0" applyAlignment="0" applyProtection="0"/>
    <xf numFmtId="9" fontId="154" fillId="0" borderId="0" applyFont="0" applyFill="0" applyBorder="0" applyAlignment="0" applyProtection="0"/>
    <xf numFmtId="9" fontId="154" fillId="0" borderId="0" applyFont="0" applyFill="0" applyBorder="0" applyAlignment="0" applyProtection="0"/>
    <xf numFmtId="9" fontId="154" fillId="0" borderId="0" applyFont="0" applyFill="0" applyBorder="0" applyAlignment="0" applyProtection="0"/>
    <xf numFmtId="9" fontId="154" fillId="0" borderId="0" applyFont="0" applyFill="0" applyBorder="0" applyAlignment="0" applyProtection="0"/>
    <xf numFmtId="9" fontId="15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9" fontId="119" fillId="0" borderId="0" applyFont="0" applyFill="0" applyBorder="0" applyAlignment="0" applyProtection="0"/>
    <xf numFmtId="9" fontId="154" fillId="0" borderId="0" applyFont="0" applyFill="0" applyBorder="0" applyAlignment="0" applyProtection="0"/>
    <xf numFmtId="9" fontId="154" fillId="0" borderId="0" applyFont="0" applyFill="0" applyBorder="0" applyAlignment="0" applyProtection="0"/>
    <xf numFmtId="9" fontId="34" fillId="0" borderId="0" applyFont="0" applyFill="0" applyBorder="0" applyAlignment="0" applyProtection="0"/>
    <xf numFmtId="9" fontId="154"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54" fillId="0" borderId="0" applyFont="0" applyFill="0" applyBorder="0" applyAlignment="0" applyProtection="0"/>
    <xf numFmtId="9" fontId="154" fillId="0" borderId="0" applyFont="0" applyFill="0" applyBorder="0" applyAlignment="0" applyProtection="0"/>
    <xf numFmtId="9" fontId="15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54" fillId="0" borderId="0" applyFont="0" applyFill="0" applyBorder="0" applyAlignment="0" applyProtection="0"/>
    <xf numFmtId="9" fontId="34" fillId="0" borderId="0" applyFont="0" applyFill="0" applyBorder="0" applyAlignment="0" applyProtection="0"/>
    <xf numFmtId="9" fontId="154" fillId="0" borderId="0" applyFont="0" applyFill="0" applyBorder="0" applyAlignment="0" applyProtection="0"/>
    <xf numFmtId="9" fontId="154" fillId="0" borderId="0" applyFont="0" applyFill="0" applyBorder="0" applyAlignment="0" applyProtection="0"/>
    <xf numFmtId="9" fontId="15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54" fillId="0" borderId="0" applyFont="0" applyFill="0" applyBorder="0" applyAlignment="0" applyProtection="0"/>
    <xf numFmtId="9" fontId="15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215" fontId="34" fillId="0" borderId="0" applyFill="0" applyBorder="0" applyAlignment="0"/>
    <xf numFmtId="215" fontId="34" fillId="0" borderId="0" applyFill="0" applyBorder="0" applyAlignment="0"/>
    <xf numFmtId="196" fontId="34" fillId="0" borderId="0" applyFill="0" applyBorder="0" applyAlignment="0"/>
    <xf numFmtId="214" fontId="146" fillId="0" borderId="0" applyFill="0" applyBorder="0" applyAlignment="0"/>
    <xf numFmtId="44" fontId="146" fillId="0" borderId="0" applyFill="0" applyBorder="0" applyAlignment="0"/>
    <xf numFmtId="216" fontId="146" fillId="0" borderId="0" applyFill="0" applyBorder="0" applyAlignment="0"/>
    <xf numFmtId="214" fontId="146" fillId="0" borderId="0" applyFill="0" applyBorder="0" applyAlignment="0"/>
    <xf numFmtId="0" fontId="102" fillId="0" borderId="25" applyNumberFormat="0" applyBorder="0" applyAlignment="0"/>
    <xf numFmtId="188" fontId="156"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45" fillId="0" borderId="0">
      <alignment vertical="top"/>
    </xf>
    <xf numFmtId="0" fontId="34" fillId="0" borderId="0"/>
    <xf numFmtId="0" fontId="45" fillId="0" borderId="0">
      <alignment vertical="top"/>
    </xf>
    <xf numFmtId="0" fontId="34" fillId="0" borderId="0"/>
    <xf numFmtId="0" fontId="34" fillId="0" borderId="0"/>
    <xf numFmtId="0" fontId="34" fillId="0" borderId="0"/>
    <xf numFmtId="0" fontId="45" fillId="0" borderId="0">
      <alignment vertical="top"/>
    </xf>
    <xf numFmtId="188" fontId="34" fillId="0" borderId="0"/>
    <xf numFmtId="0" fontId="60" fillId="0" borderId="0">
      <alignment horizontal="left" vertical="center"/>
    </xf>
    <xf numFmtId="0" fontId="61" fillId="0" borderId="0" applyNumberFormat="0" applyFill="0" applyBorder="0" applyProtection="0">
      <alignment vertical="center"/>
    </xf>
    <xf numFmtId="0" fontId="34" fillId="0" borderId="0" applyNumberFormat="0" applyBorder="0" applyAlignment="0" applyProtection="0"/>
    <xf numFmtId="0" fontId="34" fillId="0" borderId="0" applyNumberFormat="0" applyBorder="0" applyAlignment="0" applyProtection="0"/>
    <xf numFmtId="37" fontId="106" fillId="0" borderId="26" applyNumberFormat="0" applyFont="0" applyBorder="0" applyAlignment="0" applyProtection="0">
      <alignment horizontal="centerContinuous"/>
    </xf>
    <xf numFmtId="215" fontId="34" fillId="0" borderId="0" applyFill="0" applyBorder="0" applyAlignment="0"/>
    <xf numFmtId="215" fontId="34" fillId="0" borderId="0" applyFill="0" applyBorder="0" applyAlignment="0"/>
    <xf numFmtId="196" fontId="34" fillId="0" borderId="0" applyFill="0" applyBorder="0" applyAlignment="0"/>
    <xf numFmtId="0" fontId="34" fillId="0" borderId="0" applyFill="0" applyBorder="0" applyAlignment="0"/>
    <xf numFmtId="0" fontId="187" fillId="0" borderId="0" applyFill="0" applyBorder="0" applyProtection="0">
      <alignment horizontal="left" vertical="top"/>
    </xf>
    <xf numFmtId="0" fontId="188" fillId="0" borderId="0" applyNumberFormat="0" applyFill="0" applyBorder="0" applyAlignment="0" applyProtection="0"/>
    <xf numFmtId="0" fontId="62" fillId="0" borderId="0" applyNumberFormat="0" applyFill="0" applyBorder="0" applyAlignment="0" applyProtection="0"/>
    <xf numFmtId="0" fontId="63" fillId="0" borderId="14" applyNumberFormat="0" applyFill="0" applyAlignment="0" applyProtection="0"/>
    <xf numFmtId="0" fontId="63" fillId="0" borderId="57" applyNumberFormat="0" applyFill="0" applyAlignment="0" applyProtection="0"/>
    <xf numFmtId="0" fontId="63" fillId="0" borderId="14" applyNumberFormat="0" applyFill="0" applyAlignment="0" applyProtection="0"/>
    <xf numFmtId="0" fontId="189" fillId="0" borderId="14" applyNumberFormat="0" applyFill="0" applyAlignment="0" applyProtection="0"/>
    <xf numFmtId="0" fontId="189" fillId="0" borderId="14" applyNumberFormat="0" applyFill="0" applyAlignment="0" applyProtection="0"/>
    <xf numFmtId="188" fontId="66" fillId="22" borderId="0" applyFont="0" applyFill="0">
      <alignment horizontal="center"/>
    </xf>
    <xf numFmtId="0" fontId="64" fillId="0" borderId="0" applyNumberFormat="0" applyFill="0" applyBorder="0" applyAlignment="0" applyProtection="0"/>
    <xf numFmtId="0" fontId="190" fillId="0" borderId="0" applyNumberFormat="0" applyFill="0" applyBorder="0" applyAlignment="0" applyProtection="0"/>
    <xf numFmtId="0" fontId="190" fillId="0" borderId="0" applyNumberFormat="0" applyFill="0" applyBorder="0" applyAlignment="0" applyProtection="0"/>
    <xf numFmtId="0" fontId="34" fillId="0" borderId="0"/>
    <xf numFmtId="225" fontId="34" fillId="0" borderId="0" applyFont="0" applyFill="0" applyBorder="0" applyAlignment="0" applyProtection="0"/>
    <xf numFmtId="225" fontId="34" fillId="0" borderId="0" applyFont="0" applyFill="0" applyBorder="0" applyAlignment="0" applyProtection="0"/>
    <xf numFmtId="225" fontId="34" fillId="0" borderId="0" applyFont="0" applyFill="0" applyBorder="0" applyAlignment="0" applyProtection="0"/>
    <xf numFmtId="225" fontId="34" fillId="0" borderId="0" applyFont="0" applyFill="0" applyBorder="0" applyAlignment="0" applyProtection="0"/>
    <xf numFmtId="225" fontId="34" fillId="0" borderId="0" applyFont="0" applyFill="0" applyBorder="0" applyAlignment="0" applyProtection="0"/>
    <xf numFmtId="226" fontId="57" fillId="0" borderId="0" applyFont="0" applyFill="0" applyBorder="0" applyAlignment="0" applyProtection="0"/>
    <xf numFmtId="165" fontId="34" fillId="0" borderId="0" applyFont="0" applyFill="0" applyBorder="0" applyAlignment="0" applyProtection="0"/>
    <xf numFmtId="9" fontId="57"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34" fillId="0" borderId="0" applyFont="0" applyFill="0" applyBorder="0" applyAlignment="0" applyProtection="0"/>
    <xf numFmtId="0" fontId="34" fillId="0" borderId="0"/>
    <xf numFmtId="225" fontId="34" fillId="0" borderId="0" applyFont="0" applyFill="0" applyBorder="0" applyAlignment="0" applyProtection="0"/>
    <xf numFmtId="0" fontId="24" fillId="0" borderId="0"/>
    <xf numFmtId="225" fontId="34" fillId="0" borderId="0" applyFont="0" applyFill="0" applyBorder="0" applyAlignment="0" applyProtection="0"/>
    <xf numFmtId="225" fontId="34" fillId="0" borderId="0" applyFont="0" applyFill="0" applyBorder="0" applyAlignment="0" applyProtection="0"/>
    <xf numFmtId="225" fontId="34" fillId="0" borderId="0" applyFont="0" applyFill="0" applyBorder="0" applyAlignment="0" applyProtection="0"/>
    <xf numFmtId="225"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40" fillId="0" borderId="39" applyNumberFormat="0" applyFill="0" applyAlignment="0" applyProtection="0"/>
    <xf numFmtId="225" fontId="34" fillId="0" borderId="0" applyFont="0" applyFill="0" applyBorder="0" applyAlignment="0" applyProtection="0"/>
    <xf numFmtId="225" fontId="34" fillId="0" borderId="0" applyFont="0" applyFill="0" applyBorder="0" applyAlignment="0" applyProtection="0"/>
    <xf numFmtId="43" fontId="33" fillId="0" borderId="0" applyFont="0" applyFill="0" applyBorder="0" applyAlignment="0" applyProtection="0"/>
    <xf numFmtId="43" fontId="191" fillId="0" borderId="0" applyFont="0" applyFill="0" applyBorder="0" applyAlignment="0" applyProtection="0"/>
    <xf numFmtId="43" fontId="34" fillId="0" borderId="0" applyFont="0" applyFill="0" applyBorder="0" applyAlignment="0" applyProtection="0"/>
    <xf numFmtId="225" fontId="34" fillId="0" borderId="0" applyFont="0" applyFill="0" applyBorder="0" applyAlignment="0" applyProtection="0"/>
    <xf numFmtId="225" fontId="34" fillId="0" borderId="0" applyFont="0" applyFill="0" applyBorder="0" applyAlignment="0" applyProtection="0"/>
    <xf numFmtId="225" fontId="34" fillId="0" borderId="0" applyFont="0" applyFill="0" applyBorder="0" applyAlignment="0" applyProtection="0"/>
    <xf numFmtId="225" fontId="34" fillId="0" borderId="0" applyFont="0" applyFill="0" applyBorder="0" applyAlignment="0" applyProtection="0"/>
    <xf numFmtId="225" fontId="34" fillId="0" borderId="0" applyFont="0" applyFill="0" applyBorder="0" applyAlignment="0" applyProtection="0"/>
    <xf numFmtId="225" fontId="34" fillId="0" borderId="0" applyFont="0" applyFill="0" applyBorder="0" applyAlignment="0" applyProtection="0"/>
    <xf numFmtId="225" fontId="34" fillId="0" borderId="0" applyFont="0" applyFill="0" applyBorder="0" applyAlignment="0" applyProtection="0"/>
    <xf numFmtId="225" fontId="34" fillId="0" borderId="0" applyFont="0" applyFill="0" applyBorder="0" applyAlignment="0" applyProtection="0"/>
    <xf numFmtId="225" fontId="34" fillId="0" borderId="0" applyFont="0" applyFill="0" applyBorder="0" applyAlignment="0" applyProtection="0"/>
    <xf numFmtId="225" fontId="34" fillId="0" borderId="0" applyFont="0" applyFill="0" applyBorder="0" applyAlignment="0" applyProtection="0"/>
    <xf numFmtId="175" fontId="34" fillId="0" borderId="0" applyFont="0" applyFill="0" applyBorder="0" applyAlignment="0" applyProtection="0"/>
    <xf numFmtId="175" fontId="34" fillId="0" borderId="0" applyFont="0" applyFill="0" applyBorder="0" applyAlignment="0" applyProtection="0"/>
    <xf numFmtId="225" fontId="34" fillId="0" borderId="0" applyFont="0" applyFill="0" applyBorder="0" applyAlignment="0" applyProtection="0"/>
    <xf numFmtId="225" fontId="34" fillId="0" borderId="0" applyFont="0" applyFill="0" applyBorder="0" applyAlignment="0" applyProtection="0"/>
    <xf numFmtId="225" fontId="34" fillId="0" borderId="0" applyFont="0" applyFill="0" applyBorder="0" applyAlignment="0" applyProtection="0"/>
    <xf numFmtId="225" fontId="34" fillId="0" borderId="0" applyFont="0" applyFill="0" applyBorder="0" applyAlignment="0" applyProtection="0"/>
    <xf numFmtId="225" fontId="34" fillId="0" borderId="0" applyFont="0" applyFill="0" applyBorder="0" applyAlignment="0" applyProtection="0"/>
    <xf numFmtId="225" fontId="34" fillId="0" borderId="0" applyFont="0" applyFill="0" applyBorder="0" applyAlignment="0" applyProtection="0"/>
    <xf numFmtId="225" fontId="34" fillId="0" borderId="0" applyFont="0" applyFill="0" applyBorder="0" applyAlignment="0" applyProtection="0"/>
    <xf numFmtId="225" fontId="34" fillId="0" borderId="0" applyFont="0" applyFill="0" applyBorder="0" applyAlignment="0" applyProtection="0"/>
    <xf numFmtId="165" fontId="34" fillId="0" borderId="0" applyFont="0" applyFill="0" applyBorder="0" applyAlignment="0" applyProtection="0"/>
    <xf numFmtId="22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225" fontId="34" fillId="0" borderId="0" applyFont="0" applyFill="0" applyBorder="0" applyAlignment="0" applyProtection="0"/>
    <xf numFmtId="225" fontId="34" fillId="0" borderId="0" applyFont="0" applyFill="0" applyBorder="0" applyAlignment="0" applyProtection="0"/>
    <xf numFmtId="225" fontId="34" fillId="0" borderId="0" applyFont="0" applyFill="0" applyBorder="0" applyAlignment="0" applyProtection="0"/>
    <xf numFmtId="225" fontId="34" fillId="0" borderId="0" applyFont="0" applyFill="0" applyBorder="0" applyAlignment="0" applyProtection="0"/>
    <xf numFmtId="225" fontId="34" fillId="0" borderId="0" applyFont="0" applyFill="0" applyBorder="0" applyAlignment="0" applyProtection="0"/>
    <xf numFmtId="225" fontId="34" fillId="0" borderId="0" applyFont="0" applyFill="0" applyBorder="0" applyAlignment="0" applyProtection="0"/>
    <xf numFmtId="43" fontId="34" fillId="0" borderId="0" applyFont="0" applyFill="0" applyBorder="0" applyAlignment="0" applyProtection="0"/>
    <xf numFmtId="225" fontId="34" fillId="0" borderId="0" applyFont="0" applyFill="0" applyBorder="0" applyAlignment="0" applyProtection="0"/>
    <xf numFmtId="225" fontId="34" fillId="0" borderId="0" applyFont="0" applyFill="0" applyBorder="0" applyAlignment="0" applyProtection="0"/>
    <xf numFmtId="225" fontId="34" fillId="0" borderId="0" applyFont="0" applyFill="0" applyBorder="0" applyAlignment="0" applyProtection="0"/>
    <xf numFmtId="225" fontId="34" fillId="0" borderId="0" applyFont="0" applyFill="0" applyBorder="0" applyAlignment="0" applyProtection="0"/>
    <xf numFmtId="179" fontId="46" fillId="0" borderId="0" applyFill="0" applyBorder="0">
      <alignment horizontal="left"/>
    </xf>
    <xf numFmtId="44" fontId="34" fillId="0" borderId="0" applyFont="0" applyFill="0" applyBorder="0" applyAlignment="0" applyProtection="0"/>
    <xf numFmtId="0" fontId="34" fillId="0" borderId="0"/>
    <xf numFmtId="0" fontId="24" fillId="0" borderId="0"/>
    <xf numFmtId="0" fontId="34" fillId="0" borderId="0"/>
    <xf numFmtId="0" fontId="34" fillId="0" borderId="0"/>
    <xf numFmtId="0" fontId="34" fillId="0" borderId="0"/>
    <xf numFmtId="0" fontId="24" fillId="0" borderId="0"/>
    <xf numFmtId="0" fontId="34" fillId="0" borderId="0">
      <alignment vertical="top"/>
    </xf>
    <xf numFmtId="0" fontId="34" fillId="0" borderId="0"/>
    <xf numFmtId="0" fontId="34" fillId="0" borderId="0">
      <alignment vertical="top"/>
    </xf>
    <xf numFmtId="0" fontId="3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8" fillId="0" borderId="0"/>
    <xf numFmtId="223"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5" fillId="0" borderId="0" applyFont="0" applyFill="0" applyBorder="0" applyAlignment="0" applyProtection="0"/>
    <xf numFmtId="0" fontId="34" fillId="0" borderId="0"/>
    <xf numFmtId="0" fontId="192"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77" fillId="0" borderId="0">
      <protection locked="0"/>
    </xf>
    <xf numFmtId="43" fontId="35" fillId="0" borderId="0" applyFont="0" applyFill="0" applyBorder="0" applyAlignment="0" applyProtection="0"/>
    <xf numFmtId="225" fontId="34" fillId="0" borderId="0" applyFont="0" applyFill="0" applyBorder="0" applyAlignment="0" applyProtection="0"/>
    <xf numFmtId="0" fontId="34" fillId="0" borderId="0"/>
    <xf numFmtId="0" fontId="24" fillId="0" borderId="0">
      <alignment vertical="top"/>
    </xf>
    <xf numFmtId="0" fontId="24" fillId="0" borderId="0"/>
    <xf numFmtId="0" fontId="24" fillId="0" borderId="0"/>
    <xf numFmtId="0" fontId="34" fillId="0" borderId="0"/>
    <xf numFmtId="0" fontId="24" fillId="0" borderId="0"/>
    <xf numFmtId="0" fontId="24" fillId="0" borderId="0"/>
    <xf numFmtId="0" fontId="24" fillId="0" borderId="0"/>
    <xf numFmtId="0" fontId="24" fillId="0" borderId="0"/>
    <xf numFmtId="0" fontId="24" fillId="0" borderId="0">
      <alignment vertical="top"/>
    </xf>
    <xf numFmtId="9" fontId="24" fillId="0" borderId="0" applyFont="0" applyFill="0" applyBorder="0" applyAlignment="0" applyProtection="0"/>
    <xf numFmtId="225" fontId="34" fillId="0" borderId="0" applyFont="0" applyFill="0" applyBorder="0" applyAlignment="0" applyProtection="0"/>
    <xf numFmtId="0" fontId="24" fillId="0" borderId="0"/>
    <xf numFmtId="0" fontId="34" fillId="0" borderId="0"/>
    <xf numFmtId="0" fontId="22" fillId="0" borderId="0"/>
    <xf numFmtId="43" fontId="22" fillId="0" borderId="0" applyFont="0" applyFill="0" applyBorder="0" applyAlignment="0" applyProtection="0"/>
    <xf numFmtId="0" fontId="77" fillId="0" borderId="0">
      <protection locked="0"/>
    </xf>
    <xf numFmtId="0" fontId="34" fillId="0" borderId="0"/>
    <xf numFmtId="0" fontId="35" fillId="0" borderId="0"/>
    <xf numFmtId="0" fontId="18" fillId="0" borderId="0"/>
    <xf numFmtId="43" fontId="18" fillId="0" borderId="0" applyFont="0" applyFill="0" applyBorder="0" applyAlignment="0" applyProtection="0"/>
    <xf numFmtId="175" fontId="91" fillId="0" borderId="0"/>
    <xf numFmtId="175" fontId="91" fillId="0" borderId="0"/>
    <xf numFmtId="175" fontId="91" fillId="0" borderId="0"/>
    <xf numFmtId="0" fontId="35" fillId="0" borderId="0"/>
    <xf numFmtId="0" fontId="35" fillId="0" borderId="0"/>
    <xf numFmtId="0" fontId="34" fillId="0" borderId="0"/>
    <xf numFmtId="175" fontId="34" fillId="0" borderId="0"/>
    <xf numFmtId="196" fontId="34" fillId="0" borderId="0" applyFill="0" applyBorder="0" applyAlignment="0"/>
    <xf numFmtId="43" fontId="35"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183" fontId="35" fillId="0" borderId="0" applyFill="0" applyBorder="0" applyAlignment="0" applyProtection="0"/>
    <xf numFmtId="170" fontId="73" fillId="0" borderId="0" applyFont="0" applyFill="0" applyBorder="0" applyAlignment="0" applyProtection="0"/>
    <xf numFmtId="43" fontId="194" fillId="0" borderId="0" applyFont="0" applyFill="0" applyBorder="0" applyAlignment="0" applyProtection="0"/>
    <xf numFmtId="175" fontId="34"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5" fontId="195" fillId="0" borderId="0" applyFont="0" applyFill="0" applyBorder="0" applyAlignment="0" applyProtection="0"/>
    <xf numFmtId="0" fontId="196" fillId="0" borderId="0" applyNumberFormat="0" applyFill="0" applyBorder="0" applyAlignment="0" applyProtection="0">
      <alignment vertical="top"/>
      <protection locked="0"/>
    </xf>
    <xf numFmtId="0" fontId="16" fillId="0" borderId="0"/>
    <xf numFmtId="0" fontId="77" fillId="0" borderId="0">
      <alignment vertical="top"/>
    </xf>
    <xf numFmtId="175" fontId="77" fillId="0" borderId="0">
      <protection locked="0"/>
    </xf>
    <xf numFmtId="175" fontId="77" fillId="0" borderId="0">
      <protection locked="0"/>
    </xf>
    <xf numFmtId="0" fontId="35" fillId="0" borderId="0"/>
    <xf numFmtId="0" fontId="34" fillId="0" borderId="0"/>
    <xf numFmtId="0" fontId="77" fillId="0" borderId="0">
      <alignment vertical="top"/>
    </xf>
    <xf numFmtId="0" fontId="77" fillId="0" borderId="0">
      <alignment vertical="top"/>
    </xf>
    <xf numFmtId="0" fontId="35" fillId="0" borderId="0"/>
    <xf numFmtId="0" fontId="178" fillId="0" borderId="0"/>
    <xf numFmtId="0" fontId="178" fillId="0" borderId="0"/>
    <xf numFmtId="0" fontId="178" fillId="0" borderId="0"/>
    <xf numFmtId="0" fontId="77" fillId="0" borderId="0"/>
    <xf numFmtId="9" fontId="33" fillId="0" borderId="0" applyFont="0" applyFill="0" applyBorder="0" applyAlignment="0" applyProtection="0"/>
    <xf numFmtId="0" fontId="34" fillId="0" borderId="0"/>
    <xf numFmtId="175" fontId="45" fillId="0" borderId="0">
      <alignment vertical="top"/>
    </xf>
    <xf numFmtId="0" fontId="34" fillId="0" borderId="0"/>
    <xf numFmtId="0" fontId="5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5" fontId="34" fillId="0" borderId="0" applyFont="0" applyFill="0" applyBorder="0" applyAlignment="0" applyProtection="0"/>
    <xf numFmtId="0" fontId="143" fillId="0" borderId="0">
      <protection locked="0"/>
    </xf>
    <xf numFmtId="43" fontId="197" fillId="0" borderId="0" applyFont="0" applyFill="0" applyBorder="0" applyAlignment="0" applyProtection="0"/>
    <xf numFmtId="0" fontId="34" fillId="0" borderId="0"/>
    <xf numFmtId="37" fontId="47" fillId="0" borderId="0"/>
    <xf numFmtId="0" fontId="15" fillId="0" borderId="0"/>
    <xf numFmtId="0" fontId="77" fillId="0" borderId="0">
      <alignment vertical="top"/>
    </xf>
    <xf numFmtId="0" fontId="91" fillId="0" borderId="0"/>
    <xf numFmtId="175" fontId="91" fillId="0" borderId="0"/>
    <xf numFmtId="0" fontId="91" fillId="0" borderId="0"/>
    <xf numFmtId="175" fontId="91" fillId="0" borderId="0"/>
    <xf numFmtId="0" fontId="91" fillId="0" borderId="0"/>
    <xf numFmtId="0" fontId="34" fillId="0" borderId="0"/>
    <xf numFmtId="0" fontId="34" fillId="0" borderId="0"/>
    <xf numFmtId="0" fontId="199" fillId="0" borderId="0"/>
    <xf numFmtId="0" fontId="34" fillId="0" borderId="0"/>
    <xf numFmtId="0" fontId="34" fillId="0" borderId="0"/>
    <xf numFmtId="0" fontId="34" fillId="0" borderId="0"/>
    <xf numFmtId="0" fontId="34" fillId="0" borderId="0"/>
    <xf numFmtId="0" fontId="35" fillId="0" borderId="0"/>
    <xf numFmtId="0" fontId="14" fillId="63" borderId="0" applyNumberFormat="0" applyBorder="0" applyAlignment="0" applyProtection="0"/>
    <xf numFmtId="0" fontId="14" fillId="64" borderId="0" applyNumberFormat="0" applyBorder="0" applyAlignment="0" applyProtection="0"/>
    <xf numFmtId="0" fontId="14" fillId="65" borderId="0" applyNumberFormat="0" applyBorder="0" applyAlignment="0" applyProtection="0"/>
    <xf numFmtId="0" fontId="14" fillId="66"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0" borderId="0" applyNumberFormat="0" applyBorder="0" applyAlignment="0" applyProtection="0"/>
    <xf numFmtId="0" fontId="14" fillId="67"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203" fillId="68" borderId="0" applyNumberFormat="0" applyBorder="0" applyAlignment="0" applyProtection="0"/>
    <xf numFmtId="0" fontId="203" fillId="69" borderId="0" applyNumberFormat="0" applyBorder="0" applyAlignment="0" applyProtection="0"/>
    <xf numFmtId="0" fontId="203" fillId="70" borderId="0" applyNumberFormat="0" applyBorder="0" applyAlignment="0" applyProtection="0"/>
    <xf numFmtId="0" fontId="203" fillId="71" borderId="0" applyNumberFormat="0" applyBorder="0" applyAlignment="0" applyProtection="0"/>
    <xf numFmtId="0" fontId="203" fillId="72" borderId="0" applyNumberFormat="0" applyBorder="0" applyAlignment="0" applyProtection="0"/>
    <xf numFmtId="0" fontId="203" fillId="73" borderId="0" applyNumberFormat="0" applyBorder="0" applyAlignment="0" applyProtection="0"/>
    <xf numFmtId="232" fontId="200" fillId="0" borderId="10" applyFont="0" applyFill="0" applyBorder="0" applyAlignment="0" applyProtection="0"/>
    <xf numFmtId="0" fontId="203" fillId="74" borderId="0" applyNumberFormat="0" applyBorder="0" applyAlignment="0" applyProtection="0"/>
    <xf numFmtId="0" fontId="203" fillId="75" borderId="0" applyNumberFormat="0" applyBorder="0" applyAlignment="0" applyProtection="0"/>
    <xf numFmtId="0" fontId="203" fillId="76" borderId="0" applyNumberFormat="0" applyBorder="0" applyAlignment="0" applyProtection="0"/>
    <xf numFmtId="0" fontId="203" fillId="77" borderId="0" applyNumberFormat="0" applyBorder="0" applyAlignment="0" applyProtection="0"/>
    <xf numFmtId="0" fontId="203" fillId="78" borderId="0" applyNumberFormat="0" applyBorder="0" applyAlignment="0" applyProtection="0"/>
    <xf numFmtId="0" fontId="203" fillId="79" borderId="0" applyNumberFormat="0" applyBorder="0" applyAlignment="0" applyProtection="0"/>
    <xf numFmtId="0" fontId="204" fillId="80" borderId="0" applyNumberFormat="0" applyBorder="0" applyAlignment="0" applyProtection="0"/>
    <xf numFmtId="230" fontId="45" fillId="0" borderId="0" applyFill="0" applyBorder="0" applyAlignment="0"/>
    <xf numFmtId="196" fontId="34" fillId="0" borderId="0" applyFill="0" applyBorder="0" applyAlignment="0"/>
    <xf numFmtId="0" fontId="205" fillId="81" borderId="54" applyNumberFormat="0" applyAlignment="0" applyProtection="0"/>
    <xf numFmtId="0" fontId="206" fillId="82" borderId="64" applyNumberFormat="0" applyAlignment="0" applyProtection="0"/>
    <xf numFmtId="43" fontId="35" fillId="0" borderId="0" applyFont="0" applyFill="0" applyBorder="0" applyAlignment="0" applyProtection="0"/>
    <xf numFmtId="43" fontId="33" fillId="0" borderId="0" applyFont="0" applyFill="0" applyBorder="0" applyAlignment="0" applyProtection="0"/>
    <xf numFmtId="43" fontId="1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3" fillId="0" borderId="0" applyFont="0" applyFill="0" applyBorder="0" applyAlignment="0" applyProtection="0"/>
    <xf numFmtId="43" fontId="35" fillId="0" borderId="0" applyFont="0" applyFill="0" applyBorder="0" applyAlignment="0" applyProtection="0"/>
    <xf numFmtId="43" fontId="197" fillId="0" borderId="0" applyFont="0" applyFill="0" applyBorder="0" applyAlignment="0" applyProtection="0"/>
    <xf numFmtId="43" fontId="14" fillId="0" borderId="0" applyFont="0" applyFill="0" applyBorder="0" applyAlignment="0" applyProtection="0"/>
    <xf numFmtId="183" fontId="34"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35"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0" fontId="45" fillId="0" borderId="0">
      <alignment vertical="top"/>
    </xf>
    <xf numFmtId="43" fontId="197" fillId="0" borderId="0" applyFont="0" applyFill="0" applyBorder="0" applyAlignment="0" applyProtection="0"/>
    <xf numFmtId="43" fontId="19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66" fontId="73" fillId="0" borderId="0" applyFont="0" applyFill="0" applyBorder="0" applyAlignment="0" applyProtection="0"/>
    <xf numFmtId="43" fontId="35"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43" fontId="197" fillId="0" borderId="0" applyFont="0" applyFill="0" applyBorder="0" applyAlignment="0" applyProtection="0"/>
    <xf numFmtId="43" fontId="33" fillId="0" borderId="0" applyFont="0" applyFill="0" applyBorder="0" applyAlignment="0" applyProtection="0"/>
    <xf numFmtId="0" fontId="178" fillId="0" borderId="0" applyNumberFormat="0" applyFill="0" applyBorder="0" applyAlignment="0" applyProtection="0"/>
    <xf numFmtId="44" fontId="35" fillId="0" borderId="0" applyFont="0" applyFill="0" applyBorder="0" applyAlignment="0" applyProtection="0"/>
    <xf numFmtId="0" fontId="178" fillId="0" borderId="0" applyNumberFormat="0" applyFill="0" applyBorder="0" applyAlignment="0" applyProtection="0"/>
    <xf numFmtId="168" fontId="47" fillId="0" borderId="0" applyFont="0" applyFill="0" applyBorder="0" applyAlignment="0" applyProtection="0"/>
    <xf numFmtId="220" fontId="57" fillId="0" borderId="0"/>
    <xf numFmtId="196" fontId="34" fillId="0" borderId="0" applyFill="0" applyBorder="0" applyAlignment="0"/>
    <xf numFmtId="0" fontId="207" fillId="0" borderId="0" applyNumberFormat="0" applyFill="0" applyBorder="0" applyAlignment="0" applyProtection="0"/>
    <xf numFmtId="0" fontId="208" fillId="83" borderId="0" applyNumberFormat="0" applyBorder="0" applyAlignment="0" applyProtection="0"/>
    <xf numFmtId="0" fontId="209" fillId="0" borderId="65" applyNumberFormat="0" applyFill="0" applyAlignment="0" applyProtection="0"/>
    <xf numFmtId="0" fontId="210" fillId="0" borderId="66" applyNumberFormat="0" applyFill="0" applyAlignment="0" applyProtection="0"/>
    <xf numFmtId="0" fontId="211" fillId="0" borderId="67" applyNumberFormat="0" applyFill="0" applyAlignment="0" applyProtection="0"/>
    <xf numFmtId="0" fontId="211" fillId="0" borderId="0" applyNumberFormat="0" applyFill="0" applyBorder="0" applyAlignment="0" applyProtection="0"/>
    <xf numFmtId="0" fontId="169" fillId="60" borderId="54" applyNumberFormat="0" applyAlignment="0" applyProtection="0"/>
    <xf numFmtId="10" fontId="41" fillId="23" borderId="10" applyNumberFormat="0" applyBorder="0" applyAlignment="0" applyProtection="0"/>
    <xf numFmtId="0" fontId="71" fillId="0" borderId="0" applyBorder="0"/>
    <xf numFmtId="182" fontId="55" fillId="0" borderId="0"/>
    <xf numFmtId="196" fontId="34" fillId="0" borderId="0" applyFill="0" applyBorder="0" applyAlignment="0"/>
    <xf numFmtId="0" fontId="212" fillId="0" borderId="68" applyNumberFormat="0" applyFill="0" applyAlignment="0" applyProtection="0"/>
    <xf numFmtId="167" fontId="57" fillId="0" borderId="0" applyFill="0" applyBorder="0">
      <alignment horizontal="center" vertical="top"/>
    </xf>
    <xf numFmtId="231" fontId="57" fillId="0" borderId="0" applyFill="0" applyBorder="0">
      <alignment horizontal="center" vertical="top"/>
    </xf>
    <xf numFmtId="0" fontId="213" fillId="84" borderId="0" applyNumberFormat="0" applyBorder="0" applyAlignment="0" applyProtection="0"/>
    <xf numFmtId="0" fontId="50" fillId="37" borderId="61">
      <alignment vertical="center"/>
    </xf>
    <xf numFmtId="0" fontId="77" fillId="0" borderId="0"/>
    <xf numFmtId="0" fontId="77" fillId="0" borderId="0"/>
    <xf numFmtId="0" fontId="77" fillId="0" borderId="0">
      <alignment vertical="top"/>
    </xf>
    <xf numFmtId="0" fontId="14" fillId="0" borderId="0"/>
    <xf numFmtId="0" fontId="77" fillId="0" borderId="0">
      <alignment horizontal="left"/>
    </xf>
    <xf numFmtId="175" fontId="35" fillId="0" borderId="0"/>
    <xf numFmtId="0" fontId="35" fillId="0" borderId="0"/>
    <xf numFmtId="195" fontId="35" fillId="0" borderId="0"/>
    <xf numFmtId="0" fontId="198" fillId="0" borderId="0"/>
    <xf numFmtId="0" fontId="35" fillId="0" borderId="0"/>
    <xf numFmtId="0" fontId="77" fillId="0" borderId="0"/>
    <xf numFmtId="0" fontId="14" fillId="0" borderId="0"/>
    <xf numFmtId="0" fontId="143" fillId="0" borderId="0">
      <protection locked="0"/>
    </xf>
    <xf numFmtId="0" fontId="14" fillId="0" borderId="0"/>
    <xf numFmtId="0" fontId="143" fillId="0" borderId="0">
      <protection locked="0"/>
    </xf>
    <xf numFmtId="0" fontId="14" fillId="0" borderId="0"/>
    <xf numFmtId="0" fontId="143" fillId="0" borderId="0">
      <protection locked="0"/>
    </xf>
    <xf numFmtId="0" fontId="34" fillId="0" borderId="0">
      <alignment vertical="top"/>
    </xf>
    <xf numFmtId="0" fontId="35" fillId="0" borderId="0"/>
    <xf numFmtId="0" fontId="35" fillId="0" borderId="0"/>
    <xf numFmtId="0" fontId="34" fillId="0" borderId="0"/>
    <xf numFmtId="0" fontId="34" fillId="0" borderId="0">
      <alignment vertical="top"/>
    </xf>
    <xf numFmtId="0" fontId="14" fillId="0" borderId="0"/>
    <xf numFmtId="0" fontId="143" fillId="0" borderId="0">
      <protection locked="0"/>
    </xf>
    <xf numFmtId="0" fontId="14" fillId="0" borderId="0"/>
    <xf numFmtId="0" fontId="143" fillId="0" borderId="0">
      <protection locked="0"/>
    </xf>
    <xf numFmtId="0" fontId="14" fillId="0" borderId="0"/>
    <xf numFmtId="0" fontId="143" fillId="0" borderId="0">
      <protection locked="0"/>
    </xf>
    <xf numFmtId="0" fontId="14" fillId="0" borderId="0"/>
    <xf numFmtId="0" fontId="143" fillId="0" borderId="0">
      <protection locked="0"/>
    </xf>
    <xf numFmtId="0" fontId="14" fillId="0" borderId="0"/>
    <xf numFmtId="0" fontId="14" fillId="0" borderId="0"/>
    <xf numFmtId="0" fontId="14" fillId="0" borderId="0"/>
    <xf numFmtId="0" fontId="14" fillId="0" borderId="0"/>
    <xf numFmtId="0" fontId="14" fillId="0" borderId="0"/>
    <xf numFmtId="0" fontId="14" fillId="0" borderId="0"/>
    <xf numFmtId="0" fontId="34" fillId="0" borderId="0"/>
    <xf numFmtId="0" fontId="34" fillId="0" borderId="0">
      <alignment vertical="top"/>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4" fillId="0" borderId="0"/>
    <xf numFmtId="0" fontId="3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4" fillId="0" borderId="0"/>
    <xf numFmtId="0" fontId="34" fillId="0" borderId="0"/>
    <xf numFmtId="0" fontId="3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0" borderId="0">
      <alignment vertical="top"/>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4" fillId="0" borderId="0"/>
    <xf numFmtId="0" fontId="34" fillId="0" borderId="0"/>
    <xf numFmtId="0" fontId="77" fillId="0" borderId="0">
      <protection locked="0"/>
    </xf>
    <xf numFmtId="0" fontId="14" fillId="0" borderId="0"/>
    <xf numFmtId="0" fontId="33" fillId="25" borderId="12" applyNumberFormat="0" applyFont="0" applyAlignment="0" applyProtection="0"/>
    <xf numFmtId="0" fontId="14" fillId="61" borderId="56" applyNumberFormat="0" applyFont="0" applyAlignment="0" applyProtection="0"/>
    <xf numFmtId="0" fontId="214" fillId="81" borderId="69" applyNumberFormat="0" applyAlignment="0" applyProtection="0"/>
    <xf numFmtId="40" fontId="143" fillId="37" borderId="0">
      <alignment horizontal="right"/>
    </xf>
    <xf numFmtId="0" fontId="180" fillId="42" borderId="0">
      <alignment horizontal="center"/>
    </xf>
    <xf numFmtId="0" fontId="181" fillId="37" borderId="0">
      <alignment horizontal="right"/>
    </xf>
    <xf numFmtId="0" fontId="149" fillId="62" borderId="22"/>
    <xf numFmtId="0" fontId="182" fillId="37" borderId="22"/>
    <xf numFmtId="0" fontId="183" fillId="56" borderId="0" applyBorder="0">
      <alignment horizontal="centerContinuous"/>
    </xf>
    <xf numFmtId="0" fontId="182" fillId="0" borderId="0" applyBorder="0">
      <alignment horizontal="centerContinuous"/>
    </xf>
    <xf numFmtId="0" fontId="184" fillId="62" borderId="0" applyBorder="0">
      <alignment horizontal="centerContinuous"/>
    </xf>
    <xf numFmtId="0" fontId="185" fillId="0" borderId="0" applyBorder="0">
      <alignment horizontal="centerContinuous"/>
    </xf>
    <xf numFmtId="0" fontId="41" fillId="0" borderId="0" applyFill="0" applyBorder="0" applyProtection="0">
      <alignment horizontal="center" vertical="center"/>
    </xf>
    <xf numFmtId="9" fontId="35"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3" fillId="0" borderId="0" applyFont="0" applyFill="0" applyBorder="0" applyAlignment="0" applyProtection="0"/>
    <xf numFmtId="9" fontId="35"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9" fontId="197" fillId="0" borderId="0" applyFont="0" applyFill="0" applyBorder="0" applyAlignment="0" applyProtection="0"/>
    <xf numFmtId="196" fontId="34" fillId="0" borderId="0" applyFill="0" applyBorder="0" applyAlignment="0"/>
    <xf numFmtId="0" fontId="102" fillId="0" borderId="0" applyNumberFormat="0" applyBorder="0" applyAlignment="0"/>
    <xf numFmtId="0" fontId="201" fillId="0" borderId="0" applyNumberFormat="0" applyFont="0" applyFill="0" applyBorder="0" applyAlignment="0" applyProtection="0">
      <alignment horizontal="left"/>
    </xf>
    <xf numFmtId="0" fontId="34" fillId="0" borderId="0"/>
    <xf numFmtId="4" fontId="202" fillId="0" borderId="62" applyNumberFormat="0" applyProtection="0">
      <alignment horizontal="right" vertical="center"/>
    </xf>
    <xf numFmtId="0" fontId="34" fillId="0" borderId="0"/>
    <xf numFmtId="0" fontId="45" fillId="0" borderId="0">
      <alignment vertical="top"/>
    </xf>
    <xf numFmtId="0" fontId="45" fillId="0" borderId="0">
      <alignment vertical="top"/>
    </xf>
    <xf numFmtId="37" fontId="106" fillId="0" borderId="26" applyNumberFormat="0" applyFont="0" applyBorder="0" applyAlignment="0" applyProtection="0">
      <alignment horizontal="centerContinuous"/>
    </xf>
    <xf numFmtId="49" fontId="45" fillId="0" borderId="0" applyFill="0" applyBorder="0" applyAlignment="0"/>
    <xf numFmtId="196" fontId="34" fillId="0" borderId="0" applyFill="0" applyBorder="0" applyAlignment="0"/>
    <xf numFmtId="0" fontId="215" fillId="0" borderId="0" applyNumberFormat="0" applyFill="0" applyBorder="0" applyAlignment="0" applyProtection="0"/>
    <xf numFmtId="0" fontId="138" fillId="0" borderId="70" applyNumberFormat="0" applyFill="0" applyAlignment="0" applyProtection="0"/>
    <xf numFmtId="0" fontId="140" fillId="0" borderId="0" applyNumberFormat="0" applyFill="0" applyBorder="0" applyAlignment="0" applyProtection="0"/>
    <xf numFmtId="226" fontId="34" fillId="0" borderId="0" applyFont="0" applyFill="0" applyBorder="0" applyAlignment="0" applyProtection="0"/>
    <xf numFmtId="233" fontId="34" fillId="0" borderId="0" applyFont="0" applyFill="0" applyBorder="0" applyAlignment="0" applyProtection="0"/>
    <xf numFmtId="44" fontId="34" fillId="0" borderId="0" applyFont="0" applyFill="0" applyBorder="0" applyAlignment="0" applyProtection="0"/>
    <xf numFmtId="42" fontId="3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34" fillId="0" borderId="0"/>
    <xf numFmtId="0" fontId="34" fillId="0" borderId="0"/>
    <xf numFmtId="198" fontId="34" fillId="0" borderId="0"/>
    <xf numFmtId="43" fontId="14"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35" fillId="0" borderId="0" applyFont="0" applyFill="0" applyBorder="0" applyAlignment="0" applyProtection="0"/>
    <xf numFmtId="226" fontId="34" fillId="0" borderId="0" applyFont="0" applyFill="0" applyBorder="0" applyAlignment="0" applyProtection="0"/>
    <xf numFmtId="165" fontId="73" fillId="0" borderId="0" applyFont="0" applyFill="0" applyBorder="0" applyAlignment="0" applyProtection="0"/>
    <xf numFmtId="0" fontId="216" fillId="0" borderId="0"/>
    <xf numFmtId="0" fontId="14" fillId="0" borderId="0"/>
    <xf numFmtId="9" fontId="35" fillId="0" borderId="0" applyFont="0" applyFill="0" applyBorder="0" applyAlignment="0" applyProtection="0"/>
    <xf numFmtId="9" fontId="35" fillId="0" borderId="0" applyFont="0" applyFill="0" applyBorder="0" applyAlignment="0" applyProtection="0"/>
    <xf numFmtId="0" fontId="14" fillId="0" borderId="0"/>
    <xf numFmtId="43" fontId="14" fillId="0" borderId="0" applyFont="0" applyFill="0" applyBorder="0" applyAlignment="0" applyProtection="0"/>
    <xf numFmtId="43" fontId="176" fillId="0" borderId="0" applyFont="0" applyFill="0" applyBorder="0" applyAlignment="0" applyProtection="0"/>
    <xf numFmtId="0" fontId="176" fillId="0" borderId="0"/>
    <xf numFmtId="235"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34" fillId="0" borderId="0"/>
    <xf numFmtId="0" fontId="34" fillId="0" borderId="0"/>
    <xf numFmtId="0" fontId="34" fillId="0" borderId="0"/>
    <xf numFmtId="0" fontId="34" fillId="0" borderId="0"/>
    <xf numFmtId="0" fontId="34" fillId="0" borderId="0" applyNumberFormat="0" applyFill="0" applyBorder="0" applyAlignment="0" applyProtection="0"/>
    <xf numFmtId="0" fontId="91" fillId="0" borderId="0"/>
    <xf numFmtId="0" fontId="91" fillId="0" borderId="0"/>
    <xf numFmtId="0" fontId="91" fillId="0" borderId="0"/>
    <xf numFmtId="0" fontId="91" fillId="0" borderId="0"/>
    <xf numFmtId="0" fontId="91" fillId="0" borderId="0"/>
    <xf numFmtId="0" fontId="34" fillId="0" borderId="0"/>
    <xf numFmtId="0" fontId="34" fillId="0" borderId="0" applyNumberFormat="0" applyFill="0" applyBorder="0" applyAlignment="0" applyProtection="0"/>
    <xf numFmtId="0" fontId="34" fillId="0" borderId="0"/>
    <xf numFmtId="0" fontId="34" fillId="0" borderId="0"/>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applyNumberFormat="0" applyFill="0" applyBorder="0" applyAlignment="0" applyProtection="0"/>
    <xf numFmtId="0" fontId="34" fillId="0" borderId="0" applyNumberForma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91" fillId="0" borderId="0"/>
    <xf numFmtId="0" fontId="91" fillId="0" borderId="0"/>
    <xf numFmtId="0" fontId="91" fillId="0" borderId="0"/>
    <xf numFmtId="0" fontId="91" fillId="0" borderId="0"/>
    <xf numFmtId="0" fontId="91" fillId="0" borderId="0"/>
    <xf numFmtId="0" fontId="91" fillId="0" borderId="0"/>
    <xf numFmtId="0" fontId="45" fillId="0" borderId="0">
      <alignment vertical="top"/>
    </xf>
    <xf numFmtId="0" fontId="34" fillId="0" borderId="0"/>
    <xf numFmtId="0" fontId="34" fillId="0" borderId="0"/>
    <xf numFmtId="0" fontId="34" fillId="0" borderId="0"/>
    <xf numFmtId="0" fontId="34" fillId="0" borderId="0"/>
    <xf numFmtId="176" fontId="35" fillId="0" borderId="0" applyFont="0" applyFill="0" applyBorder="0" applyAlignment="0" applyProtection="0"/>
    <xf numFmtId="176" fontId="35" fillId="0" borderId="0" applyFont="0" applyFill="0" applyBorder="0" applyAlignment="0" applyProtection="0"/>
    <xf numFmtId="176" fontId="35" fillId="0" borderId="0" applyFont="0" applyFill="0" applyBorder="0" applyAlignment="0" applyProtection="0"/>
    <xf numFmtId="236" fontId="57" fillId="0" borderId="0" applyFill="0" applyBorder="0" applyAlignment="0" applyProtection="0"/>
    <xf numFmtId="177" fontId="35" fillId="0" borderId="0" applyFont="0" applyFill="0" applyBorder="0" applyAlignment="0" applyProtection="0"/>
    <xf numFmtId="177" fontId="35" fillId="0" borderId="0" applyFont="0" applyFill="0" applyBorder="0" applyAlignment="0" applyProtection="0"/>
    <xf numFmtId="177" fontId="35" fillId="0" borderId="0" applyFont="0" applyFill="0" applyBorder="0" applyAlignment="0" applyProtection="0"/>
    <xf numFmtId="237" fontId="57" fillId="0" borderId="0" applyFill="0" applyBorder="0" applyAlignment="0" applyProtection="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238"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5"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238" fontId="34" fillId="0" borderId="0"/>
    <xf numFmtId="238" fontId="34" fillId="0" borderId="0"/>
    <xf numFmtId="238" fontId="34" fillId="0" borderId="0"/>
    <xf numFmtId="238" fontId="34" fillId="0" borderId="0"/>
    <xf numFmtId="0" fontId="34" fillId="0" borderId="0"/>
    <xf numFmtId="238"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235" fontId="34" fillId="0" borderId="0"/>
    <xf numFmtId="0" fontId="34" fillId="0" borderId="0"/>
    <xf numFmtId="0" fontId="34" fillId="0" borderId="0"/>
    <xf numFmtId="0" fontId="34" fillId="0" borderId="0"/>
    <xf numFmtId="0" fontId="34" fillId="0" borderId="0"/>
    <xf numFmtId="0" fontId="34" fillId="0" borderId="0"/>
    <xf numFmtId="238" fontId="34" fillId="0" borderId="0"/>
    <xf numFmtId="238" fontId="34" fillId="0" borderId="0"/>
    <xf numFmtId="238" fontId="34" fillId="0" borderId="0"/>
    <xf numFmtId="238" fontId="34" fillId="0" borderId="0"/>
    <xf numFmtId="238"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238" fontId="34" fillId="0" borderId="0"/>
    <xf numFmtId="238" fontId="34" fillId="0" borderId="0"/>
    <xf numFmtId="238" fontId="34" fillId="0" borderId="0"/>
    <xf numFmtId="238" fontId="34" fillId="0" borderId="0"/>
    <xf numFmtId="238" fontId="34" fillId="0" borderId="0"/>
    <xf numFmtId="235" fontId="34" fillId="0" borderId="0"/>
    <xf numFmtId="238" fontId="34" fillId="0" borderId="0"/>
    <xf numFmtId="238" fontId="34" fillId="0" borderId="0"/>
    <xf numFmtId="238" fontId="34" fillId="0" borderId="0"/>
    <xf numFmtId="238" fontId="34" fillId="0" borderId="0"/>
    <xf numFmtId="238"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238" fontId="34" fillId="0" borderId="0"/>
    <xf numFmtId="238" fontId="34" fillId="0" borderId="0"/>
    <xf numFmtId="238" fontId="34" fillId="0" borderId="0"/>
    <xf numFmtId="238" fontId="34" fillId="0" borderId="0"/>
    <xf numFmtId="0" fontId="33"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5" fontId="34" fillId="0" borderId="0"/>
    <xf numFmtId="49" fontId="35" fillId="0" borderId="0" applyNumberFormat="0" applyFont="0" applyFill="0" applyBorder="0" applyAlignment="0" applyProtection="0"/>
    <xf numFmtId="238" fontId="34" fillId="0" borderId="0"/>
    <xf numFmtId="238" fontId="34" fillId="0" borderId="0"/>
    <xf numFmtId="0" fontId="34" fillId="0" borderId="0"/>
    <xf numFmtId="238" fontId="34" fillId="0" borderId="0"/>
    <xf numFmtId="0" fontId="34" fillId="0" borderId="0"/>
    <xf numFmtId="0" fontId="34" fillId="0" borderId="0"/>
    <xf numFmtId="1" fontId="50" fillId="0" borderId="23" applyFont="0" applyBorder="0" applyAlignment="0">
      <alignment horizontal="center"/>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0"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238" fontId="124" fillId="0" borderId="0">
      <alignment horizontal="centerContinuous"/>
    </xf>
    <xf numFmtId="0" fontId="124" fillId="0" borderId="0">
      <alignment horizontal="centerContinuous"/>
    </xf>
    <xf numFmtId="238" fontId="124" fillId="0" borderId="0">
      <alignment horizontal="centerContinuous"/>
    </xf>
    <xf numFmtId="238" fontId="124" fillId="0" borderId="0">
      <alignment horizontal="centerContinuous"/>
    </xf>
    <xf numFmtId="0" fontId="124" fillId="0" borderId="0">
      <alignment horizontal="centerContinuous"/>
    </xf>
    <xf numFmtId="238" fontId="124" fillId="0" borderId="0">
      <alignment horizontal="centerContinuous"/>
    </xf>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235" fontId="45"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235" fontId="45" fillId="3" borderId="0" applyNumberFormat="0" applyBorder="0" applyAlignment="0" applyProtection="0"/>
    <xf numFmtId="0" fontId="33" fillId="3" borderId="0" applyNumberFormat="0" applyBorder="0" applyAlignment="0" applyProtection="0"/>
    <xf numFmtId="0" fontId="176" fillId="64" borderId="0" applyNumberFormat="0" applyBorder="0" applyAlignment="0" applyProtection="0"/>
    <xf numFmtId="0" fontId="33" fillId="3" borderId="0" applyNumberFormat="0" applyBorder="0" applyAlignment="0" applyProtection="0"/>
    <xf numFmtId="0" fontId="14" fillId="64"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235" fontId="45"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235" fontId="45"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235" fontId="45"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235" fontId="45"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235" fontId="45" fillId="8" borderId="0" applyNumberFormat="0" applyBorder="0" applyAlignment="0" applyProtection="0"/>
    <xf numFmtId="0" fontId="33" fillId="8" borderId="0" applyNumberFormat="0" applyBorder="0" applyAlignment="0" applyProtection="0"/>
    <xf numFmtId="0" fontId="45" fillId="20"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235" fontId="45"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45" fillId="9" borderId="0" applyNumberFormat="0" applyBorder="0" applyAlignment="0" applyProtection="0"/>
    <xf numFmtId="0" fontId="33" fillId="9" borderId="0" applyNumberFormat="0" applyBorder="0" applyAlignment="0" applyProtection="0"/>
    <xf numFmtId="0" fontId="176" fillId="50"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176" fillId="50"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235" fontId="45"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235" fontId="45"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235" fontId="45"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235" fontId="45"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239" fontId="217" fillId="0" borderId="0">
      <alignment horizontal="center"/>
    </xf>
    <xf numFmtId="0" fontId="38" fillId="12"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235" fontId="144" fillId="12"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235" fontId="144"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235" fontId="144"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235" fontId="144" fillId="13"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235" fontId="144"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235" fontId="144"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3" fillId="85" borderId="0" applyNumberFormat="0" applyBorder="0" applyAlignment="0" applyProtection="0"/>
    <xf numFmtId="0" fontId="33" fillId="85" borderId="0" applyNumberFormat="0" applyBorder="0" applyAlignment="0" applyProtection="0"/>
    <xf numFmtId="0" fontId="38" fillId="86"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235" fontId="144" fillId="16"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0" fontId="33" fillId="87" borderId="0" applyNumberFormat="0" applyBorder="0" applyAlignment="0" applyProtection="0"/>
    <xf numFmtId="0" fontId="33" fillId="88" borderId="0" applyNumberFormat="0" applyBorder="0" applyAlignment="0" applyProtection="0"/>
    <xf numFmtId="0" fontId="38" fillId="89"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235" fontId="144"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0" fontId="33" fillId="87" borderId="0" applyNumberFormat="0" applyBorder="0" applyAlignment="0" applyProtection="0"/>
    <xf numFmtId="0" fontId="33" fillId="90" borderId="0" applyNumberFormat="0" applyBorder="0" applyAlignment="0" applyProtection="0"/>
    <xf numFmtId="0" fontId="38" fillId="8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235" fontId="144"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3" fillId="85" borderId="0" applyNumberFormat="0" applyBorder="0" applyAlignment="0" applyProtection="0"/>
    <xf numFmtId="0" fontId="33" fillId="88" borderId="0" applyNumberFormat="0" applyBorder="0" applyAlignment="0" applyProtection="0"/>
    <xf numFmtId="0" fontId="38" fillId="88"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235" fontId="144" fillId="13"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33" fillId="91" borderId="0" applyNumberFormat="0" applyBorder="0" applyAlignment="0" applyProtection="0"/>
    <xf numFmtId="0" fontId="33" fillId="85" borderId="0" applyNumberFormat="0" applyBorder="0" applyAlignment="0" applyProtection="0"/>
    <xf numFmtId="0" fontId="38" fillId="86"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235" fontId="144"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3" fillId="87" borderId="0" applyNumberFormat="0" applyBorder="0" applyAlignment="0" applyProtection="0"/>
    <xf numFmtId="0" fontId="33" fillId="92" borderId="0" applyNumberFormat="0" applyBorder="0" applyAlignment="0" applyProtection="0"/>
    <xf numFmtId="0" fontId="38" fillId="92"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235" fontId="144"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218" fillId="0" borderId="0" applyFont="0" applyFill="0" applyBorder="0" applyAlignment="0" applyProtection="0"/>
    <xf numFmtId="0" fontId="218" fillId="0" borderId="0" applyFont="0" applyFill="0" applyBorder="0" applyAlignment="0" applyProtection="0"/>
    <xf numFmtId="0" fontId="218" fillId="0" borderId="0" applyFont="0" applyFill="0" applyBorder="0" applyAlignment="0" applyProtection="0"/>
    <xf numFmtId="0" fontId="218" fillId="0" borderId="0" applyFont="0" applyFill="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235" fontId="145"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219" fillId="0" borderId="0" applyNumberFormat="0" applyAlignment="0"/>
    <xf numFmtId="0" fontId="93" fillId="0" borderId="0" applyNumberFormat="0" applyFill="0" applyBorder="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0"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0" fontId="40" fillId="0" borderId="63" applyNumberFormat="0" applyFill="0" applyAlignment="0" applyProtection="0"/>
    <xf numFmtId="238" fontId="40" fillId="0" borderId="39" applyNumberFormat="0" applyFill="0" applyAlignment="0" applyProtection="0"/>
    <xf numFmtId="238" fontId="40" fillId="0" borderId="39" applyNumberFormat="0" applyFill="0" applyAlignment="0" applyProtection="0"/>
    <xf numFmtId="0" fontId="40" fillId="0" borderId="39" applyNumberFormat="0" applyFill="0" applyAlignment="0" applyProtection="0"/>
    <xf numFmtId="238" fontId="40" fillId="0" borderId="39" applyNumberFormat="0" applyFill="0" applyAlignment="0" applyProtection="0"/>
    <xf numFmtId="0" fontId="220" fillId="0" borderId="0">
      <alignment horizontal="center" vertical="top"/>
    </xf>
    <xf numFmtId="178" fontId="35" fillId="0" borderId="0" applyFont="0" applyFill="0" applyBorder="0" applyAlignment="0" applyProtection="0"/>
    <xf numFmtId="178" fontId="35" fillId="0" borderId="0" applyFont="0" applyFill="0" applyBorder="0" applyAlignment="0" applyProtection="0"/>
    <xf numFmtId="178" fontId="35" fillId="0" borderId="0" applyFont="0" applyFill="0" applyBorder="0" applyAlignment="0" applyProtection="0"/>
    <xf numFmtId="240" fontId="57" fillId="0" borderId="0" applyFill="0" applyBorder="0" applyAlignment="0" applyProtection="0"/>
    <xf numFmtId="0" fontId="218" fillId="0" borderId="0"/>
    <xf numFmtId="241" fontId="34" fillId="0" borderId="0" applyFill="0" applyBorder="0" applyAlignment="0"/>
    <xf numFmtId="0" fontId="45" fillId="0" borderId="0" applyFill="0" applyBorder="0" applyAlignment="0"/>
    <xf numFmtId="189" fontId="34" fillId="0" borderId="0" applyFill="0" applyBorder="0" applyAlignment="0"/>
    <xf numFmtId="189" fontId="34" fillId="0" borderId="0" applyFill="0" applyBorder="0" applyAlignment="0"/>
    <xf numFmtId="0" fontId="34" fillId="0" borderId="0" applyFill="0" applyBorder="0" applyAlignment="0"/>
    <xf numFmtId="189" fontId="34" fillId="0" borderId="0" applyFill="0" applyBorder="0" applyAlignment="0"/>
    <xf numFmtId="196" fontId="34" fillId="0" borderId="0" applyFill="0" applyBorder="0" applyAlignment="0"/>
    <xf numFmtId="196" fontId="34" fillId="0" borderId="0" applyFill="0" applyBorder="0" applyAlignment="0"/>
    <xf numFmtId="0" fontId="45" fillId="0" borderId="0" applyFill="0" applyBorder="0" applyAlignment="0"/>
    <xf numFmtId="0" fontId="34" fillId="0" borderId="0" applyFill="0" applyBorder="0" applyAlignment="0"/>
    <xf numFmtId="0" fontId="45" fillId="0" borderId="0" applyFill="0" applyBorder="0" applyAlignment="0"/>
    <xf numFmtId="0" fontId="42" fillId="20" borderId="3" applyNumberFormat="0" applyAlignment="0" applyProtection="0"/>
    <xf numFmtId="0" fontId="42" fillId="20" borderId="3" applyNumberFormat="0" applyAlignment="0" applyProtection="0"/>
    <xf numFmtId="0" fontId="42" fillId="20" borderId="3" applyNumberFormat="0" applyAlignment="0" applyProtection="0"/>
    <xf numFmtId="235" fontId="148" fillId="20" borderId="3" applyNumberFormat="0" applyAlignment="0" applyProtection="0"/>
    <xf numFmtId="0" fontId="42" fillId="20" borderId="3" applyNumberFormat="0" applyAlignment="0" applyProtection="0"/>
    <xf numFmtId="0" fontId="42" fillId="20" borderId="3" applyNumberFormat="0" applyAlignment="0" applyProtection="0"/>
    <xf numFmtId="0" fontId="42" fillId="20" borderId="3" applyNumberFormat="0" applyAlignment="0" applyProtection="0"/>
    <xf numFmtId="0" fontId="42" fillId="20" borderId="3" applyNumberFormat="0" applyAlignment="0" applyProtection="0"/>
    <xf numFmtId="0" fontId="42" fillId="20" borderId="3" applyNumberFormat="0" applyAlignment="0" applyProtection="0"/>
    <xf numFmtId="0" fontId="42" fillId="20" borderId="3" applyNumberFormat="0" applyAlignment="0" applyProtection="0"/>
    <xf numFmtId="0" fontId="34" fillId="26" borderId="32" applyNumberFormat="0" applyBorder="0">
      <alignment horizontal="center" wrapText="1"/>
    </xf>
    <xf numFmtId="0" fontId="34" fillId="93" borderId="32" applyNumberFormat="0" applyBorder="0">
      <alignment horizontal="center"/>
    </xf>
    <xf numFmtId="0" fontId="34" fillId="22" borderId="0" applyNumberFormat="0">
      <alignment horizontal="center"/>
    </xf>
    <xf numFmtId="0" fontId="221" fillId="0" borderId="0"/>
    <xf numFmtId="0" fontId="34" fillId="22" borderId="0" applyNumberFormat="0" applyBorder="0">
      <alignment horizontal="right" vertical="top" wrapText="1"/>
    </xf>
    <xf numFmtId="0" fontId="43" fillId="21" borderId="4" applyNumberFormat="0" applyAlignment="0" applyProtection="0"/>
    <xf numFmtId="0" fontId="43" fillId="21" borderId="4" applyNumberFormat="0" applyAlignment="0" applyProtection="0"/>
    <xf numFmtId="0" fontId="43" fillId="21" borderId="4" applyNumberFormat="0" applyAlignment="0" applyProtection="0"/>
    <xf numFmtId="235" fontId="149" fillId="21" borderId="4" applyNumberFormat="0" applyAlignment="0" applyProtection="0"/>
    <xf numFmtId="0" fontId="43" fillId="21" borderId="4" applyNumberFormat="0" applyAlignment="0" applyProtection="0"/>
    <xf numFmtId="0" fontId="43" fillId="21" borderId="4" applyNumberFormat="0" applyAlignment="0" applyProtection="0"/>
    <xf numFmtId="0" fontId="43" fillId="21" borderId="4" applyNumberFormat="0" applyAlignment="0" applyProtection="0"/>
    <xf numFmtId="0" fontId="43" fillId="21" borderId="4" applyNumberFormat="0" applyAlignment="0" applyProtection="0"/>
    <xf numFmtId="0" fontId="222" fillId="0" borderId="10">
      <alignment horizontal="center" vertical="center"/>
      <protection locked="0"/>
    </xf>
    <xf numFmtId="3" fontId="190" fillId="37" borderId="10" applyFont="0" applyFill="0" applyProtection="0">
      <alignment horizontal="right"/>
    </xf>
    <xf numFmtId="242" fontId="151" fillId="0" borderId="0"/>
    <xf numFmtId="217" fontId="150" fillId="0" borderId="0"/>
    <xf numFmtId="0" fontId="71" fillId="0" borderId="0"/>
    <xf numFmtId="243" fontId="34" fillId="0" borderId="0"/>
    <xf numFmtId="242" fontId="151" fillId="0" borderId="0"/>
    <xf numFmtId="217" fontId="150" fillId="0" borderId="0"/>
    <xf numFmtId="0" fontId="71" fillId="0" borderId="0"/>
    <xf numFmtId="243" fontId="34" fillId="0" borderId="0"/>
    <xf numFmtId="242" fontId="151" fillId="0" borderId="0"/>
    <xf numFmtId="217" fontId="150" fillId="0" borderId="0"/>
    <xf numFmtId="0" fontId="71" fillId="0" borderId="0"/>
    <xf numFmtId="243" fontId="34" fillId="0" borderId="0"/>
    <xf numFmtId="242" fontId="151" fillId="0" borderId="0"/>
    <xf numFmtId="217" fontId="150" fillId="0" borderId="0"/>
    <xf numFmtId="0" fontId="71" fillId="0" borderId="0"/>
    <xf numFmtId="243" fontId="34" fillId="0" borderId="0"/>
    <xf numFmtId="242" fontId="151" fillId="0" borderId="0"/>
    <xf numFmtId="217" fontId="150" fillId="0" borderId="0"/>
    <xf numFmtId="0" fontId="71" fillId="0" borderId="0"/>
    <xf numFmtId="243" fontId="34" fillId="0" borderId="0"/>
    <xf numFmtId="242" fontId="151" fillId="0" borderId="0"/>
    <xf numFmtId="217" fontId="150" fillId="0" borderId="0"/>
    <xf numFmtId="0" fontId="71" fillId="0" borderId="0"/>
    <xf numFmtId="243" fontId="34" fillId="0" borderId="0"/>
    <xf numFmtId="242" fontId="151" fillId="0" borderId="0"/>
    <xf numFmtId="217" fontId="150" fillId="0" borderId="0"/>
    <xf numFmtId="0" fontId="71" fillId="0" borderId="0"/>
    <xf numFmtId="243" fontId="34" fillId="0" borderId="0"/>
    <xf numFmtId="242" fontId="151" fillId="0" borderId="0"/>
    <xf numFmtId="217" fontId="150" fillId="0" borderId="0"/>
    <xf numFmtId="0" fontId="71" fillId="0" borderId="0"/>
    <xf numFmtId="243" fontId="34" fillId="0" borderId="0"/>
    <xf numFmtId="41" fontId="57" fillId="0" borderId="0" applyFont="0" applyFill="0" applyBorder="0" applyAlignment="0" applyProtection="0"/>
    <xf numFmtId="0" fontId="34" fillId="0" borderId="0" applyFont="0" applyFill="0" applyBorder="0" applyAlignment="0" applyProtection="0"/>
    <xf numFmtId="43" fontId="1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3" fillId="0" borderId="0" applyFont="0" applyFill="0" applyBorder="0" applyAlignment="0" applyProtection="0"/>
    <xf numFmtId="43" fontId="35" fillId="0" borderId="0" applyFont="0" applyFill="0" applyBorder="0" applyAlignment="0" applyProtection="0"/>
    <xf numFmtId="244" fontId="57" fillId="0" borderId="0" applyFont="0" applyFill="0" applyBorder="0" applyAlignment="0" applyProtection="0"/>
    <xf numFmtId="43" fontId="34" fillId="0" borderId="0" applyFont="0" applyFill="0" applyBorder="0" applyAlignment="0" applyProtection="0"/>
    <xf numFmtId="43" fontId="154" fillId="0" borderId="0" applyFont="0" applyFill="0" applyBorder="0" applyAlignment="0" applyProtection="0"/>
    <xf numFmtId="0" fontId="34" fillId="0" borderId="0" applyFont="0" applyFill="0" applyBorder="0" applyAlignment="0" applyProtection="0"/>
    <xf numFmtId="43" fontId="176" fillId="0" borderId="0" applyFont="0" applyFill="0" applyBorder="0" applyAlignment="0" applyProtection="0"/>
    <xf numFmtId="245" fontId="77" fillId="0" borderId="0" applyFont="0" applyFill="0" applyBorder="0" applyAlignment="0" applyProtection="0"/>
    <xf numFmtId="245" fontId="77" fillId="0" borderId="0" applyFont="0" applyFill="0" applyBorder="0" applyAlignment="0" applyProtection="0"/>
    <xf numFmtId="0"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245" fontId="77" fillId="0" borderId="0" applyFont="0" applyFill="0" applyBorder="0" applyAlignment="0" applyProtection="0"/>
    <xf numFmtId="0" fontId="34" fillId="0" borderId="0" applyFont="0" applyFill="0" applyBorder="0" applyAlignment="0" applyProtection="0"/>
    <xf numFmtId="43" fontId="34" fillId="0" borderId="0" applyFont="0" applyFill="0" applyBorder="0" applyAlignment="0" applyProtection="0"/>
    <xf numFmtId="245" fontId="77" fillId="0" borderId="0" applyFont="0" applyFill="0" applyBorder="0" applyAlignment="0" applyProtection="0"/>
    <xf numFmtId="245" fontId="77" fillId="0" borderId="0" applyFont="0" applyFill="0" applyBorder="0" applyAlignment="0" applyProtection="0"/>
    <xf numFmtId="0" fontId="34" fillId="0" borderId="0" applyFont="0" applyFill="0" applyBorder="0" applyAlignment="0" applyProtection="0"/>
    <xf numFmtId="234" fontId="3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alignment vertical="top"/>
    </xf>
    <xf numFmtId="234" fontId="34" fillId="0" borderId="0" applyFont="0" applyFill="0" applyBorder="0" applyAlignment="0" applyProtection="0"/>
    <xf numFmtId="43" fontId="153" fillId="0" borderId="0" applyFont="0" applyFill="0" applyBorder="0" applyAlignment="0" applyProtection="0"/>
    <xf numFmtId="43" fontId="77" fillId="0" borderId="0" applyFont="0" applyFill="0" applyBorder="0" applyAlignment="0" applyProtection="0"/>
    <xf numFmtId="43" fontId="14" fillId="0" borderId="0" applyFont="0" applyFill="0" applyBorder="0" applyAlignment="0" applyProtection="0"/>
    <xf numFmtId="0"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5"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2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165" fontId="33" fillId="0" borderId="0" applyFont="0" applyFill="0" applyBorder="0" applyAlignment="0" applyProtection="0"/>
    <xf numFmtId="43" fontId="22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165"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4" fillId="0" borderId="0" applyFont="0" applyFill="0" applyBorder="0" applyAlignment="0" applyProtection="0"/>
    <xf numFmtId="183" fontId="34" fillId="0" borderId="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65" fontId="33" fillId="0" borderId="0" applyFont="0" applyFill="0" applyBorder="0" applyAlignment="0" applyProtection="0"/>
    <xf numFmtId="43" fontId="77"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165" fontId="33" fillId="0" borderId="0" applyFont="0" applyFill="0" applyBorder="0" applyAlignment="0" applyProtection="0"/>
    <xf numFmtId="43" fontId="45" fillId="0" borderId="0" applyFont="0" applyFill="0" applyBorder="0" applyAlignment="0" applyProtection="0">
      <alignment vertical="top"/>
    </xf>
    <xf numFmtId="43" fontId="45" fillId="0" borderId="0" applyFont="0" applyFill="0" applyBorder="0" applyAlignment="0" applyProtection="0">
      <alignment vertical="top"/>
    </xf>
    <xf numFmtId="43" fontId="223"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77"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65" fontId="33" fillId="0" borderId="0" applyFont="0" applyFill="0" applyBorder="0" applyAlignment="0" applyProtection="0"/>
    <xf numFmtId="43" fontId="18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165" fontId="33" fillId="0" borderId="0" applyFont="0" applyFill="0" applyBorder="0" applyAlignment="0" applyProtection="0"/>
    <xf numFmtId="43" fontId="22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43" fontId="34"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165" fontId="33"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65"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165" fontId="33" fillId="0" borderId="0" applyFont="0" applyFill="0" applyBorder="0" applyAlignment="0" applyProtection="0"/>
    <xf numFmtId="43" fontId="22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5" fillId="0" borderId="0" applyFont="0" applyFill="0" applyBorder="0" applyAlignment="0" applyProtection="0"/>
    <xf numFmtId="43" fontId="225" fillId="0" borderId="0" applyFont="0" applyFill="0" applyBorder="0" applyAlignment="0" applyProtection="0"/>
    <xf numFmtId="43" fontId="22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43" fontId="77"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43" fontId="34" fillId="0" borderId="0" applyFont="0" applyFill="0" applyBorder="0" applyAlignment="0" applyProtection="0"/>
    <xf numFmtId="0"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238"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43"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43"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43" fontId="33" fillId="0" borderId="0" applyFont="0" applyFill="0" applyBorder="0" applyAlignment="0" applyProtection="0"/>
    <xf numFmtId="238" fontId="34" fillId="0" borderId="0" applyFont="0" applyFill="0" applyBorder="0" applyAlignment="0" applyProtection="0"/>
    <xf numFmtId="238" fontId="34" fillId="0" borderId="0" applyFont="0" applyFill="0" applyBorder="0" applyAlignment="0" applyProtection="0"/>
    <xf numFmtId="0" fontId="34" fillId="0" borderId="0" applyFont="0" applyFill="0" applyBorder="0" applyAlignment="0" applyProtection="0"/>
    <xf numFmtId="238" fontId="34"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226" fontId="57" fillId="0" borderId="0" applyFont="0" applyFill="0" applyBorder="0" applyAlignment="0" applyProtection="0"/>
    <xf numFmtId="226" fontId="57"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4" fillId="0" borderId="0" applyFont="0" applyFill="0" applyBorder="0" applyAlignment="0" applyProtection="0"/>
    <xf numFmtId="43" fontId="3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43" fontId="3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4" fillId="0" borderId="0" applyFont="0" applyFill="0" applyBorder="0" applyAlignment="0" applyProtection="0"/>
    <xf numFmtId="43" fontId="3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alignment vertical="top"/>
    </xf>
    <xf numFmtId="43" fontId="14" fillId="0" borderId="0" applyFont="0" applyFill="0" applyBorder="0" applyAlignment="0" applyProtection="0"/>
    <xf numFmtId="183" fontId="34" fillId="0" borderId="0" applyFill="0" applyBorder="0" applyAlignment="0" applyProtection="0"/>
    <xf numFmtId="43" fontId="186" fillId="0" borderId="0" applyFont="0" applyFill="0" applyBorder="0" applyAlignment="0" applyProtection="0"/>
    <xf numFmtId="43" fontId="3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24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5" fillId="0" borderId="0" applyFont="0" applyFill="0" applyBorder="0" applyAlignment="0" applyProtection="0"/>
    <xf numFmtId="43" fontId="176" fillId="0" borderId="0" applyFont="0" applyFill="0" applyBorder="0" applyAlignment="0" applyProtection="0"/>
    <xf numFmtId="43" fontId="35" fillId="0" borderId="0" applyFont="0" applyFill="0" applyBorder="0" applyAlignment="0" applyProtection="0"/>
    <xf numFmtId="247" fontId="34" fillId="0" borderId="0" applyFont="0" applyFill="0" applyBorder="0" applyAlignment="0" applyProtection="0"/>
    <xf numFmtId="43" fontId="34" fillId="0" borderId="0" applyFont="0" applyFill="0" applyBorder="0" applyAlignment="0" applyProtection="0"/>
    <xf numFmtId="43" fontId="226" fillId="0" borderId="0" applyFont="0" applyFill="0" applyBorder="0" applyAlignment="0" applyProtection="0"/>
    <xf numFmtId="43" fontId="226" fillId="0" borderId="0" applyFont="0" applyFill="0" applyBorder="0" applyAlignment="0" applyProtection="0"/>
    <xf numFmtId="43" fontId="33" fillId="0" borderId="0" applyFont="0" applyFill="0" applyBorder="0" applyAlignment="0" applyProtection="0"/>
    <xf numFmtId="43" fontId="45" fillId="0" borderId="0" applyFont="0" applyFill="0" applyBorder="0" applyAlignment="0" applyProtection="0"/>
    <xf numFmtId="183" fontId="34" fillId="0" borderId="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77" fillId="0" borderId="0" applyFont="0" applyFill="0" applyBorder="0" applyAlignment="0" applyProtection="0"/>
    <xf numFmtId="43" fontId="3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4" fillId="0" borderId="0" applyFont="0" applyFill="0" applyBorder="0" applyAlignment="0" applyProtection="0"/>
    <xf numFmtId="41" fontId="14"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22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166" fontId="73" fillId="0" borderId="0" applyFont="0" applyFill="0" applyBorder="0" applyAlignment="0" applyProtection="0"/>
    <xf numFmtId="43" fontId="22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33" fillId="0" borderId="0" applyFont="0" applyFill="0" applyBorder="0" applyAlignment="0" applyProtection="0"/>
    <xf numFmtId="43" fontId="228" fillId="0" borderId="0" applyFont="0" applyFill="0" applyBorder="0" applyAlignment="0" applyProtection="0"/>
    <xf numFmtId="43" fontId="228" fillId="0" borderId="0" applyFont="0" applyFill="0" applyBorder="0" applyAlignment="0" applyProtection="0"/>
    <xf numFmtId="43" fontId="228" fillId="0" borderId="0" applyFont="0" applyFill="0" applyBorder="0" applyAlignment="0" applyProtection="0"/>
    <xf numFmtId="43" fontId="228" fillId="0" borderId="0" applyFont="0" applyFill="0" applyBorder="0" applyAlignment="0" applyProtection="0"/>
    <xf numFmtId="43" fontId="228" fillId="0" borderId="0" applyFont="0" applyFill="0" applyBorder="0" applyAlignment="0" applyProtection="0"/>
    <xf numFmtId="226" fontId="57" fillId="0" borderId="0" applyFont="0" applyFill="0" applyBorder="0" applyAlignment="0" applyProtection="0"/>
    <xf numFmtId="43" fontId="228" fillId="0" borderId="0" applyFont="0" applyFill="0" applyBorder="0" applyAlignment="0" applyProtection="0"/>
    <xf numFmtId="43" fontId="228" fillId="0" borderId="0" applyFont="0" applyFill="0" applyBorder="0" applyAlignment="0" applyProtection="0"/>
    <xf numFmtId="43" fontId="228" fillId="0" borderId="0" applyFont="0" applyFill="0" applyBorder="0" applyAlignment="0" applyProtection="0"/>
    <xf numFmtId="43" fontId="228" fillId="0" borderId="0" applyFont="0" applyFill="0" applyBorder="0" applyAlignment="0" applyProtection="0"/>
    <xf numFmtId="43" fontId="228" fillId="0" borderId="0" applyFont="0" applyFill="0" applyBorder="0" applyAlignment="0" applyProtection="0"/>
    <xf numFmtId="166" fontId="34" fillId="0" borderId="0" applyFont="0" applyFill="0" applyBorder="0" applyAlignment="0" applyProtection="0"/>
    <xf numFmtId="43" fontId="14" fillId="0" borderId="0" applyFont="0" applyFill="0" applyBorder="0" applyAlignment="0" applyProtection="0"/>
    <xf numFmtId="0" fontId="229" fillId="0" borderId="0"/>
    <xf numFmtId="0" fontId="146" fillId="0" borderId="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0"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0" fontId="94" fillId="0" borderId="0" applyNumberFormat="0" applyFill="0" applyBorder="0" applyAlignment="0" applyProtection="0"/>
    <xf numFmtId="238" fontId="94" fillId="0" borderId="0" applyNumberFormat="0" applyFill="0" applyBorder="0" applyAlignment="0" applyProtection="0"/>
    <xf numFmtId="0" fontId="229" fillId="0" borderId="0"/>
    <xf numFmtId="0" fontId="146" fillId="0" borderId="0"/>
    <xf numFmtId="179" fontId="46" fillId="0" borderId="0" applyFill="0" applyBorder="0">
      <alignment horizontal="left"/>
    </xf>
    <xf numFmtId="179" fontId="46" fillId="0" borderId="0" applyFill="0" applyBorder="0">
      <alignment horizontal="left"/>
    </xf>
    <xf numFmtId="179" fontId="46" fillId="0" borderId="0" applyFill="0" applyBorder="0">
      <alignment horizontal="left"/>
    </xf>
    <xf numFmtId="179" fontId="46" fillId="0" borderId="0" applyFill="0" applyBorder="0">
      <alignment horizontal="left"/>
    </xf>
    <xf numFmtId="0" fontId="95" fillId="22" borderId="0" applyFill="0" applyBorder="0"/>
    <xf numFmtId="0" fontId="95" fillId="22" borderId="0" applyFill="0" applyBorder="0"/>
    <xf numFmtId="248" fontId="34" fillId="0" borderId="0">
      <alignment horizontal="center"/>
    </xf>
    <xf numFmtId="0" fontId="96" fillId="0" borderId="0" applyNumberFormat="0" applyAlignment="0">
      <alignment horizontal="left"/>
    </xf>
    <xf numFmtId="218" fontId="57" fillId="0" borderId="20" applyFill="0" applyProtection="0"/>
    <xf numFmtId="0" fontId="34" fillId="0" borderId="0" applyFont="0" applyFill="0" applyBorder="0" applyAlignment="0" applyProtection="0"/>
    <xf numFmtId="44" fontId="35" fillId="0" borderId="0" applyFont="0" applyFill="0" applyBorder="0" applyAlignment="0" applyProtection="0"/>
    <xf numFmtId="188" fontId="226" fillId="0" borderId="0" applyFont="0" applyFill="0" applyBorder="0" applyAlignment="0" applyProtection="0"/>
    <xf numFmtId="0" fontId="226" fillId="0" borderId="0" applyFon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0"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238" fontId="94" fillId="0" borderId="0" applyNumberFormat="0" applyFill="0" applyBorder="0" applyAlignment="0" applyProtection="0"/>
    <xf numFmtId="238" fontId="94" fillId="0" borderId="0" applyNumberFormat="0" applyFill="0" applyBorder="0" applyAlignment="0" applyProtection="0"/>
    <xf numFmtId="0" fontId="94" fillId="0" borderId="0" applyNumberFormat="0" applyFill="0" applyBorder="0" applyAlignment="0" applyProtection="0"/>
    <xf numFmtId="238" fontId="94" fillId="0" borderId="0" applyNumberFormat="0" applyFill="0" applyBorder="0" applyAlignment="0" applyProtection="0"/>
    <xf numFmtId="0" fontId="71" fillId="0" borderId="0"/>
    <xf numFmtId="180" fontId="35" fillId="0" borderId="0" applyFont="0" applyFill="0" applyBorder="0" applyAlignment="0" applyProtection="0"/>
    <xf numFmtId="180" fontId="35" fillId="0" borderId="0" applyFont="0" applyFill="0" applyBorder="0" applyAlignment="0" applyProtection="0"/>
    <xf numFmtId="180" fontId="35" fillId="0" borderId="0" applyFont="0" applyFill="0" applyBorder="0" applyAlignment="0" applyProtection="0"/>
    <xf numFmtId="249" fontId="57" fillId="0" borderId="0" applyFill="0" applyBorder="0" applyAlignment="0" applyProtection="0"/>
    <xf numFmtId="0" fontId="71" fillId="0" borderId="41"/>
    <xf numFmtId="14" fontId="217" fillId="0" borderId="0">
      <alignment horizontal="center"/>
    </xf>
    <xf numFmtId="207" fontId="125" fillId="0" borderId="0">
      <protection locked="0"/>
    </xf>
    <xf numFmtId="250" fontId="34" fillId="0" borderId="0">
      <protection locked="0"/>
    </xf>
    <xf numFmtId="232" fontId="34" fillId="0" borderId="0" applyFont="0" applyFill="0" applyBorder="0" applyAlignment="0" applyProtection="0"/>
    <xf numFmtId="219" fontId="57" fillId="0" borderId="20" applyFill="0" applyProtection="0"/>
    <xf numFmtId="38" fontId="201" fillId="0" borderId="71">
      <alignment vertical="center"/>
    </xf>
    <xf numFmtId="0" fontId="97" fillId="22" borderId="0"/>
    <xf numFmtId="0" fontId="230" fillId="0" borderId="0">
      <protection locked="0"/>
    </xf>
    <xf numFmtId="220" fontId="57" fillId="0" borderId="0"/>
    <xf numFmtId="220" fontId="57" fillId="0" borderId="0"/>
    <xf numFmtId="220" fontId="57" fillId="0" borderId="0"/>
    <xf numFmtId="220" fontId="57" fillId="0" borderId="0"/>
    <xf numFmtId="188" fontId="156" fillId="0" borderId="41"/>
    <xf numFmtId="188" fontId="156" fillId="0" borderId="41"/>
    <xf numFmtId="0" fontId="63" fillId="94" borderId="0" applyNumberFormat="0" applyBorder="0" applyAlignment="0" applyProtection="0"/>
    <xf numFmtId="0" fontId="63" fillId="95" borderId="0" applyNumberFormat="0" applyBorder="0" applyAlignment="0" applyProtection="0"/>
    <xf numFmtId="0" fontId="63" fillId="96" borderId="0" applyNumberFormat="0" applyBorder="0" applyAlignment="0" applyProtection="0"/>
    <xf numFmtId="0" fontId="231" fillId="0" borderId="0">
      <protection locked="0"/>
    </xf>
    <xf numFmtId="0" fontId="231" fillId="0" borderId="0">
      <protection locked="0"/>
    </xf>
    <xf numFmtId="196" fontId="34" fillId="0" borderId="0" applyFill="0" applyBorder="0" applyAlignment="0"/>
    <xf numFmtId="196" fontId="34" fillId="0" borderId="0" applyFill="0" applyBorder="0" applyAlignment="0"/>
    <xf numFmtId="0" fontId="232" fillId="0" borderId="0" applyFill="0" applyBorder="0" applyAlignment="0"/>
    <xf numFmtId="0" fontId="98" fillId="0" borderId="0" applyNumberFormat="0" applyAlignment="0">
      <alignment horizontal="left"/>
    </xf>
    <xf numFmtId="235" fontId="178" fillId="0" borderId="0" applyFont="0" applyFill="0" applyBorder="0" applyAlignment="0" applyProtection="0"/>
    <xf numFmtId="244" fontId="34" fillId="0" borderId="0" applyFill="0" applyBorder="0" applyAlignment="0" applyProtection="0"/>
    <xf numFmtId="0" fontId="233"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235" fontId="15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99" fillId="0" borderId="0" applyFill="0" applyAlignment="0"/>
    <xf numFmtId="0" fontId="234" fillId="0" borderId="39">
      <alignment horizontal="left"/>
      <protection locked="0"/>
    </xf>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238" fontId="34" fillId="0" borderId="0"/>
    <xf numFmtId="238" fontId="34" fillId="0" borderId="0"/>
    <xf numFmtId="238" fontId="34" fillId="0" borderId="0"/>
    <xf numFmtId="238" fontId="34" fillId="0" borderId="0"/>
    <xf numFmtId="238"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238" fontId="34" fillId="0" borderId="0"/>
    <xf numFmtId="238" fontId="34" fillId="0" borderId="0"/>
    <xf numFmtId="238" fontId="34" fillId="0" borderId="0"/>
    <xf numFmtId="238" fontId="34" fillId="0" borderId="0"/>
    <xf numFmtId="238"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34" fillId="0" borderId="0"/>
    <xf numFmtId="238" fontId="34" fillId="0" borderId="0"/>
    <xf numFmtId="238" fontId="34" fillId="0" borderId="0"/>
    <xf numFmtId="0" fontId="34" fillId="0" borderId="0"/>
    <xf numFmtId="238" fontId="34" fillId="0" borderId="0"/>
    <xf numFmtId="188" fontId="159" fillId="0" borderId="41"/>
    <xf numFmtId="188" fontId="159" fillId="58" borderId="41"/>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235" fontId="160" fillId="4" borderId="0" applyNumberFormat="0" applyBorder="0" applyAlignment="0" applyProtection="0"/>
    <xf numFmtId="0" fontId="160"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38" fontId="41" fillId="22" borderId="0" applyNumberFormat="0" applyBorder="0" applyAlignment="0" applyProtection="0"/>
    <xf numFmtId="38" fontId="41" fillId="22" borderId="0" applyNumberFormat="0" applyBorder="0" applyAlignment="0" applyProtection="0"/>
    <xf numFmtId="38" fontId="41" fillId="22" borderId="0" applyNumberFormat="0" applyBorder="0" applyAlignment="0" applyProtection="0"/>
    <xf numFmtId="0" fontId="34" fillId="22" borderId="10" applyNumberFormat="0" applyFont="0" applyBorder="0" applyAlignment="0" applyProtection="0">
      <alignment horizontal="center"/>
    </xf>
    <xf numFmtId="0" fontId="235" fillId="0" borderId="0"/>
    <xf numFmtId="0" fontId="236" fillId="0" borderId="0">
      <alignment horizontal="left"/>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0"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235"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5" applyNumberFormat="0" applyAlignment="0" applyProtection="0">
      <alignment horizontal="left" vertical="center"/>
    </xf>
    <xf numFmtId="0" fontId="50" fillId="0" borderId="5" applyNumberFormat="0" applyAlignment="0" applyProtection="0">
      <alignment horizontal="left" vertical="center"/>
    </xf>
    <xf numFmtId="238" fontId="50" fillId="0" borderId="5" applyNumberFormat="0" applyAlignment="0" applyProtection="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8" fontId="50" fillId="0" borderId="40">
      <alignment horizontal="left" vertical="center"/>
    </xf>
    <xf numFmtId="235" fontId="50" fillId="0" borderId="40">
      <alignment horizontal="left" vertical="center"/>
    </xf>
    <xf numFmtId="238" fontId="50" fillId="0" borderId="40">
      <alignment horizontal="left" vertical="center"/>
    </xf>
    <xf numFmtId="238" fontId="50" fillId="0" borderId="40">
      <alignment horizontal="left" vertical="center"/>
    </xf>
    <xf numFmtId="0" fontId="50" fillId="0" borderId="40">
      <alignment horizontal="left" vertical="center"/>
    </xf>
    <xf numFmtId="238" fontId="50" fillId="0" borderId="40">
      <alignment horizontal="left" vertical="center"/>
    </xf>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235" fontId="162" fillId="0" borderId="7" applyNumberFormat="0" applyFill="0" applyAlignment="0" applyProtection="0"/>
    <xf numFmtId="0" fontId="94" fillId="0" borderId="0" applyNumberFormat="0" applyFill="0" applyBorder="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235" fontId="164" fillId="0" borderId="8" applyNumberFormat="0" applyFill="0" applyAlignment="0" applyProtection="0"/>
    <xf numFmtId="0" fontId="94" fillId="0" borderId="0" applyNumberFormat="0" applyFill="0" applyBorder="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235" fontId="166"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235" fontId="166"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251" fontId="34" fillId="0" borderId="0">
      <protection locked="0"/>
    </xf>
    <xf numFmtId="209" fontId="34" fillId="0" borderId="0">
      <protection locked="0"/>
    </xf>
    <xf numFmtId="248" fontId="34" fillId="0" borderId="0">
      <protection locked="0"/>
    </xf>
    <xf numFmtId="252" fontId="34" fillId="0" borderId="0">
      <protection locked="0"/>
    </xf>
    <xf numFmtId="209" fontId="34" fillId="0" borderId="0">
      <protection locked="0"/>
    </xf>
    <xf numFmtId="248" fontId="34" fillId="0" borderId="0">
      <protection locked="0"/>
    </xf>
    <xf numFmtId="252" fontId="34" fillId="0" borderId="0">
      <protection locked="0"/>
    </xf>
    <xf numFmtId="209" fontId="34" fillId="0" borderId="0">
      <protection locked="0"/>
    </xf>
    <xf numFmtId="3" fontId="34" fillId="97" borderId="10" applyFont="0" applyProtection="0">
      <alignment horizontal="right"/>
    </xf>
    <xf numFmtId="10" fontId="34" fillId="97" borderId="10" applyFont="0" applyProtection="0">
      <alignment horizontal="right"/>
    </xf>
    <xf numFmtId="9" fontId="34" fillId="97" borderId="10" applyFont="0" applyProtection="0">
      <alignment horizontal="right"/>
    </xf>
    <xf numFmtId="0" fontId="34" fillId="97" borderId="49" applyNumberFormat="0" applyFont="0" applyBorder="0" applyAlignment="0" applyProtection="0">
      <alignment horizontal="left"/>
    </xf>
    <xf numFmtId="188"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238" fontId="196" fillId="0" borderId="0" applyNumberFormat="0" applyFill="0" applyBorder="0" applyAlignment="0" applyProtection="0">
      <alignment vertical="top"/>
      <protection locked="0"/>
    </xf>
    <xf numFmtId="10" fontId="41" fillId="23" borderId="10" applyNumberFormat="0" applyBorder="0" applyAlignment="0" applyProtection="0"/>
    <xf numFmtId="10" fontId="41" fillId="23" borderId="10" applyNumberFormat="0" applyBorder="0" applyAlignment="0" applyProtection="0"/>
    <xf numFmtId="10" fontId="41" fillId="23" borderId="10" applyNumberFormat="0" applyBorder="0" applyAlignment="0" applyProtection="0"/>
    <xf numFmtId="0" fontId="170" fillId="24" borderId="3" applyNumberFormat="0" applyAlignment="0" applyProtection="0"/>
    <xf numFmtId="0" fontId="170" fillId="24" borderId="3" applyNumberFormat="0" applyAlignment="0" applyProtection="0"/>
    <xf numFmtId="0" fontId="170" fillId="24" borderId="3" applyNumberFormat="0" applyAlignment="0" applyProtection="0"/>
    <xf numFmtId="0" fontId="170" fillId="24" borderId="3" applyNumberFormat="0" applyAlignment="0" applyProtection="0"/>
    <xf numFmtId="0" fontId="170" fillId="24" borderId="3" applyNumberFormat="0" applyAlignment="0" applyProtection="0"/>
    <xf numFmtId="0" fontId="170" fillId="24" borderId="3" applyNumberFormat="0" applyAlignment="0" applyProtection="0"/>
    <xf numFmtId="235" fontId="170" fillId="7" borderId="3" applyNumberFormat="0" applyAlignment="0" applyProtection="0"/>
    <xf numFmtId="0" fontId="170" fillId="24" borderId="3" applyNumberFormat="0" applyAlignment="0" applyProtection="0"/>
    <xf numFmtId="0" fontId="170" fillId="24" borderId="3" applyNumberFormat="0" applyAlignment="0" applyProtection="0"/>
    <xf numFmtId="0" fontId="170" fillId="24" borderId="3" applyNumberFormat="0" applyAlignment="0" applyProtection="0"/>
    <xf numFmtId="0" fontId="170" fillId="24" borderId="3" applyNumberFormat="0" applyAlignment="0" applyProtection="0"/>
    <xf numFmtId="0" fontId="170" fillId="24" borderId="3" applyNumberFormat="0" applyAlignment="0" applyProtection="0"/>
    <xf numFmtId="0" fontId="170" fillId="24" borderId="3" applyNumberFormat="0" applyAlignment="0" applyProtection="0"/>
    <xf numFmtId="253" fontId="34" fillId="26" borderId="10" applyFont="0" applyAlignment="0">
      <protection locked="0"/>
    </xf>
    <xf numFmtId="3" fontId="34" fillId="26" borderId="10" applyFont="0">
      <alignment horizontal="right"/>
      <protection locked="0"/>
    </xf>
    <xf numFmtId="186" fontId="34" fillId="26" borderId="10" applyFont="0">
      <alignment horizontal="right"/>
      <protection locked="0"/>
    </xf>
    <xf numFmtId="10" fontId="34" fillId="26" borderId="10" applyFont="0">
      <alignment horizontal="right"/>
      <protection locked="0"/>
    </xf>
    <xf numFmtId="9" fontId="34" fillId="26" borderId="15" applyFont="0">
      <alignment horizontal="right"/>
      <protection locked="0"/>
    </xf>
    <xf numFmtId="0" fontId="34" fillId="26" borderId="10" applyFont="0">
      <alignment horizontal="center" wrapText="1"/>
      <protection locked="0"/>
    </xf>
    <xf numFmtId="49" fontId="34" fillId="26" borderId="10" applyFont="0" applyAlignment="0">
      <protection locked="0"/>
    </xf>
    <xf numFmtId="0" fontId="71" fillId="0" borderId="0" applyBorder="0"/>
    <xf numFmtId="254" fontId="34" fillId="0" borderId="0"/>
    <xf numFmtId="0" fontId="50" fillId="0" borderId="0">
      <alignment horizontal="right"/>
    </xf>
    <xf numFmtId="0" fontId="127" fillId="42" borderId="41"/>
    <xf numFmtId="0" fontId="34" fillId="0" borderId="0"/>
    <xf numFmtId="0" fontId="34" fillId="0" borderId="0"/>
    <xf numFmtId="0" fontId="34" fillId="0" borderId="0"/>
    <xf numFmtId="196" fontId="34" fillId="0" borderId="0" applyFill="0" applyBorder="0" applyAlignment="0"/>
    <xf numFmtId="196" fontId="34" fillId="0" borderId="0" applyFill="0" applyBorder="0" applyAlignment="0"/>
    <xf numFmtId="0" fontId="56" fillId="0" borderId="11" applyNumberFormat="0" applyFill="0" applyAlignment="0" applyProtection="0"/>
    <xf numFmtId="0" fontId="56" fillId="0" borderId="11" applyNumberFormat="0" applyFill="0" applyAlignment="0" applyProtection="0"/>
    <xf numFmtId="0" fontId="56" fillId="0" borderId="11" applyNumberFormat="0" applyFill="0" applyAlignment="0" applyProtection="0"/>
    <xf numFmtId="235" fontId="173" fillId="0" borderId="11" applyNumberFormat="0" applyFill="0" applyAlignment="0" applyProtection="0"/>
    <xf numFmtId="0" fontId="56" fillId="0" borderId="11" applyNumberFormat="0" applyFill="0" applyAlignment="0" applyProtection="0"/>
    <xf numFmtId="0" fontId="56" fillId="0" borderId="11" applyNumberFormat="0" applyFill="0" applyAlignment="0" applyProtection="0"/>
    <xf numFmtId="0" fontId="56" fillId="0" borderId="11" applyNumberFormat="0" applyFill="0" applyAlignment="0" applyProtection="0"/>
    <xf numFmtId="0" fontId="56" fillId="0" borderId="11" applyNumberFormat="0" applyFill="0" applyAlignment="0" applyProtection="0"/>
    <xf numFmtId="0" fontId="238" fillId="0" borderId="27"/>
    <xf numFmtId="0" fontId="58" fillId="24" borderId="0" applyNumberFormat="0" applyBorder="0" applyAlignment="0" applyProtection="0"/>
    <xf numFmtId="0" fontId="58" fillId="24" borderId="0" applyNumberFormat="0" applyBorder="0" applyAlignment="0" applyProtection="0"/>
    <xf numFmtId="0" fontId="58" fillId="24" borderId="0" applyNumberFormat="0" applyBorder="0" applyAlignment="0" applyProtection="0"/>
    <xf numFmtId="235" fontId="175" fillId="24" borderId="0" applyNumberFormat="0" applyBorder="0" applyAlignment="0" applyProtection="0"/>
    <xf numFmtId="0" fontId="58" fillId="24" borderId="0" applyNumberFormat="0" applyBorder="0" applyAlignment="0" applyProtection="0"/>
    <xf numFmtId="0" fontId="58" fillId="24" borderId="0" applyNumberFormat="0" applyBorder="0" applyAlignment="0" applyProtection="0"/>
    <xf numFmtId="0" fontId="58" fillId="24" borderId="0" applyNumberFormat="0" applyBorder="0" applyAlignment="0" applyProtection="0"/>
    <xf numFmtId="0" fontId="58" fillId="24" borderId="0" applyNumberFormat="0" applyBorder="0" applyAlignment="0" applyProtection="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238" fontId="57" fillId="0" borderId="0"/>
    <xf numFmtId="238" fontId="57" fillId="0" borderId="0"/>
    <xf numFmtId="238" fontId="57" fillId="0" borderId="0"/>
    <xf numFmtId="238" fontId="57" fillId="0" borderId="0"/>
    <xf numFmtId="238"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238" fontId="57" fillId="0" borderId="0"/>
    <xf numFmtId="238" fontId="57" fillId="0" borderId="0"/>
    <xf numFmtId="238" fontId="57" fillId="0" borderId="0"/>
    <xf numFmtId="238" fontId="57" fillId="0" borderId="0"/>
    <xf numFmtId="238"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238" fontId="57" fillId="0" borderId="0"/>
    <xf numFmtId="238" fontId="57" fillId="0" borderId="0"/>
    <xf numFmtId="238" fontId="57" fillId="0" borderId="0"/>
    <xf numFmtId="238" fontId="57" fillId="0" borderId="0"/>
    <xf numFmtId="238" fontId="57" fillId="0" borderId="0"/>
    <xf numFmtId="0"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238" fontId="57" fillId="0" borderId="0"/>
    <xf numFmtId="238" fontId="57" fillId="0" borderId="0"/>
    <xf numFmtId="238" fontId="57" fillId="0" borderId="0"/>
    <xf numFmtId="238" fontId="57" fillId="0" borderId="0"/>
    <xf numFmtId="0"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0"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238" fontId="57" fillId="0" borderId="0"/>
    <xf numFmtId="0" fontId="57" fillId="0" borderId="0"/>
    <xf numFmtId="238" fontId="57" fillId="0" borderId="0"/>
    <xf numFmtId="238" fontId="57" fillId="0" borderId="0"/>
    <xf numFmtId="0" fontId="57" fillId="0" borderId="0"/>
    <xf numFmtId="238" fontId="57" fillId="0" borderId="0"/>
    <xf numFmtId="0" fontId="57" fillId="0" borderId="0"/>
    <xf numFmtId="238" fontId="216" fillId="0" borderId="0"/>
    <xf numFmtId="238" fontId="216" fillId="0" borderId="0"/>
    <xf numFmtId="238" fontId="216" fillId="0" borderId="0"/>
    <xf numFmtId="238" fontId="216" fillId="0" borderId="0"/>
    <xf numFmtId="212" fontId="34" fillId="0" borderId="0"/>
    <xf numFmtId="238" fontId="216" fillId="0" borderId="0"/>
    <xf numFmtId="212" fontId="34" fillId="0" borderId="0"/>
    <xf numFmtId="238" fontId="216" fillId="0" borderId="0"/>
    <xf numFmtId="212" fontId="34" fillId="0" borderId="0"/>
    <xf numFmtId="238" fontId="216" fillId="0" borderId="0"/>
    <xf numFmtId="212" fontId="34" fillId="0" borderId="0"/>
    <xf numFmtId="238" fontId="216" fillId="0" borderId="0"/>
    <xf numFmtId="238" fontId="216" fillId="0" borderId="0"/>
    <xf numFmtId="238"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0"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238" fontId="216" fillId="0" borderId="0"/>
    <xf numFmtId="238" fontId="216" fillId="0" borderId="0"/>
    <xf numFmtId="238" fontId="216" fillId="0" borderId="0"/>
    <xf numFmtId="238" fontId="216" fillId="0" borderId="0"/>
    <xf numFmtId="238"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235" fontId="34" fillId="0" borderId="0"/>
    <xf numFmtId="0" fontId="216" fillId="0" borderId="0"/>
    <xf numFmtId="0" fontId="216" fillId="0" borderId="0"/>
    <xf numFmtId="0" fontId="216" fillId="0" borderId="0"/>
    <xf numFmtId="0" fontId="216" fillId="0" borderId="0"/>
    <xf numFmtId="0" fontId="216" fillId="0" borderId="0"/>
    <xf numFmtId="0" fontId="216" fillId="0" borderId="0"/>
    <xf numFmtId="238" fontId="216" fillId="0" borderId="0"/>
    <xf numFmtId="238" fontId="216" fillId="0" borderId="0"/>
    <xf numFmtId="238" fontId="216" fillId="0" borderId="0"/>
    <xf numFmtId="238" fontId="216" fillId="0" borderId="0"/>
    <xf numFmtId="238"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238" fontId="216" fillId="0" borderId="0"/>
    <xf numFmtId="238" fontId="216" fillId="0" borderId="0"/>
    <xf numFmtId="238" fontId="216" fillId="0" borderId="0"/>
    <xf numFmtId="238" fontId="216" fillId="0" borderId="0"/>
    <xf numFmtId="238" fontId="216" fillId="0" borderId="0"/>
    <xf numFmtId="255" fontId="34"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178" fontId="34" fillId="0" borderId="0"/>
    <xf numFmtId="238" fontId="216" fillId="0" borderId="0"/>
    <xf numFmtId="238" fontId="216" fillId="0" borderId="0"/>
    <xf numFmtId="238" fontId="216" fillId="0" borderId="0"/>
    <xf numFmtId="238" fontId="216" fillId="0" borderId="0"/>
    <xf numFmtId="238" fontId="216" fillId="0" borderId="0"/>
    <xf numFmtId="238" fontId="216" fillId="0" borderId="0"/>
    <xf numFmtId="0" fontId="216" fillId="0" borderId="0"/>
    <xf numFmtId="235" fontId="34" fillId="0" borderId="0"/>
    <xf numFmtId="255" fontId="34" fillId="0" borderId="0"/>
    <xf numFmtId="0" fontId="34" fillId="0" borderId="0"/>
    <xf numFmtId="238" fontId="216" fillId="0" borderId="0"/>
    <xf numFmtId="0" fontId="216" fillId="0" borderId="0"/>
    <xf numFmtId="238" fontId="216" fillId="0" borderId="0"/>
    <xf numFmtId="238" fontId="216" fillId="0" borderId="0"/>
    <xf numFmtId="188" fontId="71" fillId="0" borderId="0"/>
    <xf numFmtId="188" fontId="71" fillId="0" borderId="0"/>
    <xf numFmtId="188" fontId="71" fillId="0" borderId="0"/>
    <xf numFmtId="188" fontId="71" fillId="0" borderId="0"/>
    <xf numFmtId="188" fontId="71" fillId="0" borderId="0"/>
    <xf numFmtId="188" fontId="71" fillId="0" borderId="0"/>
    <xf numFmtId="188" fontId="71"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255"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8" fillId="0" borderId="0"/>
    <xf numFmtId="0" fontId="178" fillId="0" borderId="0"/>
    <xf numFmtId="0" fontId="178" fillId="0" borderId="0"/>
    <xf numFmtId="0" fontId="178" fillId="0" borderId="0"/>
    <xf numFmtId="0" fontId="178"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175" fontId="178" fillId="0" borderId="0"/>
    <xf numFmtId="235"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5" fontId="34" fillId="0" borderId="0"/>
    <xf numFmtId="238" fontId="35" fillId="0" borderId="0"/>
    <xf numFmtId="238" fontId="35" fillId="0" borderId="0"/>
    <xf numFmtId="238" fontId="35" fillId="0" borderId="0"/>
    <xf numFmtId="0" fontId="176" fillId="0" borderId="0"/>
    <xf numFmtId="0" fontId="178" fillId="0" borderId="0"/>
    <xf numFmtId="0" fontId="176" fillId="0" borderId="0"/>
    <xf numFmtId="0" fontId="178" fillId="0" borderId="0"/>
    <xf numFmtId="0" fontId="178" fillId="0" borderId="0"/>
    <xf numFmtId="0" fontId="178" fillId="0" borderId="0"/>
    <xf numFmtId="0" fontId="178" fillId="0" borderId="0"/>
    <xf numFmtId="0" fontId="178" fillId="0" borderId="0"/>
    <xf numFmtId="0" fontId="176" fillId="0" borderId="0"/>
    <xf numFmtId="0" fontId="176" fillId="0" borderId="0"/>
    <xf numFmtId="0" fontId="176" fillId="0" borderId="0"/>
    <xf numFmtId="0" fontId="176" fillId="0" borderId="0"/>
    <xf numFmtId="0" fontId="178" fillId="0" borderId="0"/>
    <xf numFmtId="0" fontId="178" fillId="0" borderId="0"/>
    <xf numFmtId="0" fontId="178" fillId="0" borderId="0"/>
    <xf numFmtId="0" fontId="178"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212" fontId="176" fillId="0" borderId="0"/>
    <xf numFmtId="0" fontId="14" fillId="0" borderId="0"/>
    <xf numFmtId="0" fontId="14" fillId="0" borderId="0"/>
    <xf numFmtId="0" fontId="33" fillId="0" borderId="0"/>
    <xf numFmtId="212" fontId="176" fillId="0" borderId="0"/>
    <xf numFmtId="0" fontId="14" fillId="0" borderId="0"/>
    <xf numFmtId="0" fontId="14" fillId="0" borderId="0"/>
    <xf numFmtId="0" fontId="33" fillId="0" borderId="0"/>
    <xf numFmtId="212" fontId="176" fillId="0" borderId="0"/>
    <xf numFmtId="212" fontId="176" fillId="0" borderId="0"/>
    <xf numFmtId="235" fontId="14" fillId="0" borderId="0"/>
    <xf numFmtId="255" fontId="176" fillId="0" borderId="0"/>
    <xf numFmtId="235" fontId="14" fillId="0" borderId="0"/>
    <xf numFmtId="0" fontId="14" fillId="0" borderId="0"/>
    <xf numFmtId="0" fontId="14" fillId="0" borderId="0"/>
    <xf numFmtId="235" fontId="14" fillId="0" borderId="0"/>
    <xf numFmtId="0" fontId="14" fillId="0" borderId="0"/>
    <xf numFmtId="0" fontId="14" fillId="0" borderId="0"/>
    <xf numFmtId="0" fontId="14" fillId="0" borderId="0"/>
    <xf numFmtId="235"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01" fontId="45" fillId="0" borderId="0">
      <alignment vertical="top"/>
    </xf>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0" fontId="45" fillId="0" borderId="0">
      <alignment vertical="top"/>
    </xf>
    <xf numFmtId="238" fontId="35" fillId="0" borderId="0"/>
    <xf numFmtId="0" fontId="14" fillId="0" borderId="0"/>
    <xf numFmtId="0" fontId="14"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178" fontId="45" fillId="0" borderId="0">
      <alignment vertical="top"/>
    </xf>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178" fontId="45" fillId="0" borderId="0">
      <alignment vertical="top"/>
    </xf>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178" fontId="45" fillId="0" borderId="0">
      <alignment vertical="top"/>
    </xf>
    <xf numFmtId="238" fontId="35"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235" fontId="176" fillId="0" borderId="0"/>
    <xf numFmtId="238" fontId="35" fillId="0" borderId="0"/>
    <xf numFmtId="238" fontId="35" fillId="0" borderId="0"/>
    <xf numFmtId="0" fontId="176" fillId="0" borderId="0"/>
    <xf numFmtId="0" fontId="178" fillId="0" borderId="0"/>
    <xf numFmtId="0" fontId="176" fillId="0" borderId="0"/>
    <xf numFmtId="0" fontId="178" fillId="0" borderId="0"/>
    <xf numFmtId="0" fontId="178" fillId="0" borderId="0"/>
    <xf numFmtId="0" fontId="178" fillId="0" borderId="0"/>
    <xf numFmtId="0" fontId="178" fillId="0" borderId="0"/>
    <xf numFmtId="0" fontId="178" fillId="0" borderId="0"/>
    <xf numFmtId="0" fontId="176" fillId="0" borderId="0"/>
    <xf numFmtId="0" fontId="176" fillId="0" borderId="0"/>
    <xf numFmtId="0" fontId="176" fillId="0" borderId="0"/>
    <xf numFmtId="0" fontId="176" fillId="0" borderId="0"/>
    <xf numFmtId="0" fontId="178" fillId="0" borderId="0"/>
    <xf numFmtId="0" fontId="178" fillId="0" borderId="0"/>
    <xf numFmtId="0" fontId="178" fillId="0" borderId="0"/>
    <xf numFmtId="0" fontId="178"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34" fillId="0" borderId="0"/>
    <xf numFmtId="0" fontId="14" fillId="0" borderId="0"/>
    <xf numFmtId="0" fontId="14" fillId="0" borderId="0"/>
    <xf numFmtId="0" fontId="14" fillId="0" borderId="0"/>
    <xf numFmtId="0" fontId="14" fillId="0" borderId="0"/>
    <xf numFmtId="0" fontId="33"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33" fillId="0" borderId="0"/>
    <xf numFmtId="0" fontId="14"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33" fillId="0" borderId="0"/>
    <xf numFmtId="0" fontId="14" fillId="0" borderId="0"/>
    <xf numFmtId="0" fontId="14" fillId="0" borderId="0"/>
    <xf numFmtId="0" fontId="14" fillId="0" borderId="0"/>
    <xf numFmtId="0" fontId="14" fillId="0" borderId="0"/>
    <xf numFmtId="0" fontId="33" fillId="0" borderId="0"/>
    <xf numFmtId="0" fontId="14" fillId="0" borderId="0"/>
    <xf numFmtId="0" fontId="14"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33" fillId="0" borderId="0"/>
    <xf numFmtId="0" fontId="14" fillId="0" borderId="0"/>
    <xf numFmtId="0" fontId="14" fillId="0" borderId="0"/>
    <xf numFmtId="0" fontId="14" fillId="0" borderId="0"/>
    <xf numFmtId="0" fontId="14" fillId="0" borderId="0"/>
    <xf numFmtId="0" fontId="33" fillId="0" borderId="0"/>
    <xf numFmtId="0" fontId="14" fillId="0" borderId="0"/>
    <xf numFmtId="0" fontId="14" fillId="0" borderId="0"/>
    <xf numFmtId="0" fontId="14" fillId="0" borderId="0"/>
    <xf numFmtId="0" fontId="14" fillId="0" borderId="0"/>
    <xf numFmtId="0" fontId="33" fillId="0" borderId="0"/>
    <xf numFmtId="0" fontId="14" fillId="0" borderId="0"/>
    <xf numFmtId="0" fontId="14" fillId="0" borderId="0"/>
    <xf numFmtId="0" fontId="14" fillId="0" borderId="0"/>
    <xf numFmtId="0" fontId="14" fillId="0" borderId="0"/>
    <xf numFmtId="0" fontId="33" fillId="0" borderId="0"/>
    <xf numFmtId="0" fontId="14" fillId="0" borderId="0"/>
    <xf numFmtId="0" fontId="14" fillId="0" borderId="0"/>
    <xf numFmtId="0" fontId="14" fillId="0" borderId="0"/>
    <xf numFmtId="0" fontId="14" fillId="0" borderId="0"/>
    <xf numFmtId="0" fontId="33" fillId="0" borderId="0"/>
    <xf numFmtId="0" fontId="14" fillId="0" borderId="0"/>
    <xf numFmtId="0" fontId="14" fillId="0" borderId="0"/>
    <xf numFmtId="0" fontId="14" fillId="0" borderId="0"/>
    <xf numFmtId="0" fontId="14" fillId="0" borderId="0"/>
    <xf numFmtId="0" fontId="33"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235" fontId="176" fillId="0" borderId="0"/>
    <xf numFmtId="238" fontId="35" fillId="0" borderId="0"/>
    <xf numFmtId="238" fontId="35" fillId="0" borderId="0"/>
    <xf numFmtId="0" fontId="176" fillId="0" borderId="0"/>
    <xf numFmtId="0" fontId="178" fillId="0" borderId="0"/>
    <xf numFmtId="0" fontId="176" fillId="0" borderId="0"/>
    <xf numFmtId="0" fontId="178" fillId="0" borderId="0"/>
    <xf numFmtId="0" fontId="178" fillId="0" borderId="0"/>
    <xf numFmtId="0" fontId="178" fillId="0" borderId="0"/>
    <xf numFmtId="0" fontId="178" fillId="0" borderId="0"/>
    <xf numFmtId="0" fontId="178" fillId="0" borderId="0"/>
    <xf numFmtId="0" fontId="176" fillId="0" borderId="0"/>
    <xf numFmtId="0" fontId="176" fillId="0" borderId="0"/>
    <xf numFmtId="0" fontId="176" fillId="0" borderId="0"/>
    <xf numFmtId="0" fontId="176" fillId="0" borderId="0"/>
    <xf numFmtId="0" fontId="178" fillId="0" borderId="0"/>
    <xf numFmtId="0" fontId="178" fillId="0" borderId="0"/>
    <xf numFmtId="0" fontId="178" fillId="0" borderId="0"/>
    <xf numFmtId="0" fontId="178"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4" fillId="0" borderId="0"/>
    <xf numFmtId="0" fontId="14" fillId="0" borderId="0"/>
    <xf numFmtId="0" fontId="14" fillId="0" borderId="0"/>
    <xf numFmtId="0" fontId="14" fillId="0" borderId="0"/>
    <xf numFmtId="0" fontId="33" fillId="0" borderId="0"/>
    <xf numFmtId="0" fontId="14" fillId="0" borderId="0"/>
    <xf numFmtId="0" fontId="14" fillId="0" borderId="0"/>
    <xf numFmtId="0" fontId="14" fillId="0" borderId="0"/>
    <xf numFmtId="0" fontId="14" fillId="0" borderId="0"/>
    <xf numFmtId="0" fontId="14" fillId="0" borderId="0"/>
    <xf numFmtId="0" fontId="14" fillId="0" borderId="0"/>
    <xf numFmtId="188" fontId="14" fillId="0" borderId="0"/>
    <xf numFmtId="188" fontId="14"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235" fontId="176" fillId="0" borderId="0"/>
    <xf numFmtId="0" fontId="14" fillId="0" borderId="0"/>
    <xf numFmtId="0" fontId="14" fillId="0" borderId="0"/>
    <xf numFmtId="0" fontId="14" fillId="0" borderId="0"/>
    <xf numFmtId="238" fontId="35" fillId="0" borderId="0"/>
    <xf numFmtId="0" fontId="34" fillId="0" borderId="0"/>
    <xf numFmtId="238" fontId="35" fillId="0" borderId="0"/>
    <xf numFmtId="0" fontId="176" fillId="0" borderId="0"/>
    <xf numFmtId="0" fontId="178" fillId="0" borderId="0"/>
    <xf numFmtId="0" fontId="176" fillId="0" borderId="0"/>
    <xf numFmtId="0" fontId="178" fillId="0" borderId="0"/>
    <xf numFmtId="0" fontId="178" fillId="0" borderId="0"/>
    <xf numFmtId="0" fontId="178" fillId="0" borderId="0"/>
    <xf numFmtId="0" fontId="178" fillId="0" borderId="0"/>
    <xf numFmtId="0" fontId="178" fillId="0" borderId="0"/>
    <xf numFmtId="0" fontId="176" fillId="0" borderId="0"/>
    <xf numFmtId="0" fontId="176" fillId="0" borderId="0"/>
    <xf numFmtId="0" fontId="176" fillId="0" borderId="0"/>
    <xf numFmtId="0" fontId="176" fillId="0" borderId="0"/>
    <xf numFmtId="0" fontId="178" fillId="0" borderId="0"/>
    <xf numFmtId="0" fontId="178" fillId="0" borderId="0"/>
    <xf numFmtId="0" fontId="178" fillId="0" borderId="0"/>
    <xf numFmtId="0" fontId="178"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3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45" fillId="0" borderId="0">
      <alignment vertical="top"/>
    </xf>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45" fillId="0" borderId="0">
      <alignment vertical="top"/>
    </xf>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55"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188"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5" fontId="34" fillId="0" borderId="0"/>
    <xf numFmtId="238" fontId="35" fillId="0" borderId="0"/>
    <xf numFmtId="238" fontId="35" fillId="0" borderId="0"/>
    <xf numFmtId="0" fontId="176" fillId="0" borderId="0"/>
    <xf numFmtId="0" fontId="178" fillId="0" borderId="0"/>
    <xf numFmtId="0" fontId="176" fillId="0" borderId="0"/>
    <xf numFmtId="0" fontId="178" fillId="0" borderId="0"/>
    <xf numFmtId="0" fontId="178" fillId="0" borderId="0"/>
    <xf numFmtId="0" fontId="178" fillId="0" borderId="0"/>
    <xf numFmtId="0" fontId="178" fillId="0" borderId="0"/>
    <xf numFmtId="0" fontId="178" fillId="0" borderId="0"/>
    <xf numFmtId="0" fontId="176" fillId="0" borderId="0"/>
    <xf numFmtId="0" fontId="176" fillId="0" borderId="0"/>
    <xf numFmtId="0" fontId="176" fillId="0" borderId="0"/>
    <xf numFmtId="0" fontId="176" fillId="0" borderId="0"/>
    <xf numFmtId="0" fontId="178" fillId="0" borderId="0"/>
    <xf numFmtId="0" fontId="178" fillId="0" borderId="0"/>
    <xf numFmtId="0" fontId="178" fillId="0" borderId="0"/>
    <xf numFmtId="0" fontId="178"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3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8" fillId="0" borderId="0"/>
    <xf numFmtId="0" fontId="178" fillId="0" borderId="0"/>
    <xf numFmtId="0" fontId="178" fillId="0" borderId="0"/>
    <xf numFmtId="0" fontId="178" fillId="0" borderId="0"/>
    <xf numFmtId="0" fontId="178" fillId="0" borderId="0"/>
    <xf numFmtId="0" fontId="176" fillId="0" borderId="0"/>
    <xf numFmtId="0" fontId="176" fillId="0" borderId="0"/>
    <xf numFmtId="0" fontId="176" fillId="0" borderId="0"/>
    <xf numFmtId="0" fontId="176" fillId="0" borderId="0"/>
    <xf numFmtId="0" fontId="176"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4" fillId="0" borderId="0"/>
    <xf numFmtId="0" fontId="14" fillId="0" borderId="0"/>
    <xf numFmtId="0" fontId="176" fillId="0" borderId="0"/>
    <xf numFmtId="0" fontId="176" fillId="0" borderId="0"/>
    <xf numFmtId="0" fontId="178" fillId="0" borderId="0"/>
    <xf numFmtId="0" fontId="14" fillId="0" borderId="0"/>
    <xf numFmtId="188" fontId="14" fillId="0" borderId="0"/>
    <xf numFmtId="188" fontId="14" fillId="0" borderId="0"/>
    <xf numFmtId="0" fontId="14" fillId="0" borderId="0"/>
    <xf numFmtId="0" fontId="14" fillId="0" borderId="0"/>
    <xf numFmtId="188" fontId="14" fillId="0" borderId="0"/>
    <xf numFmtId="188" fontId="14" fillId="0" borderId="0"/>
    <xf numFmtId="0" fontId="14" fillId="0" borderId="0"/>
    <xf numFmtId="0" fontId="14" fillId="0" borderId="0"/>
    <xf numFmtId="0" fontId="14" fillId="0" borderId="0"/>
    <xf numFmtId="188" fontId="14" fillId="0" borderId="0"/>
    <xf numFmtId="188" fontId="14" fillId="0" borderId="0"/>
    <xf numFmtId="0" fontId="14" fillId="0" borderId="0"/>
    <xf numFmtId="188" fontId="14" fillId="0" borderId="0"/>
    <xf numFmtId="188" fontId="14"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4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37" fontId="239" fillId="0" borderId="0"/>
    <xf numFmtId="0" fontId="34"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0" fontId="34"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0" fontId="14" fillId="0" borderId="0"/>
    <xf numFmtId="238" fontId="35" fillId="0" borderId="0"/>
    <xf numFmtId="238" fontId="35" fillId="0" borderId="0"/>
    <xf numFmtId="0" fontId="176" fillId="0" borderId="0"/>
    <xf numFmtId="0" fontId="178" fillId="0" borderId="0"/>
    <xf numFmtId="0" fontId="176" fillId="0" borderId="0"/>
    <xf numFmtId="0" fontId="178" fillId="0" borderId="0"/>
    <xf numFmtId="0" fontId="178" fillId="0" borderId="0"/>
    <xf numFmtId="0" fontId="178" fillId="0" borderId="0"/>
    <xf numFmtId="0" fontId="178" fillId="0" borderId="0"/>
    <xf numFmtId="0" fontId="178" fillId="0" borderId="0"/>
    <xf numFmtId="0" fontId="176" fillId="0" borderId="0"/>
    <xf numFmtId="0" fontId="176" fillId="0" borderId="0"/>
    <xf numFmtId="0" fontId="176" fillId="0" borderId="0"/>
    <xf numFmtId="0" fontId="176" fillId="0" borderId="0"/>
    <xf numFmtId="0" fontId="178" fillId="0" borderId="0"/>
    <xf numFmtId="0" fontId="178" fillId="0" borderId="0"/>
    <xf numFmtId="0" fontId="178" fillId="0" borderId="0"/>
    <xf numFmtId="0" fontId="178"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33" fillId="0" borderId="0"/>
    <xf numFmtId="188" fontId="14" fillId="0" borderId="0"/>
    <xf numFmtId="188" fontId="14" fillId="0" borderId="0"/>
    <xf numFmtId="0" fontId="14" fillId="0" borderId="0"/>
    <xf numFmtId="188" fontId="14" fillId="0" borderId="0"/>
    <xf numFmtId="188"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33"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45" fillId="0" borderId="0">
      <alignment vertical="top"/>
    </xf>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4" fillId="0" borderId="0"/>
    <xf numFmtId="0" fontId="14"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0" fontId="14" fillId="0" borderId="0"/>
    <xf numFmtId="0" fontId="14" fillId="0" borderId="0"/>
    <xf numFmtId="0" fontId="14" fillId="0" borderId="0"/>
    <xf numFmtId="238" fontId="35" fillId="0" borderId="0"/>
    <xf numFmtId="238" fontId="35" fillId="0" borderId="0"/>
    <xf numFmtId="0" fontId="176" fillId="0" borderId="0"/>
    <xf numFmtId="0" fontId="178" fillId="0" borderId="0"/>
    <xf numFmtId="0" fontId="176" fillId="0" borderId="0"/>
    <xf numFmtId="0" fontId="178" fillId="0" borderId="0"/>
    <xf numFmtId="0" fontId="178" fillId="0" borderId="0"/>
    <xf numFmtId="0" fontId="178" fillId="0" borderId="0"/>
    <xf numFmtId="0" fontId="178" fillId="0" borderId="0"/>
    <xf numFmtId="0" fontId="178" fillId="0" borderId="0"/>
    <xf numFmtId="0" fontId="176" fillId="0" borderId="0"/>
    <xf numFmtId="0" fontId="176" fillId="0" borderId="0"/>
    <xf numFmtId="0" fontId="176" fillId="0" borderId="0"/>
    <xf numFmtId="0" fontId="176" fillId="0" borderId="0"/>
    <xf numFmtId="0" fontId="178" fillId="0" borderId="0"/>
    <xf numFmtId="0" fontId="178" fillId="0" borderId="0"/>
    <xf numFmtId="0" fontId="178" fillId="0" borderId="0"/>
    <xf numFmtId="0" fontId="178"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3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188" fontId="4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188"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0" fontId="14" fillId="0" borderId="0"/>
    <xf numFmtId="238" fontId="35" fillId="0" borderId="0"/>
    <xf numFmtId="238" fontId="35" fillId="0" borderId="0"/>
    <xf numFmtId="0" fontId="176" fillId="0" borderId="0"/>
    <xf numFmtId="0" fontId="178" fillId="0" borderId="0"/>
    <xf numFmtId="0" fontId="176" fillId="0" borderId="0"/>
    <xf numFmtId="0" fontId="178" fillId="0" borderId="0"/>
    <xf numFmtId="0" fontId="178" fillId="0" borderId="0"/>
    <xf numFmtId="0" fontId="178" fillId="0" borderId="0"/>
    <xf numFmtId="0" fontId="178" fillId="0" borderId="0"/>
    <xf numFmtId="0" fontId="178" fillId="0" borderId="0"/>
    <xf numFmtId="0" fontId="176" fillId="0" borderId="0"/>
    <xf numFmtId="0" fontId="176" fillId="0" borderId="0"/>
    <xf numFmtId="0" fontId="176" fillId="0" borderId="0"/>
    <xf numFmtId="0" fontId="176" fillId="0" borderId="0"/>
    <xf numFmtId="0" fontId="178" fillId="0" borderId="0"/>
    <xf numFmtId="0" fontId="178" fillId="0" borderId="0"/>
    <xf numFmtId="0" fontId="178" fillId="0" borderId="0"/>
    <xf numFmtId="0" fontId="178"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0" fontId="178"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4" fillId="0" borderId="0"/>
    <xf numFmtId="238" fontId="35" fillId="0" borderId="0"/>
    <xf numFmtId="238" fontId="35" fillId="0" borderId="0"/>
    <xf numFmtId="0" fontId="176" fillId="0" borderId="0"/>
    <xf numFmtId="238" fontId="35" fillId="0" borderId="0"/>
    <xf numFmtId="0" fontId="3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5" fontId="34" fillId="0" borderId="0"/>
    <xf numFmtId="238" fontId="34" fillId="0" borderId="0"/>
    <xf numFmtId="238" fontId="34" fillId="0" borderId="0"/>
    <xf numFmtId="238" fontId="34" fillId="0" borderId="0"/>
    <xf numFmtId="238" fontId="34" fillId="0" borderId="0"/>
    <xf numFmtId="0" fontId="178" fillId="0" borderId="0"/>
    <xf numFmtId="238" fontId="34"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0" fontId="34" fillId="0" borderId="0"/>
    <xf numFmtId="0" fontId="178" fillId="0" borderId="0"/>
    <xf numFmtId="0" fontId="178" fillId="0" borderId="0"/>
    <xf numFmtId="0" fontId="178" fillId="0" borderId="0"/>
    <xf numFmtId="0" fontId="178" fillId="0" borderId="0"/>
    <xf numFmtId="0" fontId="178" fillId="0" borderId="0"/>
    <xf numFmtId="0" fontId="34" fillId="0" borderId="0"/>
    <xf numFmtId="0" fontId="34" fillId="0" borderId="0"/>
    <xf numFmtId="0" fontId="34" fillId="0" borderId="0"/>
    <xf numFmtId="0" fontId="34" fillId="0" borderId="0"/>
    <xf numFmtId="238" fontId="178" fillId="0" borderId="0"/>
    <xf numFmtId="238" fontId="178" fillId="0" borderId="0"/>
    <xf numFmtId="238" fontId="178" fillId="0" borderId="0"/>
    <xf numFmtId="0"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5" fontId="34" fillId="0" borderId="0"/>
    <xf numFmtId="238" fontId="34" fillId="0" borderId="0"/>
    <xf numFmtId="238" fontId="34" fillId="0" borderId="0"/>
    <xf numFmtId="238" fontId="34" fillId="0" borderId="0"/>
    <xf numFmtId="238" fontId="34" fillId="0" borderId="0"/>
    <xf numFmtId="0" fontId="178" fillId="0" borderId="0"/>
    <xf numFmtId="238" fontId="34"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34" fillId="0" borderId="0"/>
    <xf numFmtId="256" fontId="178" fillId="0" borderId="0"/>
    <xf numFmtId="0"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5" fontId="34" fillId="0" borderId="0"/>
    <xf numFmtId="238" fontId="34" fillId="0" borderId="0"/>
    <xf numFmtId="238" fontId="34" fillId="0" borderId="0"/>
    <xf numFmtId="238" fontId="34" fillId="0" borderId="0"/>
    <xf numFmtId="238" fontId="34" fillId="0" borderId="0"/>
    <xf numFmtId="0" fontId="178" fillId="0" borderId="0"/>
    <xf numFmtId="238" fontId="34" fillId="0" borderId="0"/>
    <xf numFmtId="238" fontId="178" fillId="0" borderId="0"/>
    <xf numFmtId="238" fontId="178" fillId="0" borderId="0"/>
    <xf numFmtId="238" fontId="178" fillId="0" borderId="0"/>
    <xf numFmtId="238" fontId="178" fillId="0" borderId="0"/>
    <xf numFmtId="256" fontId="178" fillId="0" borderId="0"/>
    <xf numFmtId="238" fontId="178" fillId="0" borderId="0"/>
    <xf numFmtId="256" fontId="178" fillId="0" borderId="0"/>
    <xf numFmtId="238" fontId="178" fillId="0" borderId="0"/>
    <xf numFmtId="238" fontId="178" fillId="0" borderId="0"/>
    <xf numFmtId="238" fontId="178" fillId="0" borderId="0"/>
    <xf numFmtId="238" fontId="178" fillId="0" borderId="0"/>
    <xf numFmtId="238"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5" fontId="34" fillId="0" borderId="0"/>
    <xf numFmtId="238" fontId="34" fillId="0" borderId="0"/>
    <xf numFmtId="238" fontId="34" fillId="0" borderId="0"/>
    <xf numFmtId="238" fontId="34" fillId="0" borderId="0"/>
    <xf numFmtId="238" fontId="34" fillId="0" borderId="0"/>
    <xf numFmtId="0" fontId="178" fillId="0" borderId="0"/>
    <xf numFmtId="238" fontId="34"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5" fontId="34" fillId="0" borderId="0"/>
    <xf numFmtId="238" fontId="34" fillId="0" borderId="0"/>
    <xf numFmtId="238" fontId="34" fillId="0" borderId="0"/>
    <xf numFmtId="238" fontId="34" fillId="0" borderId="0"/>
    <xf numFmtId="238" fontId="34" fillId="0" borderId="0"/>
    <xf numFmtId="0" fontId="178" fillId="0" borderId="0"/>
    <xf numFmtId="238" fontId="34"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5" fontId="34" fillId="0" borderId="0"/>
    <xf numFmtId="238" fontId="34" fillId="0" borderId="0"/>
    <xf numFmtId="238" fontId="34" fillId="0" borderId="0"/>
    <xf numFmtId="238" fontId="34" fillId="0" borderId="0"/>
    <xf numFmtId="238" fontId="34" fillId="0" borderId="0"/>
    <xf numFmtId="0" fontId="178" fillId="0" borderId="0"/>
    <xf numFmtId="238" fontId="34" fillId="0" borderId="0"/>
    <xf numFmtId="0" fontId="178" fillId="0" borderId="0"/>
    <xf numFmtId="0" fontId="178" fillId="0" borderId="0"/>
    <xf numFmtId="0" fontId="178" fillId="0" borderId="0"/>
    <xf numFmtId="0" fontId="178" fillId="0" borderId="0"/>
    <xf numFmtId="0" fontId="176" fillId="0" borderId="0"/>
    <xf numFmtId="0" fontId="176" fillId="0" borderId="0"/>
    <xf numFmtId="0" fontId="34" fillId="0" borderId="0"/>
    <xf numFmtId="0" fontId="176" fillId="0" borderId="0"/>
    <xf numFmtId="0" fontId="176" fillId="0" borderId="0"/>
    <xf numFmtId="235" fontId="34" fillId="0" borderId="0"/>
    <xf numFmtId="0" fontId="14" fillId="0" borderId="0"/>
    <xf numFmtId="0" fontId="14" fillId="0" borderId="0"/>
    <xf numFmtId="0" fontId="14" fillId="0" borderId="0"/>
    <xf numFmtId="0" fontId="35" fillId="0" borderId="0" applyBorder="0"/>
    <xf numFmtId="255" fontId="35" fillId="0" borderId="0" applyBorder="0"/>
    <xf numFmtId="0" fontId="34" fillId="0" borderId="0"/>
    <xf numFmtId="0" fontId="153" fillId="0" borderId="0"/>
    <xf numFmtId="0" fontId="14" fillId="0" borderId="0"/>
    <xf numFmtId="0" fontId="14" fillId="0" borderId="0"/>
    <xf numFmtId="0" fontId="1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5" fontId="34" fillId="0" borderId="0"/>
    <xf numFmtId="238" fontId="34" fillId="0" borderId="0"/>
    <xf numFmtId="238" fontId="34" fillId="0" borderId="0"/>
    <xf numFmtId="238" fontId="34" fillId="0" borderId="0"/>
    <xf numFmtId="238" fontId="34" fillId="0" borderId="0"/>
    <xf numFmtId="0" fontId="178" fillId="0" borderId="0"/>
    <xf numFmtId="238" fontId="34" fillId="0" borderId="0"/>
    <xf numFmtId="0" fontId="34" fillId="0" borderId="0"/>
    <xf numFmtId="221" fontId="45" fillId="0" borderId="0">
      <alignment vertical="top"/>
    </xf>
    <xf numFmtId="0" fontId="240" fillId="0" borderId="0">
      <alignment vertical="center"/>
    </xf>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5" fontId="34" fillId="0" borderId="0"/>
    <xf numFmtId="238" fontId="34" fillId="0" borderId="0"/>
    <xf numFmtId="238" fontId="34" fillId="0" borderId="0"/>
    <xf numFmtId="238" fontId="34" fillId="0" borderId="0"/>
    <xf numFmtId="238" fontId="34"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5" fontId="34" fillId="0" borderId="0"/>
    <xf numFmtId="238" fontId="34" fillId="0" borderId="0"/>
    <xf numFmtId="238" fontId="34" fillId="0" borderId="0"/>
    <xf numFmtId="238" fontId="34" fillId="0" borderId="0"/>
    <xf numFmtId="238" fontId="34"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238" fontId="34" fillId="0" borderId="0"/>
    <xf numFmtId="238" fontId="34" fillId="0" borderId="0"/>
    <xf numFmtId="238" fontId="34" fillId="0" borderId="0"/>
    <xf numFmtId="0" fontId="178" fillId="0" borderId="0"/>
    <xf numFmtId="0" fontId="14" fillId="0" borderId="0"/>
    <xf numFmtId="0" fontId="178" fillId="0" borderId="0"/>
    <xf numFmtId="0" fontId="14" fillId="0" borderId="0"/>
    <xf numFmtId="0" fontId="14" fillId="0" borderId="0"/>
    <xf numFmtId="0" fontId="14" fillId="0" borderId="0"/>
    <xf numFmtId="0" fontId="14" fillId="0" borderId="0"/>
    <xf numFmtId="0" fontId="14" fillId="0" borderId="0"/>
    <xf numFmtId="0" fontId="178" fillId="0" borderId="0"/>
    <xf numFmtId="0" fontId="178" fillId="0" borderId="0"/>
    <xf numFmtId="0" fontId="178" fillId="0" borderId="0"/>
    <xf numFmtId="0" fontId="17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35" fillId="0" borderId="0"/>
    <xf numFmtId="0" fontId="35" fillId="0" borderId="0"/>
    <xf numFmtId="0" fontId="35" fillId="0" borderId="0"/>
    <xf numFmtId="0" fontId="35" fillId="0" borderId="0"/>
    <xf numFmtId="0" fontId="35"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12" fontId="34" fillId="0" borderId="0"/>
    <xf numFmtId="0" fontId="178" fillId="0" borderId="0"/>
    <xf numFmtId="212"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78" fillId="0" borderId="0"/>
    <xf numFmtId="0" fontId="35" fillId="0" borderId="0"/>
    <xf numFmtId="0" fontId="35" fillId="0" borderId="0"/>
    <xf numFmtId="0" fontId="35" fillId="0" borderId="0"/>
    <xf numFmtId="0" fontId="35" fillId="0" borderId="0"/>
    <xf numFmtId="0" fontId="35" fillId="0" borderId="0"/>
    <xf numFmtId="0" fontId="178" fillId="0" borderId="0"/>
    <xf numFmtId="0" fontId="178" fillId="0" borderId="0"/>
    <xf numFmtId="0" fontId="17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212" fontId="45" fillId="0" borderId="0">
      <alignment vertical="top"/>
    </xf>
    <xf numFmtId="0" fontId="35" fillId="0" borderId="0"/>
    <xf numFmtId="166" fontId="45" fillId="0" borderId="0">
      <alignment vertical="top"/>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xf numFmtId="0" fontId="176" fillId="0" borderId="0"/>
    <xf numFmtId="235" fontId="45" fillId="0" borderId="0">
      <alignment vertical="top"/>
    </xf>
    <xf numFmtId="0" fontId="34" fillId="0" borderId="0"/>
    <xf numFmtId="0" fontId="35" fillId="0" borderId="0"/>
    <xf numFmtId="0" fontId="35" fillId="0" borderId="0"/>
    <xf numFmtId="0" fontId="176" fillId="0" borderId="0"/>
    <xf numFmtId="201" fontId="45" fillId="0" borderId="0">
      <alignment vertical="top"/>
    </xf>
    <xf numFmtId="0" fontId="35" fillId="0" borderId="0"/>
    <xf numFmtId="0" fontId="35" fillId="0" borderId="0"/>
    <xf numFmtId="0" fontId="35" fillId="0" borderId="0"/>
    <xf numFmtId="0" fontId="35" fillId="0" borderId="0"/>
    <xf numFmtId="0" fontId="35"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35" fillId="0" borderId="0"/>
    <xf numFmtId="0" fontId="35" fillId="0" borderId="0"/>
    <xf numFmtId="0" fontId="35" fillId="0" borderId="0"/>
    <xf numFmtId="0" fontId="35" fillId="0" borderId="0"/>
    <xf numFmtId="235" fontId="34" fillId="0" borderId="0"/>
    <xf numFmtId="201" fontId="34" fillId="0" borderId="0"/>
    <xf numFmtId="0" fontId="178" fillId="0" borderId="0"/>
    <xf numFmtId="0" fontId="178" fillId="0" borderId="0"/>
    <xf numFmtId="0" fontId="178" fillId="0" borderId="0"/>
    <xf numFmtId="0" fontId="178" fillId="0" borderId="0"/>
    <xf numFmtId="201" fontId="34" fillId="0" borderId="0"/>
    <xf numFmtId="0" fontId="35"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5" fontId="45" fillId="0" borderId="0">
      <alignment vertical="top"/>
    </xf>
    <xf numFmtId="0" fontId="176" fillId="0" borderId="0"/>
    <xf numFmtId="0" fontId="176" fillId="0" borderId="0"/>
    <xf numFmtId="0" fontId="34" fillId="0" borderId="0"/>
    <xf numFmtId="0" fontId="178" fillId="0" borderId="0"/>
    <xf numFmtId="0" fontId="176" fillId="0" borderId="0"/>
    <xf numFmtId="0" fontId="34" fillId="0" borderId="0"/>
    <xf numFmtId="0" fontId="178" fillId="0" borderId="0"/>
    <xf numFmtId="0" fontId="178" fillId="0" borderId="0"/>
    <xf numFmtId="0" fontId="176" fillId="0" borderId="0"/>
    <xf numFmtId="0" fontId="176" fillId="0" borderId="0"/>
    <xf numFmtId="178" fontId="34" fillId="0" borderId="0"/>
    <xf numFmtId="0" fontId="178" fillId="0" borderId="0"/>
    <xf numFmtId="0" fontId="178" fillId="0" borderId="0"/>
    <xf numFmtId="0" fontId="178" fillId="0" borderId="0"/>
    <xf numFmtId="212" fontId="34" fillId="0" borderId="0"/>
    <xf numFmtId="0" fontId="178" fillId="0" borderId="0"/>
    <xf numFmtId="212" fontId="34"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25" fillId="0" borderId="0"/>
    <xf numFmtId="0" fontId="225" fillId="0" borderId="0"/>
    <xf numFmtId="0" fontId="225" fillId="0" borderId="0"/>
    <xf numFmtId="0" fontId="225" fillId="0" borderId="0"/>
    <xf numFmtId="0" fontId="225" fillId="0" borderId="0"/>
    <xf numFmtId="0" fontId="225" fillId="0" borderId="0"/>
    <xf numFmtId="0" fontId="225" fillId="0" borderId="0"/>
    <xf numFmtId="0" fontId="22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77" fillId="0" borderId="0"/>
    <xf numFmtId="235" fontId="34" fillId="0" borderId="0"/>
    <xf numFmtId="0" fontId="225" fillId="0" borderId="0"/>
    <xf numFmtId="0" fontId="225" fillId="0" borderId="0"/>
    <xf numFmtId="0" fontId="225" fillId="0" borderId="0"/>
    <xf numFmtId="0" fontId="35" fillId="0" borderId="0"/>
    <xf numFmtId="0" fontId="35" fillId="0" borderId="0"/>
    <xf numFmtId="0" fontId="35" fillId="0" borderId="0"/>
    <xf numFmtId="0" fontId="35"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0" fontId="35" fillId="0" borderId="0"/>
    <xf numFmtId="0" fontId="35" fillId="0" borderId="0"/>
    <xf numFmtId="0" fontId="35" fillId="0" borderId="0"/>
    <xf numFmtId="0" fontId="35" fillId="0" borderId="0"/>
    <xf numFmtId="0" fontId="35" fillId="0" borderId="0"/>
    <xf numFmtId="238" fontId="34" fillId="0" borderId="0"/>
    <xf numFmtId="238" fontId="34" fillId="0" borderId="0"/>
    <xf numFmtId="238" fontId="34" fillId="0" borderId="0"/>
    <xf numFmtId="238" fontId="34" fillId="0" borderId="0"/>
    <xf numFmtId="0" fontId="241"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4" fillId="0" borderId="0"/>
    <xf numFmtId="235" fontId="34" fillId="0" borderId="0"/>
    <xf numFmtId="0" fontId="35" fillId="0" borderId="0"/>
    <xf numFmtId="0" fontId="35" fillId="0" borderId="0"/>
    <xf numFmtId="0" fontId="35" fillId="0" borderId="0"/>
    <xf numFmtId="238" fontId="34" fillId="0" borderId="0"/>
    <xf numFmtId="238" fontId="34" fillId="0" borderId="0"/>
    <xf numFmtId="238" fontId="34" fillId="0" borderId="0"/>
    <xf numFmtId="0" fontId="17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78" fillId="0" borderId="0"/>
    <xf numFmtId="0" fontId="178" fillId="0" borderId="0"/>
    <xf numFmtId="0" fontId="178" fillId="0" borderId="0"/>
    <xf numFmtId="0" fontId="178" fillId="0" borderId="0"/>
    <xf numFmtId="0" fontId="17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235" fontId="14" fillId="0" borderId="0"/>
    <xf numFmtId="0" fontId="34" fillId="0" borderId="0"/>
    <xf numFmtId="0" fontId="34" fillId="0" borderId="0"/>
    <xf numFmtId="0" fontId="34" fillId="0" borderId="0"/>
    <xf numFmtId="0" fontId="34" fillId="0" borderId="0"/>
    <xf numFmtId="0"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02" fontId="178" fillId="0" borderId="0"/>
    <xf numFmtId="202" fontId="178" fillId="0" borderId="0"/>
    <xf numFmtId="202" fontId="178" fillId="0" borderId="0"/>
    <xf numFmtId="0" fontId="178" fillId="0" borderId="0"/>
    <xf numFmtId="202"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02" fontId="178" fillId="0" borderId="0"/>
    <xf numFmtId="202" fontId="178" fillId="0" borderId="0"/>
    <xf numFmtId="202" fontId="178" fillId="0" borderId="0"/>
    <xf numFmtId="0" fontId="178" fillId="0" borderId="0"/>
    <xf numFmtId="202"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02" fontId="178" fillId="0" borderId="0"/>
    <xf numFmtId="202" fontId="178" fillId="0" borderId="0"/>
    <xf numFmtId="202" fontId="178" fillId="0" borderId="0"/>
    <xf numFmtId="0" fontId="178" fillId="0" borderId="0"/>
    <xf numFmtId="202"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02" fontId="178" fillId="0" borderId="0"/>
    <xf numFmtId="202" fontId="178" fillId="0" borderId="0"/>
    <xf numFmtId="202"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02" fontId="178" fillId="0" borderId="0"/>
    <xf numFmtId="202" fontId="178" fillId="0" borderId="0"/>
    <xf numFmtId="202" fontId="178" fillId="0" borderId="0"/>
    <xf numFmtId="0" fontId="178" fillId="0" borderId="0"/>
    <xf numFmtId="202"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77"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45"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0" fontId="33" fillId="0" borderId="0"/>
    <xf numFmtId="0" fontId="33" fillId="0" borderId="0"/>
    <xf numFmtId="0" fontId="33"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4" fillId="0" borderId="0"/>
    <xf numFmtId="235" fontId="178" fillId="0" borderId="0"/>
    <xf numFmtId="0" fontId="14" fillId="0" borderId="0"/>
    <xf numFmtId="0" fontId="35" fillId="0" borderId="0" applyBorder="0"/>
    <xf numFmtId="0" fontId="35" fillId="0" borderId="0"/>
    <xf numFmtId="238" fontId="34" fillId="0" borderId="0"/>
    <xf numFmtId="238" fontId="34" fillId="0" borderId="0"/>
    <xf numFmtId="0" fontId="178" fillId="0" borderId="0"/>
    <xf numFmtId="0" fontId="14" fillId="0" borderId="0"/>
    <xf numFmtId="0" fontId="178" fillId="0" borderId="0"/>
    <xf numFmtId="0" fontId="14" fillId="0" borderId="0"/>
    <xf numFmtId="0" fontId="14" fillId="0" borderId="0"/>
    <xf numFmtId="0" fontId="14" fillId="0" borderId="0"/>
    <xf numFmtId="0" fontId="14" fillId="0" borderId="0"/>
    <xf numFmtId="0" fontId="14" fillId="0" borderId="0"/>
    <xf numFmtId="0" fontId="178" fillId="0" borderId="0"/>
    <xf numFmtId="0" fontId="178" fillId="0" borderId="0"/>
    <xf numFmtId="0" fontId="178" fillId="0" borderId="0"/>
    <xf numFmtId="0" fontId="178" fillId="0" borderId="0"/>
    <xf numFmtId="0" fontId="14" fillId="0" borderId="0"/>
    <xf numFmtId="0" fontId="14" fillId="0" borderId="0"/>
    <xf numFmtId="0" fontId="14" fillId="0" borderId="0"/>
    <xf numFmtId="0" fontId="14" fillId="0" borderId="0"/>
    <xf numFmtId="0" fontId="1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01" fontId="1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01" fontId="1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01" fontId="14" fillId="0" borderId="0"/>
    <xf numFmtId="235" fontId="33"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33"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5" fontId="33" fillId="0" borderId="0"/>
    <xf numFmtId="0" fontId="178" fillId="0" borderId="0"/>
    <xf numFmtId="0" fontId="178" fillId="0" borderId="0"/>
    <xf numFmtId="0" fontId="178" fillId="0" borderId="0"/>
    <xf numFmtId="0" fontId="178" fillId="0" borderId="0"/>
    <xf numFmtId="0" fontId="178" fillId="0" borderId="0"/>
    <xf numFmtId="0" fontId="178" fillId="0" borderId="0"/>
    <xf numFmtId="235" fontId="33"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0" fontId="33" fillId="0" borderId="0"/>
    <xf numFmtId="221" fontId="14" fillId="0" borderId="0"/>
    <xf numFmtId="221" fontId="1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21" fontId="14" fillId="0" borderId="0"/>
    <xf numFmtId="238" fontId="34" fillId="0" borderId="0"/>
    <xf numFmtId="255" fontId="14" fillId="0" borderId="0"/>
    <xf numFmtId="255" fontId="14" fillId="0" borderId="0"/>
    <xf numFmtId="0" fontId="14" fillId="0" borderId="0"/>
    <xf numFmtId="0" fontId="14" fillId="0" borderId="0"/>
    <xf numFmtId="0" fontId="1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4" fillId="0" borderId="0"/>
    <xf numFmtId="235" fontId="33" fillId="0" borderId="0"/>
    <xf numFmtId="0" fontId="176" fillId="0" borderId="0"/>
    <xf numFmtId="0" fontId="14" fillId="0" borderId="0"/>
    <xf numFmtId="238" fontId="34" fillId="0" borderId="0"/>
    <xf numFmtId="238" fontId="34" fillId="0" borderId="0"/>
    <xf numFmtId="0" fontId="178" fillId="0" borderId="0"/>
    <xf numFmtId="0" fontId="14" fillId="0" borderId="0"/>
    <xf numFmtId="0" fontId="178" fillId="0" borderId="0"/>
    <xf numFmtId="0" fontId="14" fillId="0" borderId="0"/>
    <xf numFmtId="0" fontId="14" fillId="0" borderId="0"/>
    <xf numFmtId="0" fontId="14" fillId="0" borderId="0"/>
    <xf numFmtId="0" fontId="14" fillId="0" borderId="0"/>
    <xf numFmtId="0" fontId="14" fillId="0" borderId="0"/>
    <xf numFmtId="0" fontId="178" fillId="0" borderId="0"/>
    <xf numFmtId="0" fontId="178" fillId="0" borderId="0"/>
    <xf numFmtId="0" fontId="178" fillId="0" borderId="0"/>
    <xf numFmtId="0" fontId="178" fillId="0" borderId="0"/>
    <xf numFmtId="0" fontId="14" fillId="0" borderId="0"/>
    <xf numFmtId="0" fontId="14" fillId="0" borderId="0"/>
    <xf numFmtId="0" fontId="14" fillId="0" borderId="0"/>
    <xf numFmtId="0" fontId="14" fillId="0" borderId="0"/>
    <xf numFmtId="0" fontId="1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5" fontId="45" fillId="0" borderId="0">
      <alignment vertical="top"/>
    </xf>
    <xf numFmtId="238" fontId="34" fillId="0" borderId="0"/>
    <xf numFmtId="238" fontId="34" fillId="0" borderId="0"/>
    <xf numFmtId="238" fontId="34" fillId="0" borderId="0"/>
    <xf numFmtId="238" fontId="34" fillId="0" borderId="0"/>
    <xf numFmtId="0" fontId="178"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02"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5" fontId="34" fillId="0" borderId="0"/>
    <xf numFmtId="238" fontId="34" fillId="0" borderId="0"/>
    <xf numFmtId="238" fontId="34" fillId="0" borderId="0"/>
    <xf numFmtId="238" fontId="34" fillId="0" borderId="0"/>
    <xf numFmtId="238" fontId="34" fillId="0" borderId="0"/>
    <xf numFmtId="0" fontId="178"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5" fontId="34" fillId="0" borderId="0"/>
    <xf numFmtId="238" fontId="34" fillId="0" borderId="0"/>
    <xf numFmtId="238" fontId="34" fillId="0" borderId="0"/>
    <xf numFmtId="238" fontId="34" fillId="0" borderId="0"/>
    <xf numFmtId="238" fontId="34" fillId="0" borderId="0"/>
    <xf numFmtId="0" fontId="178" fillId="0" borderId="0"/>
    <xf numFmtId="238" fontId="34" fillId="0" borderId="0"/>
    <xf numFmtId="0" fontId="178" fillId="0" borderId="0"/>
    <xf numFmtId="0" fontId="178" fillId="0" borderId="0"/>
    <xf numFmtId="0"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5" fontId="34" fillId="0" borderId="0"/>
    <xf numFmtId="238" fontId="34" fillId="0" borderId="0"/>
    <xf numFmtId="238" fontId="34" fillId="0" borderId="0"/>
    <xf numFmtId="238" fontId="34" fillId="0" borderId="0"/>
    <xf numFmtId="238" fontId="34" fillId="0" borderId="0"/>
    <xf numFmtId="0" fontId="178" fillId="0" borderId="0"/>
    <xf numFmtId="238" fontId="34"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5" fontId="34" fillId="0" borderId="0"/>
    <xf numFmtId="238" fontId="34" fillId="0" borderId="0"/>
    <xf numFmtId="238" fontId="34" fillId="0" borderId="0"/>
    <xf numFmtId="238" fontId="34" fillId="0" borderId="0"/>
    <xf numFmtId="238" fontId="34" fillId="0" borderId="0"/>
    <xf numFmtId="0" fontId="178" fillId="0" borderId="0"/>
    <xf numFmtId="238" fontId="34"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0" fontId="34" fillId="0" borderId="0"/>
    <xf numFmtId="0" fontId="34" fillId="0" borderId="0"/>
    <xf numFmtId="0" fontId="34" fillId="0" borderId="0"/>
    <xf numFmtId="0" fontId="34" fillId="0" borderId="0"/>
    <xf numFmtId="0" fontId="34"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34"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34" fillId="0" borderId="0"/>
    <xf numFmtId="0" fontId="14" fillId="0" borderId="0"/>
    <xf numFmtId="238" fontId="35" fillId="0" borderId="0"/>
    <xf numFmtId="238" fontId="35" fillId="0" borderId="0"/>
    <xf numFmtId="0" fontId="176" fillId="0" borderId="0"/>
    <xf numFmtId="0" fontId="34" fillId="0" borderId="0"/>
    <xf numFmtId="0" fontId="176" fillId="0" borderId="0"/>
    <xf numFmtId="0" fontId="34" fillId="0" borderId="0"/>
    <xf numFmtId="0" fontId="34" fillId="0" borderId="0"/>
    <xf numFmtId="0" fontId="34" fillId="0" borderId="0"/>
    <xf numFmtId="0" fontId="34" fillId="0" borderId="0"/>
    <xf numFmtId="0" fontId="34" fillId="0" borderId="0"/>
    <xf numFmtId="0" fontId="176" fillId="0" borderId="0"/>
    <xf numFmtId="0" fontId="176" fillId="0" borderId="0"/>
    <xf numFmtId="0" fontId="176" fillId="0" borderId="0"/>
    <xf numFmtId="0" fontId="176" fillId="0" borderId="0"/>
    <xf numFmtId="0" fontId="34" fillId="0" borderId="0"/>
    <xf numFmtId="0" fontId="34" fillId="0" borderId="0"/>
    <xf numFmtId="0" fontId="34" fillId="0" borderId="0"/>
    <xf numFmtId="0" fontId="34" fillId="0" borderId="0"/>
    <xf numFmtId="0" fontId="34"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3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01" fontId="153"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0" fontId="14" fillId="0" borderId="0"/>
    <xf numFmtId="37" fontId="239" fillId="0" borderId="0"/>
    <xf numFmtId="0" fontId="14" fillId="0" borderId="0"/>
    <xf numFmtId="238" fontId="35" fillId="0" borderId="0"/>
    <xf numFmtId="238" fontId="35" fillId="0" borderId="0"/>
    <xf numFmtId="0" fontId="176" fillId="0" borderId="0"/>
    <xf numFmtId="0" fontId="178" fillId="0" borderId="0"/>
    <xf numFmtId="0" fontId="176" fillId="0" borderId="0"/>
    <xf numFmtId="0" fontId="178" fillId="0" borderId="0"/>
    <xf numFmtId="0" fontId="178" fillId="0" borderId="0"/>
    <xf numFmtId="0" fontId="178" fillId="0" borderId="0"/>
    <xf numFmtId="0" fontId="178" fillId="0" borderId="0"/>
    <xf numFmtId="0" fontId="178" fillId="0" borderId="0"/>
    <xf numFmtId="0" fontId="176" fillId="0" borderId="0"/>
    <xf numFmtId="0" fontId="176" fillId="0" borderId="0"/>
    <xf numFmtId="0" fontId="176" fillId="0" borderId="0"/>
    <xf numFmtId="0" fontId="176" fillId="0" borderId="0"/>
    <xf numFmtId="0" fontId="178" fillId="0" borderId="0"/>
    <xf numFmtId="0" fontId="178" fillId="0" borderId="0"/>
    <xf numFmtId="0" fontId="178" fillId="0" borderId="0"/>
    <xf numFmtId="0" fontId="178"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3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8" fillId="0" borderId="0"/>
    <xf numFmtId="0" fontId="14"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3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8" fillId="0" borderId="0"/>
    <xf numFmtId="0" fontId="77" fillId="0" borderId="0">
      <alignment vertical="top"/>
    </xf>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175" fontId="35" fillId="0" borderId="0"/>
    <xf numFmtId="0" fontId="178" fillId="0" borderId="0"/>
    <xf numFmtId="49" fontId="35" fillId="0" borderId="0" applyNumberFormat="0" applyFont="0" applyFill="0" applyBorder="0" applyAlignment="0" applyProtection="0"/>
    <xf numFmtId="0" fontId="14" fillId="0" borderId="0"/>
    <xf numFmtId="0" fontId="35" fillId="0" borderId="0"/>
    <xf numFmtId="0" fontId="14" fillId="0" borderId="0"/>
    <xf numFmtId="0" fontId="14" fillId="0" borderId="0"/>
    <xf numFmtId="0" fontId="14" fillId="0" borderId="0"/>
    <xf numFmtId="235" fontId="14" fillId="0" borderId="0"/>
    <xf numFmtId="235"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8" fillId="0" borderId="0"/>
    <xf numFmtId="0" fontId="228" fillId="0" borderId="0"/>
    <xf numFmtId="0" fontId="178" fillId="0" borderId="0"/>
    <xf numFmtId="0" fontId="178" fillId="0" borderId="0"/>
    <xf numFmtId="0" fontId="178" fillId="0" borderId="0"/>
    <xf numFmtId="0" fontId="178" fillId="0" borderId="0"/>
    <xf numFmtId="0" fontId="17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178" fillId="0" borderId="0"/>
    <xf numFmtId="49" fontId="35" fillId="0" borderId="0" applyNumberFormat="0" applyFont="0" applyFill="0" applyBorder="0" applyAlignment="0" applyProtection="0"/>
    <xf numFmtId="0" fontId="3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8" fontId="228" fillId="0" borderId="0"/>
    <xf numFmtId="238" fontId="228" fillId="0" borderId="0"/>
    <xf numFmtId="238" fontId="228" fillId="0" borderId="0"/>
    <xf numFmtId="238" fontId="228" fillId="0" borderId="0"/>
    <xf numFmtId="238" fontId="228" fillId="0" borderId="0"/>
    <xf numFmtId="238" fontId="228" fillId="0" borderId="0"/>
    <xf numFmtId="49" fontId="35" fillId="0" borderId="0" applyNumberFormat="0" applyFont="0" applyFill="0" applyBorder="0" applyAlignment="0" applyProtection="0"/>
    <xf numFmtId="0" fontId="3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14"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202" fontId="228" fillId="0" borderId="0"/>
    <xf numFmtId="202" fontId="228" fillId="0" borderId="0"/>
    <xf numFmtId="202" fontId="228" fillId="0" borderId="0"/>
    <xf numFmtId="0" fontId="228" fillId="0" borderId="0"/>
    <xf numFmtId="202" fontId="228" fillId="0" borderId="0"/>
    <xf numFmtId="0" fontId="178" fillId="0" borderId="0"/>
    <xf numFmtId="49" fontId="35" fillId="0" borderId="0" applyNumberFormat="0" applyFont="0" applyFill="0" applyBorder="0" applyAlignment="0" applyProtection="0"/>
    <xf numFmtId="0" fontId="228" fillId="0" borderId="0"/>
    <xf numFmtId="0" fontId="228" fillId="0" borderId="0"/>
    <xf numFmtId="0" fontId="228" fillId="0" borderId="0"/>
    <xf numFmtId="0" fontId="228" fillId="0" borderId="0"/>
    <xf numFmtId="0" fontId="228" fillId="0" borderId="0"/>
    <xf numFmtId="0" fontId="228" fillId="0" borderId="0"/>
    <xf numFmtId="0" fontId="3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1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22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202" fontId="228" fillId="0" borderId="0"/>
    <xf numFmtId="202"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202" fontId="228" fillId="0" borderId="0"/>
    <xf numFmtId="202" fontId="228" fillId="0" borderId="0"/>
    <xf numFmtId="0" fontId="178" fillId="0" borderId="0"/>
    <xf numFmtId="0" fontId="14"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3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3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202" fontId="228" fillId="0" borderId="0"/>
    <xf numFmtId="202"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202" fontId="228" fillId="0" borderId="0"/>
    <xf numFmtId="202" fontId="228" fillId="0" borderId="0"/>
    <xf numFmtId="0" fontId="178" fillId="0" borderId="0"/>
    <xf numFmtId="49" fontId="35" fillId="0" borderId="0" applyNumberFormat="0" applyFont="0" applyFill="0" applyBorder="0" applyAlignment="0" applyProtection="0"/>
    <xf numFmtId="0" fontId="228" fillId="0" borderId="0"/>
    <xf numFmtId="0" fontId="228" fillId="0" borderId="0"/>
    <xf numFmtId="0" fontId="228" fillId="0" borderId="0"/>
    <xf numFmtId="0" fontId="228" fillId="0" borderId="0"/>
    <xf numFmtId="0" fontId="228" fillId="0" borderId="0"/>
    <xf numFmtId="0" fontId="228" fillId="0" borderId="0"/>
    <xf numFmtId="0" fontId="3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3" fillId="0" borderId="0"/>
    <xf numFmtId="238" fontId="33" fillId="0" borderId="0"/>
    <xf numFmtId="238" fontId="33" fillId="0" borderId="0"/>
    <xf numFmtId="238" fontId="33" fillId="0" borderId="0"/>
    <xf numFmtId="238" fontId="33"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3" fillId="0" borderId="0"/>
    <xf numFmtId="238" fontId="33" fillId="0" borderId="0"/>
    <xf numFmtId="238" fontId="33" fillId="0" borderId="0"/>
    <xf numFmtId="238" fontId="33" fillId="0" borderId="0"/>
    <xf numFmtId="238" fontId="33"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8" fontId="33" fillId="0" borderId="0"/>
    <xf numFmtId="235" fontId="34" fillId="0" borderId="0"/>
    <xf numFmtId="0" fontId="35" fillId="0" borderId="0"/>
    <xf numFmtId="238" fontId="33" fillId="0" borderId="0"/>
    <xf numFmtId="238" fontId="33" fillId="0" borderId="0"/>
    <xf numFmtId="238" fontId="34" fillId="0" borderId="0"/>
    <xf numFmtId="238" fontId="33" fillId="0" borderId="0"/>
    <xf numFmtId="235" fontId="34" fillId="0" borderId="0"/>
    <xf numFmtId="238"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38" fontId="34" fillId="0" borderId="0"/>
    <xf numFmtId="238" fontId="34" fillId="0" borderId="0"/>
    <xf numFmtId="238" fontId="34" fillId="0" borderId="0"/>
    <xf numFmtId="238" fontId="34" fillId="0" borderId="0"/>
    <xf numFmtId="238"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38" fontId="34" fillId="0" borderId="0"/>
    <xf numFmtId="238" fontId="34" fillId="0" borderId="0"/>
    <xf numFmtId="238" fontId="34" fillId="0" borderId="0"/>
    <xf numFmtId="238" fontId="34" fillId="0" borderId="0"/>
    <xf numFmtId="238" fontId="34" fillId="0" borderId="0"/>
    <xf numFmtId="0" fontId="33" fillId="0" borderId="0"/>
    <xf numFmtId="238" fontId="34" fillId="0" borderId="0"/>
    <xf numFmtId="238" fontId="34" fillId="0" borderId="0"/>
    <xf numFmtId="238" fontId="34" fillId="0" borderId="0"/>
    <xf numFmtId="238" fontId="34" fillId="0" borderId="0"/>
    <xf numFmtId="188" fontId="34" fillId="0" borderId="0"/>
    <xf numFmtId="235"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3" fillId="0" borderId="0"/>
    <xf numFmtId="238" fontId="34" fillId="0" borderId="0"/>
    <xf numFmtId="238"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3" fillId="0" borderId="0"/>
    <xf numFmtId="238" fontId="34" fillId="0" borderId="0"/>
    <xf numFmtId="238" fontId="34" fillId="0" borderId="0"/>
    <xf numFmtId="238"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3"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3"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3" fillId="0" borderId="0"/>
    <xf numFmtId="238" fontId="34" fillId="0" borderId="0"/>
    <xf numFmtId="238" fontId="34" fillId="0" borderId="0"/>
    <xf numFmtId="235" fontId="178" fillId="0" borderId="0"/>
    <xf numFmtId="0" fontId="35" fillId="0" borderId="0"/>
    <xf numFmtId="0" fontId="14" fillId="0" borderId="0"/>
    <xf numFmtId="238" fontId="33" fillId="0" borderId="0"/>
    <xf numFmtId="238"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238" fontId="35" fillId="0" borderId="0"/>
    <xf numFmtId="238" fontId="35" fillId="0" borderId="0"/>
    <xf numFmtId="238" fontId="35" fillId="0" borderId="0"/>
    <xf numFmtId="238" fontId="35" fillId="0" borderId="0"/>
    <xf numFmtId="238"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238" fontId="35" fillId="0" borderId="0"/>
    <xf numFmtId="238" fontId="35" fillId="0" borderId="0"/>
    <xf numFmtId="238" fontId="35" fillId="0" borderId="0"/>
    <xf numFmtId="238" fontId="35" fillId="0" borderId="0"/>
    <xf numFmtId="238" fontId="35" fillId="0" borderId="0"/>
    <xf numFmtId="0" fontId="34" fillId="0" borderId="0"/>
    <xf numFmtId="238" fontId="35" fillId="0" borderId="0"/>
    <xf numFmtId="238" fontId="35" fillId="0" borderId="0"/>
    <xf numFmtId="238" fontId="35" fillId="0" borderId="0"/>
    <xf numFmtId="238" fontId="35"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188"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4" fillId="0" borderId="0"/>
    <xf numFmtId="238" fontId="34" fillId="0" borderId="0"/>
    <xf numFmtId="238" fontId="34" fillId="0" borderId="0"/>
    <xf numFmtId="238" fontId="34" fillId="0" borderId="0"/>
    <xf numFmtId="238" fontId="34"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4" fillId="0" borderId="0"/>
    <xf numFmtId="238" fontId="34" fillId="0" borderId="0"/>
    <xf numFmtId="238" fontId="34" fillId="0" borderId="0"/>
    <xf numFmtId="238" fontId="34" fillId="0" borderId="0"/>
    <xf numFmtId="238" fontId="34"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5" fontId="178" fillId="0" borderId="0"/>
    <xf numFmtId="0" fontId="178" fillId="0" borderId="0"/>
    <xf numFmtId="238" fontId="34" fillId="0" borderId="0"/>
    <xf numFmtId="238" fontId="34" fillId="0" borderId="0"/>
    <xf numFmtId="238" fontId="35" fillId="0" borderId="0"/>
    <xf numFmtId="238" fontId="34"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188" fontId="45" fillId="0" borderId="0">
      <alignment vertical="top"/>
    </xf>
    <xf numFmtId="0" fontId="34" fillId="0" borderId="0"/>
    <xf numFmtId="235" fontId="45" fillId="0" borderId="0"/>
    <xf numFmtId="255" fontId="45" fillId="0" borderId="0">
      <alignment vertical="top"/>
    </xf>
    <xf numFmtId="238" fontId="35" fillId="0" borderId="0"/>
    <xf numFmtId="238"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0" fontId="77" fillId="0" borderId="0"/>
    <xf numFmtId="0" fontId="77" fillId="0" borderId="0"/>
    <xf numFmtId="238" fontId="35" fillId="0" borderId="0"/>
    <xf numFmtId="238" fontId="35" fillId="0" borderId="0"/>
    <xf numFmtId="238"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45" fillId="0" borderId="0"/>
    <xf numFmtId="0" fontId="4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4"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4" fillId="0" borderId="0"/>
    <xf numFmtId="238" fontId="35" fillId="0" borderId="0"/>
    <xf numFmtId="238" fontId="35" fillId="0" borderId="0"/>
    <xf numFmtId="0" fontId="178" fillId="0" borderId="0"/>
    <xf numFmtId="0" fontId="77" fillId="0" borderId="0"/>
    <xf numFmtId="0" fontId="14" fillId="0" borderId="0"/>
    <xf numFmtId="0" fontId="14" fillId="0" borderId="0"/>
    <xf numFmtId="0" fontId="14" fillId="0" borderId="0"/>
    <xf numFmtId="0" fontId="14" fillId="0" borderId="0"/>
    <xf numFmtId="235" fontId="34" fillId="0" borderId="0"/>
    <xf numFmtId="238" fontId="34" fillId="0" borderId="0"/>
    <xf numFmtId="0" fontId="33"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1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202" fontId="228" fillId="0" borderId="0"/>
    <xf numFmtId="202"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202" fontId="228" fillId="0" borderId="0"/>
    <xf numFmtId="202" fontId="228" fillId="0" borderId="0"/>
    <xf numFmtId="0" fontId="178" fillId="0" borderId="0"/>
    <xf numFmtId="0" fontId="34" fillId="0" borderId="0"/>
    <xf numFmtId="49" fontId="35" fillId="0" borderId="0" applyNumberFormat="0" applyFont="0" applyFill="0" applyBorder="0" applyAlignment="0" applyProtection="0"/>
    <xf numFmtId="0" fontId="14"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3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176"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202" fontId="228" fillId="0" borderId="0"/>
    <xf numFmtId="202"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202" fontId="228" fillId="0" borderId="0"/>
    <xf numFmtId="202" fontId="228" fillId="0" borderId="0"/>
    <xf numFmtId="0" fontId="178" fillId="0" borderId="0"/>
    <xf numFmtId="49" fontId="35" fillId="0" borderId="0" applyNumberFormat="0" applyFont="0" applyFill="0" applyBorder="0" applyAlignment="0" applyProtection="0"/>
    <xf numFmtId="0" fontId="14"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49" fontId="3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49" fontId="3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9" fontId="3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6" fillId="0" borderId="0"/>
    <xf numFmtId="0" fontId="176" fillId="0" borderId="0"/>
    <xf numFmtId="49" fontId="3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9" fontId="3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9" fontId="3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9" fontId="3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8" fontId="14" fillId="0" borderId="0"/>
    <xf numFmtId="238" fontId="14" fillId="0" borderId="0"/>
    <xf numFmtId="238" fontId="14" fillId="0" borderId="0"/>
    <xf numFmtId="238" fontId="14" fillId="0" borderId="0"/>
    <xf numFmtId="238" fontId="14" fillId="0" borderId="0"/>
    <xf numFmtId="238" fontId="14" fillId="0" borderId="0"/>
    <xf numFmtId="238" fontId="14" fillId="0" borderId="0"/>
    <xf numFmtId="238" fontId="14" fillId="0" borderId="0"/>
    <xf numFmtId="238" fontId="14" fillId="0" borderId="0"/>
    <xf numFmtId="238"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235"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5" fontId="34" fillId="0" borderId="0"/>
    <xf numFmtId="0" fontId="34" fillId="0" borderId="0"/>
    <xf numFmtId="0" fontId="14" fillId="0" borderId="0"/>
    <xf numFmtId="0" fontId="34" fillId="0" borderId="0"/>
    <xf numFmtId="0" fontId="34" fillId="0" borderId="0"/>
    <xf numFmtId="0" fontId="34" fillId="0" borderId="0"/>
    <xf numFmtId="0" fontId="34" fillId="0" borderId="0"/>
    <xf numFmtId="0" fontId="34" fillId="0" borderId="0"/>
    <xf numFmtId="0" fontId="14" fillId="0" borderId="0"/>
    <xf numFmtId="0" fontId="14" fillId="0" borderId="0"/>
    <xf numFmtId="0" fontId="14" fillId="0" borderId="0"/>
    <xf numFmtId="0" fontId="14" fillId="0" borderId="0"/>
    <xf numFmtId="0" fontId="14" fillId="0" borderId="0"/>
    <xf numFmtId="238" fontId="14" fillId="0" borderId="0"/>
    <xf numFmtId="238" fontId="14" fillId="0" borderId="0"/>
    <xf numFmtId="238" fontId="14" fillId="0" borderId="0"/>
    <xf numFmtId="238" fontId="14" fillId="0" borderId="0"/>
    <xf numFmtId="238" fontId="14" fillId="0" borderId="0"/>
    <xf numFmtId="238" fontId="14" fillId="0" borderId="0"/>
    <xf numFmtId="238" fontId="14" fillId="0" borderId="0"/>
    <xf numFmtId="238" fontId="14" fillId="0" borderId="0"/>
    <xf numFmtId="238"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5" fontId="33" fillId="0" borderId="0"/>
    <xf numFmtId="238" fontId="14" fillId="0" borderId="0"/>
    <xf numFmtId="238" fontId="14" fillId="0" borderId="0"/>
    <xf numFmtId="238" fontId="14" fillId="0" borderId="0"/>
    <xf numFmtId="238" fontId="14" fillId="0" borderId="0"/>
    <xf numFmtId="238" fontId="14" fillId="0" borderId="0"/>
    <xf numFmtId="238" fontId="14" fillId="0" borderId="0"/>
    <xf numFmtId="238" fontId="14" fillId="0" borderId="0"/>
    <xf numFmtId="238" fontId="14" fillId="0" borderId="0"/>
    <xf numFmtId="238" fontId="14" fillId="0" borderId="0"/>
    <xf numFmtId="238" fontId="14" fillId="0" borderId="0"/>
    <xf numFmtId="238" fontId="14" fillId="0" borderId="0"/>
    <xf numFmtId="238" fontId="14" fillId="0" borderId="0"/>
    <xf numFmtId="238" fontId="14" fillId="0" borderId="0"/>
    <xf numFmtId="238" fontId="14" fillId="0" borderId="0"/>
    <xf numFmtId="238" fontId="14" fillId="0" borderId="0"/>
    <xf numFmtId="238" fontId="14" fillId="0" borderId="0"/>
    <xf numFmtId="238" fontId="14" fillId="0" borderId="0"/>
    <xf numFmtId="238" fontId="14" fillId="0" borderId="0"/>
    <xf numFmtId="238" fontId="14" fillId="0" borderId="0"/>
    <xf numFmtId="238" fontId="14" fillId="0" borderId="0"/>
    <xf numFmtId="238" fontId="14" fillId="0" borderId="0"/>
    <xf numFmtId="238" fontId="14" fillId="0" borderId="0"/>
    <xf numFmtId="238" fontId="14" fillId="0" borderId="0"/>
    <xf numFmtId="238" fontId="14" fillId="0" borderId="0"/>
    <xf numFmtId="238"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5" fontId="3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8" fontId="14" fillId="0" borderId="0"/>
    <xf numFmtId="238" fontId="14" fillId="0" borderId="0"/>
    <xf numFmtId="238" fontId="14" fillId="0" borderId="0"/>
    <xf numFmtId="238" fontId="14" fillId="0" borderId="0"/>
    <xf numFmtId="238" fontId="14" fillId="0" borderId="0"/>
    <xf numFmtId="238" fontId="14" fillId="0" borderId="0"/>
    <xf numFmtId="238" fontId="14" fillId="0" borderId="0"/>
    <xf numFmtId="238"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38" fontId="14" fillId="0" borderId="0"/>
    <xf numFmtId="238" fontId="14" fillId="0" borderId="0"/>
    <xf numFmtId="0" fontId="34" fillId="0" borderId="0"/>
    <xf numFmtId="235" fontId="178" fillId="0" borderId="0"/>
    <xf numFmtId="0" fontId="34" fillId="0" borderId="0"/>
    <xf numFmtId="0" fontId="35" fillId="0" borderId="0"/>
    <xf numFmtId="238" fontId="14" fillId="0" borderId="0"/>
    <xf numFmtId="238" fontId="14" fillId="0" borderId="0"/>
    <xf numFmtId="238" fontId="14" fillId="0" borderId="0"/>
    <xf numFmtId="238" fontId="14" fillId="0" borderId="0"/>
    <xf numFmtId="238" fontId="14" fillId="0" borderId="0"/>
    <xf numFmtId="238" fontId="14" fillId="0" borderId="0"/>
    <xf numFmtId="238" fontId="14" fillId="0" borderId="0"/>
    <xf numFmtId="238" fontId="14" fillId="0" borderId="0"/>
    <xf numFmtId="238" fontId="14" fillId="0" borderId="0"/>
    <xf numFmtId="238" fontId="14" fillId="0" borderId="0"/>
    <xf numFmtId="0" fontId="33" fillId="0" borderId="0"/>
    <xf numFmtId="238" fontId="14" fillId="0" borderId="0"/>
    <xf numFmtId="238" fontId="14" fillId="0" borderId="0"/>
    <xf numFmtId="238" fontId="14" fillId="0" borderId="0"/>
    <xf numFmtId="238" fontId="14" fillId="0" borderId="0"/>
    <xf numFmtId="238" fontId="14" fillId="0" borderId="0"/>
    <xf numFmtId="238" fontId="14" fillId="0" borderId="0"/>
    <xf numFmtId="238" fontId="14" fillId="0" borderId="0"/>
    <xf numFmtId="238" fontId="14" fillId="0" borderId="0"/>
    <xf numFmtId="238" fontId="14" fillId="0" borderId="0"/>
    <xf numFmtId="238" fontId="14" fillId="0" borderId="0"/>
    <xf numFmtId="238" fontId="14" fillId="0" borderId="0"/>
    <xf numFmtId="238" fontId="14" fillId="0" borderId="0"/>
    <xf numFmtId="238" fontId="14" fillId="0" borderId="0"/>
    <xf numFmtId="238" fontId="14" fillId="0" borderId="0"/>
    <xf numFmtId="238" fontId="14" fillId="0" borderId="0"/>
    <xf numFmtId="238" fontId="14" fillId="0" borderId="0"/>
    <xf numFmtId="238" fontId="14" fillId="0" borderId="0"/>
    <xf numFmtId="238" fontId="14" fillId="0" borderId="0"/>
    <xf numFmtId="0" fontId="178" fillId="0" borderId="0"/>
    <xf numFmtId="0" fontId="34" fillId="0" borderId="0"/>
    <xf numFmtId="235" fontId="34" fillId="0" borderId="0"/>
    <xf numFmtId="238" fontId="14" fillId="0" borderId="0"/>
    <xf numFmtId="238" fontId="14" fillId="0" borderId="0"/>
    <xf numFmtId="238" fontId="14" fillId="0" borderId="0"/>
    <xf numFmtId="0" fontId="14" fillId="0" borderId="0"/>
    <xf numFmtId="0" fontId="14" fillId="0" borderId="0"/>
    <xf numFmtId="0" fontId="14" fillId="0" borderId="0"/>
    <xf numFmtId="0" fontId="45" fillId="0" borderId="0">
      <alignment vertical="top"/>
    </xf>
    <xf numFmtId="255" fontId="45" fillId="0" borderId="0">
      <alignment vertical="top"/>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8" fillId="0" borderId="0"/>
    <xf numFmtId="0" fontId="14" fillId="0" borderId="0"/>
    <xf numFmtId="0" fontId="14" fillId="0" borderId="0"/>
    <xf numFmtId="0" fontId="14" fillId="0" borderId="0"/>
    <xf numFmtId="0" fontId="14" fillId="0" borderId="0"/>
    <xf numFmtId="0" fontId="14" fillId="0" borderId="0"/>
    <xf numFmtId="0" fontId="3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8" fillId="0" borderId="0"/>
    <xf numFmtId="235" fontId="14" fillId="0" borderId="0"/>
    <xf numFmtId="235" fontId="14" fillId="0" borderId="0"/>
    <xf numFmtId="0" fontId="14" fillId="0" borderId="0"/>
    <xf numFmtId="0" fontId="14" fillId="0" borderId="0"/>
    <xf numFmtId="255" fontId="14" fillId="0" borderId="0"/>
    <xf numFmtId="255" fontId="14" fillId="0" borderId="0"/>
    <xf numFmtId="0" fontId="14" fillId="0" borderId="0"/>
    <xf numFmtId="0" fontId="14" fillId="0" borderId="0"/>
    <xf numFmtId="0" fontId="14" fillId="0" borderId="0"/>
    <xf numFmtId="0" fontId="14" fillId="0" borderId="0"/>
    <xf numFmtId="0" fontId="14" fillId="0" borderId="0"/>
    <xf numFmtId="0" fontId="178" fillId="0" borderId="0"/>
    <xf numFmtId="0" fontId="14" fillId="0" borderId="0"/>
    <xf numFmtId="0" fontId="14" fillId="0" borderId="0"/>
    <xf numFmtId="0" fontId="34" fillId="0" borderId="0"/>
    <xf numFmtId="0" fontId="14" fillId="0" borderId="0"/>
    <xf numFmtId="0" fontId="14" fillId="0" borderId="0"/>
    <xf numFmtId="0" fontId="14" fillId="0" borderId="0"/>
    <xf numFmtId="0" fontId="33"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238" fontId="35"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0" fontId="178" fillId="0" borderId="0"/>
    <xf numFmtId="0" fontId="178"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0" fontId="178" fillId="0" borderId="0"/>
    <xf numFmtId="0" fontId="178" fillId="0" borderId="0"/>
    <xf numFmtId="0" fontId="178"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238" fontId="35"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238" fontId="35"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0" fontId="178" fillId="0" borderId="0"/>
    <xf numFmtId="0" fontId="178"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0" fontId="178" fillId="0" borderId="0"/>
    <xf numFmtId="0" fontId="178" fillId="0" borderId="0"/>
    <xf numFmtId="0" fontId="178"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238" fontId="35"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238" fontId="35"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0" fontId="178" fillId="0" borderId="0"/>
    <xf numFmtId="0" fontId="178"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0" fontId="178" fillId="0" borderId="0"/>
    <xf numFmtId="0" fontId="178" fillId="0" borderId="0"/>
    <xf numFmtId="0" fontId="178"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238" fontId="35"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238" fontId="35"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0" fontId="178" fillId="0" borderId="0"/>
    <xf numFmtId="0" fontId="178"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0" fontId="178" fillId="0" borderId="0"/>
    <xf numFmtId="0" fontId="178" fillId="0" borderId="0"/>
    <xf numFmtId="0" fontId="178"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238" fontId="35"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238" fontId="35"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0" fontId="178" fillId="0" borderId="0"/>
    <xf numFmtId="0" fontId="178"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0" fontId="178" fillId="0" borderId="0"/>
    <xf numFmtId="0" fontId="178" fillId="0" borderId="0"/>
    <xf numFmtId="0" fontId="178"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238" fontId="35" fillId="0" borderId="0"/>
    <xf numFmtId="238" fontId="178" fillId="0" borderId="0"/>
    <xf numFmtId="238" fontId="178" fillId="0" borderId="0"/>
    <xf numFmtId="238" fontId="178" fillId="0" borderId="0"/>
    <xf numFmtId="238" fontId="178" fillId="0" borderId="0"/>
    <xf numFmtId="0" fontId="35" fillId="0" borderId="0"/>
    <xf numFmtId="0" fontId="176" fillId="0" borderId="0"/>
    <xf numFmtId="0" fontId="176" fillId="0" borderId="0"/>
    <xf numFmtId="235" fontId="178" fillId="0" borderId="0"/>
    <xf numFmtId="0" fontId="33"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238" fontId="35"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0" fontId="178" fillId="0" borderId="0"/>
    <xf numFmtId="0" fontId="178"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0" fontId="178" fillId="0" borderId="0"/>
    <xf numFmtId="0" fontId="178" fillId="0" borderId="0"/>
    <xf numFmtId="0" fontId="178"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238" fontId="35"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0" fontId="178" fillId="0" borderId="0"/>
    <xf numFmtId="0" fontId="178"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0" fontId="178" fillId="0" borderId="0"/>
    <xf numFmtId="0" fontId="178" fillId="0" borderId="0"/>
    <xf numFmtId="0" fontId="178"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238" fontId="35"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0" fontId="178" fillId="0" borderId="0"/>
    <xf numFmtId="0" fontId="178"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0" fontId="178" fillId="0" borderId="0"/>
    <xf numFmtId="0" fontId="178" fillId="0" borderId="0"/>
    <xf numFmtId="0" fontId="178"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238" fontId="35"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0" fontId="178" fillId="0" borderId="0"/>
    <xf numFmtId="0" fontId="178"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0" fontId="178" fillId="0" borderId="0"/>
    <xf numFmtId="0" fontId="178" fillId="0" borderId="0"/>
    <xf numFmtId="0" fontId="178"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238" fontId="35"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0" fontId="178" fillId="0" borderId="0"/>
    <xf numFmtId="0" fontId="178"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0" fontId="178" fillId="0" borderId="0"/>
    <xf numFmtId="0" fontId="178" fillId="0" borderId="0"/>
    <xf numFmtId="0" fontId="178"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238" fontId="35" fillId="0" borderId="0"/>
    <xf numFmtId="238" fontId="35" fillId="0" borderId="0"/>
    <xf numFmtId="238" fontId="35" fillId="0" borderId="0"/>
    <xf numFmtId="0" fontId="178" fillId="0" borderId="0"/>
    <xf numFmtId="0" fontId="176" fillId="0" borderId="0"/>
    <xf numFmtId="0" fontId="178" fillId="0" borderId="0"/>
    <xf numFmtId="0" fontId="176" fillId="0" borderId="0"/>
    <xf numFmtId="0" fontId="176" fillId="0" borderId="0"/>
    <xf numFmtId="0" fontId="176" fillId="0" borderId="0"/>
    <xf numFmtId="0" fontId="176" fillId="0" borderId="0"/>
    <xf numFmtId="0" fontId="176" fillId="0" borderId="0"/>
    <xf numFmtId="0" fontId="178" fillId="0" borderId="0"/>
    <xf numFmtId="0" fontId="178" fillId="0" borderId="0"/>
    <xf numFmtId="0" fontId="178" fillId="0" borderId="0"/>
    <xf numFmtId="0" fontId="178"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34"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76" fillId="0" borderId="0"/>
    <xf numFmtId="0" fontId="176" fillId="0" borderId="0"/>
    <xf numFmtId="0" fontId="176" fillId="0" borderId="0"/>
    <xf numFmtId="0" fontId="176" fillId="0" borderId="0"/>
    <xf numFmtId="0" fontId="17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xf numFmtId="0" fontId="35" fillId="0" borderId="0"/>
    <xf numFmtId="0" fontId="35" fillId="0" borderId="0"/>
    <xf numFmtId="0" fontId="35" fillId="0" borderId="0"/>
    <xf numFmtId="0" fontId="35" fillId="0" borderId="0"/>
    <xf numFmtId="0" fontId="35" fillId="0" borderId="0"/>
    <xf numFmtId="0"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4"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5" fontId="34" fillId="0" borderId="0"/>
    <xf numFmtId="0" fontId="176" fillId="0" borderId="0"/>
    <xf numFmtId="0" fontId="33" fillId="0" borderId="0"/>
    <xf numFmtId="238" fontId="35" fillId="0" borderId="0"/>
    <xf numFmtId="238" fontId="35" fillId="0" borderId="0"/>
    <xf numFmtId="238" fontId="35"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09"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09"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09"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09"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09"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09"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09"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09"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09"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238" fontId="35" fillId="0" borderId="0"/>
    <xf numFmtId="238" fontId="35" fillId="0" borderId="0"/>
    <xf numFmtId="238" fontId="35" fillId="0" borderId="0"/>
    <xf numFmtId="238" fontId="35" fillId="0" borderId="0"/>
    <xf numFmtId="238"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201" fontId="34" fillId="0" borderId="0"/>
    <xf numFmtId="0" fontId="34" fillId="0" borderId="0"/>
    <xf numFmtId="0" fontId="34" fillId="0" borderId="0"/>
    <xf numFmtId="0" fontId="34" fillId="0" borderId="0"/>
    <xf numFmtId="0" fontId="34" fillId="0" borderId="0"/>
    <xf numFmtId="0" fontId="34" fillId="0" borderId="0"/>
    <xf numFmtId="0" fontId="34" fillId="0" borderId="0"/>
    <xf numFmtId="238" fontId="35" fillId="0" borderId="0"/>
    <xf numFmtId="238" fontId="35" fillId="0" borderId="0"/>
    <xf numFmtId="238" fontId="35" fillId="0" borderId="0"/>
    <xf numFmtId="238" fontId="35" fillId="0" borderId="0"/>
    <xf numFmtId="238"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01" fontId="34" fillId="0" borderId="0"/>
    <xf numFmtId="0" fontId="34" fillId="0" borderId="0"/>
    <xf numFmtId="238" fontId="35" fillId="0" borderId="0"/>
    <xf numFmtId="238" fontId="35" fillId="0" borderId="0"/>
    <xf numFmtId="0" fontId="34" fillId="0" borderId="0"/>
    <xf numFmtId="238" fontId="35"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09"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09"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09"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09"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09"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09"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09"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55"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238" fontId="35" fillId="0" borderId="0"/>
    <xf numFmtId="238" fontId="35" fillId="0" borderId="0"/>
    <xf numFmtId="238" fontId="35" fillId="0" borderId="0"/>
    <xf numFmtId="238" fontId="35" fillId="0" borderId="0"/>
    <xf numFmtId="238"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238" fontId="35" fillId="0" borderId="0"/>
    <xf numFmtId="238" fontId="35" fillId="0" borderId="0"/>
    <xf numFmtId="238" fontId="35" fillId="0" borderId="0"/>
    <xf numFmtId="238" fontId="35" fillId="0" borderId="0"/>
    <xf numFmtId="238"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238" fontId="35" fillId="0" borderId="0"/>
    <xf numFmtId="238" fontId="35" fillId="0" borderId="0"/>
    <xf numFmtId="0" fontId="178" fillId="0" borderId="0"/>
    <xf numFmtId="238" fontId="35"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09"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09"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09"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09"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09"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09"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09"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09"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09"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09" fontId="178" fillId="0" borderId="0"/>
    <xf numFmtId="238"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178" fillId="0" borderId="0"/>
    <xf numFmtId="238" fontId="178" fillId="0" borderId="0"/>
    <xf numFmtId="238" fontId="178" fillId="0" borderId="0"/>
    <xf numFmtId="238" fontId="178" fillId="0" borderId="0"/>
    <xf numFmtId="238"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35" fillId="0" borderId="0"/>
    <xf numFmtId="238" fontId="35" fillId="0" borderId="0"/>
    <xf numFmtId="238" fontId="35" fillId="0" borderId="0"/>
    <xf numFmtId="238" fontId="35" fillId="0" borderId="0"/>
    <xf numFmtId="238" fontId="35"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35" fillId="0" borderId="0"/>
    <xf numFmtId="238" fontId="35" fillId="0" borderId="0"/>
    <xf numFmtId="238" fontId="35" fillId="0" borderId="0"/>
    <xf numFmtId="238" fontId="35" fillId="0" borderId="0"/>
    <xf numFmtId="238" fontId="35" fillId="0" borderId="0"/>
    <xf numFmtId="238" fontId="178" fillId="0" borderId="0"/>
    <xf numFmtId="238" fontId="178" fillId="0" borderId="0"/>
    <xf numFmtId="238" fontId="178" fillId="0" borderId="0"/>
    <xf numFmtId="238" fontId="178" fillId="0" borderId="0"/>
    <xf numFmtId="238"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238" fontId="35" fillId="0" borderId="0"/>
    <xf numFmtId="238" fontId="35" fillId="0" borderId="0"/>
    <xf numFmtId="238" fontId="35" fillId="0" borderId="0"/>
    <xf numFmtId="238" fontId="35" fillId="0" borderId="0"/>
    <xf numFmtId="0" fontId="178" fillId="0" borderId="0"/>
    <xf numFmtId="238" fontId="35"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09"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09" fontId="178" fillId="0" borderId="0"/>
    <xf numFmtId="238" fontId="17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202" fontId="178" fillId="0" borderId="0"/>
    <xf numFmtId="209" fontId="17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02" fontId="178" fillId="0" borderId="0"/>
    <xf numFmtId="209"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09"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09"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09"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09"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0" fontId="178" fillId="0" borderId="0"/>
    <xf numFmtId="209" fontId="178" fillId="0" borderId="0"/>
    <xf numFmtId="238" fontId="178" fillId="0" borderId="0"/>
    <xf numFmtId="0" fontId="178" fillId="0" borderId="0"/>
    <xf numFmtId="209"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238" fontId="35"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0" fontId="178" fillId="0" borderId="0"/>
    <xf numFmtId="0" fontId="178"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0" fontId="178" fillId="0" borderId="0"/>
    <xf numFmtId="0" fontId="178" fillId="0" borderId="0"/>
    <xf numFmtId="0" fontId="178"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238" fontId="35" fillId="0" borderId="0"/>
    <xf numFmtId="238" fontId="178" fillId="0" borderId="0"/>
    <xf numFmtId="0" fontId="178" fillId="0" borderId="0"/>
    <xf numFmtId="209" fontId="178" fillId="0" borderId="0"/>
    <xf numFmtId="238" fontId="178" fillId="0" borderId="0"/>
    <xf numFmtId="0" fontId="178" fillId="0" borderId="0"/>
    <xf numFmtId="238" fontId="178" fillId="0" borderId="0"/>
    <xf numFmtId="0"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238" fontId="35"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0" fontId="178" fillId="0" borderId="0"/>
    <xf numFmtId="0" fontId="178"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0" fontId="178" fillId="0" borderId="0"/>
    <xf numFmtId="0" fontId="178" fillId="0" borderId="0"/>
    <xf numFmtId="0" fontId="178"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238" fontId="35"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238" fontId="35"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0" fontId="178" fillId="0" borderId="0"/>
    <xf numFmtId="0" fontId="178"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0" fontId="178" fillId="0" borderId="0"/>
    <xf numFmtId="0" fontId="178" fillId="0" borderId="0"/>
    <xf numFmtId="0" fontId="178"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238" fontId="35"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238" fontId="35"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0" fontId="178" fillId="0" borderId="0"/>
    <xf numFmtId="0" fontId="178"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0" fontId="178" fillId="0" borderId="0"/>
    <xf numFmtId="0" fontId="178" fillId="0" borderId="0"/>
    <xf numFmtId="0" fontId="178"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238" fontId="35"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4" fillId="0" borderId="0"/>
    <xf numFmtId="0" fontId="14" fillId="0" borderId="0"/>
    <xf numFmtId="0" fontId="14" fillId="0" borderId="0"/>
    <xf numFmtId="0" fontId="14" fillId="0" borderId="0"/>
    <xf numFmtId="0" fontId="14" fillId="0" borderId="0"/>
    <xf numFmtId="0" fontId="178" fillId="0" borderId="0"/>
    <xf numFmtId="0" fontId="14" fillId="0" borderId="0"/>
    <xf numFmtId="0" fontId="14" fillId="0" borderId="0"/>
    <xf numFmtId="0" fontId="178" fillId="0" borderId="0"/>
    <xf numFmtId="0" fontId="14" fillId="0" borderId="0"/>
    <xf numFmtId="0" fontId="14" fillId="0" borderId="0"/>
    <xf numFmtId="0" fontId="178" fillId="0" borderId="0"/>
    <xf numFmtId="0" fontId="14" fillId="0" borderId="0"/>
    <xf numFmtId="0" fontId="14" fillId="0" borderId="0"/>
    <xf numFmtId="0" fontId="17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8" fillId="0" borderId="0"/>
    <xf numFmtId="0" fontId="14" fillId="0" borderId="0"/>
    <xf numFmtId="0" fontId="14" fillId="0" borderId="0"/>
    <xf numFmtId="0" fontId="14" fillId="0" borderId="0"/>
    <xf numFmtId="0" fontId="14"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0" fontId="178" fillId="0" borderId="0"/>
    <xf numFmtId="238" fontId="176" fillId="0" borderId="0"/>
    <xf numFmtId="0" fontId="178" fillId="0" borderId="0"/>
    <xf numFmtId="238" fontId="176" fillId="0" borderId="0"/>
    <xf numFmtId="238" fontId="176" fillId="0" borderId="0"/>
    <xf numFmtId="238" fontId="176" fillId="0" borderId="0"/>
    <xf numFmtId="238" fontId="176" fillId="0" borderId="0"/>
    <xf numFmtId="238" fontId="176" fillId="0" borderId="0"/>
    <xf numFmtId="0" fontId="178" fillId="0" borderId="0"/>
    <xf numFmtId="0" fontId="178" fillId="0" borderId="0"/>
    <xf numFmtId="0" fontId="178" fillId="0" borderId="0"/>
    <xf numFmtId="0" fontId="178"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0" fontId="178" fillId="0" borderId="0"/>
    <xf numFmtId="0" fontId="178" fillId="0" borderId="0"/>
    <xf numFmtId="0" fontId="178" fillId="0" borderId="0"/>
    <xf numFmtId="0" fontId="178" fillId="0" borderId="0"/>
    <xf numFmtId="0" fontId="178"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0" fontId="178" fillId="0" borderId="0"/>
    <xf numFmtId="238" fontId="176"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0" fontId="178" fillId="0" borderId="0"/>
    <xf numFmtId="238" fontId="176" fillId="0" borderId="0"/>
    <xf numFmtId="0" fontId="178" fillId="0" borderId="0"/>
    <xf numFmtId="238" fontId="176" fillId="0" borderId="0"/>
    <xf numFmtId="238" fontId="176" fillId="0" borderId="0"/>
    <xf numFmtId="238" fontId="176" fillId="0" borderId="0"/>
    <xf numFmtId="238" fontId="176" fillId="0" borderId="0"/>
    <xf numFmtId="238" fontId="176" fillId="0" borderId="0"/>
    <xf numFmtId="0" fontId="178" fillId="0" borderId="0"/>
    <xf numFmtId="0" fontId="178" fillId="0" borderId="0"/>
    <xf numFmtId="0" fontId="178" fillId="0" borderId="0"/>
    <xf numFmtId="0" fontId="178"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0" fontId="178" fillId="0" borderId="0"/>
    <xf numFmtId="0" fontId="178" fillId="0" borderId="0"/>
    <xf numFmtId="0" fontId="178" fillId="0" borderId="0"/>
    <xf numFmtId="0" fontId="178" fillId="0" borderId="0"/>
    <xf numFmtId="0" fontId="178"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0" fontId="178" fillId="0" borderId="0"/>
    <xf numFmtId="238" fontId="176"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6" fillId="0" borderId="0"/>
    <xf numFmtId="238" fontId="178"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0" fontId="178" fillId="0" borderId="0"/>
    <xf numFmtId="238" fontId="176" fillId="0" borderId="0"/>
    <xf numFmtId="0" fontId="178" fillId="0" borderId="0"/>
    <xf numFmtId="238" fontId="176" fillId="0" borderId="0"/>
    <xf numFmtId="238" fontId="176" fillId="0" borderId="0"/>
    <xf numFmtId="238" fontId="176" fillId="0" borderId="0"/>
    <xf numFmtId="238" fontId="176" fillId="0" borderId="0"/>
    <xf numFmtId="238" fontId="176" fillId="0" borderId="0"/>
    <xf numFmtId="0" fontId="178" fillId="0" borderId="0"/>
    <xf numFmtId="0" fontId="178" fillId="0" borderId="0"/>
    <xf numFmtId="0" fontId="178" fillId="0" borderId="0"/>
    <xf numFmtId="0" fontId="178"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0" fontId="178" fillId="0" borderId="0"/>
    <xf numFmtId="0" fontId="178" fillId="0" borderId="0"/>
    <xf numFmtId="0" fontId="178" fillId="0" borderId="0"/>
    <xf numFmtId="0" fontId="178" fillId="0" borderId="0"/>
    <xf numFmtId="0" fontId="178"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0" fontId="178" fillId="0" borderId="0"/>
    <xf numFmtId="238" fontId="176"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0" fontId="178" fillId="0" borderId="0"/>
    <xf numFmtId="238" fontId="176" fillId="0" borderId="0"/>
    <xf numFmtId="0" fontId="178" fillId="0" borderId="0"/>
    <xf numFmtId="238" fontId="176" fillId="0" borderId="0"/>
    <xf numFmtId="238" fontId="176" fillId="0" borderId="0"/>
    <xf numFmtId="238" fontId="176" fillId="0" borderId="0"/>
    <xf numFmtId="238" fontId="176" fillId="0" borderId="0"/>
    <xf numFmtId="238" fontId="176" fillId="0" borderId="0"/>
    <xf numFmtId="0" fontId="178" fillId="0" borderId="0"/>
    <xf numFmtId="0" fontId="178" fillId="0" borderId="0"/>
    <xf numFmtId="0" fontId="178" fillId="0" borderId="0"/>
    <xf numFmtId="0" fontId="178"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0" fontId="178" fillId="0" borderId="0"/>
    <xf numFmtId="0" fontId="178" fillId="0" borderId="0"/>
    <xf numFmtId="0" fontId="178" fillId="0" borderId="0"/>
    <xf numFmtId="0" fontId="178" fillId="0" borderId="0"/>
    <xf numFmtId="0" fontId="178"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0" fontId="178" fillId="0" borderId="0"/>
    <xf numFmtId="238" fontId="176"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0" fontId="178" fillId="0" borderId="0"/>
    <xf numFmtId="238" fontId="176" fillId="0" borderId="0"/>
    <xf numFmtId="0" fontId="178" fillId="0" borderId="0"/>
    <xf numFmtId="238" fontId="176" fillId="0" borderId="0"/>
    <xf numFmtId="238" fontId="176" fillId="0" borderId="0"/>
    <xf numFmtId="238" fontId="176" fillId="0" borderId="0"/>
    <xf numFmtId="238" fontId="176" fillId="0" borderId="0"/>
    <xf numFmtId="238" fontId="176" fillId="0" borderId="0"/>
    <xf numFmtId="0" fontId="178" fillId="0" borderId="0"/>
    <xf numFmtId="0" fontId="178" fillId="0" borderId="0"/>
    <xf numFmtId="0" fontId="178" fillId="0" borderId="0"/>
    <xf numFmtId="0" fontId="178"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0" fontId="178" fillId="0" borderId="0"/>
    <xf numFmtId="0" fontId="178" fillId="0" borderId="0"/>
    <xf numFmtId="0" fontId="178" fillId="0" borderId="0"/>
    <xf numFmtId="0" fontId="178" fillId="0" borderId="0"/>
    <xf numFmtId="0" fontId="178"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0" fontId="178" fillId="0" borderId="0"/>
    <xf numFmtId="238" fontId="176" fillId="0" borderId="0"/>
    <xf numFmtId="238" fontId="178" fillId="0" borderId="0"/>
    <xf numFmtId="238" fontId="178" fillId="0" borderId="0"/>
    <xf numFmtId="238" fontId="178" fillId="0" borderId="0"/>
    <xf numFmtId="0" fontId="176" fillId="0" borderId="0"/>
    <xf numFmtId="235" fontId="34"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0" fontId="178" fillId="0" borderId="0"/>
    <xf numFmtId="238" fontId="176" fillId="0" borderId="0"/>
    <xf numFmtId="0" fontId="178" fillId="0" borderId="0"/>
    <xf numFmtId="238" fontId="176" fillId="0" borderId="0"/>
    <xf numFmtId="238" fontId="176" fillId="0" borderId="0"/>
    <xf numFmtId="238" fontId="176" fillId="0" borderId="0"/>
    <xf numFmtId="238" fontId="176" fillId="0" borderId="0"/>
    <xf numFmtId="238" fontId="176" fillId="0" borderId="0"/>
    <xf numFmtId="0" fontId="178" fillId="0" borderId="0"/>
    <xf numFmtId="0" fontId="178" fillId="0" borderId="0"/>
    <xf numFmtId="0" fontId="178" fillId="0" borderId="0"/>
    <xf numFmtId="0" fontId="178"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0" fontId="178" fillId="0" borderId="0"/>
    <xf numFmtId="0" fontId="178" fillId="0" borderId="0"/>
    <xf numFmtId="0" fontId="178" fillId="0" borderId="0"/>
    <xf numFmtId="0" fontId="178" fillId="0" borderId="0"/>
    <xf numFmtId="0" fontId="178"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0" fontId="178"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0" fontId="178" fillId="0" borderId="0"/>
    <xf numFmtId="238" fontId="176" fillId="0" borderId="0"/>
    <xf numFmtId="0" fontId="178" fillId="0" borderId="0"/>
    <xf numFmtId="238" fontId="176" fillId="0" borderId="0"/>
    <xf numFmtId="238" fontId="176" fillId="0" borderId="0"/>
    <xf numFmtId="238" fontId="176" fillId="0" borderId="0"/>
    <xf numFmtId="238" fontId="176" fillId="0" borderId="0"/>
    <xf numFmtId="238" fontId="176" fillId="0" borderId="0"/>
    <xf numFmtId="0" fontId="178" fillId="0" borderId="0"/>
    <xf numFmtId="0" fontId="178" fillId="0" borderId="0"/>
    <xf numFmtId="0" fontId="178" fillId="0" borderId="0"/>
    <xf numFmtId="0" fontId="178"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0" fontId="178" fillId="0" borderId="0"/>
    <xf numFmtId="0" fontId="178" fillId="0" borderId="0"/>
    <xf numFmtId="0" fontId="178" fillId="0" borderId="0"/>
    <xf numFmtId="0" fontId="178" fillId="0" borderId="0"/>
    <xf numFmtId="0" fontId="178"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0" fontId="178"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0" fontId="178" fillId="0" borderId="0"/>
    <xf numFmtId="238" fontId="176" fillId="0" borderId="0"/>
    <xf numFmtId="0" fontId="178" fillId="0" borderId="0"/>
    <xf numFmtId="238" fontId="176" fillId="0" borderId="0"/>
    <xf numFmtId="238" fontId="176" fillId="0" borderId="0"/>
    <xf numFmtId="238" fontId="176" fillId="0" borderId="0"/>
    <xf numFmtId="238" fontId="176" fillId="0" borderId="0"/>
    <xf numFmtId="238" fontId="176" fillId="0" borderId="0"/>
    <xf numFmtId="0" fontId="178" fillId="0" borderId="0"/>
    <xf numFmtId="0" fontId="178" fillId="0" borderId="0"/>
    <xf numFmtId="0" fontId="178" fillId="0" borderId="0"/>
    <xf numFmtId="0" fontId="178"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0" fontId="178" fillId="0" borderId="0"/>
    <xf numFmtId="0" fontId="178" fillId="0" borderId="0"/>
    <xf numFmtId="0" fontId="178" fillId="0" borderId="0"/>
    <xf numFmtId="0" fontId="178" fillId="0" borderId="0"/>
    <xf numFmtId="0" fontId="178"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0" fontId="178"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0" fontId="178" fillId="0" borderId="0"/>
    <xf numFmtId="238" fontId="176" fillId="0" borderId="0"/>
    <xf numFmtId="0" fontId="178" fillId="0" borderId="0"/>
    <xf numFmtId="238" fontId="176" fillId="0" borderId="0"/>
    <xf numFmtId="238" fontId="176" fillId="0" borderId="0"/>
    <xf numFmtId="238" fontId="176" fillId="0" borderId="0"/>
    <xf numFmtId="238" fontId="176" fillId="0" borderId="0"/>
    <xf numFmtId="238" fontId="176" fillId="0" borderId="0"/>
    <xf numFmtId="0" fontId="178" fillId="0" borderId="0"/>
    <xf numFmtId="0" fontId="178" fillId="0" borderId="0"/>
    <xf numFmtId="0" fontId="178" fillId="0" borderId="0"/>
    <xf numFmtId="0" fontId="178"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0" fontId="178" fillId="0" borderId="0"/>
    <xf numFmtId="0" fontId="178" fillId="0" borderId="0"/>
    <xf numFmtId="0" fontId="178" fillId="0" borderId="0"/>
    <xf numFmtId="0" fontId="178" fillId="0" borderId="0"/>
    <xf numFmtId="0" fontId="178"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0" fontId="178"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0" fontId="178" fillId="0" borderId="0"/>
    <xf numFmtId="238" fontId="176" fillId="0" borderId="0"/>
    <xf numFmtId="0" fontId="178" fillId="0" borderId="0"/>
    <xf numFmtId="238" fontId="176" fillId="0" borderId="0"/>
    <xf numFmtId="238" fontId="176" fillId="0" borderId="0"/>
    <xf numFmtId="238" fontId="176" fillId="0" borderId="0"/>
    <xf numFmtId="238" fontId="176" fillId="0" borderId="0"/>
    <xf numFmtId="238" fontId="176" fillId="0" borderId="0"/>
    <xf numFmtId="0" fontId="178" fillId="0" borderId="0"/>
    <xf numFmtId="0" fontId="178" fillId="0" borderId="0"/>
    <xf numFmtId="0" fontId="178" fillId="0" borderId="0"/>
    <xf numFmtId="0" fontId="178"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0" fontId="178" fillId="0" borderId="0"/>
    <xf numFmtId="0" fontId="178" fillId="0" borderId="0"/>
    <xf numFmtId="0" fontId="178" fillId="0" borderId="0"/>
    <xf numFmtId="0" fontId="178" fillId="0" borderId="0"/>
    <xf numFmtId="0" fontId="178"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0" fontId="178" fillId="0" borderId="0"/>
    <xf numFmtId="238" fontId="176" fillId="0" borderId="0"/>
    <xf numFmtId="238" fontId="176" fillId="0" borderId="0"/>
    <xf numFmtId="238" fontId="176" fillId="0" borderId="0"/>
    <xf numFmtId="0" fontId="178" fillId="0" borderId="0"/>
    <xf numFmtId="0" fontId="35" fillId="0" borderId="0"/>
    <xf numFmtId="0" fontId="178" fillId="0" borderId="0"/>
    <xf numFmtId="0" fontId="35" fillId="0" borderId="0"/>
    <xf numFmtId="0" fontId="35" fillId="0" borderId="0"/>
    <xf numFmtId="0" fontId="35" fillId="0" borderId="0"/>
    <xf numFmtId="0" fontId="35" fillId="0" borderId="0"/>
    <xf numFmtId="0" fontId="35" fillId="0" borderId="0"/>
    <xf numFmtId="0" fontId="178" fillId="0" borderId="0"/>
    <xf numFmtId="0" fontId="178" fillId="0" borderId="0"/>
    <xf numFmtId="0" fontId="178" fillId="0" borderId="0"/>
    <xf numFmtId="0" fontId="178" fillId="0" borderId="0"/>
    <xf numFmtId="0" fontId="35" fillId="0" borderId="0"/>
    <xf numFmtId="0" fontId="35" fillId="0" borderId="0"/>
    <xf numFmtId="0" fontId="35" fillId="0" borderId="0"/>
    <xf numFmtId="0" fontId="35" fillId="0" borderId="0"/>
    <xf numFmtId="0" fontId="35"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0" fontId="35" fillId="0" borderId="0"/>
    <xf numFmtId="0" fontId="35" fillId="0" borderId="0"/>
    <xf numFmtId="0" fontId="35" fillId="0" borderId="0"/>
    <xf numFmtId="0" fontId="35" fillId="0" borderId="0"/>
    <xf numFmtId="0" fontId="35"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7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35" fillId="0" borderId="0"/>
    <xf numFmtId="0" fontId="35" fillId="0" borderId="0"/>
    <xf numFmtId="0" fontId="35" fillId="0" borderId="0"/>
    <xf numFmtId="0" fontId="35" fillId="0" borderId="0"/>
    <xf numFmtId="0"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176" fillId="0" borderId="0"/>
    <xf numFmtId="238" fontId="176" fillId="0" borderId="0"/>
    <xf numFmtId="238" fontId="17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alignment vertical="top"/>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6" fillId="0" borderId="0"/>
    <xf numFmtId="238" fontId="176" fillId="0" borderId="0"/>
    <xf numFmtId="238" fontId="176" fillId="0" borderId="0"/>
    <xf numFmtId="238" fontId="176" fillId="0" borderId="0"/>
    <xf numFmtId="0" fontId="35" fillId="0" borderId="0"/>
    <xf numFmtId="0" fontId="35" fillId="0" borderId="0"/>
    <xf numFmtId="0" fontId="35" fillId="0" borderId="0"/>
    <xf numFmtId="0" fontId="35" fillId="0" borderId="0"/>
    <xf numFmtId="0" fontId="35"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5" fontId="34" fillId="0" borderId="0"/>
    <xf numFmtId="0" fontId="35" fillId="0" borderId="0">
      <alignment vertical="top"/>
    </xf>
    <xf numFmtId="238" fontId="176" fillId="0" borderId="0"/>
    <xf numFmtId="238" fontId="176" fillId="0" borderId="0"/>
    <xf numFmtId="238" fontId="176"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0"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176" fillId="0" borderId="0"/>
    <xf numFmtId="238" fontId="176" fillId="0" borderId="0"/>
    <xf numFmtId="238" fontId="176" fillId="0" borderId="0"/>
    <xf numFmtId="238" fontId="176" fillId="0" borderId="0"/>
    <xf numFmtId="238"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176" fillId="0" borderId="0"/>
    <xf numFmtId="238" fontId="176" fillId="0" borderId="0"/>
    <xf numFmtId="238" fontId="176" fillId="0" borderId="0"/>
    <xf numFmtId="238" fontId="176" fillId="0" borderId="0"/>
    <xf numFmtId="238"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5" fontId="34" fillId="0" borderId="0"/>
    <xf numFmtId="238" fontId="176" fillId="0" borderId="0"/>
    <xf numFmtId="238" fontId="176" fillId="0" borderId="0"/>
    <xf numFmtId="0" fontId="178" fillId="0" borderId="0"/>
    <xf numFmtId="238" fontId="176"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8" fillId="0" borderId="0"/>
    <xf numFmtId="238" fontId="178" fillId="0" borderId="0"/>
    <xf numFmtId="238" fontId="178" fillId="0" borderId="0"/>
    <xf numFmtId="238" fontId="178" fillId="0" borderId="0"/>
    <xf numFmtId="238" fontId="178"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6" fillId="0" borderId="0"/>
    <xf numFmtId="238" fontId="176" fillId="0" borderId="0"/>
    <xf numFmtId="238" fontId="176" fillId="0" borderId="0"/>
    <xf numFmtId="238" fontId="176" fillId="0" borderId="0"/>
    <xf numFmtId="238" fontId="176"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6" fillId="0" borderId="0"/>
    <xf numFmtId="238" fontId="176" fillId="0" borderId="0"/>
    <xf numFmtId="238" fontId="176" fillId="0" borderId="0"/>
    <xf numFmtId="238" fontId="176" fillId="0" borderId="0"/>
    <xf numFmtId="238" fontId="176" fillId="0" borderId="0"/>
    <xf numFmtId="238" fontId="178" fillId="0" borderId="0"/>
    <xf numFmtId="238" fontId="178" fillId="0" borderId="0"/>
    <xf numFmtId="238" fontId="178" fillId="0" borderId="0"/>
    <xf numFmtId="238" fontId="178" fillId="0" borderId="0"/>
    <xf numFmtId="238" fontId="178"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0" fontId="178" fillId="0" borderId="0"/>
    <xf numFmtId="238" fontId="176"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0" fontId="178" fillId="0" borderId="0"/>
    <xf numFmtId="238" fontId="176" fillId="0" borderId="0"/>
    <xf numFmtId="0" fontId="178" fillId="0" borderId="0"/>
    <xf numFmtId="238" fontId="176" fillId="0" borderId="0"/>
    <xf numFmtId="238" fontId="176" fillId="0" borderId="0"/>
    <xf numFmtId="238" fontId="176" fillId="0" borderId="0"/>
    <xf numFmtId="238" fontId="176" fillId="0" borderId="0"/>
    <xf numFmtId="238" fontId="176" fillId="0" borderId="0"/>
    <xf numFmtId="0" fontId="178" fillId="0" borderId="0"/>
    <xf numFmtId="0" fontId="178" fillId="0" borderId="0"/>
    <xf numFmtId="0" fontId="178" fillId="0" borderId="0"/>
    <xf numFmtId="0" fontId="178"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0" fontId="178" fillId="0" borderId="0"/>
    <xf numFmtId="0" fontId="178" fillId="0" borderId="0"/>
    <xf numFmtId="0" fontId="178" fillId="0" borderId="0"/>
    <xf numFmtId="0" fontId="178" fillId="0" borderId="0"/>
    <xf numFmtId="0" fontId="178"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0" fontId="178" fillId="0" borderId="0"/>
    <xf numFmtId="238" fontId="176"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238" fontId="178" fillId="0" borderId="0"/>
    <xf numFmtId="238" fontId="178" fillId="0" borderId="0"/>
    <xf numFmtId="238" fontId="178" fillId="0" borderId="0"/>
    <xf numFmtId="238" fontId="178" fillId="0" borderId="0"/>
    <xf numFmtId="238" fontId="178"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8" fillId="0" borderId="0"/>
    <xf numFmtId="0" fontId="178" fillId="0" borderId="0"/>
    <xf numFmtId="238" fontId="178" fillId="0" borderId="0"/>
    <xf numFmtId="0" fontId="178"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0" fontId="178" fillId="0" borderId="0"/>
    <xf numFmtId="238" fontId="176" fillId="0" borderId="0"/>
    <xf numFmtId="0" fontId="178" fillId="0" borderId="0"/>
    <xf numFmtId="238" fontId="176" fillId="0" borderId="0"/>
    <xf numFmtId="238" fontId="176" fillId="0" borderId="0"/>
    <xf numFmtId="238" fontId="176" fillId="0" borderId="0"/>
    <xf numFmtId="238" fontId="176" fillId="0" borderId="0"/>
    <xf numFmtId="238" fontId="176" fillId="0" borderId="0"/>
    <xf numFmtId="0" fontId="178" fillId="0" borderId="0"/>
    <xf numFmtId="0" fontId="178" fillId="0" borderId="0"/>
    <xf numFmtId="0" fontId="178" fillId="0" borderId="0"/>
    <xf numFmtId="0" fontId="178"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0" fontId="178" fillId="0" borderId="0"/>
    <xf numFmtId="0" fontId="178" fillId="0" borderId="0"/>
    <xf numFmtId="0" fontId="178" fillId="0" borderId="0"/>
    <xf numFmtId="0" fontId="178" fillId="0" borderId="0"/>
    <xf numFmtId="0" fontId="178"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0" fontId="178" fillId="0" borderId="0"/>
    <xf numFmtId="238" fontId="176" fillId="0" borderId="0"/>
    <xf numFmtId="238" fontId="178" fillId="0" borderId="0"/>
    <xf numFmtId="0" fontId="178" fillId="0" borderId="0"/>
    <xf numFmtId="238" fontId="178" fillId="0" borderId="0"/>
    <xf numFmtId="0" fontId="178" fillId="0" borderId="0"/>
    <xf numFmtId="238" fontId="178" fillId="0" borderId="0"/>
    <xf numFmtId="0" fontId="178" fillId="0" borderId="0"/>
    <xf numFmtId="238"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0" fontId="178" fillId="0" borderId="0"/>
    <xf numFmtId="238" fontId="176" fillId="0" borderId="0"/>
    <xf numFmtId="0" fontId="178" fillId="0" borderId="0"/>
    <xf numFmtId="238" fontId="176" fillId="0" borderId="0"/>
    <xf numFmtId="238" fontId="176" fillId="0" borderId="0"/>
    <xf numFmtId="238" fontId="176" fillId="0" borderId="0"/>
    <xf numFmtId="238" fontId="176" fillId="0" borderId="0"/>
    <xf numFmtId="238" fontId="176" fillId="0" borderId="0"/>
    <xf numFmtId="0" fontId="178" fillId="0" borderId="0"/>
    <xf numFmtId="0" fontId="178" fillId="0" borderId="0"/>
    <xf numFmtId="0" fontId="178" fillId="0" borderId="0"/>
    <xf numFmtId="0" fontId="178"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0" fontId="178" fillId="0" borderId="0"/>
    <xf numFmtId="0" fontId="178" fillId="0" borderId="0"/>
    <xf numFmtId="0" fontId="178" fillId="0" borderId="0"/>
    <xf numFmtId="0" fontId="178" fillId="0" borderId="0"/>
    <xf numFmtId="0" fontId="178"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0" fontId="178" fillId="0" borderId="0"/>
    <xf numFmtId="238" fontId="176"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0" fontId="178" fillId="0" borderId="0"/>
    <xf numFmtId="238" fontId="176" fillId="0" borderId="0"/>
    <xf numFmtId="0" fontId="178" fillId="0" borderId="0"/>
    <xf numFmtId="238" fontId="176" fillId="0" borderId="0"/>
    <xf numFmtId="238" fontId="176" fillId="0" borderId="0"/>
    <xf numFmtId="238" fontId="176" fillId="0" borderId="0"/>
    <xf numFmtId="238" fontId="176" fillId="0" borderId="0"/>
    <xf numFmtId="238" fontId="176" fillId="0" borderId="0"/>
    <xf numFmtId="0" fontId="178" fillId="0" borderId="0"/>
    <xf numFmtId="0" fontId="178" fillId="0" borderId="0"/>
    <xf numFmtId="0" fontId="178" fillId="0" borderId="0"/>
    <xf numFmtId="0" fontId="178"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0" fontId="178" fillId="0" borderId="0"/>
    <xf numFmtId="0" fontId="178" fillId="0" borderId="0"/>
    <xf numFmtId="0" fontId="178" fillId="0" borderId="0"/>
    <xf numFmtId="0" fontId="178" fillId="0" borderId="0"/>
    <xf numFmtId="0" fontId="178"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0" fontId="178" fillId="0" borderId="0"/>
    <xf numFmtId="238" fontId="176"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0" fontId="178" fillId="0" borderId="0"/>
    <xf numFmtId="238" fontId="176" fillId="0" borderId="0"/>
    <xf numFmtId="0" fontId="178" fillId="0" borderId="0"/>
    <xf numFmtId="238" fontId="176" fillId="0" borderId="0"/>
    <xf numFmtId="238" fontId="176" fillId="0" borderId="0"/>
    <xf numFmtId="238" fontId="176" fillId="0" borderId="0"/>
    <xf numFmtId="238" fontId="176" fillId="0" borderId="0"/>
    <xf numFmtId="238" fontId="176" fillId="0" borderId="0"/>
    <xf numFmtId="0" fontId="178" fillId="0" borderId="0"/>
    <xf numFmtId="0" fontId="178" fillId="0" borderId="0"/>
    <xf numFmtId="0" fontId="178" fillId="0" borderId="0"/>
    <xf numFmtId="0" fontId="178"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0" fontId="178" fillId="0" borderId="0"/>
    <xf numFmtId="0" fontId="178" fillId="0" borderId="0"/>
    <xf numFmtId="0" fontId="178" fillId="0" borderId="0"/>
    <xf numFmtId="0" fontId="178" fillId="0" borderId="0"/>
    <xf numFmtId="0" fontId="178" fillId="0" borderId="0"/>
    <xf numFmtId="238" fontId="176" fillId="0" borderId="0"/>
    <xf numFmtId="238" fontId="176" fillId="0" borderId="0"/>
    <xf numFmtId="238" fontId="176" fillId="0" borderId="0"/>
    <xf numFmtId="238" fontId="176" fillId="0" borderId="0"/>
    <xf numFmtId="238" fontId="176" fillId="0" borderId="0"/>
    <xf numFmtId="238" fontId="176" fillId="0" borderId="0"/>
    <xf numFmtId="0" fontId="178" fillId="0" borderId="0"/>
    <xf numFmtId="238" fontId="176"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77" fillId="0" borderId="0"/>
    <xf numFmtId="0" fontId="14" fillId="0" borderId="0"/>
    <xf numFmtId="0" fontId="14" fillId="0" borderId="0"/>
    <xf numFmtId="238" fontId="228" fillId="0" borderId="0"/>
    <xf numFmtId="0" fontId="14" fillId="0" borderId="0"/>
    <xf numFmtId="0" fontId="14" fillId="0" borderId="0"/>
    <xf numFmtId="238" fontId="228" fillId="0" borderId="0"/>
    <xf numFmtId="0" fontId="33" fillId="0" borderId="0"/>
    <xf numFmtId="0" fontId="14" fillId="0" borderId="0"/>
    <xf numFmtId="0" fontId="14" fillId="0" borderId="0"/>
    <xf numFmtId="0" fontId="33" fillId="0" borderId="0"/>
    <xf numFmtId="0" fontId="14" fillId="0" borderId="0"/>
    <xf numFmtId="0" fontId="14" fillId="0" borderId="0"/>
    <xf numFmtId="0" fontId="33" fillId="0" borderId="0"/>
    <xf numFmtId="0" fontId="14" fillId="0" borderId="0"/>
    <xf numFmtId="0" fontId="14" fillId="0" borderId="0"/>
    <xf numFmtId="0" fontId="14" fillId="0" borderId="0"/>
    <xf numFmtId="0" fontId="33" fillId="0" borderId="0"/>
    <xf numFmtId="0" fontId="14" fillId="0" borderId="0"/>
    <xf numFmtId="0" fontId="14" fillId="0" borderId="0"/>
    <xf numFmtId="0" fontId="33" fillId="0" borderId="0"/>
    <xf numFmtId="0" fontId="14" fillId="0" borderId="0"/>
    <xf numFmtId="0" fontId="14" fillId="0" borderId="0"/>
    <xf numFmtId="0" fontId="33" fillId="0" borderId="0"/>
    <xf numFmtId="0" fontId="14" fillId="0" borderId="0"/>
    <xf numFmtId="0" fontId="14" fillId="0" borderId="0"/>
    <xf numFmtId="0" fontId="33" fillId="0" borderId="0"/>
    <xf numFmtId="0" fontId="14" fillId="0" borderId="0"/>
    <xf numFmtId="0" fontId="14" fillId="0" borderId="0"/>
    <xf numFmtId="0" fontId="33" fillId="0" borderId="0"/>
    <xf numFmtId="0" fontId="14" fillId="0" borderId="0"/>
    <xf numFmtId="0" fontId="14" fillId="0" borderId="0"/>
    <xf numFmtId="0" fontId="33" fillId="0" borderId="0"/>
    <xf numFmtId="238" fontId="35" fillId="0" borderId="0"/>
    <xf numFmtId="0" fontId="178" fillId="0" borderId="0"/>
    <xf numFmtId="0" fontId="34" fillId="0" borderId="0"/>
    <xf numFmtId="0" fontId="178" fillId="0" borderId="0"/>
    <xf numFmtId="0" fontId="34" fillId="0" borderId="0"/>
    <xf numFmtId="0" fontId="34" fillId="0" borderId="0"/>
    <xf numFmtId="0" fontId="34" fillId="0" borderId="0"/>
    <xf numFmtId="0" fontId="34" fillId="0" borderId="0"/>
    <xf numFmtId="0" fontId="34" fillId="0" borderId="0"/>
    <xf numFmtId="0" fontId="178" fillId="0" borderId="0"/>
    <xf numFmtId="0" fontId="178" fillId="0" borderId="0"/>
    <xf numFmtId="0" fontId="178" fillId="0" borderId="0"/>
    <xf numFmtId="0" fontId="178" fillId="0" borderId="0"/>
    <xf numFmtId="0" fontId="34" fillId="0" borderId="0"/>
    <xf numFmtId="0" fontId="34" fillId="0" borderId="0"/>
    <xf numFmtId="0" fontId="34" fillId="0" borderId="0"/>
    <xf numFmtId="0" fontId="34" fillId="0" borderId="0"/>
    <xf numFmtId="0" fontId="34"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5" fontId="34" fillId="0" borderId="0"/>
    <xf numFmtId="0" fontId="14"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188" fontId="14" fillId="0" borderId="0"/>
    <xf numFmtId="238" fontId="35" fillId="0" borderId="0"/>
    <xf numFmtId="0" fontId="178" fillId="0" borderId="0"/>
    <xf numFmtId="0" fontId="178" fillId="0" borderId="0"/>
    <xf numFmtId="0" fontId="178" fillId="0" borderId="0"/>
    <xf numFmtId="0" fontId="178" fillId="0" borderId="0"/>
    <xf numFmtId="0" fontId="178" fillId="0" borderId="0"/>
    <xf numFmtId="238" fontId="35" fillId="0" borderId="0"/>
    <xf numFmtId="238" fontId="35" fillId="0" borderId="0"/>
    <xf numFmtId="238" fontId="35" fillId="0" borderId="0"/>
    <xf numFmtId="238" fontId="35" fillId="0" borderId="0"/>
    <xf numFmtId="235" fontId="45" fillId="0" borderId="0">
      <alignment vertical="top"/>
    </xf>
    <xf numFmtId="238" fontId="35"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38" fontId="35" fillId="0" borderId="0"/>
    <xf numFmtId="238" fontId="35" fillId="0" borderId="0"/>
    <xf numFmtId="238" fontId="35" fillId="0" borderId="0"/>
    <xf numFmtId="238" fontId="35" fillId="0" borderId="0"/>
    <xf numFmtId="188" fontId="45" fillId="0" borderId="0">
      <alignment vertical="top"/>
    </xf>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43"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55" fontId="45" fillId="0" borderId="0">
      <alignment vertical="top"/>
    </xf>
    <xf numFmtId="238" fontId="35" fillId="0" borderId="0"/>
    <xf numFmtId="238" fontId="35" fillId="0" borderId="0"/>
    <xf numFmtId="238" fontId="35" fillId="0" borderId="0"/>
    <xf numFmtId="238" fontId="35" fillId="0" borderId="0"/>
    <xf numFmtId="238" fontId="35" fillId="0" borderId="0"/>
    <xf numFmtId="238" fontId="35" fillId="0" borderId="0"/>
    <xf numFmtId="0" fontId="34" fillId="0" borderId="0"/>
    <xf numFmtId="235" fontId="34" fillId="0" borderId="0"/>
    <xf numFmtId="255" fontId="45" fillId="0" borderId="0">
      <alignment vertical="top"/>
    </xf>
    <xf numFmtId="0" fontId="33" fillId="0" borderId="0"/>
    <xf numFmtId="0" fontId="143" fillId="0" borderId="0"/>
    <xf numFmtId="238" fontId="35" fillId="0" borderId="0"/>
    <xf numFmtId="238" fontId="35" fillId="0" borderId="0"/>
    <xf numFmtId="238" fontId="35" fillId="0" borderId="0"/>
    <xf numFmtId="0" fontId="14" fillId="0" borderId="0"/>
    <xf numFmtId="0" fontId="14" fillId="0" borderId="0"/>
    <xf numFmtId="0" fontId="33" fillId="0" borderId="0"/>
    <xf numFmtId="0" fontId="14" fillId="0" borderId="0"/>
    <xf numFmtId="0" fontId="14" fillId="0" borderId="0"/>
    <xf numFmtId="0" fontId="33" fillId="0" borderId="0"/>
    <xf numFmtId="0" fontId="14" fillId="0" borderId="0"/>
    <xf numFmtId="0" fontId="14" fillId="0" borderId="0"/>
    <xf numFmtId="0" fontId="33" fillId="0" borderId="0"/>
    <xf numFmtId="0" fontId="14" fillId="0" borderId="0"/>
    <xf numFmtId="0" fontId="14" fillId="0" borderId="0"/>
    <xf numFmtId="0" fontId="33" fillId="0" borderId="0"/>
    <xf numFmtId="0" fontId="14" fillId="0" borderId="0"/>
    <xf numFmtId="0" fontId="14" fillId="0" borderId="0"/>
    <xf numFmtId="0" fontId="33" fillId="0" borderId="0"/>
    <xf numFmtId="0" fontId="14" fillId="0" borderId="0"/>
    <xf numFmtId="0" fontId="14" fillId="0" borderId="0"/>
    <xf numFmtId="0" fontId="33" fillId="0" borderId="0"/>
    <xf numFmtId="0" fontId="14" fillId="0" borderId="0"/>
    <xf numFmtId="0" fontId="14" fillId="0" borderId="0"/>
    <xf numFmtId="0" fontId="33" fillId="0" borderId="0"/>
    <xf numFmtId="0" fontId="14" fillId="0" borderId="0"/>
    <xf numFmtId="0" fontId="14" fillId="0" borderId="0"/>
    <xf numFmtId="0" fontId="33" fillId="0" borderId="0"/>
    <xf numFmtId="0" fontId="14" fillId="0" borderId="0"/>
    <xf numFmtId="0" fontId="14" fillId="0" borderId="0"/>
    <xf numFmtId="0" fontId="33" fillId="0" borderId="0"/>
    <xf numFmtId="0" fontId="14" fillId="0" borderId="0"/>
    <xf numFmtId="0" fontId="14" fillId="0" borderId="0"/>
    <xf numFmtId="0" fontId="33"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5" fontId="14" fillId="0" borderId="0"/>
    <xf numFmtId="0" fontId="14" fillId="0" borderId="0"/>
    <xf numFmtId="0" fontId="14"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5" fontId="34"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5" fontId="33"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4" fillId="0" borderId="0"/>
    <xf numFmtId="235" fontId="33" fillId="0" borderId="0"/>
    <xf numFmtId="238" fontId="35" fillId="0" borderId="0"/>
    <xf numFmtId="238" fontId="35" fillId="0" borderId="0"/>
    <xf numFmtId="0" fontId="176" fillId="0" borderId="0"/>
    <xf numFmtId="0" fontId="14" fillId="0" borderId="0"/>
    <xf numFmtId="0" fontId="176" fillId="0" borderId="0"/>
    <xf numFmtId="0" fontId="14" fillId="0" borderId="0"/>
    <xf numFmtId="0" fontId="14" fillId="0" borderId="0"/>
    <xf numFmtId="0" fontId="14" fillId="0" borderId="0"/>
    <xf numFmtId="0" fontId="14" fillId="0" borderId="0"/>
    <xf numFmtId="0" fontId="14" fillId="0" borderId="0"/>
    <xf numFmtId="0" fontId="176" fillId="0" borderId="0"/>
    <xf numFmtId="0" fontId="176" fillId="0" borderId="0"/>
    <xf numFmtId="0" fontId="176" fillId="0" borderId="0"/>
    <xf numFmtId="0" fontId="176" fillId="0" borderId="0"/>
    <xf numFmtId="0" fontId="14" fillId="0" borderId="0"/>
    <xf numFmtId="0" fontId="14" fillId="0" borderId="0"/>
    <xf numFmtId="0" fontId="14" fillId="0" borderId="0"/>
    <xf numFmtId="0" fontId="14" fillId="0" borderId="0"/>
    <xf numFmtId="0" fontId="14"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4" fillId="0" borderId="0"/>
    <xf numFmtId="0" fontId="14" fillId="0" borderId="0"/>
    <xf numFmtId="0" fontId="33" fillId="0" borderId="0"/>
    <xf numFmtId="0" fontId="14" fillId="0" borderId="0"/>
    <xf numFmtId="0" fontId="14" fillId="0" borderId="0"/>
    <xf numFmtId="0" fontId="33" fillId="0" borderId="0"/>
    <xf numFmtId="0" fontId="14" fillId="0" borderId="0"/>
    <xf numFmtId="0" fontId="14" fillId="0" borderId="0"/>
    <xf numFmtId="0" fontId="33" fillId="0" borderId="0"/>
    <xf numFmtId="0" fontId="14" fillId="0" borderId="0"/>
    <xf numFmtId="0" fontId="14" fillId="0" borderId="0"/>
    <xf numFmtId="0" fontId="33" fillId="0" borderId="0"/>
    <xf numFmtId="0" fontId="14" fillId="0" borderId="0"/>
    <xf numFmtId="0" fontId="14" fillId="0" borderId="0"/>
    <xf numFmtId="0" fontId="33" fillId="0" borderId="0"/>
    <xf numFmtId="0" fontId="14" fillId="0" borderId="0"/>
    <xf numFmtId="0" fontId="14" fillId="0" borderId="0"/>
    <xf numFmtId="0" fontId="33" fillId="0" borderId="0"/>
    <xf numFmtId="0" fontId="14" fillId="0" borderId="0"/>
    <xf numFmtId="0" fontId="14" fillId="0" borderId="0"/>
    <xf numFmtId="0" fontId="33" fillId="0" borderId="0"/>
    <xf numFmtId="0" fontId="14" fillId="0" borderId="0"/>
    <xf numFmtId="0" fontId="14" fillId="0" borderId="0"/>
    <xf numFmtId="0" fontId="33" fillId="0" borderId="0"/>
    <xf numFmtId="0" fontId="14" fillId="0" borderId="0"/>
    <xf numFmtId="0" fontId="14" fillId="0" borderId="0"/>
    <xf numFmtId="0" fontId="33" fillId="0" borderId="0"/>
    <xf numFmtId="0" fontId="14" fillId="0" borderId="0"/>
    <xf numFmtId="0" fontId="14" fillId="0" borderId="0"/>
    <xf numFmtId="0" fontId="33"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5" fontId="34" fillId="0" borderId="0"/>
    <xf numFmtId="0" fontId="14" fillId="0" borderId="0"/>
    <xf numFmtId="0" fontId="14"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0" fontId="178" fillId="0" borderId="0"/>
    <xf numFmtId="235" fontId="34" fillId="0" borderId="0"/>
    <xf numFmtId="238" fontId="35" fillId="0" borderId="0"/>
    <xf numFmtId="238" fontId="35" fillId="0" borderId="0"/>
    <xf numFmtId="0" fontId="176" fillId="0" borderId="0"/>
    <xf numFmtId="0" fontId="178" fillId="0" borderId="0"/>
    <xf numFmtId="0" fontId="176" fillId="0" borderId="0"/>
    <xf numFmtId="0" fontId="178" fillId="0" borderId="0"/>
    <xf numFmtId="0" fontId="178" fillId="0" borderId="0"/>
    <xf numFmtId="0" fontId="178" fillId="0" borderId="0"/>
    <xf numFmtId="0" fontId="178" fillId="0" borderId="0"/>
    <xf numFmtId="0" fontId="178" fillId="0" borderId="0"/>
    <xf numFmtId="0" fontId="176" fillId="0" borderId="0"/>
    <xf numFmtId="0" fontId="176" fillId="0" borderId="0"/>
    <xf numFmtId="0" fontId="176" fillId="0" borderId="0"/>
    <xf numFmtId="0" fontId="176" fillId="0" borderId="0"/>
    <xf numFmtId="0" fontId="178" fillId="0" borderId="0"/>
    <xf numFmtId="0" fontId="178" fillId="0" borderId="0"/>
    <xf numFmtId="0" fontId="178" fillId="0" borderId="0"/>
    <xf numFmtId="0" fontId="178" fillId="0" borderId="0"/>
    <xf numFmtId="0" fontId="178" fillId="0" borderId="0"/>
    <xf numFmtId="238" fontId="35" fillId="0" borderId="0"/>
    <xf numFmtId="238" fontId="35" fillId="0" borderId="0"/>
    <xf numFmtId="238" fontId="35" fillId="0" borderId="0"/>
    <xf numFmtId="238" fontId="35" fillId="0" borderId="0"/>
    <xf numFmtId="238" fontId="35" fillId="0" borderId="0"/>
    <xf numFmtId="238" fontId="35" fillId="0" borderId="0"/>
    <xf numFmtId="235" fontId="34" fillId="0" borderId="0"/>
    <xf numFmtId="0" fontId="14" fillId="0" borderId="0"/>
    <xf numFmtId="0" fontId="14" fillId="0" borderId="0"/>
    <xf numFmtId="0" fontId="33" fillId="0" borderId="0"/>
    <xf numFmtId="0" fontId="34" fillId="0" borderId="0"/>
    <xf numFmtId="0" fontId="33" fillId="0" borderId="0"/>
    <xf numFmtId="0" fontId="14" fillId="0" borderId="0"/>
    <xf numFmtId="0" fontId="14" fillId="0" borderId="0"/>
    <xf numFmtId="0" fontId="33" fillId="0" borderId="0"/>
    <xf numFmtId="0" fontId="14" fillId="0" borderId="0"/>
    <xf numFmtId="0" fontId="14" fillId="0" borderId="0"/>
    <xf numFmtId="0" fontId="14" fillId="0" borderId="0"/>
    <xf numFmtId="0" fontId="33" fillId="0" borderId="0"/>
    <xf numFmtId="0" fontId="14" fillId="0" borderId="0"/>
    <xf numFmtId="0" fontId="14" fillId="0" borderId="0"/>
    <xf numFmtId="0" fontId="45" fillId="0" borderId="0">
      <alignment vertical="top"/>
    </xf>
    <xf numFmtId="0" fontId="33" fillId="0" borderId="0"/>
    <xf numFmtId="178" fontId="45" fillId="0" borderId="0">
      <alignment vertical="top"/>
    </xf>
    <xf numFmtId="0" fontId="14" fillId="0" borderId="0"/>
    <xf numFmtId="0" fontId="14" fillId="0" borderId="0"/>
    <xf numFmtId="178" fontId="45" fillId="0" borderId="0">
      <alignment vertical="top"/>
    </xf>
    <xf numFmtId="0" fontId="33" fillId="0" borderId="0"/>
    <xf numFmtId="178" fontId="45" fillId="0" borderId="0">
      <alignment vertical="top"/>
    </xf>
    <xf numFmtId="0" fontId="14" fillId="0" borderId="0"/>
    <xf numFmtId="0" fontId="14" fillId="0" borderId="0"/>
    <xf numFmtId="178" fontId="45" fillId="0" borderId="0">
      <alignment vertical="top"/>
    </xf>
    <xf numFmtId="0" fontId="33" fillId="0" borderId="0"/>
    <xf numFmtId="178" fontId="45" fillId="0" borderId="0">
      <alignment vertical="top"/>
    </xf>
    <xf numFmtId="0" fontId="14" fillId="0" borderId="0"/>
    <xf numFmtId="0" fontId="14" fillId="0" borderId="0"/>
    <xf numFmtId="178" fontId="45" fillId="0" borderId="0">
      <alignment vertical="top"/>
    </xf>
    <xf numFmtId="0" fontId="33" fillId="0" borderId="0"/>
    <xf numFmtId="178" fontId="45" fillId="0" borderId="0">
      <alignment vertical="top"/>
    </xf>
    <xf numFmtId="0" fontId="14" fillId="0" borderId="0"/>
    <xf numFmtId="0" fontId="14" fillId="0" borderId="0"/>
    <xf numFmtId="178" fontId="45" fillId="0" borderId="0">
      <alignment vertical="top"/>
    </xf>
    <xf numFmtId="0" fontId="33" fillId="0" borderId="0"/>
    <xf numFmtId="178" fontId="45" fillId="0" borderId="0">
      <alignment vertical="top"/>
    </xf>
    <xf numFmtId="0" fontId="14" fillId="0" borderId="0"/>
    <xf numFmtId="0" fontId="14" fillId="0" borderId="0"/>
    <xf numFmtId="178" fontId="45" fillId="0" borderId="0">
      <alignment vertical="top"/>
    </xf>
    <xf numFmtId="0" fontId="33" fillId="0" borderId="0"/>
    <xf numFmtId="0" fontId="178" fillId="25" borderId="12" applyNumberFormat="0" applyFont="0" applyAlignment="0" applyProtection="0"/>
    <xf numFmtId="0" fontId="178" fillId="25" borderId="12" applyNumberFormat="0" applyFont="0" applyAlignment="0" applyProtection="0"/>
    <xf numFmtId="0" fontId="178" fillId="25" borderId="12" applyNumberFormat="0" applyFont="0" applyAlignment="0" applyProtection="0"/>
    <xf numFmtId="0" fontId="153" fillId="61" borderId="56" applyNumberFormat="0" applyFont="0" applyAlignment="0" applyProtection="0"/>
    <xf numFmtId="0" fontId="153" fillId="61" borderId="56" applyNumberFormat="0" applyFont="0" applyAlignment="0" applyProtection="0"/>
    <xf numFmtId="0" fontId="153" fillId="61" borderId="56" applyNumberFormat="0" applyFont="0" applyAlignment="0" applyProtection="0"/>
    <xf numFmtId="0" fontId="153" fillId="61" borderId="56" applyNumberFormat="0" applyFont="0" applyAlignment="0" applyProtection="0"/>
    <xf numFmtId="0" fontId="153" fillId="61" borderId="56" applyNumberFormat="0" applyFont="0" applyAlignment="0" applyProtection="0"/>
    <xf numFmtId="235" fontId="34" fillId="25" borderId="12" applyNumberFormat="0" applyFont="0" applyAlignment="0" applyProtection="0"/>
    <xf numFmtId="235" fontId="34" fillId="25" borderId="12" applyNumberFormat="0" applyFont="0" applyAlignment="0" applyProtection="0"/>
    <xf numFmtId="0" fontId="34" fillId="25" borderId="12" applyNumberFormat="0" applyFont="0" applyAlignment="0" applyProtection="0"/>
    <xf numFmtId="0" fontId="34" fillId="25" borderId="12" applyNumberFormat="0" applyFont="0" applyAlignment="0" applyProtection="0"/>
    <xf numFmtId="0" fontId="34" fillId="25" borderId="12" applyNumberFormat="0" applyFont="0" applyAlignment="0" applyProtection="0"/>
    <xf numFmtId="0" fontId="34" fillId="25" borderId="12" applyNumberFormat="0" applyFont="0" applyAlignment="0" applyProtection="0"/>
    <xf numFmtId="0" fontId="34" fillId="25" borderId="12" applyNumberFormat="0" applyFont="0" applyAlignment="0" applyProtection="0"/>
    <xf numFmtId="0" fontId="178" fillId="25" borderId="12" applyNumberFormat="0" applyFont="0" applyAlignment="0" applyProtection="0"/>
    <xf numFmtId="0" fontId="178" fillId="25" borderId="12" applyNumberFormat="0" applyFont="0" applyAlignment="0" applyProtection="0"/>
    <xf numFmtId="0" fontId="178" fillId="25" borderId="12" applyNumberFormat="0" applyFont="0" applyAlignment="0" applyProtection="0"/>
    <xf numFmtId="0" fontId="101" fillId="0" borderId="0">
      <alignment wrapText="1"/>
    </xf>
    <xf numFmtId="3" fontId="34" fillId="46" borderId="10">
      <alignment horizontal="right"/>
      <protection locked="0"/>
    </xf>
    <xf numFmtId="186" fontId="34" fillId="46" borderId="10">
      <alignment horizontal="right"/>
      <protection locked="0"/>
    </xf>
    <xf numFmtId="10" fontId="34" fillId="46" borderId="10" applyFont="0">
      <alignment horizontal="right"/>
      <protection locked="0"/>
    </xf>
    <xf numFmtId="9" fontId="34" fillId="46" borderId="10">
      <alignment horizontal="right"/>
      <protection locked="0"/>
    </xf>
    <xf numFmtId="0" fontId="34" fillId="46" borderId="10">
      <alignment horizontal="center" wrapText="1"/>
    </xf>
    <xf numFmtId="0" fontId="34" fillId="46" borderId="10" applyNumberFormat="0" applyFont="0">
      <alignment horizontal="center" wrapText="1"/>
      <protection locked="0"/>
    </xf>
    <xf numFmtId="0" fontId="59" fillId="20" borderId="13" applyNumberFormat="0" applyAlignment="0" applyProtection="0"/>
    <xf numFmtId="0" fontId="59" fillId="20" borderId="13" applyNumberFormat="0" applyAlignment="0" applyProtection="0"/>
    <xf numFmtId="0" fontId="59" fillId="20" borderId="13" applyNumberFormat="0" applyAlignment="0" applyProtection="0"/>
    <xf numFmtId="235" fontId="179" fillId="20" borderId="13" applyNumberFormat="0" applyAlignment="0" applyProtection="0"/>
    <xf numFmtId="0" fontId="59" fillId="20" borderId="13" applyNumberFormat="0" applyAlignment="0" applyProtection="0"/>
    <xf numFmtId="0" fontId="59" fillId="20" borderId="13" applyNumberFormat="0" applyAlignment="0" applyProtection="0"/>
    <xf numFmtId="0" fontId="59" fillId="20" borderId="13" applyNumberFormat="0" applyAlignment="0" applyProtection="0"/>
    <xf numFmtId="0" fontId="59" fillId="20" borderId="13" applyNumberFormat="0" applyAlignment="0" applyProtection="0"/>
    <xf numFmtId="0" fontId="59" fillId="20" borderId="13" applyNumberFormat="0" applyAlignment="0" applyProtection="0"/>
    <xf numFmtId="0" fontId="59" fillId="20" borderId="13" applyNumberFormat="0" applyAlignment="0" applyProtection="0"/>
    <xf numFmtId="222" fontId="45" fillId="56" borderId="0">
      <alignment horizontal="right"/>
    </xf>
    <xf numFmtId="222" fontId="45" fillId="56" borderId="0">
      <alignment horizontal="right"/>
    </xf>
    <xf numFmtId="222" fontId="45" fillId="56" borderId="0">
      <alignment horizontal="right"/>
    </xf>
    <xf numFmtId="40" fontId="143" fillId="37" borderId="0">
      <alignment horizontal="right"/>
    </xf>
    <xf numFmtId="0" fontId="181" fillId="37" borderId="0">
      <alignment horizontal="right"/>
    </xf>
    <xf numFmtId="0" fontId="180" fillId="42" borderId="0">
      <alignment horizontal="center"/>
    </xf>
    <xf numFmtId="0" fontId="182" fillId="37" borderId="22"/>
    <xf numFmtId="0" fontId="182" fillId="37" borderId="22"/>
    <xf numFmtId="0" fontId="182" fillId="37" borderId="22"/>
    <xf numFmtId="0" fontId="182" fillId="37" borderId="22"/>
    <xf numFmtId="0" fontId="182" fillId="37" borderId="22"/>
    <xf numFmtId="0" fontId="182" fillId="37" borderId="22"/>
    <xf numFmtId="0" fontId="182" fillId="37" borderId="22"/>
    <xf numFmtId="0" fontId="182" fillId="37" borderId="22"/>
    <xf numFmtId="0" fontId="182" fillId="37" borderId="22"/>
    <xf numFmtId="0" fontId="182" fillId="37" borderId="22"/>
    <xf numFmtId="0" fontId="182" fillId="37" borderId="22"/>
    <xf numFmtId="0" fontId="182" fillId="37" borderId="22"/>
    <xf numFmtId="0" fontId="182" fillId="37" borderId="22"/>
    <xf numFmtId="0" fontId="182" fillId="37" borderId="22"/>
    <xf numFmtId="0" fontId="182" fillId="37" borderId="22"/>
    <xf numFmtId="0" fontId="182" fillId="37" borderId="22"/>
    <xf numFmtId="0" fontId="182" fillId="37" borderId="22"/>
    <xf numFmtId="0" fontId="182" fillId="37" borderId="22"/>
    <xf numFmtId="235" fontId="182" fillId="37" borderId="22"/>
    <xf numFmtId="0" fontId="149" fillId="62" borderId="22"/>
    <xf numFmtId="0" fontId="182" fillId="37" borderId="22"/>
    <xf numFmtId="0" fontId="182" fillId="37" borderId="22"/>
    <xf numFmtId="0" fontId="182" fillId="37" borderId="22"/>
    <xf numFmtId="0" fontId="182" fillId="37" borderId="22"/>
    <xf numFmtId="0" fontId="182" fillId="37" borderId="22"/>
    <xf numFmtId="0" fontId="182" fillId="37" borderId="22"/>
    <xf numFmtId="0" fontId="182" fillId="37" borderId="22"/>
    <xf numFmtId="0" fontId="182" fillId="0" borderId="0" applyBorder="0">
      <alignment horizontal="centerContinuous"/>
    </xf>
    <xf numFmtId="0" fontId="183" fillId="56" borderId="0" applyBorder="0">
      <alignment horizontal="centerContinuous"/>
    </xf>
    <xf numFmtId="0" fontId="185" fillId="0" borderId="0" applyBorder="0">
      <alignment horizontal="centerContinuous"/>
    </xf>
    <xf numFmtId="0" fontId="184" fillId="62" borderId="0" applyBorder="0">
      <alignment horizontal="centerContinuous"/>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0"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0" fontId="41" fillId="0" borderId="0" applyFill="0" applyBorder="0" applyProtection="0">
      <alignment horizontal="center" vertical="center"/>
    </xf>
    <xf numFmtId="238" fontId="41" fillId="0" borderId="0" applyFill="0" applyBorder="0" applyProtection="0">
      <alignment horizontal="center" vertical="center"/>
    </xf>
    <xf numFmtId="238" fontId="41" fillId="0" borderId="0" applyFill="0" applyBorder="0" applyProtection="0">
      <alignment horizontal="center" vertical="center"/>
    </xf>
    <xf numFmtId="0" fontId="41" fillId="0" borderId="0" applyFill="0" applyBorder="0" applyProtection="0">
      <alignment horizontal="center" vertical="center"/>
    </xf>
    <xf numFmtId="238" fontId="41" fillId="0" borderId="0" applyFill="0" applyBorder="0" applyProtection="0">
      <alignment horizontal="center" vertical="center"/>
    </xf>
    <xf numFmtId="0" fontId="41" fillId="0" borderId="0" applyFill="0" applyBorder="0" applyProtection="0">
      <alignment horizontal="center" vertical="center"/>
    </xf>
    <xf numFmtId="223" fontId="34" fillId="0" borderId="0" applyFont="0" applyFill="0" applyBorder="0" applyAlignment="0" applyProtection="0"/>
    <xf numFmtId="223" fontId="34" fillId="0" borderId="0" applyFont="0" applyFill="0" applyBorder="0" applyAlignment="0" applyProtection="0"/>
    <xf numFmtId="223" fontId="34" fillId="0" borderId="0" applyFont="0" applyFill="0" applyBorder="0" applyAlignment="0" applyProtection="0"/>
    <xf numFmtId="223" fontId="34" fillId="0" borderId="0" applyFont="0" applyFill="0" applyBorder="0" applyAlignment="0" applyProtection="0"/>
    <xf numFmtId="223" fontId="34" fillId="0" borderId="0" applyFont="0" applyFill="0" applyBorder="0" applyAlignment="0" applyProtection="0"/>
    <xf numFmtId="223" fontId="34" fillId="0" borderId="0" applyFont="0" applyFill="0" applyBorder="0" applyAlignment="0" applyProtection="0"/>
    <xf numFmtId="223" fontId="34" fillId="0" borderId="0" applyFont="0" applyFill="0" applyBorder="0" applyAlignment="0" applyProtection="0"/>
    <xf numFmtId="223" fontId="34" fillId="0" borderId="0" applyFont="0" applyFill="0" applyBorder="0" applyAlignment="0" applyProtection="0"/>
    <xf numFmtId="223" fontId="34" fillId="0" borderId="0" applyFont="0" applyFill="0" applyBorder="0" applyAlignment="0" applyProtection="0"/>
    <xf numFmtId="223" fontId="34" fillId="0" borderId="0" applyFont="0" applyFill="0" applyBorder="0" applyAlignment="0" applyProtection="0"/>
    <xf numFmtId="223" fontId="34" fillId="0" borderId="0" applyFont="0" applyFill="0" applyBorder="0" applyAlignment="0" applyProtection="0"/>
    <xf numFmtId="223" fontId="34" fillId="0" borderId="0" applyFont="0" applyFill="0" applyBorder="0" applyAlignment="0" applyProtection="0"/>
    <xf numFmtId="223" fontId="34" fillId="0" borderId="0" applyFont="0" applyFill="0" applyBorder="0" applyAlignment="0" applyProtection="0"/>
    <xf numFmtId="223" fontId="34" fillId="0" borderId="0" applyFont="0" applyFill="0" applyBorder="0" applyAlignment="0" applyProtection="0"/>
    <xf numFmtId="223" fontId="34" fillId="0" borderId="0" applyFont="0" applyFill="0" applyBorder="0" applyAlignment="0" applyProtection="0"/>
    <xf numFmtId="223" fontId="34" fillId="0" borderId="0" applyFont="0" applyFill="0" applyBorder="0" applyAlignment="0" applyProtection="0"/>
    <xf numFmtId="223" fontId="34" fillId="0" borderId="0" applyFont="0" applyFill="0" applyBorder="0" applyAlignment="0" applyProtection="0"/>
    <xf numFmtId="223" fontId="34" fillId="0" borderId="0" applyFont="0" applyFill="0" applyBorder="0" applyAlignment="0" applyProtection="0"/>
    <xf numFmtId="223" fontId="34" fillId="0" borderId="0" applyFont="0" applyFill="0" applyBorder="0" applyAlignment="0" applyProtection="0"/>
    <xf numFmtId="223" fontId="34" fillId="0" borderId="0" applyFont="0" applyFill="0" applyBorder="0" applyAlignment="0" applyProtection="0"/>
    <xf numFmtId="223" fontId="34" fillId="0" borderId="0" applyFont="0" applyFill="0" applyBorder="0" applyAlignment="0" applyProtection="0"/>
    <xf numFmtId="223" fontId="34"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76" fillId="0" borderId="0" applyFont="0" applyFill="0" applyBorder="0" applyAlignment="0" applyProtection="0"/>
    <xf numFmtId="9" fontId="14"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3" fillId="0" borderId="0" applyFont="0" applyFill="0" applyBorder="0" applyAlignment="0" applyProtection="0"/>
    <xf numFmtId="9" fontId="153" fillId="0" borderId="0" applyFont="0" applyFill="0" applyBorder="0" applyAlignment="0" applyProtection="0"/>
    <xf numFmtId="9" fontId="3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225" fillId="0" borderId="0" applyFont="0" applyFill="0" applyBorder="0" applyAlignment="0" applyProtection="0"/>
    <xf numFmtId="9" fontId="225" fillId="0" borderId="0" applyFont="0" applyFill="0" applyBorder="0" applyAlignment="0" applyProtection="0"/>
    <xf numFmtId="9" fontId="225" fillId="0" borderId="0" applyFont="0" applyFill="0" applyBorder="0" applyAlignment="0" applyProtection="0"/>
    <xf numFmtId="9" fontId="225" fillId="0" borderId="0" applyFont="0" applyFill="0" applyBorder="0" applyAlignment="0" applyProtection="0"/>
    <xf numFmtId="9" fontId="225" fillId="0" borderId="0" applyFont="0" applyFill="0" applyBorder="0" applyAlignment="0" applyProtection="0"/>
    <xf numFmtId="9" fontId="225" fillId="0" borderId="0" applyFont="0" applyFill="0" applyBorder="0" applyAlignment="0" applyProtection="0"/>
    <xf numFmtId="9" fontId="225" fillId="0" borderId="0" applyFont="0" applyFill="0" applyBorder="0" applyAlignment="0" applyProtection="0"/>
    <xf numFmtId="9" fontId="225" fillId="0" borderId="0" applyFont="0" applyFill="0" applyBorder="0" applyAlignment="0" applyProtection="0"/>
    <xf numFmtId="9" fontId="225" fillId="0" borderId="0" applyFont="0" applyFill="0" applyBorder="0" applyAlignment="0" applyProtection="0"/>
    <xf numFmtId="9" fontId="225" fillId="0" borderId="0" applyFont="0" applyFill="0" applyBorder="0" applyAlignment="0" applyProtection="0"/>
    <xf numFmtId="9" fontId="225" fillId="0" borderId="0" applyFont="0" applyFill="0" applyBorder="0" applyAlignment="0" applyProtection="0"/>
    <xf numFmtId="9" fontId="225" fillId="0" borderId="0" applyFont="0" applyFill="0" applyBorder="0" applyAlignment="0" applyProtection="0"/>
    <xf numFmtId="9" fontId="225" fillId="0" borderId="0" applyFont="0" applyFill="0" applyBorder="0" applyAlignment="0" applyProtection="0"/>
    <xf numFmtId="9" fontId="225"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225" fillId="0" borderId="0" applyFont="0" applyFill="0" applyBorder="0" applyAlignment="0" applyProtection="0"/>
    <xf numFmtId="9" fontId="225" fillId="0" borderId="0" applyFont="0" applyFill="0" applyBorder="0" applyAlignment="0" applyProtection="0"/>
    <xf numFmtId="9" fontId="35" fillId="0" borderId="0" applyFont="0" applyFill="0" applyBorder="0" applyAlignment="0" applyProtection="0"/>
    <xf numFmtId="9" fontId="3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34" fillId="0" borderId="0" applyFont="0" applyFill="0" applyBorder="0" applyAlignment="0" applyProtection="0"/>
    <xf numFmtId="9" fontId="35" fillId="0" borderId="0" applyFont="0" applyFill="0" applyBorder="0" applyAlignment="0" applyProtection="0"/>
    <xf numFmtId="9" fontId="34" fillId="0" borderId="0" applyFont="0" applyFill="0" applyBorder="0" applyAlignment="0" applyProtection="0"/>
    <xf numFmtId="9" fontId="1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76"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22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5" fillId="0" borderId="0" applyFont="0" applyFill="0" applyBorder="0" applyAlignment="0" applyProtection="0"/>
    <xf numFmtId="9" fontId="176" fillId="0" borderId="0" applyFont="0" applyFill="0" applyBorder="0" applyAlignment="0" applyProtection="0"/>
    <xf numFmtId="9" fontId="14" fillId="0" borderId="0" applyFont="0" applyFill="0" applyBorder="0" applyAlignment="0" applyProtection="0"/>
    <xf numFmtId="9" fontId="152" fillId="0" borderId="0" applyFont="0" applyFill="0" applyBorder="0" applyAlignment="0" applyProtection="0"/>
    <xf numFmtId="9" fontId="14" fillId="0" borderId="0" applyFont="0" applyFill="0" applyBorder="0" applyAlignment="0" applyProtection="0"/>
    <xf numFmtId="9" fontId="34" fillId="0" borderId="0" applyFont="0" applyFill="0" applyBorder="0" applyAlignment="0" applyProtection="0"/>
    <xf numFmtId="9" fontId="224" fillId="0" borderId="0" applyFont="0" applyFill="0" applyBorder="0" applyAlignment="0" applyProtection="0"/>
    <xf numFmtId="9" fontId="34" fillId="0" borderId="0" applyFont="0" applyFill="0" applyBorder="0" applyAlignment="0" applyProtection="0"/>
    <xf numFmtId="9" fontId="176" fillId="0" borderId="0" applyFont="0" applyFill="0" applyBorder="0" applyAlignment="0" applyProtection="0"/>
    <xf numFmtId="9" fontId="34" fillId="0" borderId="0" applyFont="0" applyFill="0" applyBorder="0" applyAlignment="0" applyProtection="0"/>
    <xf numFmtId="9" fontId="14" fillId="0" borderId="0" applyFont="0" applyFill="0" applyBorder="0" applyAlignment="0" applyProtection="0"/>
    <xf numFmtId="9" fontId="34" fillId="0" borderId="0" applyFont="0" applyFill="0" applyBorder="0" applyAlignment="0" applyProtection="0"/>
    <xf numFmtId="9" fontId="14" fillId="0" borderId="0" applyFont="0" applyFill="0" applyBorder="0" applyAlignment="0" applyProtection="0"/>
    <xf numFmtId="9" fontId="34" fillId="0" borderId="0" applyFont="0" applyFill="0" applyBorder="0" applyAlignment="0" applyProtection="0"/>
    <xf numFmtId="9" fontId="14"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9" fontId="77" fillId="0" borderId="0" applyFont="0" applyFill="0" applyBorder="0" applyAlignment="0" applyProtection="0"/>
    <xf numFmtId="9" fontId="33"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9" fontId="77" fillId="0" borderId="0" applyFont="0" applyFill="0" applyBorder="0" applyAlignment="0" applyProtection="0"/>
    <xf numFmtId="9" fontId="34" fillId="0" borderId="0" applyFont="0" applyFill="0" applyBorder="0" applyAlignment="0" applyProtection="0"/>
    <xf numFmtId="9" fontId="3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34" fillId="0" borderId="0" applyFont="0" applyFill="0" applyBorder="0" applyAlignment="0" applyProtection="0"/>
    <xf numFmtId="9" fontId="14" fillId="0" borderId="0" applyFont="0" applyFill="0" applyBorder="0" applyAlignment="0" applyProtection="0"/>
    <xf numFmtId="9" fontId="3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226" fillId="0" borderId="0" applyFont="0" applyFill="0" applyBorder="0" applyAlignment="0" applyProtection="0"/>
    <xf numFmtId="9" fontId="226" fillId="0" borderId="0" applyFont="0" applyFill="0" applyBorder="0" applyAlignment="0" applyProtection="0"/>
    <xf numFmtId="9" fontId="14" fillId="0" borderId="0" applyFont="0" applyFill="0" applyBorder="0" applyAlignment="0" applyProtection="0"/>
    <xf numFmtId="9" fontId="34" fillId="0" borderId="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35" fillId="0" borderId="0" applyFont="0" applyFill="0" applyBorder="0" applyAlignment="0" applyProtection="0"/>
    <xf numFmtId="9" fontId="3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7" fillId="0" borderId="0" applyFont="0" applyFill="0" applyBorder="0" applyAlignment="0" applyProtection="0"/>
    <xf numFmtId="9" fontId="33" fillId="0" borderId="0" applyFont="0" applyFill="0" applyBorder="0" applyAlignment="0" applyProtection="0"/>
    <xf numFmtId="9" fontId="34" fillId="0" borderId="0" applyFont="0" applyFill="0" applyBorder="0" applyAlignment="0" applyProtection="0"/>
    <xf numFmtId="9" fontId="35"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34" fillId="0" borderId="0" applyFont="0" applyFill="0" applyBorder="0" applyAlignment="0" applyProtection="0"/>
    <xf numFmtId="9" fontId="176"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9" fontId="77" fillId="0" borderId="0" applyFont="0" applyFill="0" applyBorder="0" applyAlignment="0" applyProtection="0"/>
    <xf numFmtId="189" fontId="131" fillId="0" borderId="10">
      <alignment horizontal="center" vertical="center"/>
      <protection locked="0"/>
    </xf>
    <xf numFmtId="196" fontId="34" fillId="0" borderId="0" applyFill="0" applyBorder="0" applyAlignment="0"/>
    <xf numFmtId="196" fontId="34" fillId="0" borderId="0" applyFill="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0"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238" fontId="102" fillId="0" borderId="25" applyNumberFormat="0" applyBorder="0" applyAlignment="0"/>
    <xf numFmtId="0" fontId="102" fillId="0" borderId="25" applyNumberFormat="0" applyBorder="0" applyAlignment="0"/>
    <xf numFmtId="238" fontId="102" fillId="0" borderId="25" applyNumberFormat="0" applyBorder="0" applyAlignment="0"/>
    <xf numFmtId="238" fontId="102" fillId="0" borderId="25" applyNumberFormat="0" applyBorder="0" applyAlignment="0"/>
    <xf numFmtId="0" fontId="102" fillId="0" borderId="25" applyNumberFormat="0" applyBorder="0" applyAlignment="0"/>
    <xf numFmtId="238" fontId="102" fillId="0" borderId="25" applyNumberFormat="0" applyBorder="0" applyAlignment="0"/>
    <xf numFmtId="0" fontId="34" fillId="0" borderId="10" applyFill="0">
      <alignment horizontal="center" vertical="center"/>
      <protection locked="0"/>
    </xf>
    <xf numFmtId="0" fontId="242" fillId="0" borderId="10" applyAlignment="0">
      <alignment horizontal="left"/>
    </xf>
    <xf numFmtId="0" fontId="71" fillId="0" borderId="0"/>
    <xf numFmtId="14" fontId="103" fillId="0" borderId="0" applyNumberFormat="0" applyFill="0" applyBorder="0" applyAlignment="0" applyProtection="0">
      <alignment horizontal="left"/>
    </xf>
    <xf numFmtId="232" fontId="103" fillId="0" borderId="0" applyNumberFormat="0" applyFill="0" applyBorder="0" applyAlignment="0" applyProtection="0">
      <alignment horizontal="left"/>
    </xf>
    <xf numFmtId="0" fontId="188" fillId="0" borderId="0" applyNumberFormat="0" applyFill="0" applyBorder="0" applyAlignment="0" applyProtection="0"/>
    <xf numFmtId="257" fontId="34" fillId="37" borderId="10">
      <alignment horizontal="center"/>
    </xf>
    <xf numFmtId="3" fontId="34" fillId="37" borderId="10" applyFont="0">
      <alignment horizontal="right"/>
    </xf>
    <xf numFmtId="258" fontId="34" fillId="37" borderId="10" applyFont="0">
      <alignment horizontal="right"/>
    </xf>
    <xf numFmtId="186" fontId="34" fillId="37" borderId="10" applyFont="0">
      <alignment horizontal="right"/>
    </xf>
    <xf numFmtId="10" fontId="34" fillId="37" borderId="10" applyFont="0">
      <alignment horizontal="right"/>
    </xf>
    <xf numFmtId="9" fontId="34" fillId="37" borderId="10" applyFont="0">
      <alignment horizontal="right"/>
    </xf>
    <xf numFmtId="259" fontId="34" fillId="37" borderId="10" applyFont="0">
      <alignment horizontal="center" wrapText="1"/>
    </xf>
    <xf numFmtId="0" fontId="41" fillId="0" borderId="43" applyBorder="0" applyAlignment="0">
      <alignment horizontal="left" vertical="center" wrapText="1"/>
    </xf>
    <xf numFmtId="3" fontId="243" fillId="98" borderId="10">
      <alignment horizontal="left" vertical="top" wrapText="1"/>
      <protection locked="0"/>
    </xf>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238" fontId="34" fillId="0" borderId="0"/>
    <xf numFmtId="238" fontId="34" fillId="0" borderId="0"/>
    <xf numFmtId="238" fontId="34" fillId="0" borderId="0"/>
    <xf numFmtId="238" fontId="34" fillId="0" borderId="0"/>
    <xf numFmtId="238"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235" fontId="34" fillId="0" borderId="0"/>
    <xf numFmtId="0" fontId="34" fillId="0" borderId="0"/>
    <xf numFmtId="0" fontId="34" fillId="0" borderId="0"/>
    <xf numFmtId="0" fontId="34" fillId="0" borderId="0"/>
    <xf numFmtId="0" fontId="34" fillId="0" borderId="0"/>
    <xf numFmtId="0" fontId="34" fillId="0" borderId="0"/>
    <xf numFmtId="0" fontId="34" fillId="0" borderId="0"/>
    <xf numFmtId="238" fontId="34" fillId="0" borderId="0"/>
    <xf numFmtId="238" fontId="34" fillId="0" borderId="0"/>
    <xf numFmtId="238" fontId="34" fillId="0" borderId="0"/>
    <xf numFmtId="238" fontId="34" fillId="0" borderId="0"/>
    <xf numFmtId="238"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8" fontId="34" fillId="0" borderId="0"/>
    <xf numFmtId="235" fontId="34" fillId="0" borderId="0"/>
    <xf numFmtId="238" fontId="34" fillId="0" borderId="0"/>
    <xf numFmtId="238" fontId="34" fillId="0" borderId="0"/>
    <xf numFmtId="0" fontId="34" fillId="0" borderId="0"/>
    <xf numFmtId="238" fontId="34" fillId="0" borderId="0"/>
    <xf numFmtId="0" fontId="49" fillId="99" borderId="0" applyAlignment="0"/>
    <xf numFmtId="0" fontId="244" fillId="100" borderId="0"/>
    <xf numFmtId="0" fontId="244" fillId="100" borderId="0"/>
    <xf numFmtId="0" fontId="244" fillId="100" borderId="0"/>
    <xf numFmtId="0" fontId="244" fillId="100" borderId="0"/>
    <xf numFmtId="0" fontId="244" fillId="100" borderId="0"/>
    <xf numFmtId="0" fontId="244" fillId="100" borderId="0"/>
    <xf numFmtId="0" fontId="244" fillId="100" borderId="0"/>
    <xf numFmtId="0" fontId="244" fillId="10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238" fontId="104" fillId="0" borderId="0"/>
    <xf numFmtId="238" fontId="104" fillId="0" borderId="0"/>
    <xf numFmtId="238" fontId="104" fillId="0" borderId="0"/>
    <xf numFmtId="238" fontId="104" fillId="0" borderId="0"/>
    <xf numFmtId="238"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238" fontId="104" fillId="0" borderId="0"/>
    <xf numFmtId="238" fontId="104" fillId="0" borderId="0"/>
    <xf numFmtId="238" fontId="104" fillId="0" borderId="0"/>
    <xf numFmtId="238" fontId="104" fillId="0" borderId="0"/>
    <xf numFmtId="238"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238" fontId="104" fillId="0" borderId="0"/>
    <xf numFmtId="0" fontId="104" fillId="0" borderId="0"/>
    <xf numFmtId="238" fontId="104" fillId="0" borderId="0"/>
    <xf numFmtId="238" fontId="104" fillId="0" borderId="0"/>
    <xf numFmtId="0" fontId="104" fillId="0" borderId="0"/>
    <xf numFmtId="238" fontId="104" fillId="0" borderId="0"/>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238"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0"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8" fontId="60" fillId="0" borderId="0">
      <alignment horizontal="left" vertical="center"/>
    </xf>
    <xf numFmtId="235" fontId="60" fillId="0" borderId="0">
      <alignment horizontal="left" vertical="center"/>
    </xf>
    <xf numFmtId="238" fontId="60" fillId="0" borderId="0">
      <alignment horizontal="left" vertical="center"/>
    </xf>
    <xf numFmtId="238" fontId="60" fillId="0" borderId="0">
      <alignment horizontal="left" vertical="center"/>
    </xf>
    <xf numFmtId="0" fontId="60" fillId="0" borderId="0">
      <alignment horizontal="left" vertical="center"/>
    </xf>
    <xf numFmtId="238" fontId="60" fillId="0" borderId="0">
      <alignment horizontal="left" vertical="center"/>
    </xf>
    <xf numFmtId="0" fontId="238" fillId="0" borderId="0"/>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238"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0"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235" fontId="61" fillId="0" borderId="0" applyNumberFormat="0" applyFill="0" applyBorder="0" applyProtection="0">
      <alignment vertical="center"/>
    </xf>
    <xf numFmtId="238" fontId="61" fillId="0" borderId="0" applyNumberFormat="0" applyFill="0" applyBorder="0" applyProtection="0">
      <alignment vertical="center"/>
    </xf>
    <xf numFmtId="238" fontId="61" fillId="0" borderId="0" applyNumberFormat="0" applyFill="0" applyBorder="0" applyProtection="0">
      <alignment vertical="center"/>
    </xf>
    <xf numFmtId="0" fontId="61" fillId="0" borderId="0" applyNumberFormat="0" applyFill="0" applyBorder="0" applyProtection="0">
      <alignment vertical="center"/>
    </xf>
    <xf numFmtId="238" fontId="61" fillId="0" borderId="0" applyNumberFormat="0" applyFill="0" applyBorder="0" applyProtection="0">
      <alignment vertical="center"/>
    </xf>
    <xf numFmtId="40" fontId="105" fillId="0" borderId="0" applyBorder="0">
      <alignment horizontal="right"/>
    </xf>
    <xf numFmtId="1" fontId="34" fillId="101" borderId="10" applyFont="0">
      <alignment horizontal="right"/>
    </xf>
    <xf numFmtId="173" fontId="34" fillId="101" borderId="10" applyFont="0"/>
    <xf numFmtId="9" fontId="34" fillId="101" borderId="10" applyFont="0">
      <alignment horizontal="right"/>
    </xf>
    <xf numFmtId="260" fontId="34" fillId="101" borderId="10" applyFont="0">
      <alignment horizontal="right"/>
    </xf>
    <xf numFmtId="10" fontId="34" fillId="101" borderId="10" applyFont="0">
      <alignment horizontal="right"/>
    </xf>
    <xf numFmtId="0" fontId="34" fillId="101" borderId="10" applyFont="0">
      <alignment horizontal="center" wrapText="1"/>
    </xf>
    <xf numFmtId="49" fontId="34" fillId="101" borderId="10" applyFont="0"/>
    <xf numFmtId="173" fontId="34" fillId="102" borderId="10" applyFont="0"/>
    <xf numFmtId="9" fontId="34" fillId="102" borderId="10" applyFont="0">
      <alignment horizontal="right"/>
    </xf>
    <xf numFmtId="173" fontId="34" fillId="103" borderId="10" applyFont="0">
      <alignment horizontal="right"/>
    </xf>
    <xf numFmtId="1" fontId="34" fillId="103" borderId="10" applyFont="0">
      <alignment horizontal="right"/>
    </xf>
    <xf numFmtId="173" fontId="34" fillId="103" borderId="10" applyFont="0"/>
    <xf numFmtId="186" fontId="34" fillId="103" borderId="10" applyFont="0"/>
    <xf numFmtId="10" fontId="34" fillId="103" borderId="10" applyFont="0">
      <alignment horizontal="right"/>
    </xf>
    <xf numFmtId="9" fontId="34" fillId="103" borderId="10" applyFont="0">
      <alignment horizontal="right"/>
    </xf>
    <xf numFmtId="260" fontId="34" fillId="103" borderId="10" applyFont="0">
      <alignment horizontal="right"/>
    </xf>
    <xf numFmtId="10" fontId="34" fillId="103" borderId="58" applyFont="0">
      <alignment horizontal="right"/>
    </xf>
    <xf numFmtId="0" fontId="34" fillId="103" borderId="10" applyFont="0">
      <alignment horizontal="center" wrapText="1"/>
      <protection locked="0"/>
    </xf>
    <xf numFmtId="49" fontId="34" fillId="103" borderId="10" applyFont="0"/>
    <xf numFmtId="0" fontId="71" fillId="0" borderId="41"/>
    <xf numFmtId="0" fontId="71" fillId="0" borderId="41"/>
    <xf numFmtId="49" fontId="34" fillId="0" borderId="0" applyFont="0" applyFill="0" applyBorder="0" applyAlignment="0" applyProtection="0"/>
    <xf numFmtId="196" fontId="34" fillId="0" borderId="0" applyFill="0" applyBorder="0" applyAlignment="0"/>
    <xf numFmtId="196" fontId="34" fillId="0" borderId="0" applyFill="0" applyBorder="0" applyAlignment="0"/>
    <xf numFmtId="0" fontId="243" fillId="37" borderId="10">
      <alignment horizontal="left" vertical="top" wrapText="1"/>
    </xf>
    <xf numFmtId="0" fontId="187" fillId="0" borderId="0">
      <alignment horizontal="center" vertical="top"/>
    </xf>
    <xf numFmtId="0" fontId="187" fillId="0" borderId="0" applyFill="0" applyBorder="0" applyProtection="0">
      <alignment horizontal="left" vertical="top"/>
    </xf>
    <xf numFmtId="0" fontId="245" fillId="43" borderId="0"/>
    <xf numFmtId="0" fontId="188"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235" fontId="62"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246" fillId="104" borderId="0" applyBorder="0"/>
    <xf numFmtId="0" fontId="63" fillId="0" borderId="14"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235" fontId="189" fillId="0" borderId="14"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0" fontId="94" fillId="0" borderId="0" applyNumberFormat="0" applyFill="0" applyBorder="0" applyAlignment="0" applyProtection="0"/>
    <xf numFmtId="0" fontId="63" fillId="0" borderId="14"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0" fontId="236" fillId="0" borderId="42"/>
    <xf numFmtId="0" fontId="127" fillId="0" borderId="41"/>
    <xf numFmtId="0" fontId="236" fillId="0" borderId="41"/>
    <xf numFmtId="0" fontId="66" fillId="22" borderId="0" applyFont="0" applyFill="0">
      <alignment horizontal="center"/>
    </xf>
    <xf numFmtId="0" fontId="66" fillId="22" borderId="0" applyFont="0" applyFill="0">
      <alignment horizontal="center"/>
    </xf>
    <xf numFmtId="0" fontId="66" fillId="22" borderId="0" applyFont="0" applyFill="0">
      <alignment horizontal="center"/>
    </xf>
    <xf numFmtId="0" fontId="66" fillId="22" borderId="0" applyFont="0" applyFill="0">
      <alignment horizontal="center"/>
    </xf>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235" fontId="190"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14" fillId="0" borderId="0"/>
    <xf numFmtId="43" fontId="14" fillId="0" borderId="0" applyFont="0" applyFill="0" applyBorder="0" applyAlignment="0" applyProtection="0"/>
    <xf numFmtId="0" fontId="34" fillId="0" borderId="0"/>
    <xf numFmtId="44" fontId="34" fillId="0" borderId="0" applyFont="0" applyFill="0" applyBorder="0" applyAlignment="0" applyProtection="0"/>
    <xf numFmtId="43" fontId="35" fillId="0" borderId="0" applyFont="0" applyFill="0" applyBorder="0" applyAlignment="0" applyProtection="0"/>
    <xf numFmtId="43" fontId="33" fillId="0" borderId="0" applyFont="0" applyFill="0" applyBorder="0" applyAlignment="0" applyProtection="0"/>
    <xf numFmtId="43" fontId="35" fillId="0" borderId="0" applyFont="0" applyFill="0" applyBorder="0" applyAlignment="0" applyProtection="0"/>
    <xf numFmtId="43" fontId="155" fillId="0" borderId="0" applyFont="0" applyFill="0" applyBorder="0" applyAlignment="0" applyProtection="0"/>
    <xf numFmtId="172" fontId="34" fillId="0" borderId="0" applyFont="0" applyFill="0" applyBorder="0" applyAlignment="0" applyProtection="0"/>
    <xf numFmtId="43" fontId="45" fillId="0" borderId="0" applyFont="0" applyFill="0" applyBorder="0" applyAlignment="0" applyProtection="0">
      <alignment vertical="top"/>
    </xf>
    <xf numFmtId="0" fontId="178" fillId="0" borderId="0" applyNumberFormat="0" applyFill="0" applyBorder="0" applyAlignment="0" applyProtection="0"/>
    <xf numFmtId="198" fontId="35" fillId="0" borderId="0" applyFont="0" applyFill="0" applyBorder="0" applyAlignment="0" applyProtection="0"/>
    <xf numFmtId="0" fontId="45" fillId="0" borderId="0"/>
    <xf numFmtId="0" fontId="177" fillId="0" borderId="0"/>
    <xf numFmtId="0" fontId="34" fillId="0" borderId="0"/>
    <xf numFmtId="0" fontId="45" fillId="0" borderId="0">
      <alignment vertical="top"/>
    </xf>
    <xf numFmtId="0" fontId="34" fillId="0" borderId="0">
      <alignment vertical="top"/>
    </xf>
    <xf numFmtId="0" fontId="34" fillId="0" borderId="0">
      <alignment vertical="top"/>
    </xf>
    <xf numFmtId="0" fontId="35" fillId="0" borderId="0"/>
    <xf numFmtId="0" fontId="35" fillId="0" borderId="0"/>
    <xf numFmtId="0" fontId="35" fillId="0" borderId="0">
      <alignment vertical="top"/>
    </xf>
    <xf numFmtId="0" fontId="119" fillId="0" borderId="0">
      <alignment vertical="top"/>
    </xf>
    <xf numFmtId="0" fontId="34" fillId="0" borderId="0"/>
    <xf numFmtId="0" fontId="13" fillId="0" borderId="0"/>
    <xf numFmtId="43" fontId="13" fillId="0" borderId="0" applyFont="0" applyFill="0" applyBorder="0" applyAlignment="0" applyProtection="0"/>
    <xf numFmtId="0" fontId="33" fillId="0" borderId="0"/>
    <xf numFmtId="43" fontId="34" fillId="0" borderId="0" applyFont="0" applyFill="0" applyBorder="0" applyAlignment="0" applyProtection="0"/>
    <xf numFmtId="0" fontId="143" fillId="0" borderId="0">
      <alignment vertical="top"/>
    </xf>
    <xf numFmtId="0" fontId="177" fillId="0" borderId="0"/>
    <xf numFmtId="0" fontId="143" fillId="0" borderId="0"/>
    <xf numFmtId="0" fontId="143" fillId="0" borderId="0"/>
    <xf numFmtId="0" fontId="143" fillId="0" borderId="0"/>
    <xf numFmtId="43" fontId="35" fillId="0" borderId="0" applyFont="0" applyFill="0" applyBorder="0" applyAlignment="0" applyProtection="0"/>
    <xf numFmtId="43" fontId="35" fillId="0" borderId="0" applyFont="0" applyFill="0" applyBorder="0" applyAlignment="0" applyProtection="0"/>
    <xf numFmtId="43" fontId="154" fillId="0" borderId="0" applyFont="0" applyFill="0" applyBorder="0" applyAlignment="0" applyProtection="0"/>
    <xf numFmtId="0" fontId="13" fillId="0" borderId="0"/>
    <xf numFmtId="43" fontId="13" fillId="0" borderId="0" applyFont="0" applyFill="0" applyBorder="0" applyAlignment="0" applyProtection="0"/>
    <xf numFmtId="0" fontId="35" fillId="0" borderId="0"/>
    <xf numFmtId="0" fontId="13" fillId="0" borderId="0"/>
    <xf numFmtId="43" fontId="34" fillId="0" borderId="0" applyFont="0" applyFill="0" applyBorder="0" applyAlignment="0" applyProtection="0"/>
    <xf numFmtId="183" fontId="34" fillId="0" borderId="0" applyFill="0" applyBorder="0" applyAlignment="0" applyProtection="0"/>
    <xf numFmtId="43" fontId="34" fillId="0" borderId="0" applyFont="0" applyFill="0" applyBorder="0" applyAlignment="0" applyProtection="0"/>
    <xf numFmtId="0" fontId="13" fillId="0" borderId="0"/>
    <xf numFmtId="43" fontId="3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34" fillId="0" borderId="0"/>
    <xf numFmtId="0" fontId="34" fillId="0" borderId="0"/>
    <xf numFmtId="0" fontId="177" fillId="0" borderId="0"/>
    <xf numFmtId="0" fontId="177" fillId="0" borderId="0"/>
    <xf numFmtId="0" fontId="177" fillId="0" borderId="0"/>
    <xf numFmtId="0" fontId="177" fillId="0" borderId="0"/>
    <xf numFmtId="0" fontId="13" fillId="0" borderId="0"/>
    <xf numFmtId="0" fontId="177" fillId="0" borderId="0"/>
    <xf numFmtId="0" fontId="13" fillId="0" borderId="0"/>
    <xf numFmtId="43" fontId="13" fillId="0" borderId="0" applyFont="0" applyFill="0" applyBorder="0" applyAlignment="0" applyProtection="0"/>
    <xf numFmtId="0" fontId="34" fillId="0" borderId="0"/>
    <xf numFmtId="0" fontId="34" fillId="0" borderId="0"/>
    <xf numFmtId="0" fontId="177" fillId="0" borderId="0"/>
    <xf numFmtId="0" fontId="34" fillId="0" borderId="0"/>
    <xf numFmtId="0" fontId="34" fillId="0" borderId="0"/>
    <xf numFmtId="0" fontId="177" fillId="0" borderId="0"/>
    <xf numFmtId="0" fontId="34" fillId="0" borderId="0"/>
    <xf numFmtId="0" fontId="34" fillId="0" borderId="0"/>
    <xf numFmtId="0" fontId="177" fillId="0" borderId="0"/>
    <xf numFmtId="0" fontId="177" fillId="0" borderId="0"/>
    <xf numFmtId="43" fontId="13" fillId="0" borderId="0" applyFont="0" applyFill="0" applyBorder="0" applyAlignment="0" applyProtection="0"/>
    <xf numFmtId="0" fontId="34" fillId="0" borderId="0"/>
    <xf numFmtId="0" fontId="177" fillId="0" borderId="0"/>
    <xf numFmtId="0" fontId="177" fillId="0" borderId="0"/>
    <xf numFmtId="0" fontId="177" fillId="0" borderId="0"/>
    <xf numFmtId="0" fontId="13"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65" fontId="34" fillId="0" borderId="0" applyFont="0" applyFill="0" applyBorder="0" applyAlignment="0" applyProtection="0"/>
    <xf numFmtId="0" fontId="34" fillId="0" borderId="0"/>
    <xf numFmtId="0" fontId="34" fillId="0" borderId="0"/>
    <xf numFmtId="0" fontId="33" fillId="0" borderId="0"/>
    <xf numFmtId="0" fontId="35" fillId="0" borderId="0"/>
    <xf numFmtId="0" fontId="34" fillId="0" borderId="0">
      <alignment vertical="top"/>
    </xf>
    <xf numFmtId="0" fontId="35" fillId="0" borderId="0"/>
    <xf numFmtId="0" fontId="35" fillId="0" borderId="0">
      <alignment vertical="top"/>
    </xf>
    <xf numFmtId="43" fontId="3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77" fillId="0" borderId="0"/>
    <xf numFmtId="0" fontId="13" fillId="0" borderId="0"/>
    <xf numFmtId="43" fontId="13" fillId="0" borderId="0" applyFont="0" applyFill="0" applyBorder="0" applyAlignment="0" applyProtection="0"/>
    <xf numFmtId="0" fontId="14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203" fillId="68" borderId="0" applyNumberFormat="0" applyBorder="0" applyAlignment="0" applyProtection="0"/>
    <xf numFmtId="0" fontId="203" fillId="69" borderId="0" applyNumberFormat="0" applyBorder="0" applyAlignment="0" applyProtection="0"/>
    <xf numFmtId="0" fontId="203" fillId="10" borderId="0" applyNumberFormat="0" applyBorder="0" applyAlignment="0" applyProtection="0"/>
    <xf numFmtId="0" fontId="203" fillId="13" borderId="0" applyNumberFormat="0" applyBorder="0" applyAlignment="0" applyProtection="0"/>
    <xf numFmtId="0" fontId="203" fillId="72" borderId="0" applyNumberFormat="0" applyBorder="0" applyAlignment="0" applyProtection="0"/>
    <xf numFmtId="0" fontId="203" fillId="15" borderId="0" applyNumberFormat="0" applyBorder="0" applyAlignment="0" applyProtection="0"/>
    <xf numFmtId="0" fontId="203" fillId="74" borderId="0" applyNumberFormat="0" applyBorder="0" applyAlignment="0" applyProtection="0"/>
    <xf numFmtId="0" fontId="203" fillId="75" borderId="0" applyNumberFormat="0" applyBorder="0" applyAlignment="0" applyProtection="0"/>
    <xf numFmtId="0" fontId="203" fillId="76" borderId="0" applyNumberFormat="0" applyBorder="0" applyAlignment="0" applyProtection="0"/>
    <xf numFmtId="0" fontId="203" fillId="77" borderId="0" applyNumberFormat="0" applyBorder="0" applyAlignment="0" applyProtection="0"/>
    <xf numFmtId="0" fontId="203" fillId="78" borderId="0" applyNumberFormat="0" applyBorder="0" applyAlignment="0" applyProtection="0"/>
    <xf numFmtId="0" fontId="203" fillId="79" borderId="0" applyNumberFormat="0" applyBorder="0" applyAlignment="0" applyProtection="0"/>
    <xf numFmtId="0" fontId="204" fillId="80" borderId="0" applyNumberFormat="0" applyBorder="0" applyAlignment="0" applyProtection="0"/>
    <xf numFmtId="0" fontId="205" fillId="81" borderId="54" applyNumberFormat="0" applyAlignment="0" applyProtection="0"/>
    <xf numFmtId="0" fontId="206" fillId="82" borderId="64" applyNumberFormat="0" applyAlignment="0" applyProtection="0"/>
    <xf numFmtId="0" fontId="207" fillId="0" borderId="0" applyNumberFormat="0" applyFill="0" applyBorder="0" applyAlignment="0" applyProtection="0"/>
    <xf numFmtId="0" fontId="208" fillId="83" borderId="0" applyNumberFormat="0" applyBorder="0" applyAlignment="0" applyProtection="0"/>
    <xf numFmtId="0" fontId="209" fillId="0" borderId="65" applyNumberFormat="0" applyFill="0" applyAlignment="0" applyProtection="0"/>
    <xf numFmtId="0" fontId="210" fillId="0" borderId="66" applyNumberFormat="0" applyFill="0" applyAlignment="0" applyProtection="0"/>
    <xf numFmtId="0" fontId="211" fillId="0" borderId="67" applyNumberFormat="0" applyFill="0" applyAlignment="0" applyProtection="0"/>
    <xf numFmtId="0" fontId="211" fillId="0" borderId="0" applyNumberFormat="0" applyFill="0" applyBorder="0" applyAlignment="0" applyProtection="0"/>
    <xf numFmtId="0" fontId="212" fillId="0" borderId="68" applyNumberFormat="0" applyFill="0" applyAlignment="0" applyProtection="0"/>
    <xf numFmtId="0" fontId="213" fillId="84" borderId="0" applyNumberFormat="0" applyBorder="0" applyAlignment="0" applyProtection="0"/>
    <xf numFmtId="0" fontId="13" fillId="0" borderId="0"/>
    <xf numFmtId="0" fontId="214" fillId="81" borderId="69" applyNumberFormat="0" applyAlignment="0" applyProtection="0"/>
    <xf numFmtId="0" fontId="215" fillId="0" borderId="0" applyNumberFormat="0" applyFill="0" applyBorder="0" applyAlignment="0" applyProtection="0"/>
    <xf numFmtId="0" fontId="138" fillId="0" borderId="70" applyNumberFormat="0" applyFill="0" applyAlignment="0" applyProtection="0"/>
    <xf numFmtId="0" fontId="140" fillId="0" borderId="0" applyNumberFormat="0" applyFill="0" applyBorder="0" applyAlignment="0" applyProtection="0"/>
    <xf numFmtId="0" fontId="34" fillId="0" borderId="0"/>
    <xf numFmtId="10" fontId="41" fillId="23" borderId="10" applyNumberFormat="0" applyBorder="0" applyAlignment="0" applyProtection="0"/>
    <xf numFmtId="0" fontId="13" fillId="0" borderId="0"/>
    <xf numFmtId="43" fontId="13" fillId="0" borderId="0" applyFont="0" applyFill="0" applyBorder="0" applyAlignment="0" applyProtection="0"/>
    <xf numFmtId="0" fontId="34" fillId="0" borderId="0"/>
    <xf numFmtId="0" fontId="33" fillId="8" borderId="0" applyNumberFormat="0" applyBorder="0" applyAlignment="0" applyProtection="0"/>
    <xf numFmtId="0" fontId="33" fillId="9" borderId="0" applyNumberFormat="0" applyBorder="0" applyAlignment="0" applyProtection="0"/>
    <xf numFmtId="0" fontId="33" fillId="25" borderId="0" applyNumberFormat="0" applyBorder="0" applyAlignment="0" applyProtection="0"/>
    <xf numFmtId="0" fontId="33" fillId="7" borderId="0" applyNumberFormat="0" applyBorder="0" applyAlignment="0" applyProtection="0"/>
    <xf numFmtId="0" fontId="33" fillId="25" borderId="0" applyNumberFormat="0" applyBorder="0" applyAlignment="0" applyProtection="0"/>
    <xf numFmtId="0" fontId="33" fillId="6" borderId="0" applyNumberFormat="0" applyBorder="0" applyAlignment="0" applyProtection="0"/>
    <xf numFmtId="0" fontId="33" fillId="24" borderId="0" applyNumberFormat="0" applyBorder="0" applyAlignment="0" applyProtection="0"/>
    <xf numFmtId="0" fontId="33" fillId="3" borderId="0" applyNumberFormat="0" applyBorder="0" applyAlignment="0" applyProtection="0"/>
    <xf numFmtId="0" fontId="33" fillId="6" borderId="0" applyNumberFormat="0" applyBorder="0" applyAlignment="0" applyProtection="0"/>
    <xf numFmtId="0" fontId="33" fillId="25" borderId="0" applyNumberFormat="0" applyBorder="0" applyAlignment="0" applyProtection="0"/>
    <xf numFmtId="0" fontId="38" fillId="6" borderId="0" applyNumberFormat="0" applyBorder="0" applyAlignment="0" applyProtection="0"/>
    <xf numFmtId="0" fontId="38" fillId="19" borderId="0" applyNumberFormat="0" applyBorder="0" applyAlignment="0" applyProtection="0"/>
    <xf numFmtId="0" fontId="38" fillId="11" borderId="0" applyNumberFormat="0" applyBorder="0" applyAlignment="0" applyProtection="0"/>
    <xf numFmtId="0" fontId="38" fillId="3" borderId="0" applyNumberFormat="0" applyBorder="0" applyAlignment="0" applyProtection="0"/>
    <xf numFmtId="0" fontId="38" fillId="6" borderId="0" applyNumberFormat="0" applyBorder="0" applyAlignment="0" applyProtection="0"/>
    <xf numFmtId="0" fontId="38" fillId="9" borderId="0" applyNumberFormat="0" applyBorder="0" applyAlignment="0" applyProtection="0"/>
    <xf numFmtId="0" fontId="38" fillId="54" borderId="0" applyNumberFormat="0" applyBorder="0" applyAlignment="0" applyProtection="0"/>
    <xf numFmtId="0" fontId="38" fillId="19" borderId="0" applyNumberFormat="0" applyBorder="0" applyAlignment="0" applyProtection="0"/>
    <xf numFmtId="0" fontId="38" fillId="11" borderId="0" applyNumberFormat="0" applyBorder="0" applyAlignment="0" applyProtection="0"/>
    <xf numFmtId="0" fontId="38" fillId="55" borderId="0" applyNumberFormat="0" applyBorder="0" applyAlignment="0" applyProtection="0"/>
    <xf numFmtId="0" fontId="38" fillId="17" borderId="0" applyNumberFormat="0" applyBorder="0" applyAlignment="0" applyProtection="0"/>
    <xf numFmtId="0" fontId="39" fillId="5" borderId="0" applyNumberFormat="0" applyBorder="0" applyAlignment="0" applyProtection="0"/>
    <xf numFmtId="0" fontId="147" fillId="56" borderId="3" applyNumberFormat="0" applyAlignment="0" applyProtection="0"/>
    <xf numFmtId="43" fontId="34" fillId="0" borderId="0" applyFont="0" applyFill="0" applyBorder="0" applyAlignment="0" applyProtection="0"/>
    <xf numFmtId="170" fontId="73" fillId="0" borderId="0" applyFont="0" applyFill="0" applyBorder="0" applyAlignment="0" applyProtection="0"/>
    <xf numFmtId="165" fontId="33" fillId="0" borderId="0" applyFont="0" applyFill="0" applyBorder="0" applyAlignment="0" applyProtection="0"/>
    <xf numFmtId="0" fontId="49" fillId="6" borderId="0" applyNumberFormat="0" applyBorder="0" applyAlignment="0" applyProtection="0"/>
    <xf numFmtId="0" fontId="161" fillId="0" borderId="51" applyNumberFormat="0" applyFill="0" applyAlignment="0" applyProtection="0"/>
    <xf numFmtId="0" fontId="163" fillId="0" borderId="52" applyNumberFormat="0" applyFill="0" applyAlignment="0" applyProtection="0"/>
    <xf numFmtId="0" fontId="165" fillId="0" borderId="53" applyNumberFormat="0" applyFill="0" applyAlignment="0" applyProtection="0"/>
    <xf numFmtId="0" fontId="165" fillId="0" borderId="0" applyNumberFormat="0" applyFill="0" applyBorder="0" applyAlignment="0" applyProtection="0"/>
    <xf numFmtId="0" fontId="64" fillId="0" borderId="55" applyNumberFormat="0" applyFill="0" applyAlignment="0" applyProtection="0"/>
    <xf numFmtId="0" fontId="174" fillId="24" borderId="0" applyNumberFormat="0" applyBorder="0" applyAlignment="0" applyProtection="0"/>
    <xf numFmtId="0" fontId="216" fillId="0" borderId="0"/>
    <xf numFmtId="0" fontId="13" fillId="0" borderId="0"/>
    <xf numFmtId="0" fontId="13" fillId="0" borderId="0"/>
    <xf numFmtId="0" fontId="13" fillId="0" borderId="0"/>
    <xf numFmtId="0" fontId="13" fillId="0" borderId="0"/>
    <xf numFmtId="0" fontId="13" fillId="0" borderId="0"/>
    <xf numFmtId="0" fontId="34" fillId="0" borderId="0" applyNumberFormat="0" applyFont="0" applyFill="0" applyBorder="0" applyAlignment="0" applyProtection="0"/>
    <xf numFmtId="0" fontId="13" fillId="0" borderId="0"/>
    <xf numFmtId="0" fontId="13" fillId="0" borderId="0"/>
    <xf numFmtId="0" fontId="13" fillId="0" borderId="0"/>
    <xf numFmtId="0" fontId="35" fillId="0" borderId="0"/>
    <xf numFmtId="0" fontId="153" fillId="0" borderId="0"/>
    <xf numFmtId="0" fontId="119" fillId="0" borderId="0">
      <alignment vertical="top"/>
    </xf>
    <xf numFmtId="0" fontId="119" fillId="0" borderId="0">
      <alignment vertical="top"/>
    </xf>
    <xf numFmtId="0" fontId="119" fillId="0" borderId="0">
      <alignment vertical="top"/>
    </xf>
    <xf numFmtId="0" fontId="119" fillId="0" borderId="0">
      <alignment vertical="top"/>
    </xf>
    <xf numFmtId="0" fontId="119" fillId="0" borderId="0">
      <alignment vertical="top"/>
    </xf>
    <xf numFmtId="0" fontId="119" fillId="0" borderId="0">
      <alignment vertical="top"/>
    </xf>
    <xf numFmtId="0" fontId="119" fillId="0" borderId="0">
      <alignment vertical="top"/>
    </xf>
    <xf numFmtId="0" fontId="119" fillId="0" borderId="0">
      <alignment vertical="top"/>
    </xf>
    <xf numFmtId="0" fontId="119" fillId="0" borderId="0">
      <alignment vertical="top"/>
    </xf>
    <xf numFmtId="0" fontId="119" fillId="0" borderId="0">
      <alignment vertical="top"/>
    </xf>
    <xf numFmtId="0" fontId="119" fillId="0" borderId="0">
      <alignment vertical="top"/>
    </xf>
    <xf numFmtId="0" fontId="119" fillId="0" borderId="0">
      <alignment vertical="top"/>
    </xf>
    <xf numFmtId="0" fontId="59" fillId="56" borderId="13" applyNumberFormat="0" applyAlignment="0" applyProtection="0"/>
    <xf numFmtId="0" fontId="63" fillId="0" borderId="57" applyNumberFormat="0" applyFill="0" applyAlignment="0" applyProtection="0"/>
    <xf numFmtId="0" fontId="34" fillId="0" borderId="0"/>
    <xf numFmtId="0" fontId="34" fillId="0" borderId="0"/>
    <xf numFmtId="0" fontId="14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3" fillId="0" borderId="0"/>
    <xf numFmtId="0" fontId="143" fillId="0" borderId="0"/>
    <xf numFmtId="0" fontId="14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43" fillId="0" borderId="0"/>
    <xf numFmtId="0" fontId="143" fillId="0" borderId="0"/>
    <xf numFmtId="0" fontId="13" fillId="0" borderId="0"/>
    <xf numFmtId="43" fontId="13" fillId="0" borderId="0" applyFont="0" applyFill="0" applyBorder="0" applyAlignment="0" applyProtection="0"/>
    <xf numFmtId="0" fontId="143" fillId="0" borderId="0"/>
    <xf numFmtId="0" fontId="14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3" fillId="0" borderId="0"/>
    <xf numFmtId="0" fontId="119" fillId="0" borderId="0">
      <alignment vertical="top"/>
    </xf>
    <xf numFmtId="43" fontId="13" fillId="0" borderId="0" applyFont="0" applyFill="0" applyBorder="0" applyAlignment="0" applyProtection="0"/>
    <xf numFmtId="0" fontId="178"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4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34"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alignment vertical="top"/>
    </xf>
    <xf numFmtId="43" fontId="33" fillId="0" borderId="0" applyFont="0" applyFill="0" applyBorder="0" applyAlignment="0" applyProtection="0"/>
    <xf numFmtId="0" fontId="45" fillId="0" borderId="0"/>
    <xf numFmtId="0" fontId="34"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7" fillId="0" borderId="0"/>
    <xf numFmtId="0" fontId="33" fillId="0" borderId="0"/>
    <xf numFmtId="0" fontId="13" fillId="3" borderId="0" applyNumberFormat="0" applyBorder="0" applyAlignment="0" applyProtection="0"/>
    <xf numFmtId="0" fontId="13" fillId="0" borderId="0"/>
    <xf numFmtId="175" fontId="34"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53" borderId="0" applyNumberFormat="0" applyBorder="0" applyAlignment="0" applyProtection="0"/>
    <xf numFmtId="0" fontId="13" fillId="10" borderId="0" applyNumberFormat="0" applyBorder="0" applyAlignment="0" applyProtection="0"/>
    <xf numFmtId="0" fontId="13" fillId="48" borderId="0" applyNumberFormat="0" applyBorder="0" applyAlignment="0" applyProtection="0"/>
    <xf numFmtId="0" fontId="13" fillId="4" borderId="0" applyNumberFormat="0" applyBorder="0" applyAlignment="0" applyProtection="0"/>
    <xf numFmtId="0" fontId="13" fillId="0" borderId="0"/>
    <xf numFmtId="0" fontId="13" fillId="4" borderId="0" applyNumberFormat="0" applyBorder="0" applyAlignment="0" applyProtection="0"/>
    <xf numFmtId="0" fontId="38" fillId="15" borderId="0" applyNumberFormat="0" applyBorder="0" applyAlignment="0" applyProtection="0"/>
    <xf numFmtId="0" fontId="34" fillId="0" borderId="0" applyFont="0" applyFill="0" applyBorder="0" applyAlignment="0" applyProtection="0"/>
    <xf numFmtId="0" fontId="13" fillId="53" borderId="0" applyNumberFormat="0" applyBorder="0" applyAlignment="0" applyProtection="0"/>
    <xf numFmtId="0" fontId="38" fillId="54" borderId="0" applyNumberFormat="0" applyBorder="0" applyAlignment="0" applyProtection="0"/>
    <xf numFmtId="0" fontId="63" fillId="0" borderId="57" applyNumberFormat="0" applyFill="0" applyAlignment="0" applyProtection="0"/>
    <xf numFmtId="0" fontId="13" fillId="0" borderId="0"/>
    <xf numFmtId="0" fontId="13" fillId="47" borderId="0" applyNumberFormat="0" applyBorder="0" applyAlignment="0" applyProtection="0"/>
    <xf numFmtId="0" fontId="13" fillId="0" borderId="0"/>
    <xf numFmtId="43" fontId="33" fillId="0" borderId="0" applyFont="0" applyFill="0" applyBorder="0" applyAlignment="0" applyProtection="0"/>
    <xf numFmtId="0" fontId="143" fillId="0" borderId="0"/>
    <xf numFmtId="43" fontId="13" fillId="0" borderId="0" applyFont="0" applyFill="0" applyBorder="0" applyAlignment="0" applyProtection="0"/>
    <xf numFmtId="43" fontId="35" fillId="0" borderId="0" applyFont="0" applyFill="0" applyBorder="0" applyAlignment="0" applyProtection="0"/>
    <xf numFmtId="0" fontId="34" fillId="0" borderId="0" applyFont="0" applyFill="0" applyBorder="0" applyAlignment="0" applyProtection="0"/>
    <xf numFmtId="0" fontId="34" fillId="0" borderId="0">
      <alignment vertical="top"/>
    </xf>
    <xf numFmtId="0" fontId="33" fillId="0" borderId="0"/>
    <xf numFmtId="9" fontId="33" fillId="0" borderId="0" applyFont="0" applyFill="0" applyBorder="0" applyAlignment="0" applyProtection="0"/>
    <xf numFmtId="0" fontId="35" fillId="0" borderId="0"/>
    <xf numFmtId="0" fontId="64" fillId="0" borderId="0" applyNumberFormat="0" applyFill="0" applyBorder="0" applyAlignment="0" applyProtection="0"/>
    <xf numFmtId="44"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43" fontId="35" fillId="0" borderId="0" applyFont="0" applyFill="0" applyBorder="0" applyAlignment="0" applyProtection="0"/>
    <xf numFmtId="0" fontId="59" fillId="56" borderId="13" applyNumberFormat="0" applyAlignment="0" applyProtection="0"/>
    <xf numFmtId="43" fontId="34" fillId="0" borderId="0" applyFont="0" applyFill="0" applyBorder="0" applyAlignment="0" applyProtection="0"/>
    <xf numFmtId="175" fontId="182" fillId="37" borderId="22"/>
    <xf numFmtId="165" fontId="33" fillId="0" borderId="0" applyFont="0" applyFill="0" applyBorder="0" applyAlignment="0" applyProtection="0"/>
    <xf numFmtId="0" fontId="13" fillId="0" borderId="0"/>
    <xf numFmtId="172" fontId="34" fillId="0" borderId="0" applyFont="0" applyFill="0" applyBorder="0" applyAlignment="0" applyProtection="0"/>
    <xf numFmtId="183" fontId="34" fillId="0" borderId="0" applyFill="0" applyBorder="0" applyAlignment="0" applyProtection="0"/>
    <xf numFmtId="9" fontId="34" fillId="0" borderId="0" applyFont="0" applyFill="0" applyBorder="0" applyAlignment="0" applyProtection="0"/>
    <xf numFmtId="0" fontId="13" fillId="4" borderId="0" applyNumberFormat="0" applyBorder="0" applyAlignment="0" applyProtection="0"/>
    <xf numFmtId="43" fontId="34" fillId="0" borderId="0" applyFont="0" applyFill="0" applyBorder="0" applyAlignment="0" applyProtection="0"/>
    <xf numFmtId="165" fontId="34"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43" fontId="33" fillId="0" borderId="0" applyFont="0" applyFill="0" applyBorder="0" applyAlignment="0" applyProtection="0"/>
    <xf numFmtId="0" fontId="13" fillId="0" borderId="0"/>
    <xf numFmtId="0" fontId="13" fillId="0" borderId="0"/>
    <xf numFmtId="0" fontId="13" fillId="0" borderId="0"/>
    <xf numFmtId="0" fontId="13" fillId="0" borderId="0"/>
    <xf numFmtId="0" fontId="33" fillId="0" borderId="0"/>
    <xf numFmtId="175" fontId="182" fillId="37" borderId="22"/>
    <xf numFmtId="43" fontId="33" fillId="0" borderId="0" applyFont="0" applyFill="0" applyBorder="0" applyAlignment="0" applyProtection="0"/>
    <xf numFmtId="0" fontId="34" fillId="0" borderId="0" applyNumberFormat="0" applyFont="0" applyFill="0" applyBorder="0" applyAlignment="0" applyProtection="0"/>
    <xf numFmtId="0" fontId="34" fillId="0" borderId="0">
      <alignment vertical="top"/>
    </xf>
    <xf numFmtId="0" fontId="34" fillId="0" borderId="0"/>
    <xf numFmtId="175" fontId="34" fillId="0" borderId="0" applyFont="0" applyFill="0" applyBorder="0" applyAlignment="0" applyProtection="0"/>
    <xf numFmtId="0" fontId="174" fillId="24" borderId="0" applyNumberFormat="0" applyBorder="0" applyAlignment="0" applyProtection="0"/>
    <xf numFmtId="0" fontId="13" fillId="47" borderId="0" applyNumberFormat="0" applyBorder="0" applyAlignment="0" applyProtection="0"/>
    <xf numFmtId="0" fontId="13" fillId="0" borderId="0"/>
    <xf numFmtId="0" fontId="161" fillId="0" borderId="51" applyNumberFormat="0" applyFill="0" applyAlignment="0" applyProtection="0"/>
    <xf numFmtId="0" fontId="51" fillId="0" borderId="7" applyNumberFormat="0" applyFill="0" applyAlignment="0" applyProtection="0"/>
    <xf numFmtId="9" fontId="154" fillId="0" borderId="0" applyFont="0" applyFill="0" applyBorder="0" applyAlignment="0" applyProtection="0"/>
    <xf numFmtId="0" fontId="38" fillId="18" borderId="0" applyNumberFormat="0" applyBorder="0" applyAlignment="0" applyProtection="0"/>
    <xf numFmtId="0" fontId="42" fillId="20" borderId="3" applyNumberFormat="0" applyAlignment="0" applyProtection="0"/>
    <xf numFmtId="0" fontId="13" fillId="53" borderId="0" applyNumberFormat="0" applyBorder="0" applyAlignment="0" applyProtection="0"/>
    <xf numFmtId="0" fontId="34" fillId="0" borderId="0"/>
    <xf numFmtId="0" fontId="33" fillId="0" borderId="0"/>
    <xf numFmtId="0" fontId="34" fillId="0" borderId="0">
      <alignment vertical="top"/>
    </xf>
    <xf numFmtId="43" fontId="33" fillId="0" borderId="0" applyFont="0" applyFill="0" applyBorder="0" applyAlignment="0" applyProtection="0"/>
    <xf numFmtId="43" fontId="33" fillId="0" borderId="0" applyFont="0" applyFill="0" applyBorder="0" applyAlignment="0" applyProtection="0"/>
    <xf numFmtId="0" fontId="13" fillId="10" borderId="0" applyNumberFormat="0" applyBorder="0" applyAlignment="0" applyProtection="0"/>
    <xf numFmtId="0" fontId="13" fillId="0" borderId="0"/>
    <xf numFmtId="0" fontId="34" fillId="0" borderId="0"/>
    <xf numFmtId="0" fontId="13" fillId="3" borderId="0" applyNumberFormat="0" applyBorder="0" applyAlignment="0" applyProtection="0"/>
    <xf numFmtId="0" fontId="34" fillId="0" borderId="0"/>
    <xf numFmtId="0" fontId="34" fillId="0" borderId="0">
      <alignment vertical="top"/>
    </xf>
    <xf numFmtId="0" fontId="35" fillId="0" borderId="0"/>
    <xf numFmtId="0" fontId="35" fillId="0" borderId="0"/>
    <xf numFmtId="9" fontId="154" fillId="0" borderId="0" applyFont="0" applyFill="0" applyBorder="0" applyAlignment="0" applyProtection="0"/>
    <xf numFmtId="0" fontId="33" fillId="0" borderId="0"/>
    <xf numFmtId="0" fontId="34" fillId="0" borderId="0"/>
    <xf numFmtId="0" fontId="33" fillId="0" borderId="0"/>
    <xf numFmtId="0" fontId="13" fillId="49" borderId="0" applyNumberFormat="0" applyBorder="0" applyAlignment="0" applyProtection="0"/>
    <xf numFmtId="0" fontId="13" fillId="2" borderId="0" applyNumberFormat="0" applyBorder="0" applyAlignment="0" applyProtection="0"/>
    <xf numFmtId="0" fontId="34" fillId="0" borderId="0">
      <alignment vertical="top"/>
    </xf>
    <xf numFmtId="0" fontId="35" fillId="0" borderId="0">
      <alignment vertical="top"/>
    </xf>
    <xf numFmtId="0" fontId="59" fillId="56" borderId="13" applyNumberFormat="0" applyAlignment="0" applyProtection="0"/>
    <xf numFmtId="0" fontId="35" fillId="0" borderId="0"/>
    <xf numFmtId="0" fontId="34" fillId="0" borderId="0">
      <alignment vertical="top"/>
    </xf>
    <xf numFmtId="165" fontId="33" fillId="0" borderId="0" applyFont="0" applyFill="0" applyBorder="0" applyAlignment="0" applyProtection="0"/>
    <xf numFmtId="0" fontId="59" fillId="20" borderId="13" applyNumberFormat="0" applyAlignment="0" applyProtection="0"/>
    <xf numFmtId="44" fontId="34" fillId="0" borderId="0" applyFont="0" applyFill="0" applyBorder="0" applyAlignment="0" applyProtection="0"/>
    <xf numFmtId="175" fontId="182" fillId="37" borderId="22"/>
    <xf numFmtId="0" fontId="56" fillId="0" borderId="11" applyNumberFormat="0" applyFill="0" applyAlignment="0" applyProtection="0"/>
    <xf numFmtId="0" fontId="161" fillId="0" borderId="51" applyNumberFormat="0" applyFill="0" applyAlignment="0" applyProtection="0"/>
    <xf numFmtId="0" fontId="54" fillId="7" borderId="3" applyNumberFormat="0" applyAlignment="0" applyProtection="0"/>
    <xf numFmtId="9" fontId="35" fillId="0" borderId="0" applyFont="0" applyFill="0" applyBorder="0" applyAlignment="0" applyProtection="0"/>
    <xf numFmtId="9" fontId="33" fillId="0" borderId="0" applyFont="0" applyFill="0" applyBorder="0" applyAlignment="0" applyProtection="0"/>
    <xf numFmtId="9" fontId="34" fillId="0" borderId="0" applyFill="0" applyBorder="0" applyAlignment="0" applyProtection="0"/>
    <xf numFmtId="9" fontId="35" fillId="0" borderId="0" applyFont="0" applyFill="0" applyBorder="0" applyAlignment="0" applyProtection="0"/>
    <xf numFmtId="175" fontId="182" fillId="37" borderId="22"/>
    <xf numFmtId="0" fontId="13" fillId="0" borderId="0"/>
    <xf numFmtId="0" fontId="35" fillId="0" borderId="0">
      <alignment vertical="top"/>
    </xf>
    <xf numFmtId="9" fontId="33" fillId="0" borderId="0" applyFont="0" applyFill="0" applyBorder="0" applyAlignment="0" applyProtection="0"/>
    <xf numFmtId="9" fontId="35" fillId="0" borderId="0" applyFont="0" applyFill="0" applyBorder="0" applyAlignment="0" applyProtection="0"/>
    <xf numFmtId="9" fontId="34" fillId="0" borderId="0" applyFont="0" applyFill="0" applyBorder="0" applyAlignment="0" applyProtection="0"/>
    <xf numFmtId="0" fontId="13" fillId="4" borderId="0" applyNumberFormat="0" applyBorder="0" applyAlignment="0" applyProtection="0"/>
    <xf numFmtId="0" fontId="53" fillId="0" borderId="0" applyNumberFormat="0" applyFill="0" applyBorder="0" applyAlignment="0" applyProtection="0"/>
    <xf numFmtId="0" fontId="13" fillId="4" borderId="0" applyNumberFormat="0" applyBorder="0" applyAlignment="0" applyProtection="0"/>
    <xf numFmtId="43" fontId="34" fillId="0" borderId="0" applyFont="0" applyFill="0" applyBorder="0" applyAlignment="0" applyProtection="0"/>
    <xf numFmtId="0" fontId="34" fillId="0" borderId="0" applyFont="0" applyFill="0" applyBorder="0" applyAlignment="0" applyProtection="0"/>
    <xf numFmtId="0" fontId="13" fillId="53" borderId="0" applyNumberFormat="0" applyBorder="0" applyAlignment="0" applyProtection="0"/>
    <xf numFmtId="0" fontId="13" fillId="51" borderId="0" applyNumberFormat="0" applyBorder="0" applyAlignment="0" applyProtection="0"/>
    <xf numFmtId="0" fontId="13" fillId="0" borderId="0"/>
    <xf numFmtId="0" fontId="143" fillId="0" borderId="0"/>
    <xf numFmtId="0" fontId="13" fillId="0" borderId="0"/>
    <xf numFmtId="0" fontId="13" fillId="0" borderId="0"/>
    <xf numFmtId="0" fontId="34" fillId="0" borderId="0"/>
    <xf numFmtId="43" fontId="34" fillId="0" borderId="0" applyFont="0" applyFill="0" applyBorder="0" applyAlignment="0" applyProtection="0"/>
    <xf numFmtId="9" fontId="35" fillId="0" borderId="0" applyFont="0" applyFill="0" applyBorder="0" applyAlignment="0" applyProtection="0"/>
    <xf numFmtId="44" fontId="34" fillId="0" borderId="0" applyFont="0" applyFill="0" applyBorder="0" applyAlignment="0" applyProtection="0"/>
    <xf numFmtId="0" fontId="35" fillId="0" borderId="0"/>
    <xf numFmtId="0" fontId="38" fillId="6" borderId="0" applyNumberFormat="0" applyBorder="0" applyAlignment="0" applyProtection="0"/>
    <xf numFmtId="0" fontId="64" fillId="0" borderId="0" applyNumberFormat="0" applyFill="0" applyBorder="0" applyAlignment="0" applyProtection="0"/>
    <xf numFmtId="0" fontId="33" fillId="9" borderId="0" applyNumberFormat="0" applyBorder="0" applyAlignment="0" applyProtection="0"/>
    <xf numFmtId="49" fontId="35" fillId="0" borderId="0" applyNumberFormat="0" applyFont="0" applyFill="0" applyBorder="0" applyAlignment="0" applyProtection="0"/>
    <xf numFmtId="0" fontId="33" fillId="2" borderId="0" applyNumberFormat="0" applyBorder="0" applyAlignment="0" applyProtection="0"/>
    <xf numFmtId="0" fontId="33" fillId="3" borderId="0" applyNumberFormat="0" applyBorder="0" applyAlignment="0" applyProtection="0"/>
    <xf numFmtId="0" fontId="33" fillId="4" borderId="0" applyNumberFormat="0" applyBorder="0" applyAlignment="0" applyProtection="0"/>
    <xf numFmtId="0" fontId="33" fillId="5" borderId="0" applyNumberFormat="0" applyBorder="0" applyAlignment="0" applyProtection="0"/>
    <xf numFmtId="0" fontId="33" fillId="6" borderId="0" applyNumberFormat="0" applyBorder="0" applyAlignment="0" applyProtection="0"/>
    <xf numFmtId="0" fontId="33" fillId="7" borderId="0" applyNumberFormat="0" applyBorder="0" applyAlignment="0" applyProtection="0"/>
    <xf numFmtId="0" fontId="33" fillId="8"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8" borderId="0" applyNumberFormat="0" applyBorder="0" applyAlignment="0" applyProtection="0"/>
    <xf numFmtId="0" fontId="33" fillId="11" borderId="0" applyNumberFormat="0" applyBorder="0" applyAlignment="0" applyProtection="0"/>
    <xf numFmtId="0" fontId="38" fillId="12"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9" borderId="0" applyNumberFormat="0" applyBorder="0" applyAlignment="0" applyProtection="0"/>
    <xf numFmtId="0" fontId="39" fillId="3" borderId="0" applyNumberFormat="0" applyBorder="0" applyAlignment="0" applyProtection="0"/>
    <xf numFmtId="0" fontId="42" fillId="20" borderId="3" applyNumberFormat="0" applyAlignment="0" applyProtection="0"/>
    <xf numFmtId="0" fontId="43" fillId="21" borderId="4" applyNumberFormat="0" applyAlignment="0" applyProtection="0"/>
    <xf numFmtId="0" fontId="13" fillId="52" borderId="0" applyNumberFormat="0" applyBorder="0" applyAlignment="0" applyProtection="0"/>
    <xf numFmtId="175" fontId="182" fillId="37" borderId="22"/>
    <xf numFmtId="0" fontId="53" fillId="0" borderId="0" applyNumberFormat="0" applyFill="0" applyBorder="0" applyAlignment="0" applyProtection="0"/>
    <xf numFmtId="0" fontId="38" fillId="13" borderId="0" applyNumberFormat="0" applyBorder="0" applyAlignment="0" applyProtection="0"/>
    <xf numFmtId="0" fontId="38" fillId="10" borderId="0" applyNumberFormat="0" applyBorder="0" applyAlignment="0" applyProtection="0"/>
    <xf numFmtId="43" fontId="13" fillId="0" borderId="0" applyFont="0" applyFill="0" applyBorder="0" applyAlignment="0" applyProtection="0"/>
    <xf numFmtId="43" fontId="33" fillId="0" borderId="0" applyFont="0" applyFill="0" applyBorder="0" applyAlignment="0" applyProtection="0"/>
    <xf numFmtId="0" fontId="33" fillId="6" borderId="0" applyNumberFormat="0" applyBorder="0" applyAlignment="0" applyProtection="0"/>
    <xf numFmtId="175" fontId="35" fillId="0" borderId="0" applyFont="0" applyFill="0" applyBorder="0" applyAlignment="0" applyProtection="0"/>
    <xf numFmtId="0" fontId="51" fillId="0" borderId="7" applyNumberFormat="0" applyFill="0" applyAlignment="0" applyProtection="0"/>
    <xf numFmtId="0" fontId="48" fillId="0" borderId="0" applyNumberFormat="0" applyFill="0" applyBorder="0" applyAlignment="0" applyProtection="0"/>
    <xf numFmtId="0" fontId="49" fillId="4" borderId="0" applyNumberFormat="0" applyBorder="0" applyAlignment="0" applyProtection="0"/>
    <xf numFmtId="0" fontId="163" fillId="0" borderId="52" applyNumberFormat="0" applyFill="0" applyAlignment="0" applyProtection="0"/>
    <xf numFmtId="0" fontId="51" fillId="0" borderId="7" applyNumberFormat="0" applyFill="0" applyAlignment="0" applyProtection="0"/>
    <xf numFmtId="0" fontId="52" fillId="0" borderId="8" applyNumberFormat="0" applyFill="0" applyAlignment="0" applyProtection="0"/>
    <xf numFmtId="0" fontId="53" fillId="0" borderId="9" applyNumberFormat="0" applyFill="0" applyAlignment="0" applyProtection="0"/>
    <xf numFmtId="0" fontId="53" fillId="0" borderId="0" applyNumberFormat="0" applyFill="0" applyBorder="0" applyAlignment="0" applyProtection="0"/>
    <xf numFmtId="0" fontId="54" fillId="7" borderId="3" applyNumberFormat="0" applyAlignment="0" applyProtection="0"/>
    <xf numFmtId="0" fontId="38" fillId="10" borderId="0" applyNumberFormat="0" applyBorder="0" applyAlignment="0" applyProtection="0"/>
    <xf numFmtId="0" fontId="56" fillId="0" borderId="11" applyNumberFormat="0" applyFill="0" applyAlignment="0" applyProtection="0"/>
    <xf numFmtId="0" fontId="58" fillId="24" borderId="0" applyNumberFormat="0" applyBorder="0" applyAlignment="0" applyProtection="0"/>
    <xf numFmtId="9" fontId="154" fillId="0" borderId="0" applyFont="0" applyFill="0" applyBorder="0" applyAlignment="0" applyProtection="0"/>
    <xf numFmtId="0" fontId="34" fillId="0" borderId="0">
      <alignment vertical="top"/>
    </xf>
    <xf numFmtId="0" fontId="13" fillId="0" borderId="0"/>
    <xf numFmtId="0" fontId="177" fillId="0" borderId="0"/>
    <xf numFmtId="0" fontId="177" fillId="0" borderId="0"/>
    <xf numFmtId="0" fontId="177" fillId="0" borderId="0"/>
    <xf numFmtId="0" fontId="34" fillId="0" borderId="0"/>
    <xf numFmtId="0" fontId="143" fillId="0" borderId="0"/>
    <xf numFmtId="0" fontId="143" fillId="0" borderId="0"/>
    <xf numFmtId="0" fontId="13" fillId="53" borderId="0" applyNumberFormat="0" applyBorder="0" applyAlignment="0" applyProtection="0"/>
    <xf numFmtId="0" fontId="33" fillId="0" borderId="0"/>
    <xf numFmtId="43" fontId="34" fillId="0" borderId="0" applyFont="0" applyFill="0" applyBorder="0" applyAlignment="0" applyProtection="0"/>
    <xf numFmtId="0" fontId="13" fillId="0" borderId="0"/>
    <xf numFmtId="175" fontId="35" fillId="0" borderId="0" applyFont="0" applyFill="0" applyBorder="0" applyAlignment="0" applyProtection="0"/>
    <xf numFmtId="0" fontId="35" fillId="0" borderId="0"/>
    <xf numFmtId="0" fontId="38" fillId="9" borderId="0" applyNumberFormat="0" applyBorder="0" applyAlignment="0" applyProtection="0"/>
    <xf numFmtId="0" fontId="13" fillId="4" borderId="0" applyNumberFormat="0" applyBorder="0" applyAlignment="0" applyProtection="0"/>
    <xf numFmtId="43" fontId="33" fillId="0" borderId="0" applyFont="0" applyFill="0" applyBorder="0" applyAlignment="0" applyProtection="0"/>
    <xf numFmtId="0" fontId="33" fillId="0" borderId="0"/>
    <xf numFmtId="0" fontId="35" fillId="25" borderId="12" applyNumberFormat="0" applyFont="0" applyAlignment="0" applyProtection="0"/>
    <xf numFmtId="0" fontId="59" fillId="20" borderId="13" applyNumberFormat="0" applyAlignment="0" applyProtection="0"/>
    <xf numFmtId="0" fontId="56" fillId="0" borderId="11" applyNumberFormat="0" applyFill="0" applyAlignment="0" applyProtection="0"/>
    <xf numFmtId="0" fontId="34" fillId="0" borderId="0"/>
    <xf numFmtId="0" fontId="35" fillId="0" borderId="0"/>
    <xf numFmtId="44" fontId="34" fillId="0" borderId="0" applyFont="0" applyFill="0" applyBorder="0" applyAlignment="0" applyProtection="0"/>
    <xf numFmtId="0" fontId="63" fillId="0" borderId="14" applyNumberFormat="0" applyFill="0" applyAlignment="0" applyProtection="0"/>
    <xf numFmtId="0" fontId="64" fillId="0" borderId="0" applyNumberFormat="0" applyFill="0" applyBorder="0" applyAlignment="0" applyProtection="0"/>
    <xf numFmtId="0" fontId="34" fillId="0" borderId="0"/>
    <xf numFmtId="0" fontId="177" fillId="0" borderId="0"/>
    <xf numFmtId="0" fontId="143" fillId="0" borderId="0"/>
    <xf numFmtId="43" fontId="33" fillId="0" borderId="0" applyFont="0" applyFill="0" applyBorder="0" applyAlignment="0" applyProtection="0"/>
    <xf numFmtId="0" fontId="13" fillId="0" borderId="0"/>
    <xf numFmtId="0" fontId="54" fillId="7" borderId="3" applyNumberFormat="0" applyAlignment="0" applyProtection="0"/>
    <xf numFmtId="0" fontId="33" fillId="6" borderId="0" applyNumberFormat="0" applyBorder="0" applyAlignment="0" applyProtection="0"/>
    <xf numFmtId="0" fontId="13" fillId="4" borderId="0" applyNumberFormat="0" applyBorder="0" applyAlignment="0" applyProtection="0"/>
    <xf numFmtId="0" fontId="34" fillId="0" borderId="0"/>
    <xf numFmtId="0" fontId="13" fillId="0" borderId="0"/>
    <xf numFmtId="9" fontId="154" fillId="0" borderId="0" applyFont="0" applyFill="0" applyBorder="0" applyAlignment="0" applyProtection="0"/>
    <xf numFmtId="0" fontId="38" fillId="14" borderId="0" applyNumberFormat="0" applyBorder="0" applyAlignment="0" applyProtection="0"/>
    <xf numFmtId="0" fontId="43" fillId="21" borderId="4" applyNumberFormat="0" applyAlignment="0" applyProtection="0"/>
    <xf numFmtId="0" fontId="33" fillId="8" borderId="0" applyNumberFormat="0" applyBorder="0" applyAlignment="0" applyProtection="0"/>
    <xf numFmtId="0" fontId="13" fillId="51" borderId="0" applyNumberFormat="0" applyBorder="0" applyAlignment="0" applyProtection="0"/>
    <xf numFmtId="44" fontId="34" fillId="0" borderId="0" applyFont="0" applyFill="0" applyBorder="0" applyAlignment="0" applyProtection="0"/>
    <xf numFmtId="0" fontId="33" fillId="4" borderId="0" applyNumberFormat="0" applyBorder="0" applyAlignment="0" applyProtection="0"/>
    <xf numFmtId="0" fontId="13" fillId="51" borderId="0" applyNumberFormat="0" applyBorder="0" applyAlignment="0" applyProtection="0"/>
    <xf numFmtId="0" fontId="33" fillId="9" borderId="0" applyNumberFormat="0" applyBorder="0" applyAlignment="0" applyProtection="0"/>
    <xf numFmtId="0" fontId="35" fillId="0" borderId="0"/>
    <xf numFmtId="0" fontId="33" fillId="0" borderId="0"/>
    <xf numFmtId="0" fontId="13" fillId="52" borderId="0" applyNumberFormat="0" applyBorder="0" applyAlignment="0" applyProtection="0"/>
    <xf numFmtId="0" fontId="52" fillId="0" borderId="8" applyNumberFormat="0" applyFill="0" applyAlignment="0" applyProtection="0"/>
    <xf numFmtId="0" fontId="13" fillId="4" borderId="0" applyNumberFormat="0" applyBorder="0" applyAlignment="0" applyProtection="0"/>
    <xf numFmtId="0" fontId="34" fillId="0" borderId="0"/>
    <xf numFmtId="0" fontId="13" fillId="0" borderId="0"/>
    <xf numFmtId="0" fontId="177" fillId="0" borderId="0"/>
    <xf numFmtId="0" fontId="33" fillId="9" borderId="0" applyNumberFormat="0" applyBorder="0" applyAlignment="0" applyProtection="0"/>
    <xf numFmtId="0" fontId="63" fillId="0" borderId="14" applyNumberFormat="0" applyFill="0" applyAlignment="0" applyProtection="0"/>
    <xf numFmtId="0" fontId="13" fillId="0" borderId="0"/>
    <xf numFmtId="43" fontId="13" fillId="0" borderId="0" applyFont="0" applyFill="0" applyBorder="0" applyAlignment="0" applyProtection="0"/>
    <xf numFmtId="9" fontId="34" fillId="0" borderId="0" applyFont="0" applyFill="0" applyBorder="0" applyAlignment="0" applyProtection="0"/>
    <xf numFmtId="0" fontId="13" fillId="10" borderId="0" applyNumberFormat="0" applyBorder="0" applyAlignment="0" applyProtection="0"/>
    <xf numFmtId="0" fontId="34" fillId="0" borderId="0"/>
    <xf numFmtId="0" fontId="13" fillId="53" borderId="0" applyNumberFormat="0" applyBorder="0" applyAlignment="0" applyProtection="0"/>
    <xf numFmtId="0" fontId="38" fillId="13" borderId="0" applyNumberFormat="0" applyBorder="0" applyAlignment="0" applyProtection="0"/>
    <xf numFmtId="0" fontId="49" fillId="4" borderId="0" applyNumberFormat="0" applyBorder="0" applyAlignment="0" applyProtection="0"/>
    <xf numFmtId="0" fontId="42" fillId="20" borderId="3" applyNumberFormat="0" applyAlignment="0" applyProtection="0"/>
    <xf numFmtId="0" fontId="33" fillId="7" borderId="0" applyNumberFormat="0" applyBorder="0" applyAlignment="0" applyProtection="0"/>
    <xf numFmtId="0" fontId="34" fillId="0" borderId="0"/>
    <xf numFmtId="43" fontId="34" fillId="0" borderId="0" applyFont="0" applyFill="0" applyBorder="0" applyAlignment="0" applyProtection="0"/>
    <xf numFmtId="0" fontId="13" fillId="0" borderId="0"/>
    <xf numFmtId="0" fontId="13" fillId="0" borderId="0"/>
    <xf numFmtId="0" fontId="177" fillId="0" borderId="0"/>
    <xf numFmtId="175" fontId="34" fillId="0" borderId="0" applyFont="0" applyFill="0" applyBorder="0" applyAlignment="0" applyProtection="0"/>
    <xf numFmtId="0" fontId="38" fillId="19" borderId="0" applyNumberFormat="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49" borderId="0" applyNumberFormat="0" applyBorder="0" applyAlignment="0" applyProtection="0"/>
    <xf numFmtId="0" fontId="13" fillId="0" borderId="0"/>
    <xf numFmtId="0" fontId="13" fillId="0" borderId="0"/>
    <xf numFmtId="0" fontId="38" fillId="11" borderId="0" applyNumberFormat="0" applyBorder="0" applyAlignment="0" applyProtection="0"/>
    <xf numFmtId="0" fontId="13" fillId="10" borderId="0" applyNumberFormat="0" applyBorder="0" applyAlignment="0" applyProtection="0"/>
    <xf numFmtId="0" fontId="38" fillId="14" borderId="0" applyNumberFormat="0" applyBorder="0" applyAlignment="0" applyProtection="0"/>
    <xf numFmtId="0" fontId="13" fillId="2" borderId="0" applyNumberFormat="0" applyBorder="0" applyAlignment="0" applyProtection="0"/>
    <xf numFmtId="0" fontId="13" fillId="52" borderId="0" applyNumberFormat="0" applyBorder="0" applyAlignment="0" applyProtection="0"/>
    <xf numFmtId="0" fontId="13" fillId="49" borderId="0" applyNumberFormat="0" applyBorder="0" applyAlignment="0" applyProtection="0"/>
    <xf numFmtId="0" fontId="13" fillId="3" borderId="0" applyNumberFormat="0" applyBorder="0" applyAlignment="0" applyProtection="0"/>
    <xf numFmtId="0" fontId="13" fillId="0" borderId="0"/>
    <xf numFmtId="0" fontId="13" fillId="0" borderId="0"/>
    <xf numFmtId="0" fontId="48" fillId="0" borderId="0" applyNumberFormat="0" applyFill="0" applyBorder="0" applyAlignment="0" applyProtection="0"/>
    <xf numFmtId="0" fontId="34" fillId="0" borderId="0"/>
    <xf numFmtId="43" fontId="33" fillId="0" borderId="0" applyFont="0" applyFill="0" applyBorder="0" applyAlignment="0" applyProtection="0"/>
    <xf numFmtId="43" fontId="33" fillId="0" borderId="0" applyFont="0" applyFill="0" applyBorder="0" applyAlignment="0" applyProtection="0"/>
    <xf numFmtId="0" fontId="13" fillId="53" borderId="0" applyNumberFormat="0" applyBorder="0" applyAlignment="0" applyProtection="0"/>
    <xf numFmtId="0" fontId="38" fillId="14" borderId="0" applyNumberFormat="0" applyBorder="0" applyAlignment="0" applyProtection="0"/>
    <xf numFmtId="0" fontId="13" fillId="4" borderId="0" applyNumberFormat="0" applyBorder="0" applyAlignment="0" applyProtection="0"/>
    <xf numFmtId="0" fontId="167" fillId="0" borderId="0" applyNumberFormat="0" applyFill="0" applyBorder="0" applyAlignment="0" applyProtection="0">
      <alignment vertical="top"/>
      <protection locked="0"/>
    </xf>
    <xf numFmtId="43" fontId="13" fillId="0" borderId="0" applyFont="0" applyFill="0" applyBorder="0" applyAlignment="0" applyProtection="0"/>
    <xf numFmtId="0" fontId="13" fillId="10" borderId="0" applyNumberFormat="0" applyBorder="0" applyAlignment="0" applyProtection="0"/>
    <xf numFmtId="0" fontId="13" fillId="0" borderId="0"/>
    <xf numFmtId="0" fontId="33" fillId="0" borderId="0"/>
    <xf numFmtId="0" fontId="165" fillId="0" borderId="53" applyNumberFormat="0" applyFill="0" applyAlignment="0" applyProtection="0"/>
    <xf numFmtId="0" fontId="177" fillId="0" borderId="0"/>
    <xf numFmtId="43" fontId="13" fillId="0" borderId="0" applyFont="0" applyFill="0" applyBorder="0" applyAlignment="0" applyProtection="0"/>
    <xf numFmtId="0" fontId="13" fillId="10" borderId="0" applyNumberFormat="0" applyBorder="0" applyAlignment="0" applyProtection="0"/>
    <xf numFmtId="0" fontId="33" fillId="0" borderId="0"/>
    <xf numFmtId="0" fontId="33" fillId="3" borderId="0" applyNumberFormat="0" applyBorder="0" applyAlignment="0" applyProtection="0"/>
    <xf numFmtId="9" fontId="34" fillId="0" borderId="0" applyFont="0" applyFill="0" applyBorder="0" applyAlignment="0" applyProtection="0"/>
    <xf numFmtId="0" fontId="177" fillId="0" borderId="0"/>
    <xf numFmtId="0" fontId="34" fillId="0" borderId="0"/>
    <xf numFmtId="0" fontId="13" fillId="50" borderId="0" applyNumberFormat="0" applyBorder="0" applyAlignment="0" applyProtection="0"/>
    <xf numFmtId="0" fontId="38" fillId="16" borderId="0" applyNumberFormat="0" applyBorder="0" applyAlignment="0" applyProtection="0"/>
    <xf numFmtId="0" fontId="177" fillId="0" borderId="0"/>
    <xf numFmtId="9" fontId="34" fillId="0" borderId="0" applyFont="0" applyFill="0" applyBorder="0" applyAlignment="0" applyProtection="0"/>
    <xf numFmtId="0" fontId="177" fillId="0" borderId="0"/>
    <xf numFmtId="0" fontId="13" fillId="0" borderId="0"/>
    <xf numFmtId="0" fontId="39" fillId="3" borderId="0" applyNumberFormat="0" applyBorder="0" applyAlignment="0" applyProtection="0"/>
    <xf numFmtId="0" fontId="177" fillId="0" borderId="0"/>
    <xf numFmtId="0" fontId="13" fillId="0" borderId="0"/>
    <xf numFmtId="0" fontId="34" fillId="0" borderId="0"/>
    <xf numFmtId="43" fontId="34" fillId="0" borderId="0" applyFont="0" applyFill="0" applyBorder="0" applyAlignment="0" applyProtection="0"/>
    <xf numFmtId="9" fontId="34" fillId="0" borderId="0" applyFont="0" applyFill="0" applyBorder="0" applyAlignment="0" applyProtection="0"/>
    <xf numFmtId="0" fontId="38" fillId="13" borderId="0" applyNumberFormat="0" applyBorder="0" applyAlignment="0" applyProtection="0"/>
    <xf numFmtId="9" fontId="33" fillId="0" borderId="0" applyFont="0" applyFill="0" applyBorder="0" applyAlignment="0" applyProtection="0"/>
    <xf numFmtId="0" fontId="34" fillId="0" borderId="0"/>
    <xf numFmtId="0" fontId="33" fillId="9" borderId="0" applyNumberFormat="0" applyBorder="0" applyAlignment="0" applyProtection="0"/>
    <xf numFmtId="0" fontId="49" fillId="4" borderId="0" applyNumberFormat="0" applyBorder="0" applyAlignment="0" applyProtection="0"/>
    <xf numFmtId="43" fontId="34" fillId="0" borderId="0" applyFont="0" applyFill="0" applyBorder="0" applyAlignment="0" applyProtection="0"/>
    <xf numFmtId="0" fontId="35" fillId="0" borderId="0"/>
    <xf numFmtId="0" fontId="13" fillId="52" borderId="0" applyNumberFormat="0" applyBorder="0" applyAlignment="0" applyProtection="0"/>
    <xf numFmtId="9" fontId="34" fillId="0" borderId="0" applyFont="0" applyFill="0" applyBorder="0" applyAlignment="0" applyProtection="0"/>
    <xf numFmtId="0" fontId="33" fillId="10" borderId="0" applyNumberFormat="0" applyBorder="0" applyAlignment="0" applyProtection="0"/>
    <xf numFmtId="0" fontId="13" fillId="0" borderId="0"/>
    <xf numFmtId="0" fontId="34" fillId="0" borderId="0" applyFont="0" applyFill="0" applyBorder="0" applyAlignment="0" applyProtection="0"/>
    <xf numFmtId="0" fontId="34" fillId="0" borderId="0"/>
    <xf numFmtId="43" fontId="35" fillId="0" borderId="0" applyFont="0" applyFill="0" applyBorder="0" applyAlignment="0" applyProtection="0"/>
    <xf numFmtId="0" fontId="34" fillId="0" borderId="0"/>
    <xf numFmtId="0" fontId="13" fillId="50" borderId="0" applyNumberFormat="0" applyBorder="0" applyAlignment="0" applyProtection="0"/>
    <xf numFmtId="0" fontId="13" fillId="0" borderId="0"/>
    <xf numFmtId="43" fontId="33" fillId="0" borderId="0" applyFont="0" applyFill="0" applyBorder="0" applyAlignment="0" applyProtection="0"/>
    <xf numFmtId="0" fontId="13" fillId="0" borderId="0"/>
    <xf numFmtId="0" fontId="13" fillId="0" borderId="0"/>
    <xf numFmtId="0" fontId="13" fillId="53" borderId="0" applyNumberFormat="0" applyBorder="0" applyAlignment="0" applyProtection="0"/>
    <xf numFmtId="0" fontId="13" fillId="0" borderId="0"/>
    <xf numFmtId="9" fontId="34" fillId="0" borderId="0" applyFont="0" applyFill="0" applyBorder="0" applyAlignment="0" applyProtection="0"/>
    <xf numFmtId="43" fontId="34" fillId="0" borderId="0" applyFont="0" applyFill="0" applyBorder="0" applyAlignment="0" applyProtection="0"/>
    <xf numFmtId="0" fontId="13" fillId="0" borderId="0"/>
    <xf numFmtId="0" fontId="177" fillId="0" borderId="0"/>
    <xf numFmtId="0" fontId="33" fillId="0" borderId="0"/>
    <xf numFmtId="0" fontId="63" fillId="0" borderId="57" applyNumberFormat="0" applyFill="0" applyAlignment="0" applyProtection="0"/>
    <xf numFmtId="0" fontId="33" fillId="5" borderId="0" applyNumberFormat="0" applyBorder="0" applyAlignment="0" applyProtection="0"/>
    <xf numFmtId="9" fontId="34" fillId="0" borderId="0" applyFont="0" applyFill="0" applyBorder="0" applyAlignment="0" applyProtection="0"/>
    <xf numFmtId="0" fontId="59" fillId="20" borderId="13" applyNumberFormat="0" applyAlignment="0" applyProtection="0"/>
    <xf numFmtId="0" fontId="13" fillId="0" borderId="0"/>
    <xf numFmtId="9" fontId="33" fillId="0" borderId="0" applyFont="0" applyFill="0" applyBorder="0" applyAlignment="0" applyProtection="0"/>
    <xf numFmtId="0" fontId="49" fillId="4" borderId="0" applyNumberFormat="0" applyBorder="0" applyAlignment="0" applyProtection="0"/>
    <xf numFmtId="0" fontId="13" fillId="0" borderId="0"/>
    <xf numFmtId="0" fontId="13" fillId="0" borderId="0"/>
    <xf numFmtId="0" fontId="13" fillId="47" borderId="0" applyNumberFormat="0" applyBorder="0" applyAlignment="0" applyProtection="0"/>
    <xf numFmtId="0" fontId="13" fillId="47" borderId="0" applyNumberFormat="0" applyBorder="0" applyAlignment="0" applyProtection="0"/>
    <xf numFmtId="0" fontId="13" fillId="3" borderId="0" applyNumberFormat="0" applyBorder="0" applyAlignment="0" applyProtection="0"/>
    <xf numFmtId="0" fontId="13" fillId="2" borderId="0" applyNumberFormat="0" applyBorder="0" applyAlignment="0" applyProtection="0"/>
    <xf numFmtId="9" fontId="154" fillId="0" borderId="0" applyFont="0" applyFill="0" applyBorder="0" applyAlignment="0" applyProtection="0"/>
    <xf numFmtId="43" fontId="34" fillId="0" borderId="0" applyFont="0" applyFill="0" applyBorder="0" applyAlignment="0" applyProtection="0"/>
    <xf numFmtId="0" fontId="33" fillId="5"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33" fillId="6" borderId="0" applyNumberFormat="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3" fillId="8" borderId="0" applyNumberFormat="0" applyBorder="0" applyAlignment="0" applyProtection="0"/>
    <xf numFmtId="0" fontId="143" fillId="0" borderId="0"/>
    <xf numFmtId="0" fontId="13" fillId="0" borderId="0"/>
    <xf numFmtId="0" fontId="38" fillId="18" borderId="0" applyNumberFormat="0" applyBorder="0" applyAlignment="0" applyProtection="0"/>
    <xf numFmtId="0" fontId="33" fillId="2"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43" fontId="154" fillId="0" borderId="0" applyFont="0" applyFill="0" applyBorder="0" applyAlignment="0" applyProtection="0"/>
    <xf numFmtId="9" fontId="154" fillId="0" borderId="0" applyFont="0" applyFill="0" applyBorder="0" applyAlignment="0" applyProtection="0"/>
    <xf numFmtId="0" fontId="143" fillId="0" borderId="0"/>
    <xf numFmtId="0" fontId="13" fillId="0" borderId="0"/>
    <xf numFmtId="0" fontId="13" fillId="0" borderId="0"/>
    <xf numFmtId="43" fontId="13" fillId="0" borderId="0" applyFont="0" applyFill="0" applyBorder="0" applyAlignment="0" applyProtection="0"/>
    <xf numFmtId="9" fontId="34" fillId="0" borderId="0" applyFont="0" applyFill="0" applyBorder="0" applyAlignment="0" applyProtection="0"/>
    <xf numFmtId="9" fontId="154" fillId="0" borderId="0" applyFont="0" applyFill="0" applyBorder="0" applyAlignment="0" applyProtection="0"/>
    <xf numFmtId="0" fontId="33" fillId="0" borderId="0"/>
    <xf numFmtId="43" fontId="13" fillId="0" borderId="0" applyFont="0" applyFill="0" applyBorder="0" applyAlignment="0" applyProtection="0"/>
    <xf numFmtId="0" fontId="13" fillId="0" borderId="0"/>
    <xf numFmtId="0" fontId="13" fillId="0" borderId="0"/>
    <xf numFmtId="0" fontId="13" fillId="3" borderId="0" applyNumberFormat="0" applyBorder="0" applyAlignment="0" applyProtection="0"/>
    <xf numFmtId="0" fontId="33" fillId="11" borderId="0" applyNumberFormat="0" applyBorder="0" applyAlignment="0" applyProtection="0"/>
    <xf numFmtId="9" fontId="34" fillId="0" borderId="0" applyFill="0" applyBorder="0" applyAlignment="0" applyProtection="0"/>
    <xf numFmtId="9" fontId="35" fillId="0" borderId="0" applyFont="0" applyFill="0" applyBorder="0" applyAlignment="0" applyProtection="0"/>
    <xf numFmtId="0" fontId="13" fillId="3" borderId="0" applyNumberFormat="0" applyBorder="0" applyAlignment="0" applyProtection="0"/>
    <xf numFmtId="0" fontId="34" fillId="0" borderId="0"/>
    <xf numFmtId="0" fontId="38" fillId="19" borderId="0" applyNumberFormat="0" applyBorder="0" applyAlignment="0" applyProtection="0"/>
    <xf numFmtId="0" fontId="13" fillId="2" borderId="0" applyNumberFormat="0" applyBorder="0" applyAlignment="0" applyProtection="0"/>
    <xf numFmtId="0" fontId="13" fillId="0" borderId="0"/>
    <xf numFmtId="0" fontId="34" fillId="0" borderId="0"/>
    <xf numFmtId="0" fontId="13" fillId="0" borderId="0"/>
    <xf numFmtId="0" fontId="13" fillId="0" borderId="0"/>
    <xf numFmtId="0" fontId="35" fillId="0" borderId="0"/>
    <xf numFmtId="0" fontId="35" fillId="0" borderId="0">
      <alignment vertical="top"/>
    </xf>
    <xf numFmtId="0" fontId="13" fillId="0" borderId="0"/>
    <xf numFmtId="0" fontId="13" fillId="0" borderId="0"/>
    <xf numFmtId="43" fontId="13" fillId="0" borderId="0" applyFont="0" applyFill="0" applyBorder="0" applyAlignment="0" applyProtection="0"/>
    <xf numFmtId="0" fontId="13" fillId="50" borderId="0" applyNumberFormat="0" applyBorder="0" applyAlignment="0" applyProtection="0"/>
    <xf numFmtId="0" fontId="33" fillId="8" borderId="0" applyNumberFormat="0" applyBorder="0" applyAlignment="0" applyProtection="0"/>
    <xf numFmtId="0" fontId="13" fillId="4" borderId="0" applyNumberFormat="0" applyBorder="0" applyAlignment="0" applyProtection="0"/>
    <xf numFmtId="0" fontId="33" fillId="9" borderId="0" applyNumberFormat="0" applyBorder="0" applyAlignment="0" applyProtection="0"/>
    <xf numFmtId="0" fontId="13" fillId="0" borderId="0"/>
    <xf numFmtId="0" fontId="33" fillId="25" borderId="0" applyNumberFormat="0" applyBorder="0" applyAlignment="0" applyProtection="0"/>
    <xf numFmtId="0" fontId="33" fillId="5" borderId="0" applyNumberFormat="0" applyBorder="0" applyAlignment="0" applyProtection="0"/>
    <xf numFmtId="0" fontId="33" fillId="7" borderId="0" applyNumberFormat="0" applyBorder="0" applyAlignment="0" applyProtection="0"/>
    <xf numFmtId="0" fontId="13" fillId="51" borderId="0" applyNumberFormat="0" applyBorder="0" applyAlignment="0" applyProtection="0"/>
    <xf numFmtId="0" fontId="33" fillId="25" borderId="0" applyNumberFormat="0" applyBorder="0" applyAlignment="0" applyProtection="0"/>
    <xf numFmtId="0" fontId="13" fillId="0" borderId="0"/>
    <xf numFmtId="0" fontId="33" fillId="6" borderId="0" applyNumberFormat="0" applyBorder="0" applyAlignment="0" applyProtection="0"/>
    <xf numFmtId="0" fontId="13" fillId="48" borderId="0" applyNumberFormat="0" applyBorder="0" applyAlignment="0" applyProtection="0"/>
    <xf numFmtId="0" fontId="33" fillId="24" borderId="0" applyNumberFormat="0" applyBorder="0" applyAlignment="0" applyProtection="0"/>
    <xf numFmtId="0" fontId="13" fillId="51" borderId="0" applyNumberFormat="0" applyBorder="0" applyAlignment="0" applyProtection="0"/>
    <xf numFmtId="0" fontId="13" fillId="0" borderId="0"/>
    <xf numFmtId="0" fontId="33" fillId="3" borderId="0" applyNumberFormat="0" applyBorder="0" applyAlignment="0" applyProtection="0"/>
    <xf numFmtId="0" fontId="13" fillId="0" borderId="0"/>
    <xf numFmtId="0" fontId="13" fillId="48" borderId="0" applyNumberFormat="0" applyBorder="0" applyAlignment="0" applyProtection="0"/>
    <xf numFmtId="0" fontId="33" fillId="6" borderId="0" applyNumberFormat="0" applyBorder="0" applyAlignment="0" applyProtection="0"/>
    <xf numFmtId="0" fontId="13" fillId="53" borderId="0" applyNumberFormat="0" applyBorder="0" applyAlignment="0" applyProtection="0"/>
    <xf numFmtId="0" fontId="13" fillId="0" borderId="0"/>
    <xf numFmtId="0" fontId="33" fillId="25" borderId="0" applyNumberFormat="0" applyBorder="0" applyAlignment="0" applyProtection="0"/>
    <xf numFmtId="0" fontId="13" fillId="3" borderId="0" applyNumberFormat="0" applyBorder="0" applyAlignment="0" applyProtection="0"/>
    <xf numFmtId="0" fontId="13" fillId="0" borderId="0"/>
    <xf numFmtId="0" fontId="38" fillId="6" borderId="0" applyNumberFormat="0" applyBorder="0" applyAlignment="0" applyProtection="0"/>
    <xf numFmtId="0" fontId="13" fillId="2" borderId="0" applyNumberFormat="0" applyBorder="0" applyAlignment="0" applyProtection="0"/>
    <xf numFmtId="0" fontId="38" fillId="19" borderId="0" applyNumberFormat="0" applyBorder="0" applyAlignment="0" applyProtection="0"/>
    <xf numFmtId="43" fontId="13" fillId="0" borderId="0" applyFont="0" applyFill="0" applyBorder="0" applyAlignment="0" applyProtection="0"/>
    <xf numFmtId="0" fontId="38" fillId="11" borderId="0" applyNumberFormat="0" applyBorder="0" applyAlignment="0" applyProtection="0"/>
    <xf numFmtId="43" fontId="13" fillId="0" borderId="0" applyFont="0" applyFill="0" applyBorder="0" applyAlignment="0" applyProtection="0"/>
    <xf numFmtId="0" fontId="38" fillId="3" borderId="0" applyNumberFormat="0" applyBorder="0" applyAlignment="0" applyProtection="0"/>
    <xf numFmtId="0" fontId="13" fillId="48" borderId="0" applyNumberFormat="0" applyBorder="0" applyAlignment="0" applyProtection="0"/>
    <xf numFmtId="0" fontId="38" fillId="6" borderId="0" applyNumberFormat="0" applyBorder="0" applyAlignment="0" applyProtection="0"/>
    <xf numFmtId="0" fontId="13" fillId="0" borderId="0"/>
    <xf numFmtId="0" fontId="38" fillId="9" borderId="0" applyNumberFormat="0" applyBorder="0" applyAlignment="0" applyProtection="0"/>
    <xf numFmtId="0" fontId="13" fillId="0" borderId="0"/>
    <xf numFmtId="0" fontId="38" fillId="54" borderId="0" applyNumberFormat="0" applyBorder="0" applyAlignment="0" applyProtection="0"/>
    <xf numFmtId="43" fontId="154" fillId="0" borderId="0" applyFont="0" applyFill="0" applyBorder="0" applyAlignment="0" applyProtection="0"/>
    <xf numFmtId="0" fontId="38" fillId="19" borderId="0" applyNumberFormat="0" applyBorder="0" applyAlignment="0" applyProtection="0"/>
    <xf numFmtId="43" fontId="13" fillId="0" borderId="0" applyFont="0" applyFill="0" applyBorder="0" applyAlignment="0" applyProtection="0"/>
    <xf numFmtId="0" fontId="38" fillId="11" borderId="0" applyNumberFormat="0" applyBorder="0" applyAlignment="0" applyProtection="0"/>
    <xf numFmtId="0" fontId="13" fillId="0" borderId="0"/>
    <xf numFmtId="0" fontId="38" fillId="55" borderId="0" applyNumberFormat="0" applyBorder="0" applyAlignment="0" applyProtection="0"/>
    <xf numFmtId="0" fontId="13" fillId="48" borderId="0" applyNumberFormat="0" applyBorder="0" applyAlignment="0" applyProtection="0"/>
    <xf numFmtId="0" fontId="38" fillId="17" borderId="0" applyNumberFormat="0" applyBorder="0" applyAlignment="0" applyProtection="0"/>
    <xf numFmtId="0" fontId="13" fillId="2" borderId="0" applyNumberFormat="0" applyBorder="0" applyAlignment="0" applyProtection="0"/>
    <xf numFmtId="0" fontId="39" fillId="5" borderId="0" applyNumberFormat="0" applyBorder="0" applyAlignment="0" applyProtection="0"/>
    <xf numFmtId="9" fontId="35" fillId="0" borderId="0" applyFont="0" applyFill="0" applyBorder="0" applyAlignment="0" applyProtection="0"/>
    <xf numFmtId="9" fontId="34" fillId="0" borderId="0" applyFont="0" applyFill="0" applyBorder="0" applyAlignment="0" applyProtection="0"/>
    <xf numFmtId="0" fontId="34" fillId="0" borderId="0"/>
    <xf numFmtId="0" fontId="38" fillId="9" borderId="0" applyNumberFormat="0" applyBorder="0" applyAlignment="0" applyProtection="0"/>
    <xf numFmtId="0" fontId="13" fillId="0" borderId="0"/>
    <xf numFmtId="0" fontId="147" fillId="56" borderId="3" applyNumberFormat="0" applyAlignment="0" applyProtection="0"/>
    <xf numFmtId="0" fontId="13" fillId="52" borderId="0" applyNumberFormat="0" applyBorder="0" applyAlignment="0" applyProtection="0"/>
    <xf numFmtId="0" fontId="13" fillId="0" borderId="0"/>
    <xf numFmtId="0" fontId="13" fillId="0" borderId="0"/>
    <xf numFmtId="0" fontId="13" fillId="51" borderId="0" applyNumberFormat="0" applyBorder="0" applyAlignment="0" applyProtection="0"/>
    <xf numFmtId="0" fontId="13" fillId="52"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2" borderId="0" applyNumberFormat="0" applyBorder="0" applyAlignment="0" applyProtection="0"/>
    <xf numFmtId="0" fontId="13" fillId="3" borderId="0" applyNumberFormat="0" applyBorder="0" applyAlignment="0" applyProtection="0"/>
    <xf numFmtId="0" fontId="177" fillId="0" borderId="0"/>
    <xf numFmtId="0" fontId="54" fillId="24" borderId="3" applyNumberFormat="0" applyAlignment="0" applyProtection="0"/>
    <xf numFmtId="9" fontId="35" fillId="0" borderId="0" applyFont="0" applyFill="0" applyBorder="0" applyAlignment="0" applyProtection="0"/>
    <xf numFmtId="9" fontId="154" fillId="0" borderId="0" applyFont="0" applyFill="0" applyBorder="0" applyAlignment="0" applyProtection="0"/>
    <xf numFmtId="0" fontId="13" fillId="47" borderId="0" applyNumberFormat="0" applyBorder="0" applyAlignment="0" applyProtection="0"/>
    <xf numFmtId="0" fontId="13" fillId="0" borderId="0"/>
    <xf numFmtId="0" fontId="59" fillId="56" borderId="13" applyNumberFormat="0" applyAlignment="0" applyProtection="0"/>
    <xf numFmtId="0" fontId="13" fillId="0" borderId="0"/>
    <xf numFmtId="0" fontId="56" fillId="0" borderId="11" applyNumberFormat="0" applyFill="0" applyAlignment="0" applyProtection="0"/>
    <xf numFmtId="43" fontId="33" fillId="0" borderId="0" applyFont="0" applyFill="0" applyBorder="0" applyAlignment="0" applyProtection="0"/>
    <xf numFmtId="0" fontId="35" fillId="0" borderId="0"/>
    <xf numFmtId="0" fontId="13" fillId="0" borderId="0"/>
    <xf numFmtId="0" fontId="13" fillId="50" borderId="0" applyNumberFormat="0" applyBorder="0" applyAlignment="0" applyProtection="0"/>
    <xf numFmtId="0" fontId="13" fillId="3" borderId="0" applyNumberFormat="0" applyBorder="0" applyAlignment="0" applyProtection="0"/>
    <xf numFmtId="43" fontId="33" fillId="0" borderId="0" applyFont="0" applyFill="0" applyBorder="0" applyAlignment="0" applyProtection="0"/>
    <xf numFmtId="0" fontId="34" fillId="0" borderId="0"/>
    <xf numFmtId="9" fontId="35" fillId="0" borderId="0" applyFont="0" applyFill="0" applyBorder="0" applyAlignment="0" applyProtection="0"/>
    <xf numFmtId="43" fontId="34" fillId="0" borderId="0" applyFont="0" applyFill="0" applyBorder="0" applyAlignment="0" applyProtection="0"/>
    <xf numFmtId="172" fontId="34" fillId="0" borderId="0" applyFont="0" applyFill="0" applyBorder="0" applyAlignment="0" applyProtection="0"/>
    <xf numFmtId="0" fontId="38" fillId="14" borderId="0" applyNumberFormat="0" applyBorder="0" applyAlignment="0" applyProtection="0"/>
    <xf numFmtId="0" fontId="35" fillId="0" borderId="0"/>
    <xf numFmtId="0" fontId="34" fillId="0" borderId="0"/>
    <xf numFmtId="0" fontId="33" fillId="0" borderId="0"/>
    <xf numFmtId="0" fontId="34" fillId="0" borderId="0"/>
    <xf numFmtId="0" fontId="38" fillId="17" borderId="0" applyNumberFormat="0" applyBorder="0" applyAlignment="0" applyProtection="0"/>
    <xf numFmtId="0" fontId="34" fillId="0" borderId="0">
      <alignment vertical="top"/>
    </xf>
    <xf numFmtId="0" fontId="35" fillId="0" borderId="0">
      <alignment vertical="top"/>
    </xf>
    <xf numFmtId="43" fontId="13" fillId="0" borderId="0" applyFont="0" applyFill="0" applyBorder="0" applyAlignment="0" applyProtection="0"/>
    <xf numFmtId="0" fontId="38" fillId="3" borderId="0" applyNumberFormat="0" applyBorder="0" applyAlignment="0" applyProtection="0"/>
    <xf numFmtId="43" fontId="34" fillId="0" borderId="0" applyFont="0" applyFill="0" applyBorder="0" applyAlignment="0" applyProtection="0"/>
    <xf numFmtId="9" fontId="15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9" fontId="34" fillId="0" borderId="0" applyFont="0" applyFill="0" applyBorder="0" applyAlignment="0" applyProtection="0"/>
    <xf numFmtId="0" fontId="38" fillId="17" borderId="0" applyNumberFormat="0" applyBorder="0" applyAlignment="0" applyProtection="0"/>
    <xf numFmtId="43" fontId="13" fillId="0" borderId="0" applyFont="0" applyFill="0" applyBorder="0" applyAlignment="0" applyProtection="0"/>
    <xf numFmtId="0" fontId="33" fillId="25" borderId="0" applyNumberFormat="0" applyBorder="0" applyAlignment="0" applyProtection="0"/>
    <xf numFmtId="43" fontId="34" fillId="0" borderId="0" applyFont="0" applyFill="0" applyBorder="0" applyAlignment="0" applyProtection="0"/>
    <xf numFmtId="0" fontId="33" fillId="7" borderId="0" applyNumberFormat="0" applyBorder="0" applyAlignment="0" applyProtection="0"/>
    <xf numFmtId="43" fontId="34" fillId="0" borderId="0" applyFont="0" applyFill="0" applyBorder="0" applyAlignment="0" applyProtection="0"/>
    <xf numFmtId="0" fontId="33" fillId="3" borderId="0" applyNumberFormat="0" applyBorder="0" applyAlignment="0" applyProtection="0"/>
    <xf numFmtId="0" fontId="33" fillId="11" borderId="0" applyNumberFormat="0" applyBorder="0" applyAlignment="0" applyProtection="0"/>
    <xf numFmtId="0" fontId="42" fillId="20" borderId="3" applyNumberFormat="0" applyAlignment="0" applyProtection="0"/>
    <xf numFmtId="0" fontId="33" fillId="0" borderId="0"/>
    <xf numFmtId="9" fontId="34" fillId="0" borderId="0" applyFill="0" applyBorder="0" applyAlignment="0" applyProtection="0"/>
    <xf numFmtId="0" fontId="34" fillId="0" borderId="0" applyFont="0" applyFill="0" applyBorder="0" applyAlignment="0" applyProtection="0"/>
    <xf numFmtId="0" fontId="177" fillId="0" borderId="0"/>
    <xf numFmtId="0" fontId="33" fillId="0" borderId="0"/>
    <xf numFmtId="0" fontId="13" fillId="3" borderId="0" applyNumberFormat="0" applyBorder="0" applyAlignment="0" applyProtection="0"/>
    <xf numFmtId="0" fontId="13" fillId="4" borderId="0" applyNumberFormat="0" applyBorder="0" applyAlignment="0" applyProtection="0"/>
    <xf numFmtId="0" fontId="13" fillId="0" borderId="0"/>
    <xf numFmtId="43" fontId="13" fillId="0" borderId="0" applyFont="0" applyFill="0" applyBorder="0" applyAlignment="0" applyProtection="0"/>
    <xf numFmtId="0" fontId="38" fillId="16" borderId="0" applyNumberFormat="0" applyBorder="0" applyAlignment="0" applyProtection="0"/>
    <xf numFmtId="0" fontId="33" fillId="8" borderId="0" applyNumberFormat="0" applyBorder="0" applyAlignment="0" applyProtection="0"/>
    <xf numFmtId="0" fontId="34" fillId="0" borderId="0" applyFont="0" applyFill="0" applyBorder="0" applyAlignment="0" applyProtection="0"/>
    <xf numFmtId="0" fontId="13" fillId="0" borderId="0"/>
    <xf numFmtId="0" fontId="13" fillId="3" borderId="0" applyNumberFormat="0" applyBorder="0" applyAlignment="0" applyProtection="0"/>
    <xf numFmtId="43" fontId="33" fillId="0" borderId="0" applyFont="0" applyFill="0" applyBorder="0" applyAlignment="0" applyProtection="0"/>
    <xf numFmtId="0" fontId="13" fillId="2" borderId="0" applyNumberFormat="0" applyBorder="0" applyAlignment="0" applyProtection="0"/>
    <xf numFmtId="0" fontId="13" fillId="50" borderId="0" applyNumberFormat="0" applyBorder="0" applyAlignment="0" applyProtection="0"/>
    <xf numFmtId="0" fontId="13" fillId="48" borderId="0" applyNumberFormat="0" applyBorder="0" applyAlignment="0" applyProtection="0"/>
    <xf numFmtId="0" fontId="38" fillId="17" borderId="0" applyNumberFormat="0" applyBorder="0" applyAlignment="0" applyProtection="0"/>
    <xf numFmtId="0" fontId="13" fillId="0" borderId="0"/>
    <xf numFmtId="0" fontId="177" fillId="0" borderId="0"/>
    <xf numFmtId="0" fontId="33" fillId="9" borderId="0" applyNumberFormat="0" applyBorder="0" applyAlignment="0" applyProtection="0"/>
    <xf numFmtId="0" fontId="13" fillId="3" borderId="0" applyNumberFormat="0" applyBorder="0" applyAlignment="0" applyProtection="0"/>
    <xf numFmtId="0" fontId="38" fillId="17" borderId="0" applyNumberFormat="0" applyBorder="0" applyAlignment="0" applyProtection="0"/>
    <xf numFmtId="49" fontId="35" fillId="0" borderId="0" applyNumberFormat="0" applyFont="0" applyFill="0" applyBorder="0" applyAlignment="0" applyProtection="0"/>
    <xf numFmtId="0" fontId="34" fillId="0" borderId="0"/>
    <xf numFmtId="0" fontId="13" fillId="0" borderId="0"/>
    <xf numFmtId="9" fontId="33" fillId="0" borderId="0" applyFont="0" applyFill="0" applyBorder="0" applyAlignment="0" applyProtection="0"/>
    <xf numFmtId="0" fontId="33" fillId="25" borderId="0" applyNumberFormat="0" applyBorder="0" applyAlignment="0" applyProtection="0"/>
    <xf numFmtId="0" fontId="34"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77" fillId="0" borderId="0"/>
    <xf numFmtId="0" fontId="35" fillId="0" borderId="0"/>
    <xf numFmtId="0" fontId="38" fillId="55" borderId="0" applyNumberFormat="0" applyBorder="0" applyAlignment="0" applyProtection="0"/>
    <xf numFmtId="43" fontId="33" fillId="0" borderId="0" applyFont="0" applyFill="0" applyBorder="0" applyAlignment="0" applyProtection="0"/>
    <xf numFmtId="9" fontId="154" fillId="0" borderId="0" applyFont="0" applyFill="0" applyBorder="0" applyAlignment="0" applyProtection="0"/>
    <xf numFmtId="9" fontId="34" fillId="0" borderId="0" applyFont="0" applyFill="0" applyBorder="0" applyAlignment="0" applyProtection="0"/>
    <xf numFmtId="43" fontId="33" fillId="0" borderId="0" applyFont="0" applyFill="0" applyBorder="0" applyAlignment="0" applyProtection="0"/>
    <xf numFmtId="0" fontId="13" fillId="49" borderId="0" applyNumberFormat="0" applyBorder="0" applyAlignment="0" applyProtection="0"/>
    <xf numFmtId="0" fontId="143" fillId="0" borderId="0"/>
    <xf numFmtId="0" fontId="143" fillId="0" borderId="0"/>
    <xf numFmtId="0" fontId="53" fillId="0" borderId="9" applyNumberFormat="0" applyFill="0" applyAlignment="0" applyProtection="0"/>
    <xf numFmtId="43" fontId="34" fillId="0" borderId="0" applyFont="0" applyFill="0" applyBorder="0" applyAlignment="0" applyProtection="0"/>
    <xf numFmtId="43" fontId="154" fillId="0" borderId="0" applyFont="0" applyFill="0" applyBorder="0" applyAlignment="0" applyProtection="0"/>
    <xf numFmtId="0" fontId="34" fillId="0" borderId="0"/>
    <xf numFmtId="0" fontId="34" fillId="0" borderId="0">
      <alignment vertical="top"/>
    </xf>
    <xf numFmtId="0" fontId="13" fillId="48" borderId="0" applyNumberFormat="0" applyBorder="0" applyAlignment="0" applyProtection="0"/>
    <xf numFmtId="43" fontId="13" fillId="0" borderId="0" applyFont="0" applyFill="0" applyBorder="0" applyAlignment="0" applyProtection="0"/>
    <xf numFmtId="0" fontId="13" fillId="0" borderId="0"/>
    <xf numFmtId="0" fontId="38" fillId="55" borderId="0" applyNumberFormat="0" applyBorder="0" applyAlignment="0" applyProtection="0"/>
    <xf numFmtId="0" fontId="38" fillId="54" borderId="0" applyNumberFormat="0" applyBorder="0" applyAlignment="0" applyProtection="0"/>
    <xf numFmtId="0" fontId="143" fillId="0" borderId="0"/>
    <xf numFmtId="0" fontId="147" fillId="56" borderId="3" applyNumberFormat="0" applyAlignment="0" applyProtection="0"/>
    <xf numFmtId="0" fontId="13" fillId="0" borderId="0"/>
    <xf numFmtId="0" fontId="38" fillId="16" borderId="0" applyNumberFormat="0" applyBorder="0" applyAlignment="0" applyProtection="0"/>
    <xf numFmtId="0" fontId="34" fillId="0" borderId="0"/>
    <xf numFmtId="0" fontId="35" fillId="0" borderId="0"/>
    <xf numFmtId="43" fontId="34" fillId="0" borderId="0" applyFont="0" applyFill="0" applyBorder="0" applyAlignment="0" applyProtection="0"/>
    <xf numFmtId="0" fontId="34" fillId="0" borderId="0" applyFont="0" applyFill="0" applyBorder="0" applyAlignment="0" applyProtection="0"/>
    <xf numFmtId="9" fontId="154" fillId="0" borderId="0" applyFont="0" applyFill="0" applyBorder="0" applyAlignment="0" applyProtection="0"/>
    <xf numFmtId="0" fontId="35" fillId="0" borderId="0"/>
    <xf numFmtId="0" fontId="54" fillId="24" borderId="3" applyNumberFormat="0" applyAlignment="0" applyProtection="0"/>
    <xf numFmtId="0" fontId="13" fillId="49" borderId="0" applyNumberFormat="0" applyBorder="0" applyAlignment="0" applyProtection="0"/>
    <xf numFmtId="0" fontId="163" fillId="0" borderId="52" applyNumberFormat="0" applyFill="0" applyAlignment="0" applyProtection="0"/>
    <xf numFmtId="0" fontId="165" fillId="0" borderId="53" applyNumberFormat="0" applyFill="0" applyAlignment="0" applyProtection="0"/>
    <xf numFmtId="0" fontId="49" fillId="6" borderId="0" applyNumberFormat="0" applyBorder="0" applyAlignment="0" applyProtection="0"/>
    <xf numFmtId="0" fontId="161" fillId="0" borderId="51" applyNumberFormat="0" applyFill="0" applyAlignment="0" applyProtection="0"/>
    <xf numFmtId="0" fontId="13" fillId="0" borderId="0"/>
    <xf numFmtId="0" fontId="163" fillId="0" borderId="52" applyNumberFormat="0" applyFill="0" applyAlignment="0" applyProtection="0"/>
    <xf numFmtId="0" fontId="38" fillId="19" borderId="0" applyNumberFormat="0" applyBorder="0" applyAlignment="0" applyProtection="0"/>
    <xf numFmtId="0" fontId="165" fillId="0" borderId="53" applyNumberFormat="0" applyFill="0" applyAlignment="0" applyProtection="0"/>
    <xf numFmtId="0" fontId="33" fillId="25" borderId="0" applyNumberFormat="0" applyBorder="0" applyAlignment="0" applyProtection="0"/>
    <xf numFmtId="0" fontId="165" fillId="0" borderId="0" applyNumberFormat="0" applyFill="0" applyBorder="0" applyAlignment="0" applyProtection="0"/>
    <xf numFmtId="0" fontId="13" fillId="0" borderId="0"/>
    <xf numFmtId="0" fontId="34" fillId="0" borderId="0"/>
    <xf numFmtId="0" fontId="54" fillId="24" borderId="3" applyNumberFormat="0" applyAlignment="0" applyProtection="0"/>
    <xf numFmtId="0" fontId="13" fillId="0" borderId="0"/>
    <xf numFmtId="0" fontId="33" fillId="5" borderId="0" applyNumberFormat="0" applyBorder="0" applyAlignment="0" applyProtection="0"/>
    <xf numFmtId="0" fontId="34" fillId="0" borderId="0">
      <alignment vertical="top"/>
    </xf>
    <xf numFmtId="43" fontId="13" fillId="0" borderId="0" applyFont="0" applyFill="0" applyBorder="0" applyAlignment="0" applyProtection="0"/>
    <xf numFmtId="0" fontId="33" fillId="2" borderId="0" applyNumberFormat="0" applyBorder="0" applyAlignment="0" applyProtection="0"/>
    <xf numFmtId="0" fontId="34" fillId="0" borderId="0" applyFont="0" applyFill="0" applyBorder="0" applyAlignment="0" applyProtection="0"/>
    <xf numFmtId="0" fontId="35" fillId="0" borderId="0"/>
    <xf numFmtId="9" fontId="33" fillId="0" borderId="0" applyFont="0" applyFill="0" applyBorder="0" applyAlignment="0" applyProtection="0"/>
    <xf numFmtId="0" fontId="64" fillId="0" borderId="55" applyNumberFormat="0" applyFill="0" applyAlignment="0" applyProtection="0"/>
    <xf numFmtId="0" fontId="34" fillId="0" borderId="0"/>
    <xf numFmtId="0" fontId="13" fillId="48" borderId="0" applyNumberFormat="0" applyBorder="0" applyAlignment="0" applyProtection="0"/>
    <xf numFmtId="0" fontId="174" fillId="24" borderId="0" applyNumberFormat="0" applyBorder="0" applyAlignment="0" applyProtection="0"/>
    <xf numFmtId="0" fontId="34" fillId="0" borderId="0" applyFont="0" applyFill="0" applyBorder="0" applyAlignment="0" applyProtection="0"/>
    <xf numFmtId="0" fontId="34" fillId="0" borderId="0"/>
    <xf numFmtId="0" fontId="63" fillId="0" borderId="57" applyNumberFormat="0" applyFill="0" applyAlignment="0" applyProtection="0"/>
    <xf numFmtId="0" fontId="52" fillId="0" borderId="8" applyNumberFormat="0" applyFill="0" applyAlignment="0" applyProtection="0"/>
    <xf numFmtId="0" fontId="13" fillId="0" borderId="0"/>
    <xf numFmtId="0" fontId="13" fillId="0" borderId="0"/>
    <xf numFmtId="0" fontId="177" fillId="0" borderId="0"/>
    <xf numFmtId="0" fontId="13" fillId="0" borderId="0"/>
    <xf numFmtId="0" fontId="13" fillId="0" borderId="0"/>
    <xf numFmtId="0" fontId="13" fillId="0" borderId="0"/>
    <xf numFmtId="0" fontId="38" fillId="17" borderId="0" applyNumberFormat="0" applyBorder="0" applyAlignment="0" applyProtection="0"/>
    <xf numFmtId="0" fontId="33" fillId="0" borderId="0"/>
    <xf numFmtId="43" fontId="13" fillId="0" borderId="0" applyFont="0" applyFill="0" applyBorder="0" applyAlignment="0" applyProtection="0"/>
    <xf numFmtId="0" fontId="34" fillId="0" borderId="0">
      <alignment vertical="top"/>
    </xf>
    <xf numFmtId="0" fontId="13" fillId="0" borderId="0"/>
    <xf numFmtId="0" fontId="147" fillId="56" borderId="3" applyNumberFormat="0" applyAlignment="0" applyProtection="0"/>
    <xf numFmtId="0" fontId="13" fillId="0" borderId="0"/>
    <xf numFmtId="0" fontId="13" fillId="0" borderId="0"/>
    <xf numFmtId="0" fontId="13" fillId="0" borderId="0"/>
    <xf numFmtId="0" fontId="13" fillId="0" borderId="0"/>
    <xf numFmtId="0" fontId="13" fillId="48" borderId="0" applyNumberFormat="0" applyBorder="0" applyAlignment="0" applyProtection="0"/>
    <xf numFmtId="0" fontId="38" fillId="9" borderId="0" applyNumberFormat="0" applyBorder="0" applyAlignment="0" applyProtection="0"/>
    <xf numFmtId="0" fontId="143" fillId="0" borderId="0"/>
    <xf numFmtId="0" fontId="13" fillId="0" borderId="0"/>
    <xf numFmtId="0" fontId="13" fillId="5" borderId="0" applyNumberFormat="0" applyBorder="0" applyAlignment="0" applyProtection="0"/>
    <xf numFmtId="43" fontId="34" fillId="0" borderId="0" applyFont="0" applyFill="0" applyBorder="0" applyAlignment="0" applyProtection="0"/>
    <xf numFmtId="0" fontId="33" fillId="6" borderId="0" applyNumberFormat="0" applyBorder="0" applyAlignment="0" applyProtection="0"/>
    <xf numFmtId="0" fontId="13" fillId="50" borderId="0" applyNumberFormat="0" applyBorder="0" applyAlignment="0" applyProtection="0"/>
    <xf numFmtId="0" fontId="35" fillId="0" borderId="0"/>
    <xf numFmtId="0" fontId="59" fillId="20" borderId="13" applyNumberFormat="0" applyAlignment="0" applyProtection="0"/>
    <xf numFmtId="0" fontId="13" fillId="0" borderId="0"/>
    <xf numFmtId="0" fontId="13" fillId="0" borderId="0"/>
    <xf numFmtId="9" fontId="33" fillId="0" borderId="0" applyFont="0" applyFill="0" applyBorder="0" applyAlignment="0" applyProtection="0"/>
    <xf numFmtId="165" fontId="33" fillId="0" borderId="0" applyFont="0" applyFill="0" applyBorder="0" applyAlignment="0" applyProtection="0"/>
    <xf numFmtId="0" fontId="13" fillId="0" borderId="0"/>
    <xf numFmtId="0" fontId="13" fillId="47" borderId="0" applyNumberFormat="0" applyBorder="0" applyAlignment="0" applyProtection="0"/>
    <xf numFmtId="0" fontId="167" fillId="0" borderId="0" applyNumberFormat="0" applyFill="0" applyBorder="0" applyAlignment="0" applyProtection="0">
      <alignment vertical="top"/>
      <protection locked="0"/>
    </xf>
    <xf numFmtId="165" fontId="34" fillId="0" borderId="0" applyFont="0" applyFill="0" applyBorder="0" applyAlignment="0" applyProtection="0"/>
    <xf numFmtId="0" fontId="13" fillId="0" borderId="0"/>
    <xf numFmtId="0" fontId="143" fillId="0" borderId="0"/>
    <xf numFmtId="0" fontId="13" fillId="0" borderId="0"/>
    <xf numFmtId="0" fontId="38" fillId="11" borderId="0" applyNumberFormat="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34" fillId="0" borderId="0">
      <alignment vertical="top"/>
    </xf>
    <xf numFmtId="0" fontId="13" fillId="0" borderId="0"/>
    <xf numFmtId="0" fontId="34" fillId="0" borderId="0"/>
    <xf numFmtId="0" fontId="38" fillId="12" borderId="0" applyNumberFormat="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0" fontId="143" fillId="0" borderId="0"/>
    <xf numFmtId="0" fontId="13" fillId="5" borderId="0" applyNumberFormat="0" applyBorder="0" applyAlignment="0" applyProtection="0"/>
    <xf numFmtId="43"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13" fillId="0" borderId="0"/>
    <xf numFmtId="0" fontId="177" fillId="0" borderId="0"/>
    <xf numFmtId="0" fontId="38" fillId="13" borderId="0" applyNumberFormat="0" applyBorder="0" applyAlignment="0" applyProtection="0"/>
    <xf numFmtId="43" fontId="34" fillId="0" borderId="0" applyFont="0" applyFill="0" applyBorder="0" applyAlignment="0" applyProtection="0"/>
    <xf numFmtId="175" fontId="34" fillId="0" borderId="0" applyFont="0" applyFill="0" applyBorder="0" applyAlignment="0" applyProtection="0"/>
    <xf numFmtId="0" fontId="58" fillId="24" borderId="0" applyNumberFormat="0" applyBorder="0" applyAlignment="0" applyProtection="0"/>
    <xf numFmtId="43" fontId="13" fillId="0" borderId="0" applyFont="0" applyFill="0" applyBorder="0" applyAlignment="0" applyProtection="0"/>
    <xf numFmtId="43" fontId="34" fillId="0" borderId="0" applyFont="0" applyFill="0" applyBorder="0" applyAlignment="0" applyProtection="0"/>
    <xf numFmtId="0" fontId="34" fillId="0" borderId="0"/>
    <xf numFmtId="0" fontId="33" fillId="8" borderId="0" applyNumberFormat="0" applyBorder="0" applyAlignment="0" applyProtection="0"/>
    <xf numFmtId="0" fontId="13" fillId="0" borderId="0"/>
    <xf numFmtId="0" fontId="13" fillId="48" borderId="0" applyNumberFormat="0" applyBorder="0" applyAlignment="0" applyProtection="0"/>
    <xf numFmtId="43" fontId="33" fillId="0" borderId="0" applyFont="0" applyFill="0" applyBorder="0" applyAlignment="0" applyProtection="0"/>
    <xf numFmtId="0" fontId="34" fillId="0" borderId="0" applyNumberFormat="0" applyFont="0" applyFill="0" applyBorder="0" applyAlignment="0" applyProtection="0"/>
    <xf numFmtId="0" fontId="49" fillId="6" borderId="0" applyNumberFormat="0" applyBorder="0" applyAlignment="0" applyProtection="0"/>
    <xf numFmtId="0" fontId="35" fillId="0" borderId="0"/>
    <xf numFmtId="0" fontId="64" fillId="0" borderId="55" applyNumberFormat="0" applyFill="0" applyAlignment="0" applyProtection="0"/>
    <xf numFmtId="0" fontId="13" fillId="0" borderId="0"/>
    <xf numFmtId="0" fontId="58" fillId="24" borderId="0" applyNumberFormat="0" applyBorder="0" applyAlignment="0" applyProtection="0"/>
    <xf numFmtId="9" fontId="34" fillId="0" borderId="0" applyFont="0" applyFill="0" applyBorder="0" applyAlignment="0" applyProtection="0"/>
    <xf numFmtId="0" fontId="33" fillId="2" borderId="0" applyNumberFormat="0" applyBorder="0" applyAlignment="0" applyProtection="0"/>
    <xf numFmtId="0" fontId="13" fillId="0" borderId="0"/>
    <xf numFmtId="0" fontId="13" fillId="47" borderId="0" applyNumberFormat="0" applyBorder="0" applyAlignment="0" applyProtection="0"/>
    <xf numFmtId="44" fontId="34" fillId="0" borderId="0" applyFont="0" applyFill="0" applyBorder="0" applyAlignment="0" applyProtection="0"/>
    <xf numFmtId="43" fontId="154" fillId="0" borderId="0" applyFont="0" applyFill="0" applyBorder="0" applyAlignment="0" applyProtection="0"/>
    <xf numFmtId="0" fontId="34" fillId="0" borderId="0"/>
    <xf numFmtId="0" fontId="13" fillId="0" borderId="0"/>
    <xf numFmtId="0" fontId="167" fillId="0" borderId="0" applyNumberFormat="0" applyFill="0" applyBorder="0" applyAlignment="0" applyProtection="0">
      <alignment vertical="top"/>
      <protection locked="0"/>
    </xf>
    <xf numFmtId="0" fontId="13" fillId="4" borderId="0" applyNumberFormat="0" applyBorder="0" applyAlignment="0" applyProtection="0"/>
    <xf numFmtId="0" fontId="34" fillId="0" borderId="0">
      <alignment vertical="top"/>
    </xf>
    <xf numFmtId="0" fontId="13" fillId="0" borderId="0"/>
    <xf numFmtId="0" fontId="13" fillId="0" borderId="0"/>
    <xf numFmtId="0" fontId="13" fillId="53" borderId="0" applyNumberFormat="0" applyBorder="0" applyAlignment="0" applyProtection="0"/>
    <xf numFmtId="0" fontId="13" fillId="53" borderId="0" applyNumberFormat="0" applyBorder="0" applyAlignment="0" applyProtection="0"/>
    <xf numFmtId="0" fontId="13" fillId="0" borderId="0"/>
    <xf numFmtId="0" fontId="13" fillId="0" borderId="0"/>
    <xf numFmtId="0" fontId="13" fillId="10" borderId="0" applyNumberFormat="0" applyBorder="0" applyAlignment="0" applyProtection="0"/>
    <xf numFmtId="0" fontId="13" fillId="50" borderId="0" applyNumberFormat="0" applyBorder="0" applyAlignment="0" applyProtection="0"/>
    <xf numFmtId="0" fontId="13" fillId="49" borderId="0" applyNumberFormat="0" applyBorder="0" applyAlignment="0" applyProtection="0"/>
    <xf numFmtId="0" fontId="13" fillId="48" borderId="0" applyNumberFormat="0" applyBorder="0" applyAlignment="0" applyProtection="0"/>
    <xf numFmtId="0" fontId="13" fillId="47"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3" borderId="0" applyNumberFormat="0" applyBorder="0" applyAlignment="0" applyProtection="0"/>
    <xf numFmtId="0" fontId="13" fillId="2" borderId="0" applyNumberFormat="0" applyBorder="0" applyAlignment="0" applyProtection="0"/>
    <xf numFmtId="0" fontId="39" fillId="5" borderId="0" applyNumberFormat="0" applyBorder="0" applyAlignment="0" applyProtection="0"/>
    <xf numFmtId="0" fontId="13" fillId="0" borderId="0"/>
    <xf numFmtId="0" fontId="51" fillId="0" borderId="7" applyNumberFormat="0" applyFill="0" applyAlignment="0" applyProtection="0"/>
    <xf numFmtId="0" fontId="38" fillId="15" borderId="0" applyNumberFormat="0" applyBorder="0" applyAlignment="0" applyProtection="0"/>
    <xf numFmtId="0" fontId="34" fillId="0" borderId="0"/>
    <xf numFmtId="0" fontId="34" fillId="0" borderId="0" applyFont="0" applyFill="0" applyBorder="0" applyAlignment="0" applyProtection="0"/>
    <xf numFmtId="0" fontId="48" fillId="0" borderId="0" applyNumberFormat="0" applyFill="0" applyBorder="0" applyAlignment="0" applyProtection="0"/>
    <xf numFmtId="0" fontId="13" fillId="3" borderId="0" applyNumberFormat="0" applyBorder="0" applyAlignment="0" applyProtection="0"/>
    <xf numFmtId="0" fontId="13" fillId="0" borderId="0"/>
    <xf numFmtId="43" fontId="33" fillId="0" borderId="0" applyFont="0" applyFill="0" applyBorder="0" applyAlignment="0" applyProtection="0"/>
    <xf numFmtId="0" fontId="49" fillId="6" borderId="0" applyNumberFormat="0" applyBorder="0" applyAlignment="0" applyProtection="0"/>
    <xf numFmtId="0" fontId="35" fillId="25" borderId="12" applyNumberFormat="0" applyFont="0" applyAlignment="0" applyProtection="0"/>
    <xf numFmtId="0" fontId="13" fillId="0" borderId="0"/>
    <xf numFmtId="0" fontId="34" fillId="0" borderId="0"/>
    <xf numFmtId="0" fontId="143" fillId="0" borderId="0"/>
    <xf numFmtId="0" fontId="13" fillId="0" borderId="0"/>
    <xf numFmtId="0" fontId="13" fillId="0" borderId="0"/>
    <xf numFmtId="0" fontId="34"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0" fontId="13" fillId="51" borderId="0" applyNumberFormat="0" applyBorder="0" applyAlignment="0" applyProtection="0"/>
    <xf numFmtId="0" fontId="13" fillId="0" borderId="0"/>
    <xf numFmtId="0" fontId="54" fillId="7" borderId="3" applyNumberFormat="0" applyAlignment="0" applyProtection="0"/>
    <xf numFmtId="0" fontId="33" fillId="10" borderId="0" applyNumberFormat="0" applyBorder="0" applyAlignment="0" applyProtection="0"/>
    <xf numFmtId="0" fontId="52" fillId="0" borderId="8" applyNumberFormat="0" applyFill="0" applyAlignment="0" applyProtection="0"/>
    <xf numFmtId="0" fontId="13" fillId="53" borderId="0" applyNumberFormat="0" applyBorder="0" applyAlignment="0" applyProtection="0"/>
    <xf numFmtId="0" fontId="38" fillId="16" borderId="0" applyNumberFormat="0" applyBorder="0" applyAlignment="0" applyProtection="0"/>
    <xf numFmtId="9" fontId="34" fillId="0" borderId="0" applyFont="0" applyFill="0" applyBorder="0" applyAlignment="0" applyProtection="0"/>
    <xf numFmtId="0" fontId="177" fillId="0" borderId="0"/>
    <xf numFmtId="0" fontId="59" fillId="56" borderId="13" applyNumberFormat="0" applyAlignment="0" applyProtection="0"/>
    <xf numFmtId="0" fontId="53" fillId="0" borderId="0" applyNumberFormat="0" applyFill="0" applyBorder="0" applyAlignment="0" applyProtection="0"/>
    <xf numFmtId="0" fontId="53" fillId="0" borderId="9" applyNumberFormat="0" applyFill="0" applyAlignment="0" applyProtection="0"/>
    <xf numFmtId="0" fontId="52" fillId="0" borderId="8" applyNumberFormat="0" applyFill="0" applyAlignment="0" applyProtection="0"/>
    <xf numFmtId="0" fontId="51" fillId="0" borderId="7" applyNumberFormat="0" applyFill="0" applyAlignment="0" applyProtection="0"/>
    <xf numFmtId="175" fontId="35" fillId="0" borderId="0" applyFont="0" applyFill="0" applyBorder="0" applyAlignment="0" applyProtection="0"/>
    <xf numFmtId="0" fontId="48" fillId="0" borderId="0" applyNumberFormat="0" applyFill="0" applyBorder="0" applyAlignment="0" applyProtection="0"/>
    <xf numFmtId="0" fontId="34" fillId="0" borderId="0" applyNumberFormat="0" applyFont="0" applyFill="0" applyBorder="0" applyAlignment="0" applyProtection="0"/>
    <xf numFmtId="0" fontId="33" fillId="4" borderId="0" applyNumberFormat="0" applyBorder="0" applyAlignment="0" applyProtection="0"/>
    <xf numFmtId="43" fontId="34" fillId="0" borderId="0" applyFont="0" applyFill="0" applyBorder="0" applyAlignment="0" applyProtection="0"/>
    <xf numFmtId="9" fontId="35" fillId="0" borderId="0" applyFont="0" applyFill="0" applyBorder="0" applyAlignment="0" applyProtection="0"/>
    <xf numFmtId="0" fontId="13" fillId="0" borderId="0"/>
    <xf numFmtId="0" fontId="38" fillId="14" borderId="0" applyNumberFormat="0" applyBorder="0" applyAlignment="0" applyProtection="0"/>
    <xf numFmtId="0" fontId="39" fillId="3" borderId="0" applyNumberFormat="0" applyBorder="0" applyAlignment="0" applyProtection="0"/>
    <xf numFmtId="0" fontId="38" fillId="19" borderId="0" applyNumberFormat="0" applyBorder="0" applyAlignment="0" applyProtection="0"/>
    <xf numFmtId="0" fontId="38" fillId="17" borderId="0" applyNumberFormat="0" applyBorder="0" applyAlignment="0" applyProtection="0"/>
    <xf numFmtId="0" fontId="38" fillId="12" borderId="0" applyNumberFormat="0" applyBorder="0" applyAlignment="0" applyProtection="0"/>
    <xf numFmtId="0" fontId="38" fillId="10" borderId="0" applyNumberFormat="0" applyBorder="0" applyAlignment="0" applyProtection="0"/>
    <xf numFmtId="0" fontId="38" fillId="9" borderId="0" applyNumberFormat="0" applyBorder="0" applyAlignment="0" applyProtection="0"/>
    <xf numFmtId="0" fontId="33" fillId="5" borderId="0" applyNumberFormat="0" applyBorder="0" applyAlignment="0" applyProtection="0"/>
    <xf numFmtId="0" fontId="33" fillId="4" borderId="0" applyNumberFormat="0" applyBorder="0" applyAlignment="0" applyProtection="0"/>
    <xf numFmtId="0" fontId="33" fillId="6" borderId="0" applyNumberFormat="0" applyBorder="0" applyAlignment="0" applyProtection="0"/>
    <xf numFmtId="0" fontId="33" fillId="5" borderId="0" applyNumberFormat="0" applyBorder="0" applyAlignment="0" applyProtection="0"/>
    <xf numFmtId="49" fontId="35" fillId="0" borderId="0" applyNumberFormat="0" applyFont="0" applyFill="0" applyBorder="0" applyAlignment="0" applyProtection="0"/>
    <xf numFmtId="0" fontId="38" fillId="17" borderId="0" applyNumberFormat="0" applyBorder="0" applyAlignment="0" applyProtection="0"/>
    <xf numFmtId="0" fontId="35" fillId="25" borderId="12" applyNumberFormat="0" applyFont="0" applyAlignment="0" applyProtection="0"/>
    <xf numFmtId="43" fontId="13" fillId="0" borderId="0" applyFont="0" applyFill="0" applyBorder="0" applyAlignment="0" applyProtection="0"/>
    <xf numFmtId="0" fontId="177" fillId="0" borderId="0"/>
    <xf numFmtId="0" fontId="13" fillId="50" borderId="0" applyNumberFormat="0" applyBorder="0" applyAlignment="0" applyProtection="0"/>
    <xf numFmtId="0" fontId="34" fillId="0" borderId="0"/>
    <xf numFmtId="43" fontId="154" fillId="0" borderId="0" applyFont="0" applyFill="0" applyBorder="0" applyAlignment="0" applyProtection="0"/>
    <xf numFmtId="0" fontId="143" fillId="0" borderId="0"/>
    <xf numFmtId="9" fontId="34" fillId="0" borderId="0" applyFont="0" applyFill="0" applyBorder="0" applyAlignment="0" applyProtection="0"/>
    <xf numFmtId="9" fontId="35" fillId="0" borderId="0" applyFont="0" applyFill="0" applyBorder="0" applyAlignment="0" applyProtection="0"/>
    <xf numFmtId="9" fontId="34" fillId="0" borderId="0" applyFont="0" applyFill="0" applyBorder="0" applyAlignment="0" applyProtection="0"/>
    <xf numFmtId="0" fontId="13" fillId="10" borderId="0" applyNumberFormat="0" applyBorder="0" applyAlignment="0" applyProtection="0"/>
    <xf numFmtId="0" fontId="56" fillId="0" borderId="11" applyNumberFormat="0" applyFill="0" applyAlignment="0" applyProtection="0"/>
    <xf numFmtId="9" fontId="35" fillId="0" borderId="0" applyFont="0" applyFill="0" applyBorder="0" applyAlignment="0" applyProtection="0"/>
    <xf numFmtId="9" fontId="34" fillId="0" borderId="0" applyFill="0" applyBorder="0" applyAlignment="0" applyProtection="0"/>
    <xf numFmtId="0" fontId="58" fillId="24" borderId="0" applyNumberFormat="0" applyBorder="0" applyAlignment="0" applyProtection="0"/>
    <xf numFmtId="43" fontId="33" fillId="0" borderId="0" applyFont="0" applyFill="0" applyBorder="0" applyAlignment="0" applyProtection="0"/>
    <xf numFmtId="0" fontId="174" fillId="24" borderId="0" applyNumberFormat="0" applyBorder="0" applyAlignment="0" applyProtection="0"/>
    <xf numFmtId="0" fontId="38" fillId="6" borderId="0" applyNumberFormat="0" applyBorder="0" applyAlignment="0" applyProtection="0"/>
    <xf numFmtId="0" fontId="33" fillId="11" borderId="0" applyNumberFormat="0" applyBorder="0" applyAlignment="0" applyProtection="0"/>
    <xf numFmtId="0" fontId="161" fillId="0" borderId="51" applyNumberFormat="0" applyFill="0" applyAlignment="0" applyProtection="0"/>
    <xf numFmtId="0" fontId="33" fillId="0" borderId="0"/>
    <xf numFmtId="0" fontId="35" fillId="0" borderId="0"/>
    <xf numFmtId="0" fontId="34" fillId="0" borderId="0">
      <alignment vertical="top"/>
    </xf>
    <xf numFmtId="9" fontId="33" fillId="0" borderId="0" applyFont="0" applyFill="0" applyBorder="0" applyAlignment="0" applyProtection="0"/>
    <xf numFmtId="0" fontId="33" fillId="0" borderId="0"/>
    <xf numFmtId="0" fontId="34" fillId="0" borderId="0"/>
    <xf numFmtId="0" fontId="33" fillId="0" borderId="0"/>
    <xf numFmtId="0" fontId="33" fillId="3" borderId="0" applyNumberFormat="0" applyBorder="0" applyAlignment="0" applyProtection="0"/>
    <xf numFmtId="0" fontId="35" fillId="0" borderId="0"/>
    <xf numFmtId="0" fontId="34" fillId="0" borderId="0"/>
    <xf numFmtId="0" fontId="34" fillId="0" borderId="0">
      <alignment vertical="top"/>
    </xf>
    <xf numFmtId="0" fontId="34" fillId="0" borderId="0">
      <alignment vertical="top"/>
    </xf>
    <xf numFmtId="0" fontId="34" fillId="0" borderId="0"/>
    <xf numFmtId="0" fontId="38" fillId="14" borderId="0" applyNumberFormat="0" applyBorder="0" applyAlignment="0" applyProtection="0"/>
    <xf numFmtId="0" fontId="38" fillId="19" borderId="0" applyNumberFormat="0" applyBorder="0" applyAlignment="0" applyProtection="0"/>
    <xf numFmtId="9" fontId="34" fillId="0" borderId="0" applyFill="0" applyBorder="0" applyAlignment="0" applyProtection="0"/>
    <xf numFmtId="9" fontId="35" fillId="0" borderId="0" applyFont="0" applyFill="0" applyBorder="0" applyAlignment="0" applyProtection="0"/>
    <xf numFmtId="0" fontId="13" fillId="0" borderId="0"/>
    <xf numFmtId="0" fontId="13" fillId="52" borderId="0" applyNumberFormat="0" applyBorder="0" applyAlignment="0" applyProtection="0"/>
    <xf numFmtId="0" fontId="33" fillId="8" borderId="0" applyNumberFormat="0" applyBorder="0" applyAlignment="0" applyProtection="0"/>
    <xf numFmtId="0" fontId="143" fillId="0" borderId="0"/>
    <xf numFmtId="165" fontId="34" fillId="0" borderId="0" applyFont="0" applyFill="0" applyBorder="0" applyAlignment="0" applyProtection="0"/>
    <xf numFmtId="0" fontId="13" fillId="0" borderId="0"/>
    <xf numFmtId="172" fontId="34" fillId="0" borderId="0" applyFont="0" applyFill="0" applyBorder="0" applyAlignment="0" applyProtection="0"/>
    <xf numFmtId="0" fontId="13" fillId="0" borderId="0"/>
    <xf numFmtId="0" fontId="39" fillId="3" borderId="0" applyNumberFormat="0" applyBorder="0" applyAlignment="0" applyProtection="0"/>
    <xf numFmtId="43" fontId="34" fillId="0" borderId="0" applyFont="0" applyFill="0" applyBorder="0" applyAlignment="0" applyProtection="0"/>
    <xf numFmtId="0" fontId="34" fillId="0" borderId="0" applyFont="0" applyFill="0" applyBorder="0" applyAlignment="0" applyProtection="0"/>
    <xf numFmtId="0" fontId="163" fillId="0" borderId="52" applyNumberFormat="0" applyFill="0" applyAlignment="0" applyProtection="0"/>
    <xf numFmtId="0" fontId="13" fillId="0" borderId="0"/>
    <xf numFmtId="0" fontId="13" fillId="0" borderId="0"/>
    <xf numFmtId="0" fontId="177" fillId="0" borderId="0"/>
    <xf numFmtId="0" fontId="33" fillId="3" borderId="0" applyNumberFormat="0" applyBorder="0" applyAlignment="0" applyProtection="0"/>
    <xf numFmtId="43" fontId="13" fillId="0" borderId="0" applyFont="0" applyFill="0" applyBorder="0" applyAlignment="0" applyProtection="0"/>
    <xf numFmtId="175" fontId="34" fillId="0" borderId="0" applyFont="0" applyFill="0" applyBorder="0" applyAlignment="0" applyProtection="0"/>
    <xf numFmtId="43" fontId="33" fillId="0" borderId="0" applyFont="0" applyFill="0" applyBorder="0" applyAlignment="0" applyProtection="0"/>
    <xf numFmtId="0" fontId="13" fillId="10" borderId="0" applyNumberFormat="0" applyBorder="0" applyAlignment="0" applyProtection="0"/>
    <xf numFmtId="0" fontId="13" fillId="48" borderId="0" applyNumberFormat="0" applyBorder="0" applyAlignment="0" applyProtection="0"/>
    <xf numFmtId="0" fontId="13" fillId="53" borderId="0" applyNumberFormat="0" applyBorder="0" applyAlignment="0" applyProtection="0"/>
    <xf numFmtId="0" fontId="34" fillId="0" borderId="0"/>
    <xf numFmtId="0" fontId="13" fillId="10" borderId="0" applyNumberFormat="0" applyBorder="0" applyAlignment="0" applyProtection="0"/>
    <xf numFmtId="0" fontId="13" fillId="4" borderId="0" applyNumberFormat="0" applyBorder="0" applyAlignment="0" applyProtection="0"/>
    <xf numFmtId="0" fontId="13" fillId="48" borderId="0" applyNumberFormat="0" applyBorder="0" applyAlignment="0" applyProtection="0"/>
    <xf numFmtId="0" fontId="13" fillId="0" borderId="0"/>
    <xf numFmtId="0" fontId="63" fillId="0" borderId="57" applyNumberFormat="0" applyFill="0" applyAlignment="0" applyProtection="0"/>
    <xf numFmtId="0" fontId="34" fillId="0" borderId="0"/>
    <xf numFmtId="0" fontId="13" fillId="10" borderId="0" applyNumberFormat="0" applyBorder="0" applyAlignment="0" applyProtection="0"/>
    <xf numFmtId="0" fontId="13" fillId="0" borderId="0"/>
    <xf numFmtId="0" fontId="38" fillId="15" borderId="0" applyNumberFormat="0" applyBorder="0" applyAlignment="0" applyProtection="0"/>
    <xf numFmtId="43" fontId="33" fillId="0" borderId="0" applyFont="0" applyFill="0" applyBorder="0" applyAlignment="0" applyProtection="0"/>
    <xf numFmtId="0" fontId="33" fillId="0" borderId="0"/>
    <xf numFmtId="9" fontId="35" fillId="0" borderId="0" applyFont="0" applyFill="0" applyBorder="0" applyAlignment="0" applyProtection="0"/>
    <xf numFmtId="0" fontId="165" fillId="0" borderId="53" applyNumberFormat="0" applyFill="0" applyAlignment="0" applyProtection="0"/>
    <xf numFmtId="43" fontId="34" fillId="0" borderId="0" applyFont="0" applyFill="0" applyBorder="0" applyAlignment="0" applyProtection="0"/>
    <xf numFmtId="9" fontId="33" fillId="0" borderId="0" applyFont="0" applyFill="0" applyBorder="0" applyAlignment="0" applyProtection="0"/>
    <xf numFmtId="0" fontId="143" fillId="0" borderId="0"/>
    <xf numFmtId="0" fontId="14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13" borderId="0" applyNumberFormat="0" applyBorder="0" applyAlignment="0" applyProtection="0"/>
    <xf numFmtId="0" fontId="13" fillId="0" borderId="0"/>
    <xf numFmtId="0" fontId="13" fillId="0" borderId="0"/>
    <xf numFmtId="0" fontId="177" fillId="0" borderId="0"/>
    <xf numFmtId="0" fontId="33" fillId="7"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0" borderId="0"/>
    <xf numFmtId="0" fontId="33" fillId="6" borderId="0" applyNumberFormat="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51" borderId="0" applyNumberFormat="0" applyBorder="0" applyAlignment="0" applyProtection="0"/>
    <xf numFmtId="43" fontId="33" fillId="0" borderId="0" applyFont="0" applyFill="0" applyBorder="0" applyAlignment="0" applyProtection="0"/>
    <xf numFmtId="0" fontId="64" fillId="0" borderId="0" applyNumberFormat="0" applyFill="0" applyBorder="0" applyAlignment="0" applyProtection="0"/>
    <xf numFmtId="0" fontId="13" fillId="0" borderId="0"/>
    <xf numFmtId="43" fontId="13" fillId="0" borderId="0" applyFont="0" applyFill="0" applyBorder="0" applyAlignment="0" applyProtection="0"/>
    <xf numFmtId="0" fontId="13" fillId="0" borderId="0"/>
    <xf numFmtId="43" fontId="33" fillId="0" borderId="0" applyFont="0" applyFill="0" applyBorder="0" applyAlignment="0" applyProtection="0"/>
    <xf numFmtId="43" fontId="13" fillId="0" borderId="0" applyFont="0" applyFill="0" applyBorder="0" applyAlignment="0" applyProtection="0"/>
    <xf numFmtId="0" fontId="33" fillId="6" borderId="0" applyNumberFormat="0" applyBorder="0" applyAlignment="0" applyProtection="0"/>
    <xf numFmtId="0" fontId="13" fillId="47"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3" fillId="3" borderId="0" applyNumberFormat="0" applyBorder="0" applyAlignment="0" applyProtection="0"/>
    <xf numFmtId="9" fontId="33" fillId="0" borderId="0" applyFont="0" applyFill="0" applyBorder="0" applyAlignment="0" applyProtection="0"/>
    <xf numFmtId="0" fontId="56" fillId="0" borderId="11" applyNumberFormat="0" applyFill="0" applyAlignment="0" applyProtection="0"/>
    <xf numFmtId="0" fontId="33" fillId="25" borderId="0" applyNumberFormat="0" applyBorder="0" applyAlignment="0" applyProtection="0"/>
    <xf numFmtId="0" fontId="63" fillId="0" borderId="14" applyNumberFormat="0" applyFill="0" applyAlignment="0" applyProtection="0"/>
    <xf numFmtId="0" fontId="13" fillId="49" borderId="0" applyNumberFormat="0" applyBorder="0" applyAlignment="0" applyProtection="0"/>
    <xf numFmtId="43" fontId="13" fillId="0" borderId="0" applyFont="0" applyFill="0" applyBorder="0" applyAlignment="0" applyProtection="0"/>
    <xf numFmtId="0" fontId="63" fillId="0" borderId="14" applyNumberFormat="0" applyFill="0" applyAlignment="0" applyProtection="0"/>
    <xf numFmtId="43" fontId="13" fillId="0" borderId="0" applyFont="0" applyFill="0" applyBorder="0" applyAlignment="0" applyProtection="0"/>
    <xf numFmtId="0" fontId="34"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4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33" fillId="0" borderId="0" applyFont="0" applyFill="0" applyBorder="0" applyAlignment="0" applyProtection="0"/>
    <xf numFmtId="0" fontId="13" fillId="50" borderId="0" applyNumberFormat="0" applyBorder="0" applyAlignment="0" applyProtection="0"/>
    <xf numFmtId="0" fontId="13" fillId="0" borderId="0"/>
    <xf numFmtId="0" fontId="1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52" borderId="0" applyNumberFormat="0" applyBorder="0" applyAlignment="0" applyProtection="0"/>
    <xf numFmtId="0" fontId="143" fillId="0" borderId="0"/>
    <xf numFmtId="0" fontId="13" fillId="0" borderId="0"/>
    <xf numFmtId="43" fontId="13" fillId="0" borderId="0" applyFont="0" applyFill="0" applyBorder="0" applyAlignment="0" applyProtection="0"/>
    <xf numFmtId="0" fontId="13" fillId="0" borderId="0"/>
    <xf numFmtId="0" fontId="34" fillId="0" borderId="0"/>
    <xf numFmtId="0" fontId="51" fillId="0" borderId="7" applyNumberFormat="0" applyFill="0" applyAlignment="0" applyProtection="0"/>
    <xf numFmtId="0" fontId="13" fillId="51" borderId="0" applyNumberFormat="0" applyBorder="0" applyAlignment="0" applyProtection="0"/>
    <xf numFmtId="0" fontId="13" fillId="0" borderId="0"/>
    <xf numFmtId="43" fontId="154" fillId="0" borderId="0" applyFont="0" applyFill="0" applyBorder="0" applyAlignment="0" applyProtection="0"/>
    <xf numFmtId="0" fontId="54" fillId="7" borderId="3" applyNumberFormat="0" applyAlignment="0" applyProtection="0"/>
    <xf numFmtId="9" fontId="154" fillId="0" borderId="0" applyFont="0" applyFill="0" applyBorder="0" applyAlignment="0" applyProtection="0"/>
    <xf numFmtId="0" fontId="38" fillId="19" borderId="0" applyNumberFormat="0" applyBorder="0" applyAlignment="0" applyProtection="0"/>
    <xf numFmtId="0" fontId="13" fillId="51" borderId="0" applyNumberFormat="0" applyBorder="0" applyAlignment="0" applyProtection="0"/>
    <xf numFmtId="0" fontId="1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9" fontId="154" fillId="0" borderId="0" applyFont="0" applyFill="0" applyBorder="0" applyAlignment="0" applyProtection="0"/>
    <xf numFmtId="0" fontId="14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4" fillId="7" borderId="3" applyNumberFormat="0" applyAlignment="0" applyProtection="0"/>
    <xf numFmtId="43" fontId="154" fillId="0" borderId="0" applyFont="0" applyFill="0" applyBorder="0" applyAlignment="0" applyProtection="0"/>
    <xf numFmtId="0" fontId="13" fillId="0" borderId="0"/>
    <xf numFmtId="43" fontId="13" fillId="0" borderId="0" applyFont="0" applyFill="0" applyBorder="0" applyAlignment="0" applyProtection="0"/>
    <xf numFmtId="43" fontId="34" fillId="0" borderId="0" applyFont="0" applyFill="0" applyBorder="0" applyAlignment="0" applyProtection="0"/>
    <xf numFmtId="0" fontId="13" fillId="51" borderId="0" applyNumberFormat="0" applyBorder="0" applyAlignment="0" applyProtection="0"/>
    <xf numFmtId="0" fontId="13" fillId="50" borderId="0" applyNumberFormat="0" applyBorder="0" applyAlignment="0" applyProtection="0"/>
    <xf numFmtId="0" fontId="34" fillId="0" borderId="0"/>
    <xf numFmtId="165" fontId="34" fillId="0" borderId="0" applyFont="0" applyFill="0" applyBorder="0" applyAlignment="0" applyProtection="0"/>
    <xf numFmtId="9" fontId="35" fillId="0" borderId="0" applyFont="0" applyFill="0" applyBorder="0" applyAlignment="0" applyProtection="0"/>
    <xf numFmtId="43" fontId="33" fillId="0" borderId="0" applyFont="0" applyFill="0" applyBorder="0" applyAlignment="0" applyProtection="0"/>
    <xf numFmtId="0" fontId="13" fillId="53" borderId="0" applyNumberFormat="0" applyBorder="0" applyAlignment="0" applyProtection="0"/>
    <xf numFmtId="0" fontId="33" fillId="9" borderId="0" applyNumberFormat="0" applyBorder="0" applyAlignment="0" applyProtection="0"/>
    <xf numFmtId="0" fontId="14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49" borderId="0" applyNumberFormat="0" applyBorder="0" applyAlignment="0" applyProtection="0"/>
    <xf numFmtId="0" fontId="34" fillId="0" borderId="0">
      <alignment vertical="top"/>
    </xf>
    <xf numFmtId="0" fontId="13" fillId="0" borderId="0"/>
    <xf numFmtId="0" fontId="13" fillId="0" borderId="0"/>
    <xf numFmtId="0" fontId="13" fillId="4"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43" fillId="21" borderId="4" applyNumberFormat="0" applyAlignment="0" applyProtection="0"/>
    <xf numFmtId="0" fontId="13" fillId="0" borderId="0"/>
    <xf numFmtId="0" fontId="13" fillId="0" borderId="0"/>
    <xf numFmtId="0" fontId="13" fillId="0" borderId="0"/>
    <xf numFmtId="0" fontId="34" fillId="0" borderId="0"/>
    <xf numFmtId="0" fontId="34" fillId="0" borderId="0">
      <alignment vertical="top"/>
    </xf>
    <xf numFmtId="0" fontId="13" fillId="53" borderId="0" applyNumberFormat="0" applyBorder="0" applyAlignment="0" applyProtection="0"/>
    <xf numFmtId="0" fontId="13" fillId="50" borderId="0" applyNumberFormat="0" applyBorder="0" applyAlignment="0" applyProtection="0"/>
    <xf numFmtId="0" fontId="13" fillId="4" borderId="0" applyNumberFormat="0" applyBorder="0" applyAlignment="0" applyProtection="0"/>
    <xf numFmtId="0" fontId="13" fillId="0" borderId="0"/>
    <xf numFmtId="0" fontId="13" fillId="0" borderId="0"/>
    <xf numFmtId="0" fontId="34" fillId="0" borderId="0" applyFont="0" applyFill="0" applyBorder="0" applyAlignment="0" applyProtection="0"/>
    <xf numFmtId="0" fontId="161" fillId="0" borderId="51" applyNumberFormat="0" applyFill="0" applyAlignment="0" applyProtection="0"/>
    <xf numFmtId="0" fontId="38" fillId="12" borderId="0" applyNumberFormat="0" applyBorder="0" applyAlignment="0" applyProtection="0"/>
    <xf numFmtId="0" fontId="38" fillId="9" borderId="0" applyNumberFormat="0" applyBorder="0" applyAlignment="0" applyProtection="0"/>
    <xf numFmtId="0" fontId="39" fillId="3" borderId="0" applyNumberFormat="0" applyBorder="0" applyAlignment="0" applyProtection="0"/>
    <xf numFmtId="0" fontId="34" fillId="0" borderId="0"/>
    <xf numFmtId="43" fontId="13" fillId="0" borderId="0" applyFont="0" applyFill="0" applyBorder="0" applyAlignment="0" applyProtection="0"/>
    <xf numFmtId="0" fontId="13" fillId="0" borderId="0"/>
    <xf numFmtId="0" fontId="165" fillId="0" borderId="0" applyNumberFormat="0" applyFill="0" applyBorder="0" applyAlignment="0" applyProtection="0"/>
    <xf numFmtId="0" fontId="13" fillId="0" borderId="0"/>
    <xf numFmtId="0" fontId="13" fillId="0" borderId="0"/>
    <xf numFmtId="0" fontId="13" fillId="0" borderId="0"/>
    <xf numFmtId="0" fontId="34" fillId="0" borderId="0"/>
    <xf numFmtId="0" fontId="13" fillId="0" borderId="0"/>
    <xf numFmtId="0" fontId="143" fillId="0" borderId="0"/>
    <xf numFmtId="43" fontId="154" fillId="0" borderId="0" applyFont="0" applyFill="0" applyBorder="0" applyAlignment="0" applyProtection="0"/>
    <xf numFmtId="9" fontId="154" fillId="0" borderId="0" applyFont="0" applyFill="0" applyBorder="0" applyAlignment="0" applyProtection="0"/>
    <xf numFmtId="0" fontId="143" fillId="0" borderId="0"/>
    <xf numFmtId="175" fontId="35" fillId="0" borderId="0" applyFont="0" applyFill="0" applyBorder="0" applyAlignment="0" applyProtection="0"/>
    <xf numFmtId="0" fontId="13" fillId="10" borderId="0" applyNumberFormat="0" applyBorder="0" applyAlignment="0" applyProtection="0"/>
    <xf numFmtId="0" fontId="33" fillId="7" borderId="0" applyNumberFormat="0" applyBorder="0" applyAlignment="0" applyProtection="0"/>
    <xf numFmtId="0" fontId="53" fillId="0" borderId="0" applyNumberFormat="0" applyFill="0" applyBorder="0" applyAlignment="0" applyProtection="0"/>
    <xf numFmtId="0" fontId="35" fillId="0" borderId="0"/>
    <xf numFmtId="43" fontId="34" fillId="0" borderId="0" applyFont="0" applyFill="0" applyBorder="0" applyAlignment="0" applyProtection="0"/>
    <xf numFmtId="0" fontId="33" fillId="8" borderId="0" applyNumberFormat="0" applyBorder="0" applyAlignment="0" applyProtection="0"/>
    <xf numFmtId="0" fontId="13" fillId="0" borderId="0"/>
    <xf numFmtId="0" fontId="177" fillId="0" borderId="0"/>
    <xf numFmtId="0" fontId="58" fillId="24" borderId="0" applyNumberFormat="0" applyBorder="0" applyAlignment="0" applyProtection="0"/>
    <xf numFmtId="43" fontId="33" fillId="0" borderId="0" applyFont="0" applyFill="0" applyBorder="0" applyAlignment="0" applyProtection="0"/>
    <xf numFmtId="0" fontId="33" fillId="0" borderId="0"/>
    <xf numFmtId="0" fontId="33" fillId="0" borderId="0"/>
    <xf numFmtId="9" fontId="35" fillId="0" borderId="0" applyFont="0" applyFill="0" applyBorder="0" applyAlignment="0" applyProtection="0"/>
    <xf numFmtId="9" fontId="34" fillId="0" borderId="0" applyFont="0" applyFill="0" applyBorder="0" applyAlignment="0" applyProtection="0"/>
    <xf numFmtId="0" fontId="38" fillId="13" borderId="0" applyNumberFormat="0" applyBorder="0" applyAlignment="0" applyProtection="0"/>
    <xf numFmtId="0" fontId="13" fillId="0" borderId="0"/>
    <xf numFmtId="43" fontId="34" fillId="0" borderId="0" applyFont="0" applyFill="0" applyBorder="0" applyAlignment="0" applyProtection="0"/>
    <xf numFmtId="0" fontId="13" fillId="0" borderId="0"/>
    <xf numFmtId="0" fontId="13" fillId="4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2" borderId="0" applyNumberFormat="0" applyBorder="0" applyAlignment="0" applyProtection="0"/>
    <xf numFmtId="0" fontId="13" fillId="0" borderId="0"/>
    <xf numFmtId="43" fontId="13" fillId="0" borderId="0" applyFont="0" applyFill="0" applyBorder="0" applyAlignment="0" applyProtection="0"/>
    <xf numFmtId="0" fontId="13" fillId="50" borderId="0" applyNumberFormat="0" applyBorder="0" applyAlignment="0" applyProtection="0"/>
    <xf numFmtId="0" fontId="13" fillId="2" borderId="0" applyNumberFormat="0" applyBorder="0" applyAlignment="0" applyProtection="0"/>
    <xf numFmtId="0" fontId="13" fillId="0" borderId="0"/>
    <xf numFmtId="0" fontId="13" fillId="47" borderId="0" applyNumberFormat="0" applyBorder="0" applyAlignment="0" applyProtection="0"/>
    <xf numFmtId="0" fontId="34" fillId="0" borderId="0" applyFont="0" applyFill="0" applyBorder="0" applyAlignment="0" applyProtection="0"/>
    <xf numFmtId="0" fontId="13" fillId="0" borderId="0"/>
    <xf numFmtId="0" fontId="13" fillId="50" borderId="0" applyNumberFormat="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13" fillId="0" borderId="0"/>
    <xf numFmtId="0" fontId="13" fillId="5"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35" fillId="0" borderId="0"/>
    <xf numFmtId="0" fontId="13" fillId="0" borderId="0"/>
    <xf numFmtId="0" fontId="13" fillId="0" borderId="0"/>
    <xf numFmtId="0" fontId="13" fillId="0" borderId="0"/>
    <xf numFmtId="0" fontId="13" fillId="0" borderId="0"/>
    <xf numFmtId="0" fontId="13" fillId="10" borderId="0" applyNumberFormat="0" applyBorder="0" applyAlignment="0" applyProtection="0"/>
    <xf numFmtId="0" fontId="13" fillId="5" borderId="0" applyNumberFormat="0" applyBorder="0" applyAlignment="0" applyProtection="0"/>
    <xf numFmtId="0" fontId="13" fillId="0" borderId="0"/>
    <xf numFmtId="0" fontId="13" fillId="0" borderId="0"/>
    <xf numFmtId="0" fontId="64" fillId="0" borderId="55" applyNumberFormat="0" applyFill="0" applyAlignment="0" applyProtection="0"/>
    <xf numFmtId="0" fontId="33" fillId="6" borderId="0" applyNumberFormat="0" applyBorder="0" applyAlignment="0" applyProtection="0"/>
    <xf numFmtId="0" fontId="165" fillId="0" borderId="0" applyNumberFormat="0" applyFill="0" applyBorder="0" applyAlignment="0" applyProtection="0"/>
    <xf numFmtId="9" fontId="33" fillId="0" borderId="0" applyFont="0" applyFill="0" applyBorder="0" applyAlignment="0" applyProtection="0"/>
    <xf numFmtId="0" fontId="143" fillId="0" borderId="0"/>
    <xf numFmtId="0" fontId="34" fillId="0" borderId="0"/>
    <xf numFmtId="0" fontId="38" fillId="54" borderId="0" applyNumberFormat="0" applyBorder="0" applyAlignment="0" applyProtection="0"/>
    <xf numFmtId="0" fontId="53" fillId="0" borderId="9" applyNumberFormat="0" applyFill="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52" borderId="0" applyNumberFormat="0" applyBorder="0" applyAlignment="0" applyProtection="0"/>
    <xf numFmtId="0" fontId="13" fillId="0" borderId="0"/>
    <xf numFmtId="0" fontId="13" fillId="49" borderId="0" applyNumberFormat="0" applyBorder="0" applyAlignment="0" applyProtection="0"/>
    <xf numFmtId="0" fontId="13" fillId="0" borderId="0"/>
    <xf numFmtId="43" fontId="33" fillId="0" borderId="0" applyFont="0" applyFill="0" applyBorder="0" applyAlignment="0" applyProtection="0"/>
    <xf numFmtId="0" fontId="33" fillId="10" borderId="0" applyNumberFormat="0" applyBorder="0" applyAlignment="0" applyProtection="0"/>
    <xf numFmtId="0" fontId="34" fillId="0" borderId="0">
      <alignment vertical="top"/>
    </xf>
    <xf numFmtId="0" fontId="53" fillId="0" borderId="9" applyNumberFormat="0" applyFill="0" applyAlignment="0" applyProtection="0"/>
    <xf numFmtId="0" fontId="13" fillId="0" borderId="0"/>
    <xf numFmtId="0" fontId="143" fillId="0" borderId="0"/>
    <xf numFmtId="0" fontId="13" fillId="5" borderId="0" applyNumberFormat="0" applyBorder="0" applyAlignment="0" applyProtection="0"/>
    <xf numFmtId="9" fontId="33" fillId="0" borderId="0" applyFont="0" applyFill="0" applyBorder="0" applyAlignment="0" applyProtection="0"/>
    <xf numFmtId="0" fontId="13" fillId="0" borderId="0"/>
    <xf numFmtId="0" fontId="38" fillId="14" borderId="0" applyNumberFormat="0" applyBorder="0" applyAlignment="0" applyProtection="0"/>
    <xf numFmtId="0" fontId="33" fillId="8" borderId="0" applyNumberFormat="0" applyBorder="0" applyAlignment="0" applyProtection="0"/>
    <xf numFmtId="0" fontId="13" fillId="5" borderId="0" applyNumberFormat="0" applyBorder="0" applyAlignment="0" applyProtection="0"/>
    <xf numFmtId="0" fontId="59" fillId="56" borderId="13" applyNumberFormat="0" applyAlignment="0" applyProtection="0"/>
    <xf numFmtId="0" fontId="34" fillId="0" borderId="0"/>
    <xf numFmtId="0" fontId="13" fillId="0" borderId="0"/>
    <xf numFmtId="0" fontId="13" fillId="0" borderId="0"/>
    <xf numFmtId="0" fontId="13" fillId="0" borderId="0"/>
    <xf numFmtId="43" fontId="13" fillId="0" borderId="0" applyFont="0" applyFill="0" applyBorder="0" applyAlignment="0" applyProtection="0"/>
    <xf numFmtId="0" fontId="38" fillId="9"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35" fillId="0" borderId="0" applyFont="0" applyFill="0" applyBorder="0" applyAlignment="0" applyProtection="0"/>
    <xf numFmtId="43" fontId="33" fillId="0" borderId="0" applyFont="0" applyFill="0" applyBorder="0" applyAlignment="0" applyProtection="0"/>
    <xf numFmtId="0" fontId="33" fillId="24" borderId="0" applyNumberFormat="0" applyBorder="0" applyAlignment="0" applyProtection="0"/>
    <xf numFmtId="0" fontId="13" fillId="4" borderId="0" applyNumberFormat="0" applyBorder="0" applyAlignment="0" applyProtection="0"/>
    <xf numFmtId="9" fontId="34" fillId="0" borderId="0" applyFont="0" applyFill="0" applyBorder="0" applyAlignment="0" applyProtection="0"/>
    <xf numFmtId="0" fontId="34" fillId="0" borderId="0"/>
    <xf numFmtId="0" fontId="33" fillId="3" borderId="0" applyNumberFormat="0" applyBorder="0" applyAlignment="0" applyProtection="0"/>
    <xf numFmtId="0" fontId="33" fillId="0" borderId="0"/>
    <xf numFmtId="0" fontId="13" fillId="0" borderId="0"/>
    <xf numFmtId="0" fontId="13" fillId="2" borderId="0" applyNumberFormat="0" applyBorder="0" applyAlignment="0" applyProtection="0"/>
    <xf numFmtId="0" fontId="38" fillId="15" borderId="0" applyNumberFormat="0" applyBorder="0" applyAlignment="0" applyProtection="0"/>
    <xf numFmtId="0" fontId="38" fillId="13" borderId="0" applyNumberFormat="0" applyBorder="0" applyAlignment="0" applyProtection="0"/>
    <xf numFmtId="0" fontId="33" fillId="9" borderId="0" applyNumberFormat="0" applyBorder="0" applyAlignment="0" applyProtection="0"/>
    <xf numFmtId="0" fontId="33" fillId="11" borderId="0" applyNumberFormat="0" applyBorder="0" applyAlignment="0" applyProtection="0"/>
    <xf numFmtId="0" fontId="33" fillId="3" borderId="0" applyNumberFormat="0" applyBorder="0" applyAlignment="0" applyProtection="0"/>
    <xf numFmtId="0" fontId="64" fillId="0" borderId="0" applyNumberFormat="0" applyFill="0" applyBorder="0" applyAlignment="0" applyProtection="0"/>
    <xf numFmtId="0" fontId="33" fillId="8" borderId="0" applyNumberFormat="0" applyBorder="0" applyAlignment="0" applyProtection="0"/>
    <xf numFmtId="0" fontId="13" fillId="47" borderId="0" applyNumberFormat="0" applyBorder="0" applyAlignment="0" applyProtection="0"/>
    <xf numFmtId="9" fontId="13" fillId="0" borderId="0" applyFont="0" applyFill="0" applyBorder="0" applyAlignment="0" applyProtection="0"/>
    <xf numFmtId="165" fontId="3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9" fontId="34" fillId="0" borderId="0" applyFill="0" applyBorder="0" applyAlignment="0" applyProtection="0"/>
    <xf numFmtId="43" fontId="33" fillId="0" borderId="0" applyFont="0" applyFill="0" applyBorder="0" applyAlignment="0" applyProtection="0"/>
    <xf numFmtId="0" fontId="54" fillId="7" borderId="3" applyNumberFormat="0" applyAlignment="0" applyProtection="0"/>
    <xf numFmtId="0" fontId="143" fillId="0" borderId="0"/>
    <xf numFmtId="0" fontId="14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77" fillId="0" borderId="0"/>
    <xf numFmtId="0" fontId="13" fillId="0" borderId="0"/>
    <xf numFmtId="43" fontId="13" fillId="0" borderId="0" applyFont="0" applyFill="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38" fillId="14" borderId="0" applyNumberFormat="0" applyBorder="0" applyAlignment="0" applyProtection="0"/>
    <xf numFmtId="9" fontId="34" fillId="0" borderId="0" applyFont="0" applyFill="0" applyBorder="0" applyAlignment="0" applyProtection="0"/>
    <xf numFmtId="0" fontId="34" fillId="0" borderId="0"/>
    <xf numFmtId="0" fontId="13" fillId="50" borderId="0" applyNumberFormat="0" applyBorder="0" applyAlignment="0" applyProtection="0"/>
    <xf numFmtId="0" fontId="34" fillId="0" borderId="0"/>
    <xf numFmtId="0" fontId="33" fillId="25" borderId="0" applyNumberFormat="0" applyBorder="0" applyAlignment="0" applyProtection="0"/>
    <xf numFmtId="0" fontId="38" fillId="55" borderId="0" applyNumberFormat="0" applyBorder="0" applyAlignment="0" applyProtection="0"/>
    <xf numFmtId="183" fontId="34" fillId="0" borderId="0" applyFill="0" applyBorder="0" applyAlignment="0" applyProtection="0"/>
    <xf numFmtId="0" fontId="13" fillId="0" borderId="0"/>
    <xf numFmtId="43" fontId="13" fillId="0" borderId="0" applyFont="0" applyFill="0" applyBorder="0" applyAlignment="0" applyProtection="0"/>
    <xf numFmtId="0" fontId="143" fillId="0" borderId="0"/>
    <xf numFmtId="0" fontId="177" fillId="0" borderId="0"/>
    <xf numFmtId="0" fontId="13" fillId="2" borderId="0" applyNumberFormat="0" applyBorder="0" applyAlignment="0" applyProtection="0"/>
    <xf numFmtId="0" fontId="13" fillId="47" borderId="0" applyNumberFormat="0" applyBorder="0" applyAlignment="0" applyProtection="0"/>
    <xf numFmtId="0" fontId="13" fillId="0" borderId="0"/>
    <xf numFmtId="43" fontId="13" fillId="0" borderId="0" applyFont="0" applyFill="0" applyBorder="0" applyAlignment="0" applyProtection="0"/>
    <xf numFmtId="0" fontId="33" fillId="2" borderId="0" applyNumberFormat="0" applyBorder="0" applyAlignment="0" applyProtection="0"/>
    <xf numFmtId="0" fontId="13" fillId="0" borderId="0"/>
    <xf numFmtId="0" fontId="13" fillId="0" borderId="0"/>
    <xf numFmtId="0" fontId="13" fillId="10" borderId="0" applyNumberFormat="0" applyBorder="0" applyAlignment="0" applyProtection="0"/>
    <xf numFmtId="0" fontId="59" fillId="20" borderId="13" applyNumberFormat="0" applyAlignment="0" applyProtection="0"/>
    <xf numFmtId="0" fontId="143" fillId="0" borderId="0"/>
    <xf numFmtId="43" fontId="13" fillId="0" borderId="0" applyFont="0" applyFill="0" applyBorder="0" applyAlignment="0" applyProtection="0"/>
    <xf numFmtId="0" fontId="13" fillId="47" borderId="0" applyNumberFormat="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48" borderId="0" applyNumberFormat="0" applyBorder="0" applyAlignment="0" applyProtection="0"/>
    <xf numFmtId="0" fontId="13" fillId="47" borderId="0" applyNumberFormat="0" applyBorder="0" applyAlignment="0" applyProtection="0"/>
    <xf numFmtId="0" fontId="13" fillId="0" borderId="0"/>
    <xf numFmtId="0" fontId="13" fillId="0" borderId="0"/>
    <xf numFmtId="0" fontId="38" fillId="13" borderId="0" applyNumberFormat="0" applyBorder="0" applyAlignment="0" applyProtection="0"/>
    <xf numFmtId="0" fontId="13" fillId="0" borderId="0"/>
    <xf numFmtId="0" fontId="13" fillId="51" borderId="0" applyNumberFormat="0" applyBorder="0" applyAlignment="0" applyProtection="0"/>
    <xf numFmtId="0" fontId="13" fillId="47" borderId="0" applyNumberFormat="0" applyBorder="0" applyAlignment="0" applyProtection="0"/>
    <xf numFmtId="43" fontId="154" fillId="0" borderId="0" applyFont="0" applyFill="0" applyBorder="0" applyAlignment="0" applyProtection="0"/>
    <xf numFmtId="0" fontId="165" fillId="0" borderId="0" applyNumberFormat="0" applyFill="0" applyBorder="0" applyAlignment="0" applyProtection="0"/>
    <xf numFmtId="0" fontId="143" fillId="0" borderId="0"/>
    <xf numFmtId="0" fontId="13" fillId="49" borderId="0" applyNumberFormat="0" applyBorder="0" applyAlignment="0" applyProtection="0"/>
    <xf numFmtId="0" fontId="143" fillId="0" borderId="0"/>
    <xf numFmtId="0" fontId="165" fillId="0" borderId="0" applyNumberFormat="0" applyFill="0" applyBorder="0" applyAlignment="0" applyProtection="0"/>
    <xf numFmtId="0" fontId="49" fillId="6" borderId="0" applyNumberFormat="0" applyBorder="0" applyAlignment="0" applyProtection="0"/>
    <xf numFmtId="0" fontId="147" fillId="56" borderId="3" applyNumberFormat="0" applyAlignment="0" applyProtection="0"/>
    <xf numFmtId="0" fontId="143" fillId="0" borderId="0"/>
    <xf numFmtId="0" fontId="54" fillId="7" borderId="3" applyNumberFormat="0" applyAlignment="0" applyProtection="0"/>
    <xf numFmtId="0" fontId="13" fillId="0" borderId="0"/>
    <xf numFmtId="0" fontId="13" fillId="0" borderId="0"/>
    <xf numFmtId="0" fontId="13" fillId="0" borderId="0"/>
    <xf numFmtId="0" fontId="13" fillId="52"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9" fontId="33" fillId="0" borderId="0" applyFont="0" applyFill="0" applyBorder="0" applyAlignment="0" applyProtection="0"/>
    <xf numFmtId="0" fontId="33" fillId="5" borderId="0" applyNumberFormat="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52" borderId="0" applyNumberFormat="0" applyBorder="0" applyAlignment="0" applyProtection="0"/>
    <xf numFmtId="0" fontId="34" fillId="0" borderId="0" applyFont="0" applyFill="0" applyBorder="0" applyAlignment="0" applyProtection="0"/>
    <xf numFmtId="0" fontId="13" fillId="0" borderId="0"/>
    <xf numFmtId="0" fontId="13" fillId="47"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50" borderId="0" applyNumberFormat="0" applyBorder="0" applyAlignment="0" applyProtection="0"/>
    <xf numFmtId="43" fontId="13" fillId="0" borderId="0" applyFont="0" applyFill="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0" borderId="0"/>
    <xf numFmtId="0" fontId="143" fillId="0" borderId="0"/>
    <xf numFmtId="0" fontId="35" fillId="25" borderId="12" applyNumberFormat="0" applyFont="0" applyAlignment="0" applyProtection="0"/>
    <xf numFmtId="0" fontId="143" fillId="0" borderId="0"/>
    <xf numFmtId="49" fontId="35" fillId="0" borderId="0" applyNumberFormat="0" applyFont="0" applyFill="0" applyBorder="0" applyAlignment="0" applyProtection="0"/>
    <xf numFmtId="0" fontId="91" fillId="0" borderId="0"/>
    <xf numFmtId="9" fontId="154" fillId="0" borderId="0" applyFont="0" applyFill="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43" fontId="154" fillId="0" borderId="0" applyFont="0" applyFill="0" applyBorder="0" applyAlignment="0" applyProtection="0"/>
    <xf numFmtId="43" fontId="152" fillId="0" borderId="0" applyFont="0" applyFill="0" applyBorder="0" applyAlignment="0" applyProtection="0"/>
    <xf numFmtId="0" fontId="13" fillId="0" borderId="0"/>
    <xf numFmtId="43" fontId="34" fillId="0" borderId="0" applyFont="0" applyFill="0" applyBorder="0" applyAlignment="0" applyProtection="0"/>
    <xf numFmtId="43" fontId="15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3" fillId="21" borderId="4" applyNumberFormat="0" applyAlignment="0" applyProtection="0"/>
    <xf numFmtId="0" fontId="177"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154" fillId="0" borderId="0" applyFont="0" applyFill="0" applyBorder="0" applyAlignment="0" applyProtection="0"/>
    <xf numFmtId="43" fontId="34" fillId="0" borderId="0" applyFont="0" applyFill="0" applyBorder="0" applyAlignment="0" applyProtection="0"/>
    <xf numFmtId="0" fontId="54" fillId="7" borderId="3" applyNumberFormat="0" applyAlignment="0" applyProtection="0"/>
    <xf numFmtId="0" fontId="54" fillId="7" borderId="3" applyNumberFormat="0" applyAlignment="0" applyProtection="0"/>
    <xf numFmtId="0" fontId="177" fillId="0" borderId="0"/>
    <xf numFmtId="0" fontId="14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34" fillId="0" borderId="0" applyFont="0" applyFill="0" applyBorder="0" applyAlignment="0" applyProtection="0"/>
    <xf numFmtId="235" fontId="34" fillId="0" borderId="0"/>
    <xf numFmtId="0" fontId="143" fillId="0" borderId="0"/>
    <xf numFmtId="0" fontId="33" fillId="0" borderId="0"/>
    <xf numFmtId="0" fontId="17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52" borderId="0" applyNumberFormat="0" applyBorder="0" applyAlignment="0" applyProtection="0"/>
    <xf numFmtId="0" fontId="35" fillId="0" borderId="0"/>
    <xf numFmtId="0" fontId="177" fillId="0" borderId="0"/>
    <xf numFmtId="0" fontId="13" fillId="0" borderId="0"/>
    <xf numFmtId="43" fontId="154" fillId="0" borderId="0" applyFont="0" applyFill="0" applyBorder="0" applyAlignment="0" applyProtection="0"/>
    <xf numFmtId="0" fontId="13" fillId="0" borderId="0"/>
    <xf numFmtId="0" fontId="13" fillId="0" borderId="0"/>
    <xf numFmtId="0" fontId="13" fillId="0" borderId="0"/>
    <xf numFmtId="0" fontId="13" fillId="0" borderId="0"/>
    <xf numFmtId="9" fontId="154" fillId="0" borderId="0" applyFont="0" applyFill="0" applyBorder="0" applyAlignment="0" applyProtection="0"/>
    <xf numFmtId="0" fontId="33" fillId="25" borderId="0" applyNumberFormat="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43" fillId="0" borderId="0" applyFont="0" applyFill="0" applyBorder="0" applyAlignment="0" applyProtection="0"/>
    <xf numFmtId="9" fontId="34" fillId="0" borderId="0" applyFont="0" applyFill="0" applyBorder="0" applyAlignment="0" applyProtection="0"/>
    <xf numFmtId="9" fontId="154" fillId="0" borderId="0" applyFont="0" applyFill="0" applyBorder="0" applyAlignment="0" applyProtection="0"/>
    <xf numFmtId="0" fontId="143" fillId="0" borderId="0"/>
    <xf numFmtId="0" fontId="143" fillId="0" borderId="0"/>
    <xf numFmtId="0" fontId="13" fillId="50" borderId="0" applyNumberFormat="0" applyBorder="0" applyAlignment="0" applyProtection="0"/>
    <xf numFmtId="0" fontId="13" fillId="0" borderId="0"/>
    <xf numFmtId="0" fontId="13" fillId="0" borderId="0"/>
    <xf numFmtId="0" fontId="13" fillId="0" borderId="0"/>
    <xf numFmtId="0" fontId="34" fillId="0" borderId="0"/>
    <xf numFmtId="0" fontId="13" fillId="0" borderId="0"/>
    <xf numFmtId="43" fontId="34" fillId="0" borderId="0" applyFont="0" applyFill="0" applyBorder="0" applyAlignment="0" applyProtection="0"/>
    <xf numFmtId="0" fontId="13" fillId="49" borderId="0" applyNumberFormat="0" applyBorder="0" applyAlignment="0" applyProtection="0"/>
    <xf numFmtId="0" fontId="13" fillId="52" borderId="0" applyNumberFormat="0" applyBorder="0" applyAlignment="0" applyProtection="0"/>
    <xf numFmtId="43" fontId="13" fillId="0" borderId="0" applyFont="0" applyFill="0" applyBorder="0" applyAlignment="0" applyProtection="0"/>
    <xf numFmtId="0" fontId="13" fillId="52" borderId="0" applyNumberFormat="0" applyBorder="0" applyAlignment="0" applyProtection="0"/>
    <xf numFmtId="0" fontId="13" fillId="0" borderId="0"/>
    <xf numFmtId="0" fontId="13" fillId="0" borderId="0"/>
    <xf numFmtId="0" fontId="13" fillId="0" borderId="0"/>
    <xf numFmtId="0" fontId="13" fillId="10" borderId="0" applyNumberFormat="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52" borderId="0" applyNumberFormat="0" applyBorder="0" applyAlignment="0" applyProtection="0"/>
    <xf numFmtId="0" fontId="143" fillId="0" borderId="0"/>
    <xf numFmtId="165" fontId="34" fillId="0" borderId="0" applyFont="0" applyFill="0" applyBorder="0" applyAlignment="0" applyProtection="0"/>
    <xf numFmtId="0" fontId="13" fillId="0" borderId="0"/>
    <xf numFmtId="0" fontId="13" fillId="53" borderId="0" applyNumberFormat="0" applyBorder="0" applyAlignment="0" applyProtection="0"/>
    <xf numFmtId="0" fontId="13" fillId="2" borderId="0" applyNumberFormat="0" applyBorder="0" applyAlignment="0" applyProtection="0"/>
    <xf numFmtId="0" fontId="13" fillId="47"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3" borderId="0" applyNumberFormat="0" applyBorder="0" applyAlignment="0" applyProtection="0"/>
    <xf numFmtId="0" fontId="13" fillId="0" borderId="0"/>
    <xf numFmtId="43" fontId="34" fillId="0" borderId="0" applyFont="0" applyFill="0" applyBorder="0" applyAlignment="0" applyProtection="0"/>
    <xf numFmtId="172" fontId="34" fillId="0" borderId="0" applyFont="0" applyFill="0" applyBorder="0" applyAlignment="0" applyProtection="0"/>
    <xf numFmtId="49" fontId="35" fillId="0" borderId="0" applyNumberFormat="0" applyFont="0" applyFill="0" applyBorder="0" applyAlignment="0" applyProtection="0"/>
    <xf numFmtId="0" fontId="13" fillId="51" borderId="0" applyNumberFormat="0" applyBorder="0" applyAlignment="0" applyProtection="0"/>
    <xf numFmtId="0" fontId="33" fillId="0" borderId="0"/>
    <xf numFmtId="175" fontId="182" fillId="37" borderId="22"/>
    <xf numFmtId="0" fontId="13" fillId="0" borderId="0"/>
    <xf numFmtId="0" fontId="13" fillId="0" borderId="0"/>
    <xf numFmtId="0" fontId="13" fillId="0" borderId="0"/>
    <xf numFmtId="0" fontId="13" fillId="0" borderId="0"/>
    <xf numFmtId="0" fontId="13" fillId="0" borderId="0"/>
    <xf numFmtId="0" fontId="13" fillId="49" borderId="0" applyNumberFormat="0" applyBorder="0" applyAlignment="0" applyProtection="0"/>
    <xf numFmtId="0" fontId="13" fillId="52" borderId="0" applyNumberFormat="0" applyBorder="0" applyAlignment="0" applyProtection="0"/>
    <xf numFmtId="0" fontId="13" fillId="51" borderId="0" applyNumberFormat="0" applyBorder="0" applyAlignment="0" applyProtection="0"/>
    <xf numFmtId="0" fontId="13" fillId="10" borderId="0" applyNumberFormat="0" applyBorder="0" applyAlignment="0" applyProtection="0"/>
    <xf numFmtId="0" fontId="13" fillId="50" borderId="0" applyNumberFormat="0" applyBorder="0" applyAlignment="0" applyProtection="0"/>
    <xf numFmtId="0" fontId="13" fillId="0" borderId="0"/>
    <xf numFmtId="0" fontId="13" fillId="2" borderId="0" applyNumberFormat="0" applyBorder="0" applyAlignment="0" applyProtection="0"/>
    <xf numFmtId="43" fontId="33" fillId="0" borderId="0" applyFont="0" applyFill="0" applyBorder="0" applyAlignment="0" applyProtection="0"/>
    <xf numFmtId="43" fontId="15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54" fillId="7" borderId="3" applyNumberFormat="0" applyAlignment="0" applyProtection="0"/>
    <xf numFmtId="0" fontId="13" fillId="0" borderId="0"/>
    <xf numFmtId="0" fontId="38" fillId="17" borderId="0" applyNumberFormat="0" applyBorder="0" applyAlignment="0" applyProtection="0"/>
    <xf numFmtId="43" fontId="34" fillId="0" borderId="0" applyFont="0" applyFill="0" applyBorder="0" applyAlignment="0" applyProtection="0"/>
    <xf numFmtId="0" fontId="39" fillId="5" borderId="0" applyNumberFormat="0" applyBorder="0" applyAlignment="0" applyProtection="0"/>
    <xf numFmtId="0" fontId="13" fillId="0" borderId="0"/>
    <xf numFmtId="0" fontId="48" fillId="0" borderId="0" applyNumberFormat="0" applyFill="0" applyBorder="0" applyAlignment="0" applyProtection="0"/>
    <xf numFmtId="43" fontId="13" fillId="0" borderId="0" applyFont="0" applyFill="0" applyBorder="0" applyAlignment="0" applyProtection="0"/>
    <xf numFmtId="0" fontId="13" fillId="0" borderId="0"/>
    <xf numFmtId="0" fontId="13" fillId="0" borderId="0"/>
    <xf numFmtId="0" fontId="38" fillId="11" borderId="0" applyNumberFormat="0" applyBorder="0" applyAlignment="0" applyProtection="0"/>
    <xf numFmtId="0" fontId="13" fillId="0" borderId="0"/>
    <xf numFmtId="0" fontId="13" fillId="5" borderId="0" applyNumberFormat="0" applyBorder="0" applyAlignment="0" applyProtection="0"/>
    <xf numFmtId="0" fontId="38" fillId="19" borderId="0" applyNumberFormat="0" applyBorder="0" applyAlignment="0" applyProtection="0"/>
    <xf numFmtId="0" fontId="13" fillId="2" borderId="0" applyNumberFormat="0" applyBorder="0" applyAlignment="0" applyProtection="0"/>
    <xf numFmtId="0" fontId="13" fillId="0" borderId="0"/>
    <xf numFmtId="0" fontId="38" fillId="54" borderId="0" applyNumberFormat="0" applyBorder="0" applyAlignment="0" applyProtection="0"/>
    <xf numFmtId="0" fontId="38" fillId="6" borderId="0" applyNumberFormat="0" applyBorder="0" applyAlignment="0" applyProtection="0"/>
    <xf numFmtId="0" fontId="34" fillId="0" borderId="0"/>
    <xf numFmtId="0" fontId="13" fillId="0" borderId="0"/>
    <xf numFmtId="0" fontId="38" fillId="3" borderId="0" applyNumberFormat="0" applyBorder="0" applyAlignment="0" applyProtection="0"/>
    <xf numFmtId="0" fontId="13" fillId="0" borderId="0"/>
    <xf numFmtId="0" fontId="38" fillId="11" borderId="0" applyNumberFormat="0" applyBorder="0" applyAlignment="0" applyProtection="0"/>
    <xf numFmtId="0" fontId="34" fillId="0" borderId="0"/>
    <xf numFmtId="0" fontId="13" fillId="47" borderId="0" applyNumberFormat="0" applyBorder="0" applyAlignment="0" applyProtection="0"/>
    <xf numFmtId="0" fontId="13" fillId="0" borderId="0"/>
    <xf numFmtId="0" fontId="33" fillId="6"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33" fillId="25" borderId="0" applyNumberFormat="0" applyBorder="0" applyAlignment="0" applyProtection="0"/>
    <xf numFmtId="0" fontId="13" fillId="5" borderId="0" applyNumberFormat="0" applyBorder="0" applyAlignment="0" applyProtection="0"/>
    <xf numFmtId="0" fontId="13" fillId="51" borderId="0" applyNumberFormat="0" applyBorder="0" applyAlignment="0" applyProtection="0"/>
    <xf numFmtId="0" fontId="13" fillId="0" borderId="0"/>
    <xf numFmtId="0" fontId="33" fillId="7" borderId="0" applyNumberFormat="0" applyBorder="0" applyAlignment="0" applyProtection="0"/>
    <xf numFmtId="43" fontId="33" fillId="0" borderId="0" applyFont="0" applyFill="0" applyBorder="0" applyAlignment="0" applyProtection="0"/>
    <xf numFmtId="0" fontId="13" fillId="0" borderId="0"/>
    <xf numFmtId="0" fontId="33" fillId="25" borderId="0" applyNumberFormat="0" applyBorder="0" applyAlignment="0" applyProtection="0"/>
    <xf numFmtId="0" fontId="33" fillId="8" borderId="0" applyNumberFormat="0" applyBorder="0" applyAlignment="0" applyProtection="0"/>
    <xf numFmtId="0" fontId="13" fillId="0" borderId="0"/>
    <xf numFmtId="0" fontId="33" fillId="9" borderId="0" applyNumberFormat="0" applyBorder="0" applyAlignment="0" applyProtection="0"/>
    <xf numFmtId="0" fontId="13" fillId="52" borderId="0" applyNumberFormat="0" applyBorder="0" applyAlignment="0" applyProtection="0"/>
    <xf numFmtId="0" fontId="33" fillId="8" borderId="0" applyNumberFormat="0" applyBorder="0" applyAlignment="0" applyProtection="0"/>
    <xf numFmtId="0" fontId="34" fillId="0" borderId="0"/>
    <xf numFmtId="0" fontId="13" fillId="0" borderId="0"/>
    <xf numFmtId="0" fontId="38" fillId="18" borderId="0" applyNumberFormat="0" applyBorder="0" applyAlignment="0" applyProtection="0"/>
    <xf numFmtId="0" fontId="13" fillId="0" borderId="0"/>
    <xf numFmtId="0" fontId="13" fillId="0" borderId="0"/>
    <xf numFmtId="0" fontId="13" fillId="0" borderId="0"/>
    <xf numFmtId="0" fontId="34" fillId="0" borderId="0"/>
    <xf numFmtId="9" fontId="154" fillId="0" borderId="0" applyFont="0" applyFill="0" applyBorder="0" applyAlignment="0" applyProtection="0"/>
    <xf numFmtId="0" fontId="13" fillId="0" borderId="0"/>
    <xf numFmtId="0" fontId="13" fillId="50" borderId="0" applyNumberFormat="0" applyBorder="0" applyAlignment="0" applyProtection="0"/>
    <xf numFmtId="0" fontId="13" fillId="0" borderId="0"/>
    <xf numFmtId="0" fontId="34" fillId="0" borderId="0"/>
    <xf numFmtId="0" fontId="13" fillId="0" borderId="0"/>
    <xf numFmtId="0" fontId="33" fillId="25" borderId="0" applyNumberFormat="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63" fillId="0" borderId="57" applyNumberFormat="0" applyFill="0" applyAlignment="0" applyProtection="0"/>
    <xf numFmtId="0" fontId="13" fillId="0" borderId="0"/>
    <xf numFmtId="0" fontId="13" fillId="3" borderId="0" applyNumberFormat="0" applyBorder="0" applyAlignment="0" applyProtection="0"/>
    <xf numFmtId="9" fontId="154" fillId="0" borderId="0" applyFont="0" applyFill="0" applyBorder="0" applyAlignment="0" applyProtection="0"/>
    <xf numFmtId="43" fontId="33" fillId="0" borderId="0" applyFont="0" applyFill="0" applyBorder="0" applyAlignment="0" applyProtection="0"/>
    <xf numFmtId="0" fontId="33" fillId="8" borderId="0" applyNumberFormat="0" applyBorder="0" applyAlignment="0" applyProtection="0"/>
    <xf numFmtId="9" fontId="154" fillId="0" borderId="0" applyFont="0" applyFill="0" applyBorder="0" applyAlignment="0" applyProtection="0"/>
    <xf numFmtId="43" fontId="154" fillId="0" borderId="0" applyFont="0" applyFill="0" applyBorder="0" applyAlignment="0" applyProtection="0"/>
    <xf numFmtId="9" fontId="35" fillId="0" borderId="0" applyFont="0" applyFill="0" applyBorder="0" applyAlignment="0" applyProtection="0"/>
    <xf numFmtId="43" fontId="154" fillId="0" borderId="0" applyFont="0" applyFill="0" applyBorder="0" applyAlignment="0" applyProtection="0"/>
    <xf numFmtId="9" fontId="154" fillId="0" borderId="0" applyFont="0" applyFill="0" applyBorder="0" applyAlignment="0" applyProtection="0"/>
    <xf numFmtId="0" fontId="77" fillId="0" borderId="0"/>
    <xf numFmtId="0" fontId="13" fillId="0" borderId="0"/>
    <xf numFmtId="0" fontId="38" fillId="13" borderId="0" applyNumberFormat="0" applyBorder="0" applyAlignment="0" applyProtection="0"/>
    <xf numFmtId="0" fontId="38" fillId="55" borderId="0" applyNumberFormat="0" applyBorder="0" applyAlignment="0" applyProtection="0"/>
    <xf numFmtId="9" fontId="34" fillId="0" borderId="0" applyFont="0" applyFill="0" applyBorder="0" applyAlignment="0" applyProtection="0"/>
    <xf numFmtId="0" fontId="34" fillId="0" borderId="0"/>
    <xf numFmtId="0" fontId="13" fillId="3" borderId="0" applyNumberFormat="0" applyBorder="0" applyAlignment="0" applyProtection="0"/>
    <xf numFmtId="0" fontId="13" fillId="0" borderId="0"/>
    <xf numFmtId="0" fontId="13" fillId="10" borderId="0" applyNumberFormat="0" applyBorder="0" applyAlignment="0" applyProtection="0"/>
    <xf numFmtId="0" fontId="13" fillId="0" borderId="0"/>
    <xf numFmtId="0" fontId="13" fillId="48" borderId="0" applyNumberFormat="0" applyBorder="0" applyAlignment="0" applyProtection="0"/>
    <xf numFmtId="0" fontId="13" fillId="0" borderId="0"/>
    <xf numFmtId="0" fontId="13" fillId="0" borderId="0"/>
    <xf numFmtId="0" fontId="13" fillId="10" borderId="0" applyNumberFormat="0" applyBorder="0" applyAlignment="0" applyProtection="0"/>
    <xf numFmtId="0" fontId="13" fillId="5" borderId="0" applyNumberFormat="0" applyBorder="0" applyAlignment="0" applyProtection="0"/>
    <xf numFmtId="9" fontId="34"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53" borderId="0" applyNumberFormat="0" applyBorder="0" applyAlignment="0" applyProtection="0"/>
    <xf numFmtId="0" fontId="174" fillId="24" borderId="0" applyNumberFormat="0" applyBorder="0" applyAlignment="0" applyProtection="0"/>
    <xf numFmtId="0" fontId="13" fillId="49" borderId="0" applyNumberFormat="0" applyBorder="0" applyAlignment="0" applyProtection="0"/>
    <xf numFmtId="0" fontId="54" fillId="24" borderId="3" applyNumberFormat="0" applyAlignment="0" applyProtection="0"/>
    <xf numFmtId="0" fontId="143" fillId="0" borderId="0"/>
    <xf numFmtId="0" fontId="53" fillId="0" borderId="0" applyNumberFormat="0" applyFill="0" applyBorder="0" applyAlignment="0" applyProtection="0"/>
    <xf numFmtId="0" fontId="33" fillId="4"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10" borderId="0" applyNumberFormat="0" applyBorder="0" applyAlignment="0" applyProtection="0"/>
    <xf numFmtId="0" fontId="13" fillId="48" borderId="0" applyNumberFormat="0" applyBorder="0" applyAlignment="0" applyProtection="0"/>
    <xf numFmtId="0" fontId="13" fillId="0" borderId="0"/>
    <xf numFmtId="9" fontId="34" fillId="0" borderId="0" applyFont="0" applyFill="0" applyBorder="0" applyAlignment="0" applyProtection="0"/>
    <xf numFmtId="43" fontId="13" fillId="0" borderId="0" applyFont="0" applyFill="0" applyBorder="0" applyAlignment="0" applyProtection="0"/>
    <xf numFmtId="0" fontId="34" fillId="0" borderId="0" applyNumberFormat="0" applyFont="0" applyFill="0" applyBorder="0" applyAlignment="0" applyProtection="0"/>
    <xf numFmtId="0" fontId="53" fillId="0" borderId="0" applyNumberFormat="0" applyFill="0" applyBorder="0" applyAlignment="0" applyProtection="0"/>
    <xf numFmtId="0" fontId="13" fillId="0" borderId="0"/>
    <xf numFmtId="9" fontId="34" fillId="0" borderId="0" applyFont="0" applyFill="0" applyBorder="0" applyAlignment="0" applyProtection="0"/>
    <xf numFmtId="0" fontId="13" fillId="48" borderId="0" applyNumberFormat="0" applyBorder="0" applyAlignment="0" applyProtection="0"/>
    <xf numFmtId="0" fontId="33" fillId="7" borderId="0" applyNumberFormat="0" applyBorder="0" applyAlignment="0" applyProtection="0"/>
    <xf numFmtId="0" fontId="143" fillId="0" borderId="0"/>
    <xf numFmtId="0" fontId="35" fillId="0" borderId="0"/>
    <xf numFmtId="0" fontId="35" fillId="0" borderId="0">
      <alignment vertical="top"/>
    </xf>
    <xf numFmtId="43" fontId="34" fillId="0" borderId="0" applyFont="0" applyFill="0" applyBorder="0" applyAlignment="0" applyProtection="0"/>
    <xf numFmtId="0" fontId="13" fillId="0" borderId="0"/>
    <xf numFmtId="0" fontId="38" fillId="10" borderId="0" applyNumberFormat="0" applyBorder="0" applyAlignment="0" applyProtection="0"/>
    <xf numFmtId="0" fontId="33" fillId="6" borderId="0" applyNumberFormat="0" applyBorder="0" applyAlignment="0" applyProtection="0"/>
    <xf numFmtId="165" fontId="34" fillId="0" borderId="0" applyFont="0" applyFill="0" applyBorder="0" applyAlignment="0" applyProtection="0"/>
    <xf numFmtId="0" fontId="38" fillId="19" borderId="0" applyNumberFormat="0" applyBorder="0" applyAlignment="0" applyProtection="0"/>
    <xf numFmtId="0" fontId="34" fillId="0" borderId="0" applyNumberFormat="0" applyFont="0" applyFill="0" applyBorder="0" applyAlignment="0" applyProtection="0"/>
    <xf numFmtId="0" fontId="53" fillId="0" borderId="9" applyNumberFormat="0" applyFill="0" applyAlignment="0" applyProtection="0"/>
    <xf numFmtId="43" fontId="13" fillId="0" borderId="0" applyFont="0" applyFill="0" applyBorder="0" applyAlignment="0" applyProtection="0"/>
    <xf numFmtId="0" fontId="33" fillId="8" borderId="0" applyNumberFormat="0" applyBorder="0" applyAlignment="0" applyProtection="0"/>
    <xf numFmtId="0" fontId="13" fillId="0" borderId="0"/>
    <xf numFmtId="0" fontId="38" fillId="9" borderId="0" applyNumberFormat="0" applyBorder="0" applyAlignment="0" applyProtection="0"/>
    <xf numFmtId="0" fontId="38" fillId="11" borderId="0" applyNumberFormat="0" applyBorder="0" applyAlignment="0" applyProtection="0"/>
    <xf numFmtId="0" fontId="33" fillId="25" borderId="0" applyNumberFormat="0" applyBorder="0" applyAlignment="0" applyProtection="0"/>
    <xf numFmtId="0" fontId="38" fillId="6" borderId="0" applyNumberFormat="0" applyBorder="0" applyAlignment="0" applyProtection="0"/>
    <xf numFmtId="0" fontId="33" fillId="9" borderId="0" applyNumberFormat="0" applyBorder="0" applyAlignment="0" applyProtection="0"/>
    <xf numFmtId="0" fontId="143" fillId="0" borderId="0"/>
    <xf numFmtId="9" fontId="33" fillId="0" borderId="0" applyFont="0" applyFill="0" applyBorder="0" applyAlignment="0" applyProtection="0"/>
    <xf numFmtId="9" fontId="34" fillId="0" borderId="0" applyFont="0" applyFill="0" applyBorder="0" applyAlignment="0" applyProtection="0"/>
    <xf numFmtId="0" fontId="34" fillId="0" borderId="0"/>
    <xf numFmtId="0" fontId="13" fillId="0" borderId="0"/>
    <xf numFmtId="43" fontId="33" fillId="0" borderId="0" applyFont="0" applyFill="0" applyBorder="0" applyAlignment="0" applyProtection="0"/>
    <xf numFmtId="0" fontId="13" fillId="0" borderId="0"/>
    <xf numFmtId="0" fontId="13" fillId="3" borderId="0" applyNumberFormat="0" applyBorder="0" applyAlignment="0" applyProtection="0"/>
    <xf numFmtId="0" fontId="33" fillId="25" borderId="0" applyNumberFormat="0" applyBorder="0" applyAlignment="0" applyProtection="0"/>
    <xf numFmtId="43" fontId="35" fillId="0" borderId="0" applyFont="0" applyFill="0" applyBorder="0" applyAlignment="0" applyProtection="0"/>
    <xf numFmtId="0" fontId="38" fillId="17" borderId="0" applyNumberFormat="0" applyBorder="0" applyAlignment="0" applyProtection="0"/>
    <xf numFmtId="0" fontId="38" fillId="19" borderId="0" applyNumberFormat="0" applyBorder="0" applyAlignment="0" applyProtection="0"/>
    <xf numFmtId="0" fontId="33" fillId="5" borderId="0" applyNumberFormat="0" applyBorder="0" applyAlignment="0" applyProtection="0"/>
    <xf numFmtId="0" fontId="38" fillId="9" borderId="0" applyNumberFormat="0" applyBorder="0" applyAlignment="0" applyProtection="0"/>
    <xf numFmtId="49" fontId="35" fillId="0" borderId="0" applyNumberFormat="0" applyFont="0" applyFill="0" applyBorder="0" applyAlignment="0" applyProtection="0"/>
    <xf numFmtId="0" fontId="33" fillId="5" borderId="0" applyNumberFormat="0" applyBorder="0" applyAlignment="0" applyProtection="0"/>
    <xf numFmtId="0" fontId="33" fillId="0" borderId="0"/>
    <xf numFmtId="0" fontId="13" fillId="53" borderId="0" applyNumberFormat="0" applyBorder="0" applyAlignment="0" applyProtection="0"/>
    <xf numFmtId="9" fontId="13"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34" fillId="0" borderId="0" applyFont="0" applyFill="0" applyBorder="0" applyAlignment="0" applyProtection="0"/>
    <xf numFmtId="0" fontId="177" fillId="0" borderId="0"/>
    <xf numFmtId="0" fontId="177" fillId="0" borderId="0"/>
    <xf numFmtId="0" fontId="34"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77" fillId="0" borderId="0"/>
    <xf numFmtId="0" fontId="13" fillId="0" borderId="0"/>
    <xf numFmtId="43" fontId="13" fillId="0" borderId="0" applyFont="0" applyFill="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65" fillId="0" borderId="53" applyNumberFormat="0" applyFill="0" applyAlignment="0" applyProtection="0"/>
    <xf numFmtId="0" fontId="13" fillId="0" borderId="0"/>
    <xf numFmtId="0" fontId="13" fillId="49" borderId="0" applyNumberFormat="0" applyBorder="0" applyAlignment="0" applyProtection="0"/>
    <xf numFmtId="0" fontId="48" fillId="0" borderId="0" applyNumberFormat="0" applyFill="0" applyBorder="0" applyAlignment="0" applyProtection="0"/>
    <xf numFmtId="0" fontId="13" fillId="0" borderId="0"/>
    <xf numFmtId="0" fontId="13" fillId="53" borderId="0" applyNumberFormat="0" applyBorder="0" applyAlignment="0" applyProtection="0"/>
    <xf numFmtId="0" fontId="33" fillId="7" borderId="0" applyNumberFormat="0" applyBorder="0" applyAlignment="0" applyProtection="0"/>
    <xf numFmtId="0" fontId="33" fillId="8" borderId="0" applyNumberFormat="0" applyBorder="0" applyAlignment="0" applyProtection="0"/>
    <xf numFmtId="43" fontId="13" fillId="0" borderId="0" applyFont="0" applyFill="0" applyBorder="0" applyAlignment="0" applyProtection="0"/>
    <xf numFmtId="0" fontId="33" fillId="11" borderId="0" applyNumberFormat="0" applyBorder="0" applyAlignment="0" applyProtection="0"/>
    <xf numFmtId="9" fontId="154" fillId="0" borderId="0" applyFont="0" applyFill="0" applyBorder="0" applyAlignment="0" applyProtection="0"/>
    <xf numFmtId="0" fontId="34" fillId="0" borderId="0"/>
    <xf numFmtId="0" fontId="13" fillId="0" borderId="0"/>
    <xf numFmtId="43" fontId="13" fillId="0" borderId="0" applyFont="0" applyFill="0" applyBorder="0" applyAlignment="0" applyProtection="0"/>
    <xf numFmtId="0" fontId="13" fillId="3" borderId="0" applyNumberFormat="0" applyBorder="0" applyAlignment="0" applyProtection="0"/>
    <xf numFmtId="0" fontId="143" fillId="0" borderId="0"/>
    <xf numFmtId="0" fontId="13" fillId="50" borderId="0" applyNumberFormat="0" applyBorder="0" applyAlignment="0" applyProtection="0"/>
    <xf numFmtId="43" fontId="13" fillId="0" borderId="0" applyFont="0" applyFill="0" applyBorder="0" applyAlignment="0" applyProtection="0"/>
    <xf numFmtId="0" fontId="13" fillId="49" borderId="0" applyNumberFormat="0" applyBorder="0" applyAlignment="0" applyProtection="0"/>
    <xf numFmtId="9" fontId="34" fillId="0" borderId="0" applyFont="0" applyFill="0" applyBorder="0" applyAlignment="0" applyProtection="0"/>
    <xf numFmtId="0" fontId="35" fillId="25" borderId="12" applyNumberFormat="0" applyFont="0" applyAlignment="0" applyProtection="0"/>
    <xf numFmtId="43" fontId="13" fillId="0" borderId="0" applyFont="0" applyFill="0" applyBorder="0" applyAlignment="0" applyProtection="0"/>
    <xf numFmtId="0" fontId="143" fillId="0" borderId="0"/>
    <xf numFmtId="0" fontId="13" fillId="0" borderId="0"/>
    <xf numFmtId="43" fontId="13" fillId="0" borderId="0" applyFont="0" applyFill="0" applyBorder="0" applyAlignment="0" applyProtection="0"/>
    <xf numFmtId="0" fontId="13" fillId="51" borderId="0" applyNumberFormat="0" applyBorder="0" applyAlignment="0" applyProtection="0"/>
    <xf numFmtId="0" fontId="13" fillId="47" borderId="0" applyNumberFormat="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33" fillId="3" borderId="0" applyNumberFormat="0" applyBorder="0" applyAlignment="0" applyProtection="0"/>
    <xf numFmtId="0" fontId="13" fillId="0" borderId="0"/>
    <xf numFmtId="43" fontId="13" fillId="0" borderId="0" applyFont="0" applyFill="0" applyBorder="0" applyAlignment="0" applyProtection="0"/>
    <xf numFmtId="0" fontId="38" fillId="6" borderId="0" applyNumberFormat="0" applyBorder="0" applyAlignment="0" applyProtection="0"/>
    <xf numFmtId="0" fontId="34" fillId="0" borderId="0">
      <alignment vertical="top"/>
    </xf>
    <xf numFmtId="0" fontId="64" fillId="0" borderId="55" applyNumberFormat="0" applyFill="0" applyAlignment="0" applyProtection="0"/>
    <xf numFmtId="0" fontId="13" fillId="0" borderId="0"/>
    <xf numFmtId="0" fontId="34" fillId="0" borderId="0"/>
    <xf numFmtId="0" fontId="13" fillId="0" borderId="0"/>
    <xf numFmtId="0" fontId="13" fillId="0" borderId="0"/>
    <xf numFmtId="0" fontId="13" fillId="0" borderId="0"/>
    <xf numFmtId="0" fontId="13" fillId="0" borderId="0"/>
    <xf numFmtId="0" fontId="13" fillId="0" borderId="0"/>
    <xf numFmtId="0" fontId="13" fillId="0" borderId="0"/>
    <xf numFmtId="0" fontId="33" fillId="5" borderId="0" applyNumberFormat="0" applyBorder="0" applyAlignment="0" applyProtection="0"/>
    <xf numFmtId="0" fontId="13" fillId="0" borderId="0"/>
    <xf numFmtId="0" fontId="13" fillId="0" borderId="0"/>
    <xf numFmtId="0" fontId="13" fillId="0" borderId="0"/>
    <xf numFmtId="0" fontId="143" fillId="0" borderId="0"/>
    <xf numFmtId="0" fontId="35"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4" fillId="0" borderId="0" applyFont="0" applyFill="0" applyBorder="0" applyAlignment="0" applyProtection="0"/>
    <xf numFmtId="0" fontId="13" fillId="53" borderId="0" applyNumberFormat="0" applyBorder="0" applyAlignment="0" applyProtection="0"/>
    <xf numFmtId="0" fontId="13" fillId="0" borderId="0"/>
    <xf numFmtId="0" fontId="13" fillId="4" borderId="0" applyNumberFormat="0" applyBorder="0" applyAlignment="0" applyProtection="0"/>
    <xf numFmtId="0" fontId="13" fillId="5" borderId="0" applyNumberFormat="0" applyBorder="0" applyAlignment="0" applyProtection="0"/>
    <xf numFmtId="0" fontId="13" fillId="0" borderId="0"/>
    <xf numFmtId="0" fontId="13" fillId="49" borderId="0" applyNumberFormat="0" applyBorder="0" applyAlignment="0" applyProtection="0"/>
    <xf numFmtId="9" fontId="34" fillId="0" borderId="0" applyFont="0" applyFill="0" applyBorder="0" applyAlignment="0" applyProtection="0"/>
    <xf numFmtId="0" fontId="143" fillId="0" borderId="0"/>
    <xf numFmtId="43" fontId="34" fillId="0" borderId="0" applyFont="0" applyFill="0" applyBorder="0" applyAlignment="0" applyProtection="0"/>
    <xf numFmtId="43" fontId="33" fillId="0" borderId="0" applyFont="0" applyFill="0" applyBorder="0" applyAlignment="0" applyProtection="0"/>
    <xf numFmtId="0" fontId="143" fillId="0" borderId="0"/>
    <xf numFmtId="0" fontId="33" fillId="11"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43" fillId="0" borderId="0"/>
    <xf numFmtId="0" fontId="1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63" fillId="0" borderId="14" applyNumberFormat="0" applyFill="0" applyAlignment="0" applyProtection="0"/>
    <xf numFmtId="9"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13" borderId="0" applyNumberFormat="0" applyBorder="0" applyAlignment="0" applyProtection="0"/>
    <xf numFmtId="0" fontId="13" fillId="0" borderId="0"/>
    <xf numFmtId="9" fontId="3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applyNumberFormat="0" applyBorder="0" applyAlignment="0" applyProtection="0"/>
    <xf numFmtId="0" fontId="13" fillId="0" borderId="0"/>
    <xf numFmtId="0" fontId="13" fillId="52" borderId="0" applyNumberFormat="0" applyBorder="0" applyAlignment="0" applyProtection="0"/>
    <xf numFmtId="0" fontId="13" fillId="4"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4" fillId="0" borderId="0"/>
    <xf numFmtId="0" fontId="13" fillId="5" borderId="0" applyNumberFormat="0" applyBorder="0" applyAlignment="0" applyProtection="0"/>
    <xf numFmtId="0" fontId="13" fillId="47" borderId="0" applyNumberFormat="0" applyBorder="0" applyAlignment="0" applyProtection="0"/>
    <xf numFmtId="0" fontId="14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43" fillId="0" borderId="0"/>
    <xf numFmtId="0" fontId="13" fillId="0" borderId="0"/>
    <xf numFmtId="0" fontId="34" fillId="0" borderId="0"/>
    <xf numFmtId="9" fontId="34" fillId="0" borderId="0" applyFont="0" applyFill="0" applyBorder="0" applyAlignment="0" applyProtection="0"/>
    <xf numFmtId="0" fontId="13" fillId="53" borderId="0" applyNumberFormat="0" applyBorder="0" applyAlignment="0" applyProtection="0"/>
    <xf numFmtId="0" fontId="38" fillId="12" borderId="0" applyNumberFormat="0" applyBorder="0" applyAlignment="0" applyProtection="0"/>
    <xf numFmtId="0" fontId="34" fillId="0" borderId="0">
      <alignment vertical="top"/>
    </xf>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59" fillId="20" borderId="13" applyNumberFormat="0" applyAlignment="0" applyProtection="0"/>
    <xf numFmtId="0" fontId="64" fillId="0" borderId="55" applyNumberFormat="0" applyFill="0" applyAlignment="0" applyProtection="0"/>
    <xf numFmtId="0" fontId="13" fillId="51" borderId="0" applyNumberFormat="0" applyBorder="0" applyAlignment="0" applyProtection="0"/>
    <xf numFmtId="0" fontId="13" fillId="0" borderId="0"/>
    <xf numFmtId="0" fontId="13" fillId="0" borderId="0"/>
    <xf numFmtId="43" fontId="13" fillId="0" borderId="0" applyFont="0" applyFill="0" applyBorder="0" applyAlignment="0" applyProtection="0"/>
    <xf numFmtId="9" fontId="154" fillId="0" borderId="0" applyFont="0" applyFill="0" applyBorder="0" applyAlignment="0" applyProtection="0"/>
    <xf numFmtId="0" fontId="13" fillId="0" borderId="0"/>
    <xf numFmtId="43" fontId="13" fillId="0" borderId="0" applyFont="0" applyFill="0" applyBorder="0" applyAlignment="0" applyProtection="0"/>
    <xf numFmtId="43" fontId="34" fillId="0" borderId="0" applyFont="0" applyFill="0" applyBorder="0" applyAlignment="0" applyProtection="0"/>
    <xf numFmtId="0" fontId="13" fillId="50"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10" borderId="0" applyNumberFormat="0" applyBorder="0" applyAlignment="0" applyProtection="0"/>
    <xf numFmtId="0" fontId="13" fillId="0" borderId="0"/>
    <xf numFmtId="0" fontId="13" fillId="53" borderId="0" applyNumberFormat="0" applyBorder="0" applyAlignment="0" applyProtection="0"/>
    <xf numFmtId="0" fontId="13" fillId="52" borderId="0" applyNumberFormat="0" applyBorder="0" applyAlignment="0" applyProtection="0"/>
    <xf numFmtId="0" fontId="13" fillId="51" borderId="0" applyNumberFormat="0" applyBorder="0" applyAlignment="0" applyProtection="0"/>
    <xf numFmtId="0" fontId="13" fillId="4" borderId="0" applyNumberFormat="0" applyBorder="0" applyAlignment="0" applyProtection="0"/>
    <xf numFmtId="0" fontId="13" fillId="3" borderId="0" applyNumberFormat="0" applyBorder="0" applyAlignment="0" applyProtection="0"/>
    <xf numFmtId="0" fontId="13" fillId="2" borderId="0" applyNumberFormat="0" applyBorder="0" applyAlignment="0" applyProtection="0"/>
    <xf numFmtId="165" fontId="34" fillId="0" borderId="0" applyFont="0" applyFill="0" applyBorder="0" applyAlignment="0" applyProtection="0"/>
    <xf numFmtId="0" fontId="143" fillId="0" borderId="0"/>
    <xf numFmtId="0" fontId="143" fillId="0" borderId="0"/>
    <xf numFmtId="0" fontId="34" fillId="0" borderId="0"/>
    <xf numFmtId="0" fontId="13" fillId="0" borderId="0"/>
    <xf numFmtId="0" fontId="13" fillId="10" borderId="0" applyNumberFormat="0" applyBorder="0" applyAlignment="0" applyProtection="0"/>
    <xf numFmtId="0" fontId="13" fillId="4" borderId="0" applyNumberFormat="0" applyBorder="0" applyAlignment="0" applyProtection="0"/>
    <xf numFmtId="0" fontId="13" fillId="49" borderId="0" applyNumberFormat="0" applyBorder="0" applyAlignment="0" applyProtection="0"/>
    <xf numFmtId="0" fontId="13" fillId="48" borderId="0" applyNumberFormat="0" applyBorder="0" applyAlignment="0" applyProtection="0"/>
    <xf numFmtId="0" fontId="13" fillId="0" borderId="0"/>
    <xf numFmtId="0" fontId="13" fillId="51" borderId="0" applyNumberFormat="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43" fillId="0" borderId="0"/>
    <xf numFmtId="0" fontId="13" fillId="5" borderId="0" applyNumberFormat="0" applyBorder="0" applyAlignment="0" applyProtection="0"/>
    <xf numFmtId="0" fontId="38" fillId="3" borderId="0" applyNumberFormat="0" applyBorder="0" applyAlignment="0" applyProtection="0"/>
    <xf numFmtId="43" fontId="13" fillId="0" borderId="0" applyFont="0" applyFill="0" applyBorder="0" applyAlignment="0" applyProtection="0"/>
    <xf numFmtId="0" fontId="13" fillId="0" borderId="0"/>
    <xf numFmtId="0" fontId="143" fillId="0" borderId="0"/>
    <xf numFmtId="0" fontId="13" fillId="0" borderId="0"/>
    <xf numFmtId="0" fontId="13" fillId="0" borderId="0"/>
    <xf numFmtId="0" fontId="38" fillId="11" borderId="0" applyNumberFormat="0" applyBorder="0" applyAlignment="0" applyProtection="0"/>
    <xf numFmtId="0" fontId="38" fillId="19" borderId="0" applyNumberFormat="0" applyBorder="0" applyAlignment="0" applyProtection="0"/>
    <xf numFmtId="0" fontId="38" fillId="6" borderId="0" applyNumberFormat="0" applyBorder="0" applyAlignment="0" applyProtection="0"/>
    <xf numFmtId="0" fontId="13" fillId="0" borderId="0"/>
    <xf numFmtId="0" fontId="13" fillId="4" borderId="0" applyNumberFormat="0" applyBorder="0" applyAlignment="0" applyProtection="0"/>
    <xf numFmtId="0" fontId="33" fillId="25" borderId="0" applyNumberFormat="0" applyBorder="0" applyAlignment="0" applyProtection="0"/>
    <xf numFmtId="0" fontId="13" fillId="0" borderId="0"/>
    <xf numFmtId="183" fontId="34" fillId="0" borderId="0" applyFill="0" applyBorder="0" applyAlignment="0" applyProtection="0"/>
    <xf numFmtId="0" fontId="13" fillId="0" borderId="0"/>
    <xf numFmtId="0" fontId="33" fillId="6" borderId="0" applyNumberFormat="0" applyBorder="0" applyAlignment="0" applyProtection="0"/>
    <xf numFmtId="0" fontId="13" fillId="0" borderId="0"/>
    <xf numFmtId="0" fontId="13" fillId="49" borderId="0" applyNumberFormat="0" applyBorder="0" applyAlignment="0" applyProtection="0"/>
    <xf numFmtId="0" fontId="33" fillId="3" borderId="0" applyNumberFormat="0" applyBorder="0" applyAlignment="0" applyProtection="0"/>
    <xf numFmtId="43" fontId="13" fillId="0" borderId="0" applyFont="0" applyFill="0" applyBorder="0" applyAlignment="0" applyProtection="0"/>
    <xf numFmtId="0" fontId="38" fillId="19" borderId="0" applyNumberFormat="0" applyBorder="0" applyAlignment="0" applyProtection="0"/>
    <xf numFmtId="0" fontId="33" fillId="24" borderId="0" applyNumberFormat="0" applyBorder="0" applyAlignment="0" applyProtection="0"/>
    <xf numFmtId="0" fontId="13" fillId="0" borderId="0"/>
    <xf numFmtId="0" fontId="34" fillId="0" borderId="0"/>
    <xf numFmtId="0" fontId="13" fillId="0" borderId="0"/>
    <xf numFmtId="0" fontId="34" fillId="0" borderId="0">
      <alignment vertical="top"/>
    </xf>
    <xf numFmtId="0" fontId="38" fillId="12" borderId="0" applyNumberFormat="0" applyBorder="0" applyAlignment="0" applyProtection="0"/>
    <xf numFmtId="43" fontId="34" fillId="0" borderId="0" applyFont="0" applyFill="0" applyBorder="0" applyAlignment="0" applyProtection="0"/>
    <xf numFmtId="0" fontId="13" fillId="0" borderId="0"/>
    <xf numFmtId="0" fontId="49" fillId="6" borderId="0" applyNumberFormat="0" applyBorder="0" applyAlignment="0" applyProtection="0"/>
    <xf numFmtId="43" fontId="35" fillId="0" borderId="0" applyFont="0" applyFill="0" applyBorder="0" applyAlignment="0" applyProtection="0"/>
    <xf numFmtId="0" fontId="177" fillId="0" borderId="0"/>
    <xf numFmtId="0" fontId="13" fillId="0" borderId="0"/>
    <xf numFmtId="0" fontId="33" fillId="0" borderId="0"/>
    <xf numFmtId="0" fontId="13" fillId="0" borderId="0"/>
    <xf numFmtId="0" fontId="13" fillId="0" borderId="0"/>
    <xf numFmtId="0" fontId="13" fillId="0" borderId="0"/>
    <xf numFmtId="0" fontId="163" fillId="0" borderId="52" applyNumberFormat="0" applyFill="0" applyAlignment="0" applyProtection="0"/>
    <xf numFmtId="0" fontId="167" fillId="0" borderId="0" applyNumberFormat="0" applyFill="0" applyBorder="0" applyAlignment="0" applyProtection="0">
      <alignment vertical="top"/>
      <protection locked="0"/>
    </xf>
    <xf numFmtId="0" fontId="13" fillId="0" borderId="0"/>
    <xf numFmtId="0" fontId="33" fillId="9" borderId="0" applyNumberFormat="0" applyBorder="0" applyAlignment="0" applyProtection="0"/>
    <xf numFmtId="0" fontId="13" fillId="0" borderId="0"/>
    <xf numFmtId="183" fontId="34" fillId="0" borderId="0" applyFill="0" applyBorder="0" applyAlignment="0" applyProtection="0"/>
    <xf numFmtId="0" fontId="34" fillId="0" borderId="0"/>
    <xf numFmtId="0" fontId="77" fillId="0" borderId="0"/>
    <xf numFmtId="0" fontId="38" fillId="13" borderId="0" applyNumberFormat="0" applyBorder="0" applyAlignment="0" applyProtection="0"/>
    <xf numFmtId="0" fontId="38" fillId="14" borderId="0" applyNumberFormat="0" applyBorder="0" applyAlignment="0" applyProtection="0"/>
    <xf numFmtId="0" fontId="13" fillId="0" borderId="0"/>
    <xf numFmtId="0" fontId="34" fillId="0" borderId="0"/>
    <xf numFmtId="0" fontId="34" fillId="0" borderId="0"/>
    <xf numFmtId="0" fontId="13" fillId="0" borderId="0"/>
    <xf numFmtId="0" fontId="13" fillId="0" borderId="0"/>
    <xf numFmtId="0" fontId="13" fillId="51" borderId="0" applyNumberFormat="0" applyBorder="0" applyAlignment="0" applyProtection="0"/>
    <xf numFmtId="0" fontId="13" fillId="0" borderId="0"/>
    <xf numFmtId="9" fontId="35" fillId="0" borderId="0" applyFont="0" applyFill="0" applyBorder="0" applyAlignment="0" applyProtection="0"/>
    <xf numFmtId="0" fontId="34" fillId="0" borderId="0">
      <alignment vertical="top"/>
    </xf>
    <xf numFmtId="0" fontId="13" fillId="47" borderId="0" applyNumberFormat="0" applyBorder="0" applyAlignment="0" applyProtection="0"/>
    <xf numFmtId="165" fontId="33" fillId="0" borderId="0" applyFont="0" applyFill="0" applyBorder="0" applyAlignment="0" applyProtection="0"/>
    <xf numFmtId="0" fontId="35" fillId="0" borderId="0"/>
    <xf numFmtId="0" fontId="33" fillId="0" borderId="0"/>
    <xf numFmtId="0" fontId="38" fillId="9" borderId="0" applyNumberFormat="0" applyBorder="0" applyAlignment="0" applyProtection="0"/>
    <xf numFmtId="0" fontId="33" fillId="5" borderId="0" applyNumberFormat="0" applyBorder="0" applyAlignment="0" applyProtection="0"/>
    <xf numFmtId="0" fontId="13" fillId="47" borderId="0" applyNumberFormat="0" applyBorder="0" applyAlignment="0" applyProtection="0"/>
    <xf numFmtId="0" fontId="59" fillId="56" borderId="13" applyNumberFormat="0" applyAlignment="0" applyProtection="0"/>
    <xf numFmtId="0" fontId="52" fillId="0" borderId="8" applyNumberFormat="0" applyFill="0" applyAlignment="0" applyProtection="0"/>
    <xf numFmtId="0" fontId="13" fillId="10"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49" borderId="0" applyNumberFormat="0" applyBorder="0" applyAlignment="0" applyProtection="0"/>
    <xf numFmtId="0" fontId="13" fillId="0" borderId="0"/>
    <xf numFmtId="0" fontId="13" fillId="50" borderId="0" applyNumberFormat="0" applyBorder="0" applyAlignment="0" applyProtection="0"/>
    <xf numFmtId="0" fontId="13" fillId="0" borderId="0"/>
    <xf numFmtId="0" fontId="13" fillId="0" borderId="0"/>
    <xf numFmtId="0" fontId="35" fillId="0" borderId="0"/>
    <xf numFmtId="0" fontId="13" fillId="3" borderId="0" applyNumberFormat="0" applyBorder="0" applyAlignment="0" applyProtection="0"/>
    <xf numFmtId="0" fontId="143" fillId="0" borderId="0"/>
    <xf numFmtId="0" fontId="13" fillId="0" borderId="0"/>
    <xf numFmtId="0" fontId="56" fillId="0" borderId="11" applyNumberFormat="0" applyFill="0" applyAlignment="0" applyProtection="0"/>
    <xf numFmtId="0" fontId="33" fillId="0" borderId="0"/>
    <xf numFmtId="0" fontId="54" fillId="7" borderId="3" applyNumberFormat="0" applyAlignment="0" applyProtection="0"/>
    <xf numFmtId="0" fontId="13" fillId="0" borderId="0"/>
    <xf numFmtId="0" fontId="13" fillId="48" borderId="0" applyNumberFormat="0" applyBorder="0" applyAlignment="0" applyProtection="0"/>
    <xf numFmtId="175" fontId="35" fillId="0" borderId="0" applyFont="0" applyFill="0" applyBorder="0" applyAlignment="0" applyProtection="0"/>
    <xf numFmtId="43" fontId="34" fillId="0" borderId="0" applyFont="0" applyFill="0" applyBorder="0" applyAlignment="0" applyProtection="0"/>
    <xf numFmtId="0" fontId="38" fillId="16" borderId="0" applyNumberFormat="0" applyBorder="0" applyAlignment="0" applyProtection="0"/>
    <xf numFmtId="0" fontId="38" fillId="14" borderId="0" applyNumberFormat="0" applyBorder="0" applyAlignment="0" applyProtection="0"/>
    <xf numFmtId="0" fontId="33" fillId="10" borderId="0" applyNumberFormat="0" applyBorder="0" applyAlignment="0" applyProtection="0"/>
    <xf numFmtId="0" fontId="38" fillId="12" borderId="0" applyNumberFormat="0" applyBorder="0" applyAlignment="0" applyProtection="0"/>
    <xf numFmtId="0" fontId="34" fillId="0" borderId="0"/>
    <xf numFmtId="0" fontId="33" fillId="4" borderId="0" applyNumberFormat="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0" fontId="34" fillId="0" borderId="0" applyFont="0" applyFill="0" applyBorder="0" applyAlignment="0" applyProtection="0"/>
    <xf numFmtId="0" fontId="13" fillId="2" borderId="0" applyNumberFormat="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63" fillId="0" borderId="57" applyNumberFormat="0" applyFill="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77" fillId="0" borderId="0"/>
    <xf numFmtId="0" fontId="13" fillId="0" borderId="0"/>
    <xf numFmtId="43" fontId="13" fillId="0" borderId="0" applyFont="0" applyFill="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65" fillId="0" borderId="53" applyNumberFormat="0" applyFill="0" applyAlignment="0" applyProtection="0"/>
    <xf numFmtId="0" fontId="13" fillId="0" borderId="0"/>
    <xf numFmtId="0" fontId="38" fillId="9" borderId="0" applyNumberFormat="0" applyBorder="0" applyAlignment="0" applyProtection="0"/>
    <xf numFmtId="0" fontId="33" fillId="10" borderId="0" applyNumberFormat="0" applyBorder="0" applyAlignment="0" applyProtection="0"/>
    <xf numFmtId="0" fontId="38" fillId="19" borderId="0" applyNumberFormat="0" applyBorder="0" applyAlignment="0" applyProtection="0"/>
    <xf numFmtId="43" fontId="35" fillId="0" borderId="0" applyFont="0" applyFill="0" applyBorder="0" applyAlignment="0" applyProtection="0"/>
    <xf numFmtId="43" fontId="33" fillId="0" borderId="0" applyFont="0" applyFill="0" applyBorder="0" applyAlignment="0" applyProtection="0"/>
    <xf numFmtId="0" fontId="35" fillId="25" borderId="12" applyNumberFormat="0" applyFont="0" applyAlignment="0" applyProtection="0"/>
    <xf numFmtId="0" fontId="38" fillId="11" borderId="0" applyNumberFormat="0" applyBorder="0" applyAlignment="0" applyProtection="0"/>
    <xf numFmtId="175" fontId="34" fillId="0" borderId="0" applyFont="0" applyFill="0" applyBorder="0" applyAlignment="0" applyProtection="0"/>
    <xf numFmtId="43" fontId="34" fillId="0" borderId="0" applyFont="0" applyFill="0" applyBorder="0" applyAlignment="0" applyProtection="0"/>
    <xf numFmtId="9" fontId="35" fillId="0" borderId="0" applyFont="0" applyFill="0" applyBorder="0" applyAlignment="0" applyProtection="0"/>
    <xf numFmtId="0" fontId="13" fillId="48" borderId="0" applyNumberFormat="0" applyBorder="0" applyAlignment="0" applyProtection="0"/>
    <xf numFmtId="0" fontId="64" fillId="0" borderId="55" applyNumberFormat="0" applyFill="0" applyAlignment="0" applyProtection="0"/>
    <xf numFmtId="0" fontId="13" fillId="0" borderId="0"/>
    <xf numFmtId="43" fontId="13" fillId="0" borderId="0" applyFont="0" applyFill="0" applyBorder="0" applyAlignment="0" applyProtection="0"/>
    <xf numFmtId="0" fontId="143" fillId="0" borderId="0"/>
    <xf numFmtId="9" fontId="154" fillId="0" borderId="0" applyFont="0" applyFill="0" applyBorder="0" applyAlignment="0" applyProtection="0"/>
    <xf numFmtId="9" fontId="154" fillId="0" borderId="0" applyFont="0" applyFill="0" applyBorder="0" applyAlignment="0" applyProtection="0"/>
    <xf numFmtId="0" fontId="33" fillId="7" borderId="0" applyNumberFormat="0" applyBorder="0" applyAlignment="0" applyProtection="0"/>
    <xf numFmtId="0" fontId="13" fillId="0" borderId="0"/>
    <xf numFmtId="0" fontId="13" fillId="0" borderId="0"/>
    <xf numFmtId="0" fontId="13" fillId="0" borderId="0"/>
    <xf numFmtId="0" fontId="13" fillId="48" borderId="0" applyNumberFormat="0" applyBorder="0" applyAlignment="0" applyProtection="0"/>
    <xf numFmtId="0" fontId="33" fillId="0" borderId="0"/>
    <xf numFmtId="0" fontId="13" fillId="0" borderId="0"/>
    <xf numFmtId="0" fontId="13" fillId="0" borderId="0"/>
    <xf numFmtId="0" fontId="13" fillId="0" borderId="0"/>
    <xf numFmtId="0" fontId="13" fillId="10" borderId="0" applyNumberFormat="0" applyBorder="0" applyAlignment="0" applyProtection="0"/>
    <xf numFmtId="0" fontId="13" fillId="5"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4" borderId="0" applyNumberFormat="0" applyBorder="0" applyAlignment="0" applyProtection="0"/>
    <xf numFmtId="0" fontId="35" fillId="0" borderId="0"/>
    <xf numFmtId="165" fontId="33" fillId="0" borderId="0" applyFont="0" applyFill="0" applyBorder="0" applyAlignment="0" applyProtection="0"/>
    <xf numFmtId="0" fontId="174" fillId="24" borderId="0" applyNumberFormat="0" applyBorder="0" applyAlignment="0" applyProtection="0"/>
    <xf numFmtId="0" fontId="54" fillId="24" borderId="3" applyNumberFormat="0" applyAlignment="0" applyProtection="0"/>
    <xf numFmtId="0" fontId="13" fillId="0" borderId="0"/>
    <xf numFmtId="0" fontId="33" fillId="8"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4" fillId="0" borderId="0">
      <alignment vertical="top"/>
    </xf>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51" borderId="0" applyNumberFormat="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5" borderId="0" applyNumberFormat="0" applyBorder="0" applyAlignment="0" applyProtection="0"/>
    <xf numFmtId="0" fontId="13" fillId="49" borderId="0" applyNumberFormat="0" applyBorder="0" applyAlignment="0" applyProtection="0"/>
    <xf numFmtId="43" fontId="33" fillId="0" borderId="0" applyFont="0" applyFill="0" applyBorder="0" applyAlignment="0" applyProtection="0"/>
    <xf numFmtId="0" fontId="13" fillId="49" borderId="0" applyNumberFormat="0" applyBorder="0" applyAlignment="0" applyProtection="0"/>
    <xf numFmtId="0" fontId="143" fillId="0" borderId="0"/>
    <xf numFmtId="0" fontId="34" fillId="0" borderId="0">
      <alignment vertical="top"/>
    </xf>
    <xf numFmtId="0" fontId="49" fillId="6" borderId="0" applyNumberFormat="0" applyBorder="0" applyAlignment="0" applyProtection="0"/>
    <xf numFmtId="43" fontId="33" fillId="0" borderId="0" applyFont="0" applyFill="0" applyBorder="0" applyAlignment="0" applyProtection="0"/>
    <xf numFmtId="0" fontId="143" fillId="0" borderId="0"/>
    <xf numFmtId="0" fontId="13" fillId="0" borderId="0"/>
    <xf numFmtId="183" fontId="34" fillId="0" borderId="0" applyFill="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43" fillId="0" borderId="0"/>
    <xf numFmtId="0" fontId="13" fillId="53" borderId="0" applyNumberFormat="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4" fillId="0" borderId="0"/>
    <xf numFmtId="0" fontId="38" fillId="15" borderId="0" applyNumberFormat="0" applyBorder="0" applyAlignment="0" applyProtection="0"/>
    <xf numFmtId="0" fontId="52" fillId="0" borderId="8" applyNumberFormat="0" applyFill="0" applyAlignment="0" applyProtection="0"/>
    <xf numFmtId="9" fontId="3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 borderId="0" applyNumberFormat="0" applyBorder="0" applyAlignment="0" applyProtection="0"/>
    <xf numFmtId="0" fontId="13" fillId="5" borderId="0" applyNumberFormat="0" applyBorder="0" applyAlignment="0" applyProtection="0"/>
    <xf numFmtId="0" fontId="38" fillId="10" borderId="0" applyNumberFormat="0" applyBorder="0" applyAlignment="0" applyProtection="0"/>
    <xf numFmtId="0" fontId="143" fillId="0" borderId="0"/>
    <xf numFmtId="0" fontId="13" fillId="0" borderId="0"/>
    <xf numFmtId="0" fontId="13" fillId="0" borderId="0"/>
    <xf numFmtId="0" fontId="13" fillId="0" borderId="0"/>
    <xf numFmtId="0" fontId="13" fillId="0" borderId="0"/>
    <xf numFmtId="9" fontId="34"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33" fillId="9" borderId="0" applyNumberFormat="0" applyBorder="0" applyAlignment="0" applyProtection="0"/>
    <xf numFmtId="0" fontId="143" fillId="0" borderId="0"/>
    <xf numFmtId="0" fontId="13" fillId="0" borderId="0"/>
    <xf numFmtId="43" fontId="13" fillId="0" borderId="0" applyFont="0" applyFill="0" applyBorder="0" applyAlignment="0" applyProtection="0"/>
    <xf numFmtId="0" fontId="34" fillId="0" borderId="0" applyFont="0" applyFill="0" applyBorder="0" applyAlignment="0" applyProtection="0"/>
    <xf numFmtId="9" fontId="34" fillId="0" borderId="0" applyFont="0" applyFill="0" applyBorder="0" applyAlignment="0" applyProtection="0"/>
    <xf numFmtId="0" fontId="13" fillId="0" borderId="0"/>
    <xf numFmtId="0" fontId="34" fillId="0" borderId="0"/>
    <xf numFmtId="0" fontId="13" fillId="48" borderId="0" applyNumberFormat="0" applyBorder="0" applyAlignment="0" applyProtection="0"/>
    <xf numFmtId="0" fontId="64" fillId="0" borderId="55" applyNumberFormat="0" applyFill="0" applyAlignment="0" applyProtection="0"/>
    <xf numFmtId="0" fontId="34" fillId="0" borderId="0" applyFont="0" applyFill="0" applyBorder="0" applyAlignment="0" applyProtection="0"/>
    <xf numFmtId="0" fontId="58" fillId="24" borderId="0" applyNumberFormat="0" applyBorder="0" applyAlignment="0" applyProtection="0"/>
    <xf numFmtId="9" fontId="34" fillId="0" borderId="0" applyFont="0" applyFill="0" applyBorder="0" applyAlignment="0" applyProtection="0"/>
    <xf numFmtId="0" fontId="63" fillId="0" borderId="57" applyNumberFormat="0" applyFill="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3" borderId="0" applyNumberFormat="0" applyBorder="0" applyAlignment="0" applyProtection="0"/>
    <xf numFmtId="0" fontId="13" fillId="0" borderId="0"/>
    <xf numFmtId="0" fontId="143" fillId="0" borderId="0"/>
    <xf numFmtId="0" fontId="13" fillId="0" borderId="0"/>
    <xf numFmtId="0" fontId="33" fillId="0" borderId="0"/>
    <xf numFmtId="0" fontId="174" fillId="24" borderId="0" applyNumberFormat="0" applyBorder="0" applyAlignment="0" applyProtection="0"/>
    <xf numFmtId="0" fontId="13" fillId="0" borderId="0"/>
    <xf numFmtId="0" fontId="13" fillId="0" borderId="0"/>
    <xf numFmtId="0" fontId="13" fillId="0" borderId="0"/>
    <xf numFmtId="0" fontId="13" fillId="0" borderId="0"/>
    <xf numFmtId="0" fontId="3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50" borderId="0" applyNumberFormat="0" applyBorder="0" applyAlignment="0" applyProtection="0"/>
    <xf numFmtId="0" fontId="13" fillId="53" borderId="0" applyNumberFormat="0" applyBorder="0" applyAlignment="0" applyProtection="0"/>
    <xf numFmtId="0" fontId="13" fillId="52" borderId="0" applyNumberFormat="0" applyBorder="0" applyAlignment="0" applyProtection="0"/>
    <xf numFmtId="0" fontId="13" fillId="51" borderId="0" applyNumberFormat="0" applyBorder="0" applyAlignment="0" applyProtection="0"/>
    <xf numFmtId="0" fontId="13" fillId="10" borderId="0" applyNumberFormat="0" applyBorder="0" applyAlignment="0" applyProtection="0"/>
    <xf numFmtId="0" fontId="13" fillId="3" borderId="0" applyNumberFormat="0" applyBorder="0" applyAlignment="0" applyProtection="0"/>
    <xf numFmtId="0" fontId="13" fillId="2" borderId="0" applyNumberFormat="0" applyBorder="0" applyAlignment="0" applyProtection="0"/>
    <xf numFmtId="0" fontId="34" fillId="0" borderId="0"/>
    <xf numFmtId="0" fontId="13" fillId="0" borderId="0"/>
    <xf numFmtId="0" fontId="143" fillId="0" borderId="0"/>
    <xf numFmtId="0" fontId="13" fillId="0" borderId="0"/>
    <xf numFmtId="0" fontId="13" fillId="52" borderId="0" applyNumberFormat="0" applyBorder="0" applyAlignment="0" applyProtection="0"/>
    <xf numFmtId="0" fontId="13" fillId="47" borderId="0" applyNumberFormat="0" applyBorder="0" applyAlignment="0" applyProtection="0"/>
    <xf numFmtId="0" fontId="13" fillId="5" borderId="0" applyNumberFormat="0" applyBorder="0" applyAlignment="0" applyProtection="0"/>
    <xf numFmtId="0" fontId="13" fillId="50" borderId="0" applyNumberFormat="0" applyBorder="0" applyAlignment="0" applyProtection="0"/>
    <xf numFmtId="0" fontId="13" fillId="0" borderId="0"/>
    <xf numFmtId="0" fontId="13" fillId="49" borderId="0" applyNumberFormat="0" applyBorder="0" applyAlignment="0" applyProtection="0"/>
    <xf numFmtId="0" fontId="13" fillId="51" borderId="0" applyNumberFormat="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34" fillId="0" borderId="0" applyNumberFormat="0" applyFont="0" applyFill="0" applyBorder="0" applyAlignment="0" applyProtection="0"/>
    <xf numFmtId="0" fontId="13" fillId="0" borderId="0"/>
    <xf numFmtId="0" fontId="39" fillId="5" borderId="0" applyNumberFormat="0" applyBorder="0" applyAlignment="0" applyProtection="0"/>
    <xf numFmtId="0" fontId="13" fillId="0" borderId="0"/>
    <xf numFmtId="0" fontId="13" fillId="0" borderId="0"/>
    <xf numFmtId="0" fontId="38" fillId="17" borderId="0" applyNumberFormat="0" applyBorder="0" applyAlignment="0" applyProtection="0"/>
    <xf numFmtId="0" fontId="13" fillId="0" borderId="0"/>
    <xf numFmtId="0" fontId="38" fillId="3" borderId="0" applyNumberFormat="0" applyBorder="0" applyAlignment="0" applyProtection="0"/>
    <xf numFmtId="0" fontId="38" fillId="11" borderId="0" applyNumberFormat="0" applyBorder="0" applyAlignment="0" applyProtection="0"/>
    <xf numFmtId="0" fontId="38" fillId="19" borderId="0" applyNumberFormat="0" applyBorder="0" applyAlignment="0" applyProtection="0"/>
    <xf numFmtId="0" fontId="13" fillId="0" borderId="0"/>
    <xf numFmtId="0" fontId="13" fillId="0" borderId="0"/>
    <xf numFmtId="0" fontId="13" fillId="0" borderId="0"/>
    <xf numFmtId="0" fontId="38" fillId="6" borderId="0" applyNumberFormat="0" applyBorder="0" applyAlignment="0" applyProtection="0"/>
    <xf numFmtId="0" fontId="59" fillId="20" borderId="13" applyNumberFormat="0" applyAlignment="0" applyProtection="0"/>
    <xf numFmtId="0" fontId="13" fillId="0" borderId="0"/>
    <xf numFmtId="0" fontId="13" fillId="2" borderId="0" applyNumberFormat="0" applyBorder="0" applyAlignment="0" applyProtection="0"/>
    <xf numFmtId="0" fontId="33" fillId="25" borderId="0" applyNumberFormat="0" applyBorder="0" applyAlignment="0" applyProtection="0"/>
    <xf numFmtId="0" fontId="13" fillId="0" borderId="0"/>
    <xf numFmtId="0" fontId="13" fillId="52" borderId="0" applyNumberFormat="0" applyBorder="0" applyAlignment="0" applyProtection="0"/>
    <xf numFmtId="0" fontId="33" fillId="6" borderId="0" applyNumberFormat="0" applyBorder="0" applyAlignment="0" applyProtection="0"/>
    <xf numFmtId="0" fontId="13" fillId="47" borderId="0" applyNumberFormat="0" applyBorder="0" applyAlignment="0" applyProtection="0"/>
    <xf numFmtId="0" fontId="13" fillId="0" borderId="0"/>
    <xf numFmtId="0" fontId="13" fillId="0" borderId="0"/>
    <xf numFmtId="0" fontId="143" fillId="0" borderId="0"/>
    <xf numFmtId="0" fontId="33" fillId="24" borderId="0" applyNumberFormat="0" applyBorder="0" applyAlignment="0" applyProtection="0"/>
    <xf numFmtId="0" fontId="13" fillId="0" borderId="0"/>
    <xf numFmtId="0" fontId="13" fillId="0" borderId="0"/>
    <xf numFmtId="0" fontId="34" fillId="0" borderId="0"/>
    <xf numFmtId="0" fontId="13" fillId="0" borderId="0"/>
    <xf numFmtId="0" fontId="38" fillId="18" borderId="0" applyNumberFormat="0" applyBorder="0" applyAlignment="0" applyProtection="0"/>
    <xf numFmtId="43" fontId="34" fillId="0" borderId="0" applyFont="0" applyFill="0" applyBorder="0" applyAlignment="0" applyProtection="0"/>
    <xf numFmtId="0" fontId="13" fillId="0" borderId="0"/>
    <xf numFmtId="0" fontId="34" fillId="0" borderId="0"/>
    <xf numFmtId="0" fontId="177" fillId="0" borderId="0"/>
    <xf numFmtId="0" fontId="13" fillId="0" borderId="0"/>
    <xf numFmtId="0" fontId="13" fillId="0" borderId="0"/>
    <xf numFmtId="0" fontId="13" fillId="0" borderId="0"/>
    <xf numFmtId="0" fontId="161" fillId="0" borderId="51" applyNumberFormat="0" applyFill="0" applyAlignment="0" applyProtection="0"/>
    <xf numFmtId="0" fontId="13" fillId="0" borderId="0"/>
    <xf numFmtId="0" fontId="167" fillId="0" borderId="0" applyNumberFormat="0" applyFill="0" applyBorder="0" applyAlignment="0" applyProtection="0">
      <alignment vertical="top"/>
      <protection locked="0"/>
    </xf>
    <xf numFmtId="0" fontId="165" fillId="0" borderId="0" applyNumberFormat="0" applyFill="0" applyBorder="0" applyAlignment="0" applyProtection="0"/>
    <xf numFmtId="0" fontId="54" fillId="24" borderId="3" applyNumberFormat="0" applyAlignment="0" applyProtection="0"/>
    <xf numFmtId="0" fontId="13" fillId="0" borderId="0"/>
    <xf numFmtId="0" fontId="33" fillId="7" borderId="0" applyNumberFormat="0" applyBorder="0" applyAlignment="0" applyProtection="0"/>
    <xf numFmtId="0" fontId="42" fillId="20" borderId="3" applyNumberFormat="0" applyAlignment="0" applyProtection="0"/>
    <xf numFmtId="0" fontId="49" fillId="4" borderId="0" applyNumberFormat="0" applyBorder="0" applyAlignment="0" applyProtection="0"/>
    <xf numFmtId="172" fontId="34" fillId="0" borderId="0" applyFont="0" applyFill="0" applyBorder="0" applyAlignment="0" applyProtection="0"/>
    <xf numFmtId="0" fontId="34" fillId="0" borderId="0" applyFont="0" applyFill="0" applyBorder="0" applyAlignment="0" applyProtection="0"/>
    <xf numFmtId="0" fontId="13" fillId="0" borderId="0"/>
    <xf numFmtId="0" fontId="77" fillId="0" borderId="0"/>
    <xf numFmtId="0" fontId="13" fillId="0" borderId="0"/>
    <xf numFmtId="0" fontId="13" fillId="0" borderId="0"/>
    <xf numFmtId="0" fontId="13" fillId="0" borderId="0"/>
    <xf numFmtId="0" fontId="161" fillId="0" borderId="51" applyNumberFormat="0" applyFill="0" applyAlignment="0" applyProtection="0"/>
    <xf numFmtId="9" fontId="34" fillId="0" borderId="0" applyFont="0" applyFill="0" applyBorder="0" applyAlignment="0" applyProtection="0"/>
    <xf numFmtId="0" fontId="13" fillId="0" borderId="0"/>
    <xf numFmtId="0" fontId="43" fillId="21" borderId="4" applyNumberFormat="0" applyAlignment="0" applyProtection="0"/>
    <xf numFmtId="0" fontId="63" fillId="0" borderId="14" applyNumberFormat="0" applyFill="0" applyAlignment="0" applyProtection="0"/>
    <xf numFmtId="0" fontId="34" fillId="0" borderId="0"/>
    <xf numFmtId="0" fontId="13" fillId="4" borderId="0" applyNumberFormat="0" applyBorder="0" applyAlignment="0" applyProtection="0"/>
    <xf numFmtId="0" fontId="35" fillId="0" borderId="0">
      <alignment vertical="top"/>
    </xf>
    <xf numFmtId="0" fontId="35" fillId="25" borderId="12" applyNumberFormat="0" applyFont="0" applyAlignment="0" applyProtection="0"/>
    <xf numFmtId="0" fontId="33" fillId="3" borderId="0" applyNumberFormat="0" applyBorder="0" applyAlignment="0" applyProtection="0"/>
    <xf numFmtId="0" fontId="13" fillId="0" borderId="0"/>
    <xf numFmtId="0" fontId="38" fillId="15" borderId="0" applyNumberFormat="0" applyBorder="0" applyAlignment="0" applyProtection="0"/>
    <xf numFmtId="175" fontId="35" fillId="0" borderId="0" applyFont="0" applyFill="0" applyBorder="0" applyAlignment="0" applyProtection="0"/>
    <xf numFmtId="0" fontId="13" fillId="0" borderId="0"/>
    <xf numFmtId="43" fontId="13" fillId="0" borderId="0" applyFont="0" applyFill="0" applyBorder="0" applyAlignment="0" applyProtection="0"/>
    <xf numFmtId="0" fontId="13" fillId="47" borderId="0" applyNumberFormat="0" applyBorder="0" applyAlignment="0" applyProtection="0"/>
    <xf numFmtId="0" fontId="13" fillId="0" borderId="0"/>
    <xf numFmtId="0" fontId="13" fillId="0" borderId="0"/>
    <xf numFmtId="0" fontId="13" fillId="49" borderId="0" applyNumberFormat="0" applyBorder="0" applyAlignment="0" applyProtection="0"/>
    <xf numFmtId="0" fontId="33" fillId="7" borderId="0" applyNumberFormat="0" applyBorder="0" applyAlignment="0" applyProtection="0"/>
    <xf numFmtId="0" fontId="33" fillId="8" borderId="0" applyNumberFormat="0" applyBorder="0" applyAlignment="0" applyProtection="0"/>
    <xf numFmtId="43" fontId="13" fillId="0" borderId="0" applyFont="0" applyFill="0" applyBorder="0" applyAlignment="0" applyProtection="0"/>
    <xf numFmtId="0" fontId="33" fillId="10" borderId="0" applyNumberFormat="0" applyBorder="0" applyAlignment="0" applyProtection="0"/>
    <xf numFmtId="43" fontId="34" fillId="0" borderId="0" applyFont="0" applyFill="0" applyBorder="0" applyAlignment="0" applyProtection="0"/>
    <xf numFmtId="9" fontId="154" fillId="0" borderId="0" applyFont="0" applyFill="0" applyBorder="0" applyAlignment="0" applyProtection="0"/>
    <xf numFmtId="0" fontId="177" fillId="0" borderId="0"/>
    <xf numFmtId="0" fontId="13" fillId="0" borderId="0"/>
    <xf numFmtId="0" fontId="43" fillId="21" borderId="4" applyNumberFormat="0" applyAlignment="0" applyProtection="0"/>
    <xf numFmtId="43" fontId="35" fillId="0" borderId="0" applyFont="0" applyFill="0" applyBorder="0" applyAlignment="0" applyProtection="0"/>
    <xf numFmtId="0" fontId="38" fillId="14" borderId="0" applyNumberFormat="0" applyBorder="0" applyAlignment="0" applyProtection="0"/>
    <xf numFmtId="0" fontId="38" fillId="1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2" borderId="0" applyNumberFormat="0" applyBorder="0" applyAlignment="0" applyProtection="0"/>
    <xf numFmtId="0" fontId="34" fillId="0" borderId="0" applyFont="0" applyFill="0" applyBorder="0" applyAlignment="0" applyProtection="0"/>
    <xf numFmtId="0" fontId="13" fillId="5" borderId="0" applyNumberFormat="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33" fillId="9" borderId="0" applyNumberFormat="0" applyBorder="0" applyAlignment="0" applyProtection="0"/>
    <xf numFmtId="9" fontId="34"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77" fillId="0" borderId="0"/>
    <xf numFmtId="0" fontId="13" fillId="0" borderId="0"/>
    <xf numFmtId="43" fontId="13" fillId="0" borderId="0" applyFont="0" applyFill="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63" fillId="0" borderId="52" applyNumberFormat="0" applyFill="0" applyAlignment="0" applyProtection="0"/>
    <xf numFmtId="0" fontId="13" fillId="0" borderId="0"/>
    <xf numFmtId="9" fontId="34" fillId="0" borderId="0" applyFont="0" applyFill="0" applyBorder="0" applyAlignment="0" applyProtection="0"/>
    <xf numFmtId="43" fontId="13" fillId="0" borderId="0" applyFont="0" applyFill="0" applyBorder="0" applyAlignment="0" applyProtection="0"/>
    <xf numFmtId="0" fontId="51" fillId="0" borderId="7" applyNumberFormat="0" applyFill="0" applyAlignment="0" applyProtection="0"/>
    <xf numFmtId="49" fontId="35" fillId="0" borderId="0" applyNumberFormat="0" applyFont="0" applyFill="0" applyBorder="0" applyAlignment="0" applyProtection="0"/>
    <xf numFmtId="0" fontId="38" fillId="19" borderId="0" applyNumberFormat="0" applyBorder="0" applyAlignment="0" applyProtection="0"/>
    <xf numFmtId="0" fontId="33" fillId="25" borderId="0" applyNumberFormat="0" applyBorder="0" applyAlignment="0" applyProtection="0"/>
    <xf numFmtId="0" fontId="13" fillId="51" borderId="0" applyNumberFormat="0" applyBorder="0" applyAlignment="0" applyProtection="0"/>
    <xf numFmtId="175" fontId="35" fillId="0" borderId="0" applyFont="0" applyFill="0" applyBorder="0" applyAlignment="0" applyProtection="0"/>
    <xf numFmtId="9" fontId="34" fillId="0" borderId="0" applyFont="0" applyFill="0" applyBorder="0" applyAlignment="0" applyProtection="0"/>
    <xf numFmtId="49" fontId="35" fillId="0" borderId="0" applyNumberFormat="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5" borderId="0" applyNumberFormat="0" applyBorder="0" applyAlignment="0" applyProtection="0"/>
    <xf numFmtId="0" fontId="13" fillId="3" borderId="0" applyNumberFormat="0" applyBorder="0" applyAlignment="0" applyProtection="0"/>
    <xf numFmtId="0" fontId="63" fillId="0" borderId="14" applyNumberFormat="0" applyFill="0" applyAlignment="0" applyProtection="0"/>
    <xf numFmtId="0" fontId="13" fillId="0" borderId="0"/>
    <xf numFmtId="0" fontId="13" fillId="0" borderId="0"/>
    <xf numFmtId="0" fontId="13" fillId="53" borderId="0" applyNumberFormat="0" applyBorder="0" applyAlignment="0" applyProtection="0"/>
    <xf numFmtId="0" fontId="13" fillId="49" borderId="0" applyNumberFormat="0" applyBorder="0" applyAlignment="0" applyProtection="0"/>
    <xf numFmtId="0" fontId="13" fillId="3" borderId="0" applyNumberFormat="0" applyBorder="0" applyAlignment="0" applyProtection="0"/>
    <xf numFmtId="43" fontId="33" fillId="0" borderId="0" applyFont="0" applyFill="0" applyBorder="0" applyAlignment="0" applyProtection="0"/>
    <xf numFmtId="0" fontId="13" fillId="0" borderId="0"/>
    <xf numFmtId="43" fontId="13" fillId="0" borderId="0" applyFont="0" applyFill="0" applyBorder="0" applyAlignment="0" applyProtection="0"/>
    <xf numFmtId="0" fontId="34" fillId="0" borderId="0" applyFont="0" applyFill="0" applyBorder="0" applyAlignment="0" applyProtection="0"/>
    <xf numFmtId="0" fontId="165" fillId="0" borderId="53" applyNumberFormat="0" applyFill="0" applyAlignment="0" applyProtection="0"/>
    <xf numFmtId="9" fontId="35"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9" borderId="0" applyNumberFormat="0" applyBorder="0" applyAlignment="0" applyProtection="0"/>
    <xf numFmtId="0" fontId="13" fillId="0" borderId="0"/>
    <xf numFmtId="0" fontId="13" fillId="52" borderId="0" applyNumberFormat="0" applyBorder="0" applyAlignment="0" applyProtection="0"/>
    <xf numFmtId="0" fontId="13" fillId="0" borderId="0"/>
    <xf numFmtId="0" fontId="13" fillId="0" borderId="0"/>
    <xf numFmtId="0" fontId="13" fillId="0" borderId="0"/>
    <xf numFmtId="9" fontId="34" fillId="0" borderId="0" applyFont="0" applyFill="0" applyBorder="0" applyAlignment="0" applyProtection="0"/>
    <xf numFmtId="0" fontId="143" fillId="0" borderId="0"/>
    <xf numFmtId="43" fontId="13" fillId="0" borderId="0" applyFont="0" applyFill="0" applyBorder="0" applyAlignment="0" applyProtection="0"/>
    <xf numFmtId="0" fontId="143" fillId="0" borderId="0"/>
    <xf numFmtId="9" fontId="34" fillId="0" borderId="0" applyFill="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1" borderId="0" applyNumberFormat="0" applyBorder="0" applyAlignment="0" applyProtection="0"/>
    <xf numFmtId="172"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3" fillId="50" borderId="0" applyNumberFormat="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43" fillId="0" borderId="0"/>
    <xf numFmtId="0" fontId="143" fillId="0" borderId="0"/>
    <xf numFmtId="0" fontId="49" fillId="6"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3" fillId="0" borderId="52"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applyNumberFormat="0" applyBorder="0" applyAlignment="0" applyProtection="0"/>
    <xf numFmtId="0" fontId="13" fillId="3" borderId="0" applyNumberFormat="0" applyBorder="0" applyAlignment="0" applyProtection="0"/>
    <xf numFmtId="0" fontId="13" fillId="0" borderId="0"/>
    <xf numFmtId="0" fontId="13" fillId="0" borderId="0"/>
    <xf numFmtId="0" fontId="13" fillId="0" borderId="0"/>
    <xf numFmtId="0" fontId="13" fillId="0" borderId="0"/>
    <xf numFmtId="172" fontId="34"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143" fillId="0" borderId="0"/>
    <xf numFmtId="0" fontId="143" fillId="0" borderId="0"/>
    <xf numFmtId="175" fontId="34" fillId="0" borderId="0" applyFont="0" applyFill="0" applyBorder="0" applyAlignment="0" applyProtection="0"/>
    <xf numFmtId="43" fontId="33" fillId="0" borderId="0" applyFont="0" applyFill="0" applyBorder="0" applyAlignment="0" applyProtection="0"/>
    <xf numFmtId="0" fontId="13" fillId="0" borderId="0"/>
    <xf numFmtId="0" fontId="13" fillId="0" borderId="0"/>
    <xf numFmtId="0" fontId="13" fillId="0" borderId="0"/>
    <xf numFmtId="43" fontId="33" fillId="0" borderId="0" applyFont="0" applyFill="0" applyBorder="0" applyAlignment="0" applyProtection="0"/>
    <xf numFmtId="0" fontId="13" fillId="4" borderId="0" applyNumberFormat="0" applyBorder="0" applyAlignment="0" applyProtection="0"/>
    <xf numFmtId="0" fontId="13" fillId="0" borderId="0"/>
    <xf numFmtId="9" fontId="13" fillId="0" borderId="0" applyFont="0" applyFill="0" applyBorder="0" applyAlignment="0" applyProtection="0"/>
    <xf numFmtId="0" fontId="13" fillId="5" borderId="0" applyNumberFormat="0" applyBorder="0" applyAlignment="0" applyProtection="0"/>
    <xf numFmtId="0" fontId="13" fillId="10" borderId="0" applyNumberFormat="0" applyBorder="0" applyAlignment="0" applyProtection="0"/>
    <xf numFmtId="0" fontId="13" fillId="2" borderId="0" applyNumberFormat="0" applyBorder="0" applyAlignment="0" applyProtection="0"/>
    <xf numFmtId="0" fontId="13" fillId="52" borderId="0" applyNumberFormat="0" applyBorder="0" applyAlignment="0" applyProtection="0"/>
    <xf numFmtId="0" fontId="13" fillId="0" borderId="0"/>
    <xf numFmtId="0" fontId="174" fillId="24" borderId="0" applyNumberFormat="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10" borderId="0" applyNumberFormat="0" applyBorder="0" applyAlignment="0" applyProtection="0"/>
    <xf numFmtId="0" fontId="13" fillId="50" borderId="0" applyNumberFormat="0" applyBorder="0" applyAlignment="0" applyProtection="0"/>
    <xf numFmtId="0" fontId="13" fillId="49" borderId="0" applyNumberFormat="0" applyBorder="0" applyAlignment="0" applyProtection="0"/>
    <xf numFmtId="0" fontId="13" fillId="47" borderId="0" applyNumberFormat="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47" fillId="56" borderId="3" applyNumberFormat="0" applyAlignment="0" applyProtection="0"/>
    <xf numFmtId="0" fontId="13" fillId="0" borderId="0"/>
    <xf numFmtId="0" fontId="13" fillId="0" borderId="0"/>
    <xf numFmtId="43" fontId="13" fillId="0" borderId="0" applyFont="0" applyFill="0" applyBorder="0" applyAlignment="0" applyProtection="0"/>
    <xf numFmtId="0" fontId="38" fillId="17" borderId="0" applyNumberFormat="0" applyBorder="0" applyAlignment="0" applyProtection="0"/>
    <xf numFmtId="0" fontId="13" fillId="50" borderId="0" applyNumberFormat="0" applyBorder="0" applyAlignment="0" applyProtection="0"/>
    <xf numFmtId="0" fontId="39" fillId="5" borderId="0" applyNumberFormat="0" applyBorder="0" applyAlignment="0" applyProtection="0"/>
    <xf numFmtId="43" fontId="13" fillId="0" borderId="0" applyFont="0" applyFill="0" applyBorder="0" applyAlignment="0" applyProtection="0"/>
    <xf numFmtId="0" fontId="38" fillId="55" borderId="0" applyNumberFormat="0" applyBorder="0" applyAlignment="0" applyProtection="0"/>
    <xf numFmtId="0" fontId="38" fillId="11" borderId="0" applyNumberFormat="0" applyBorder="0" applyAlignment="0" applyProtection="0"/>
    <xf numFmtId="0" fontId="38" fillId="19" borderId="0" applyNumberFormat="0" applyBorder="0" applyAlignment="0" applyProtection="0"/>
    <xf numFmtId="0" fontId="38" fillId="6" borderId="0" applyNumberFormat="0" applyBorder="0" applyAlignment="0" applyProtection="0"/>
    <xf numFmtId="0" fontId="13" fillId="0" borderId="0"/>
    <xf numFmtId="0" fontId="13" fillId="0" borderId="0"/>
    <xf numFmtId="0" fontId="13" fillId="51" borderId="0" applyNumberFormat="0" applyBorder="0" applyAlignment="0" applyProtection="0"/>
    <xf numFmtId="0" fontId="33" fillId="25" borderId="0" applyNumberFormat="0" applyBorder="0" applyAlignment="0" applyProtection="0"/>
    <xf numFmtId="0" fontId="13" fillId="0" borderId="0"/>
    <xf numFmtId="0" fontId="13" fillId="5" borderId="0" applyNumberFormat="0" applyBorder="0" applyAlignment="0" applyProtection="0"/>
    <xf numFmtId="0" fontId="13" fillId="0" borderId="0"/>
    <xf numFmtId="0" fontId="33" fillId="6" borderId="0" applyNumberFormat="0" applyBorder="0" applyAlignment="0" applyProtection="0"/>
    <xf numFmtId="0" fontId="13" fillId="0" borderId="0"/>
    <xf numFmtId="0" fontId="33" fillId="3" borderId="0" applyNumberFormat="0" applyBorder="0" applyAlignment="0" applyProtection="0"/>
    <xf numFmtId="0" fontId="13" fillId="0" borderId="0"/>
    <xf numFmtId="0" fontId="13" fillId="0" borderId="0"/>
    <xf numFmtId="0" fontId="33" fillId="24" borderId="0" applyNumberFormat="0" applyBorder="0" applyAlignment="0" applyProtection="0"/>
    <xf numFmtId="0" fontId="33" fillId="6" borderId="0" applyNumberFormat="0" applyBorder="0" applyAlignment="0" applyProtection="0"/>
    <xf numFmtId="0" fontId="13" fillId="0" borderId="0"/>
    <xf numFmtId="43" fontId="34" fillId="0" borderId="0" applyFont="0" applyFill="0" applyBorder="0" applyAlignment="0" applyProtection="0"/>
    <xf numFmtId="0" fontId="13" fillId="0" borderId="0"/>
    <xf numFmtId="0" fontId="34" fillId="0" borderId="0"/>
    <xf numFmtId="0" fontId="13" fillId="0" borderId="0"/>
    <xf numFmtId="0" fontId="13" fillId="0" borderId="0"/>
    <xf numFmtId="0" fontId="13" fillId="0" borderId="0"/>
    <xf numFmtId="0" fontId="13" fillId="0" borderId="0"/>
    <xf numFmtId="0" fontId="167" fillId="0" borderId="0" applyNumberFormat="0" applyFill="0" applyBorder="0" applyAlignment="0" applyProtection="0">
      <alignment vertical="top"/>
      <protection locked="0"/>
    </xf>
    <xf numFmtId="0" fontId="13" fillId="0" borderId="0"/>
    <xf numFmtId="0" fontId="13" fillId="0" borderId="0"/>
    <xf numFmtId="43" fontId="33" fillId="0" borderId="0" applyFont="0" applyFill="0" applyBorder="0" applyAlignment="0" applyProtection="0"/>
    <xf numFmtId="0" fontId="58" fillId="24" borderId="0" applyNumberFormat="0" applyBorder="0" applyAlignment="0" applyProtection="0"/>
    <xf numFmtId="43" fontId="13" fillId="0" borderId="0" applyFont="0" applyFill="0" applyBorder="0" applyAlignment="0" applyProtection="0"/>
    <xf numFmtId="0" fontId="39" fillId="3" borderId="0" applyNumberFormat="0" applyBorder="0" applyAlignment="0" applyProtection="0"/>
    <xf numFmtId="0" fontId="64" fillId="0" borderId="0" applyNumberFormat="0" applyFill="0" applyBorder="0" applyAlignment="0" applyProtection="0"/>
    <xf numFmtId="0" fontId="77" fillId="0" borderId="0"/>
    <xf numFmtId="0" fontId="38" fillId="16" borderId="0" applyNumberFormat="0" applyBorder="0" applyAlignment="0" applyProtection="0"/>
    <xf numFmtId="0" fontId="42" fillId="20" borderId="3" applyNumberFormat="0" applyAlignment="0" applyProtection="0"/>
    <xf numFmtId="0" fontId="13" fillId="0" borderId="0"/>
    <xf numFmtId="43" fontId="13" fillId="0" borderId="0" applyFont="0" applyFill="0" applyBorder="0" applyAlignment="0" applyProtection="0"/>
    <xf numFmtId="0" fontId="34" fillId="0" borderId="0"/>
    <xf numFmtId="0" fontId="13" fillId="0" borderId="0"/>
    <xf numFmtId="0" fontId="34" fillId="0" borderId="0"/>
    <xf numFmtId="0" fontId="33" fillId="0" borderId="0"/>
    <xf numFmtId="0" fontId="13" fillId="53" borderId="0" applyNumberFormat="0" applyBorder="0" applyAlignment="0" applyProtection="0"/>
    <xf numFmtId="183" fontId="34" fillId="0" borderId="0" applyFill="0" applyBorder="0" applyAlignment="0" applyProtection="0"/>
    <xf numFmtId="0" fontId="34" fillId="0" borderId="0" applyFont="0" applyFill="0" applyBorder="0" applyAlignment="0" applyProtection="0"/>
    <xf numFmtId="0" fontId="34" fillId="0" borderId="0"/>
    <xf numFmtId="0" fontId="43" fillId="21" borderId="4" applyNumberFormat="0" applyAlignment="0" applyProtection="0"/>
    <xf numFmtId="0" fontId="38" fillId="14" borderId="0" applyNumberFormat="0" applyBorder="0" applyAlignment="0" applyProtection="0"/>
    <xf numFmtId="0" fontId="49" fillId="4" borderId="0" applyNumberFormat="0" applyBorder="0" applyAlignment="0" applyProtection="0"/>
    <xf numFmtId="0" fontId="59" fillId="56" borderId="13" applyNumberFormat="0" applyAlignment="0" applyProtection="0"/>
    <xf numFmtId="43" fontId="13" fillId="0" borderId="0" applyFont="0" applyFill="0" applyBorder="0" applyAlignment="0" applyProtection="0"/>
    <xf numFmtId="0" fontId="13" fillId="0" borderId="0"/>
    <xf numFmtId="0" fontId="38" fillId="11" borderId="0" applyNumberFormat="0" applyBorder="0" applyAlignment="0" applyProtection="0"/>
    <xf numFmtId="0" fontId="39" fillId="5" borderId="0" applyNumberFormat="0" applyBorder="0" applyAlignment="0" applyProtection="0"/>
    <xf numFmtId="0" fontId="33" fillId="24" borderId="0" applyNumberFormat="0" applyBorder="0" applyAlignment="0" applyProtection="0"/>
    <xf numFmtId="0" fontId="38" fillId="19" borderId="0" applyNumberFormat="0" applyBorder="0" applyAlignment="0" applyProtection="0"/>
    <xf numFmtId="0" fontId="33" fillId="7" borderId="0" applyNumberFormat="0" applyBorder="0" applyAlignment="0" applyProtection="0"/>
    <xf numFmtId="43" fontId="13" fillId="0" borderId="0" applyFont="0" applyFill="0" applyBorder="0" applyAlignment="0" applyProtection="0"/>
    <xf numFmtId="0" fontId="143" fillId="0" borderId="0"/>
    <xf numFmtId="0" fontId="143" fillId="0" borderId="0"/>
    <xf numFmtId="43" fontId="33" fillId="0" borderId="0" applyFont="0" applyFill="0" applyBorder="0" applyAlignment="0" applyProtection="0"/>
    <xf numFmtId="0" fontId="33" fillId="24" borderId="0" applyNumberFormat="0" applyBorder="0" applyAlignment="0" applyProtection="0"/>
    <xf numFmtId="0" fontId="13" fillId="0" borderId="0"/>
    <xf numFmtId="0" fontId="49" fillId="4" borderId="0" applyNumberFormat="0" applyBorder="0" applyAlignment="0" applyProtection="0"/>
    <xf numFmtId="0" fontId="53" fillId="0" borderId="9" applyNumberFormat="0" applyFill="0" applyAlignment="0" applyProtection="0"/>
    <xf numFmtId="0" fontId="42" fillId="20" borderId="3" applyNumberFormat="0" applyAlignment="0" applyProtection="0"/>
    <xf numFmtId="0" fontId="13" fillId="2" borderId="0" applyNumberFormat="0" applyBorder="0" applyAlignment="0" applyProtection="0"/>
    <xf numFmtId="0" fontId="38" fillId="13" borderId="0" applyNumberFormat="0" applyBorder="0" applyAlignment="0" applyProtection="0"/>
    <xf numFmtId="0" fontId="38" fillId="17" borderId="0" applyNumberFormat="0" applyBorder="0" applyAlignment="0" applyProtection="0"/>
    <xf numFmtId="0" fontId="33" fillId="7" borderId="0" applyNumberFormat="0" applyBorder="0" applyAlignment="0" applyProtection="0"/>
    <xf numFmtId="0" fontId="33" fillId="5" borderId="0" applyNumberFormat="0" applyBorder="0" applyAlignment="0" applyProtection="0"/>
    <xf numFmtId="43" fontId="34" fillId="0" borderId="0" applyFont="0" applyFill="0" applyBorder="0" applyAlignment="0" applyProtection="0"/>
    <xf numFmtId="0" fontId="177" fillId="0" borderId="0"/>
    <xf numFmtId="9" fontId="13" fillId="0" borderId="0" applyFont="0" applyFill="0" applyBorder="0" applyAlignment="0" applyProtection="0"/>
    <xf numFmtId="165" fontId="3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5" borderId="0" applyNumberFormat="0" applyBorder="0" applyAlignment="0" applyProtection="0"/>
    <xf numFmtId="0" fontId="34"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77" fillId="0" borderId="0"/>
    <xf numFmtId="0" fontId="13" fillId="0" borderId="0"/>
    <xf numFmtId="43" fontId="13" fillId="0" borderId="0" applyFont="0" applyFill="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54" fillId="24" borderId="3" applyNumberFormat="0" applyAlignment="0" applyProtection="0"/>
    <xf numFmtId="0" fontId="13" fillId="0" borderId="0"/>
    <xf numFmtId="0" fontId="177" fillId="0" borderId="0"/>
    <xf numFmtId="0" fontId="13" fillId="47" borderId="0" applyNumberFormat="0" applyBorder="0" applyAlignment="0" applyProtection="0"/>
    <xf numFmtId="183" fontId="34" fillId="0" borderId="0" applyFill="0" applyBorder="0" applyAlignment="0" applyProtection="0"/>
    <xf numFmtId="0" fontId="33" fillId="6" borderId="0" applyNumberFormat="0" applyBorder="0" applyAlignment="0" applyProtection="0"/>
    <xf numFmtId="0" fontId="33" fillId="25" borderId="0" applyNumberFormat="0" applyBorder="0" applyAlignment="0" applyProtection="0"/>
    <xf numFmtId="0" fontId="143" fillId="0" borderId="0"/>
    <xf numFmtId="0" fontId="33" fillId="4" borderId="0" applyNumberFormat="0" applyBorder="0" applyAlignment="0" applyProtection="0"/>
    <xf numFmtId="0" fontId="13" fillId="0" borderId="0"/>
    <xf numFmtId="43" fontId="13" fillId="0" borderId="0" applyFont="0" applyFill="0" applyBorder="0" applyAlignment="0" applyProtection="0"/>
    <xf numFmtId="175" fontId="182" fillId="37" borderId="22"/>
    <xf numFmtId="9" fontId="35" fillId="0" borderId="0" applyFont="0" applyFill="0" applyBorder="0" applyAlignment="0" applyProtection="0"/>
    <xf numFmtId="0" fontId="13" fillId="0" borderId="0"/>
    <xf numFmtId="0" fontId="13" fillId="0" borderId="0"/>
    <xf numFmtId="0" fontId="13" fillId="0" borderId="0"/>
    <xf numFmtId="0" fontId="13" fillId="0" borderId="0"/>
    <xf numFmtId="0" fontId="13" fillId="4" borderId="0" applyNumberFormat="0" applyBorder="0" applyAlignment="0" applyProtection="0"/>
    <xf numFmtId="0" fontId="13" fillId="0" borderId="0"/>
    <xf numFmtId="0" fontId="13" fillId="0" borderId="0"/>
    <xf numFmtId="0" fontId="13" fillId="52" borderId="0" applyNumberFormat="0" applyBorder="0" applyAlignment="0" applyProtection="0"/>
    <xf numFmtId="0" fontId="13" fillId="48" borderId="0" applyNumberFormat="0" applyBorder="0" applyAlignment="0" applyProtection="0"/>
    <xf numFmtId="0" fontId="13" fillId="2" borderId="0" applyNumberFormat="0" applyBorder="0" applyAlignment="0" applyProtection="0"/>
    <xf numFmtId="0" fontId="13" fillId="0" borderId="0"/>
    <xf numFmtId="0" fontId="13" fillId="0" borderId="0"/>
    <xf numFmtId="0" fontId="34" fillId="0" borderId="0" applyFont="0" applyFill="0" applyBorder="0" applyAlignment="0" applyProtection="0"/>
    <xf numFmtId="0" fontId="34" fillId="0" borderId="0"/>
    <xf numFmtId="0" fontId="3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43" fillId="0" borderId="0"/>
    <xf numFmtId="0" fontId="38" fillId="9" borderId="0" applyNumberFormat="0" applyBorder="0" applyAlignment="0" applyProtection="0"/>
    <xf numFmtId="0" fontId="143" fillId="0" borderId="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9" fontId="15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51" borderId="0" applyNumberFormat="0" applyBorder="0" applyAlignment="0" applyProtection="0"/>
    <xf numFmtId="0" fontId="13" fillId="52" borderId="0" applyNumberFormat="0" applyBorder="0" applyAlignment="0" applyProtection="0"/>
    <xf numFmtId="0" fontId="13" fillId="0" borderId="0"/>
    <xf numFmtId="0" fontId="13" fillId="0" borderId="0"/>
    <xf numFmtId="0" fontId="13" fillId="0" borderId="0"/>
    <xf numFmtId="0" fontId="13" fillId="0" borderId="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143" fillId="0" borderId="0"/>
    <xf numFmtId="0" fontId="13" fillId="0" borderId="0"/>
    <xf numFmtId="0" fontId="177" fillId="0" borderId="0"/>
    <xf numFmtId="43" fontId="13" fillId="0" borderId="0" applyFont="0" applyFill="0" applyBorder="0" applyAlignment="0" applyProtection="0"/>
    <xf numFmtId="0" fontId="34" fillId="0" borderId="0"/>
    <xf numFmtId="0" fontId="13" fillId="0" borderId="0"/>
    <xf numFmtId="43" fontId="33" fillId="0" borderId="0" applyFont="0" applyFill="0" applyBorder="0" applyAlignment="0" applyProtection="0"/>
    <xf numFmtId="0" fontId="13" fillId="10" borderId="0" applyNumberFormat="0" applyBorder="0" applyAlignment="0" applyProtection="0"/>
    <xf numFmtId="0" fontId="13" fillId="0" borderId="0"/>
    <xf numFmtId="0" fontId="13" fillId="0" borderId="0"/>
    <xf numFmtId="0" fontId="13" fillId="5" borderId="0" applyNumberFormat="0" applyBorder="0" applyAlignment="0" applyProtection="0"/>
    <xf numFmtId="0" fontId="13" fillId="4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34" fillId="0" borderId="0" applyFont="0" applyFill="0" applyBorder="0" applyAlignment="0" applyProtection="0"/>
    <xf numFmtId="0" fontId="143" fillId="0" borderId="0"/>
    <xf numFmtId="0" fontId="13" fillId="0" borderId="0"/>
    <xf numFmtId="0" fontId="13" fillId="0" borderId="0"/>
    <xf numFmtId="43" fontId="13" fillId="0" borderId="0" applyFont="0" applyFill="0" applyBorder="0" applyAlignment="0" applyProtection="0"/>
    <xf numFmtId="0" fontId="13" fillId="0" borderId="0"/>
    <xf numFmtId="0" fontId="13" fillId="47" borderId="0" applyNumberFormat="0" applyBorder="0" applyAlignment="0" applyProtection="0"/>
    <xf numFmtId="0" fontId="13" fillId="10" borderId="0" applyNumberFormat="0" applyBorder="0" applyAlignment="0" applyProtection="0"/>
    <xf numFmtId="0" fontId="13" fillId="50" borderId="0" applyNumberFormat="0" applyBorder="0" applyAlignment="0" applyProtection="0"/>
    <xf numFmtId="0" fontId="13" fillId="49" borderId="0" applyNumberFormat="0" applyBorder="0" applyAlignment="0" applyProtection="0"/>
    <xf numFmtId="0" fontId="13" fillId="48" borderId="0" applyNumberFormat="0" applyBorder="0" applyAlignment="0" applyProtection="0"/>
    <xf numFmtId="9" fontId="34" fillId="0" borderId="0" applyFont="0" applyFill="0" applyBorder="0" applyAlignment="0" applyProtection="0"/>
    <xf numFmtId="0" fontId="13" fillId="0" borderId="0"/>
    <xf numFmtId="0" fontId="13" fillId="0" borderId="0"/>
    <xf numFmtId="0" fontId="13" fillId="3" borderId="0" applyNumberFormat="0" applyBorder="0" applyAlignment="0" applyProtection="0"/>
    <xf numFmtId="0" fontId="13" fillId="0" borderId="0"/>
    <xf numFmtId="0" fontId="13" fillId="4" borderId="0" applyNumberFormat="0" applyBorder="0" applyAlignment="0" applyProtection="0"/>
    <xf numFmtId="0" fontId="13" fillId="48" borderId="0" applyNumberFormat="0" applyBorder="0" applyAlignment="0" applyProtection="0"/>
    <xf numFmtId="0" fontId="13" fillId="0" borderId="0"/>
    <xf numFmtId="0" fontId="13" fillId="10" borderId="0" applyNumberFormat="0" applyBorder="0" applyAlignment="0" applyProtection="0"/>
    <xf numFmtId="0" fontId="13" fillId="50" borderId="0" applyNumberFormat="0" applyBorder="0" applyAlignment="0" applyProtection="0"/>
    <xf numFmtId="0" fontId="13" fillId="0" borderId="0"/>
    <xf numFmtId="0" fontId="13" fillId="53" borderId="0" applyNumberFormat="0" applyBorder="0" applyAlignment="0" applyProtection="0"/>
    <xf numFmtId="0" fontId="13" fillId="52" borderId="0" applyNumberFormat="0" applyBorder="0" applyAlignment="0" applyProtection="0"/>
    <xf numFmtId="0" fontId="13" fillId="0" borderId="0"/>
    <xf numFmtId="0" fontId="147" fillId="56" borderId="3" applyNumberFormat="0" applyAlignment="0" applyProtection="0"/>
    <xf numFmtId="0" fontId="38" fillId="54" borderId="0" applyNumberFormat="0" applyBorder="0" applyAlignment="0" applyProtection="0"/>
    <xf numFmtId="0" fontId="13" fillId="3"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0" borderId="0"/>
    <xf numFmtId="0" fontId="13" fillId="0" borderId="0"/>
    <xf numFmtId="0" fontId="38" fillId="9" borderId="0" applyNumberFormat="0" applyBorder="0" applyAlignment="0" applyProtection="0"/>
    <xf numFmtId="0" fontId="38" fillId="6" borderId="0" applyNumberFormat="0" applyBorder="0" applyAlignment="0" applyProtection="0"/>
    <xf numFmtId="0" fontId="13" fillId="0" borderId="0"/>
    <xf numFmtId="0" fontId="38" fillId="3" borderId="0" applyNumberFormat="0" applyBorder="0" applyAlignment="0" applyProtection="0"/>
    <xf numFmtId="0" fontId="13" fillId="0" borderId="0"/>
    <xf numFmtId="0" fontId="13" fillId="0" borderId="0"/>
    <xf numFmtId="0" fontId="38" fillId="11" borderId="0" applyNumberFormat="0" applyBorder="0" applyAlignment="0" applyProtection="0"/>
    <xf numFmtId="0" fontId="13" fillId="0" borderId="0"/>
    <xf numFmtId="0" fontId="38" fillId="19" borderId="0" applyNumberFormat="0" applyBorder="0" applyAlignment="0" applyProtection="0"/>
    <xf numFmtId="0" fontId="38" fillId="6" borderId="0" applyNumberFormat="0" applyBorder="0" applyAlignment="0" applyProtection="0"/>
    <xf numFmtId="0" fontId="13" fillId="0" borderId="0"/>
    <xf numFmtId="0" fontId="33" fillId="25" borderId="0" applyNumberFormat="0" applyBorder="0" applyAlignment="0" applyProtection="0"/>
    <xf numFmtId="0" fontId="143" fillId="0" borderId="0"/>
    <xf numFmtId="0" fontId="33" fillId="6" borderId="0" applyNumberFormat="0" applyBorder="0" applyAlignment="0" applyProtection="0"/>
    <xf numFmtId="0" fontId="13" fillId="0" borderId="0"/>
    <xf numFmtId="0" fontId="13" fillId="0" borderId="0"/>
    <xf numFmtId="43" fontId="33" fillId="0" borderId="0" applyFont="0" applyFill="0" applyBorder="0" applyAlignment="0" applyProtection="0"/>
    <xf numFmtId="0" fontId="13" fillId="0" borderId="0"/>
    <xf numFmtId="0" fontId="13" fillId="0" borderId="0"/>
    <xf numFmtId="0" fontId="38" fillId="54" borderId="0" applyNumberFormat="0" applyBorder="0" applyAlignment="0" applyProtection="0"/>
    <xf numFmtId="0" fontId="13" fillId="0" borderId="0"/>
    <xf numFmtId="0" fontId="13" fillId="0" borderId="0"/>
    <xf numFmtId="0" fontId="13" fillId="0" borderId="0"/>
    <xf numFmtId="0" fontId="13" fillId="0" borderId="0"/>
    <xf numFmtId="0" fontId="13" fillId="5" borderId="0" applyNumberFormat="0" applyBorder="0" applyAlignment="0" applyProtection="0"/>
    <xf numFmtId="0" fontId="34" fillId="0" borderId="0">
      <alignment vertical="top"/>
    </xf>
    <xf numFmtId="0" fontId="64" fillId="0" borderId="0" applyNumberFormat="0" applyFill="0" applyBorder="0" applyAlignment="0" applyProtection="0"/>
    <xf numFmtId="0" fontId="34" fillId="0" borderId="0"/>
    <xf numFmtId="0" fontId="77" fillId="0" borderId="0"/>
    <xf numFmtId="0" fontId="143" fillId="0" borderId="0"/>
    <xf numFmtId="0" fontId="13" fillId="0" borderId="0"/>
    <xf numFmtId="0" fontId="13" fillId="0" borderId="0"/>
    <xf numFmtId="9" fontId="33" fillId="0" borderId="0" applyFont="0" applyFill="0" applyBorder="0" applyAlignment="0" applyProtection="0"/>
    <xf numFmtId="0" fontId="34" fillId="0" borderId="0">
      <alignment vertical="top"/>
    </xf>
    <xf numFmtId="0" fontId="13" fillId="49" borderId="0" applyNumberFormat="0" applyBorder="0" applyAlignment="0" applyProtection="0"/>
    <xf numFmtId="43" fontId="13" fillId="0" borderId="0" applyFont="0" applyFill="0" applyBorder="0" applyAlignment="0" applyProtection="0"/>
    <xf numFmtId="0" fontId="13" fillId="0" borderId="0"/>
    <xf numFmtId="0" fontId="143" fillId="0" borderId="0"/>
    <xf numFmtId="0" fontId="177" fillId="0" borderId="0"/>
    <xf numFmtId="0" fontId="13" fillId="0" borderId="0"/>
    <xf numFmtId="0" fontId="48" fillId="0" borderId="0" applyNumberFormat="0" applyFill="0" applyBorder="0" applyAlignment="0" applyProtection="0"/>
    <xf numFmtId="43" fontId="35" fillId="0" borderId="0" applyFont="0" applyFill="0" applyBorder="0" applyAlignment="0" applyProtection="0"/>
    <xf numFmtId="0" fontId="38" fillId="18" borderId="0" applyNumberFormat="0" applyBorder="0" applyAlignment="0" applyProtection="0"/>
    <xf numFmtId="0" fontId="39" fillId="3" borderId="0" applyNumberFormat="0" applyBorder="0" applyAlignment="0" applyProtection="0"/>
    <xf numFmtId="0" fontId="33" fillId="8" borderId="0" applyNumberFormat="0" applyBorder="0" applyAlignment="0" applyProtection="0"/>
    <xf numFmtId="0" fontId="38" fillId="10" borderId="0" applyNumberFormat="0" applyBorder="0" applyAlignment="0" applyProtection="0"/>
    <xf numFmtId="0" fontId="33" fillId="2" borderId="0" applyNumberFormat="0" applyBorder="0" applyAlignment="0" applyProtection="0"/>
    <xf numFmtId="0" fontId="33" fillId="6" borderId="0" applyNumberFormat="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77" fillId="0" borderId="0"/>
    <xf numFmtId="0" fontId="13" fillId="0" borderId="0"/>
    <xf numFmtId="43" fontId="13" fillId="0" borderId="0" applyFont="0" applyFill="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65" fillId="0" borderId="0" applyNumberFormat="0" applyFill="0" applyBorder="0" applyAlignment="0" applyProtection="0"/>
    <xf numFmtId="0" fontId="13" fillId="0" borderId="0"/>
    <xf numFmtId="0" fontId="38" fillId="55" borderId="0" applyNumberFormat="0" applyBorder="0" applyAlignment="0" applyProtection="0"/>
    <xf numFmtId="0" fontId="14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50" borderId="0" applyNumberFormat="0" applyBorder="0" applyAlignment="0" applyProtection="0"/>
    <xf numFmtId="0" fontId="13" fillId="0" borderId="0"/>
    <xf numFmtId="0" fontId="13" fillId="0" borderId="0"/>
    <xf numFmtId="0" fontId="13" fillId="52" borderId="0" applyNumberFormat="0" applyBorder="0" applyAlignment="0" applyProtection="0"/>
    <xf numFmtId="0" fontId="13" fillId="48" borderId="0" applyNumberFormat="0" applyBorder="0" applyAlignment="0" applyProtection="0"/>
    <xf numFmtId="0" fontId="13" fillId="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47" fillId="56" borderId="3" applyNumberFormat="0" applyAlignment="0" applyProtection="0"/>
    <xf numFmtId="0" fontId="13" fillId="0" borderId="0"/>
    <xf numFmtId="0" fontId="13" fillId="0" borderId="0"/>
    <xf numFmtId="0" fontId="13" fillId="0" borderId="0"/>
    <xf numFmtId="0" fontId="13" fillId="0" borderId="0"/>
    <xf numFmtId="0" fontId="13" fillId="0" borderId="0"/>
    <xf numFmtId="0" fontId="33" fillId="0" borderId="0"/>
    <xf numFmtId="0" fontId="35" fillId="0" borderId="0">
      <alignment vertical="top"/>
    </xf>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3" fillId="0" borderId="0"/>
    <xf numFmtId="0" fontId="143" fillId="0" borderId="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3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7" borderId="0" applyNumberFormat="0" applyBorder="0" applyAlignment="0" applyProtection="0"/>
    <xf numFmtId="0" fontId="13" fillId="48" borderId="0" applyNumberFormat="0" applyBorder="0" applyAlignment="0" applyProtection="0"/>
    <xf numFmtId="0" fontId="13" fillId="0" borderId="0"/>
    <xf numFmtId="0" fontId="13" fillId="0" borderId="0"/>
    <xf numFmtId="0" fontId="13" fillId="0" borderId="0"/>
    <xf numFmtId="0" fontId="13" fillId="0" borderId="0"/>
    <xf numFmtId="43" fontId="34"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143" fillId="0" borderId="0"/>
    <xf numFmtId="0" fontId="13" fillId="0" borderId="0"/>
    <xf numFmtId="0" fontId="13" fillId="0" borderId="0"/>
    <xf numFmtId="0" fontId="13" fillId="0" borderId="0"/>
    <xf numFmtId="0" fontId="13" fillId="0" borderId="0"/>
    <xf numFmtId="0" fontId="13" fillId="0" borderId="0"/>
    <xf numFmtId="0" fontId="13" fillId="51" borderId="0" applyNumberFormat="0" applyBorder="0" applyAlignment="0" applyProtection="0"/>
    <xf numFmtId="0" fontId="13" fillId="0" borderId="0"/>
    <xf numFmtId="0" fontId="13" fillId="53" borderId="0" applyNumberFormat="0" applyBorder="0" applyAlignment="0" applyProtection="0"/>
    <xf numFmtId="0" fontId="13" fillId="5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3" borderId="0" applyNumberFormat="0" applyBorder="0" applyAlignment="0" applyProtection="0"/>
    <xf numFmtId="0" fontId="13" fillId="2"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39" fillId="5" borderId="0" applyNumberFormat="0" applyBorder="0" applyAlignment="0" applyProtection="0"/>
    <xf numFmtId="0" fontId="38" fillId="6" borderId="0" applyNumberFormat="0" applyBorder="0" applyAlignment="0" applyProtection="0"/>
    <xf numFmtId="0" fontId="38" fillId="3" borderId="0" applyNumberFormat="0" applyBorder="0" applyAlignment="0" applyProtection="0"/>
    <xf numFmtId="0" fontId="38" fillId="11" borderId="0" applyNumberFormat="0" applyBorder="0" applyAlignment="0" applyProtection="0"/>
    <xf numFmtId="0" fontId="13" fillId="0" borderId="0"/>
    <xf numFmtId="0" fontId="13" fillId="0" borderId="0"/>
    <xf numFmtId="0" fontId="38" fillId="19" borderId="0" applyNumberFormat="0" applyBorder="0" applyAlignment="0" applyProtection="0"/>
    <xf numFmtId="0" fontId="13" fillId="0" borderId="0"/>
    <xf numFmtId="0" fontId="38" fillId="6" borderId="0" applyNumberFormat="0" applyBorder="0" applyAlignment="0" applyProtection="0"/>
    <xf numFmtId="0" fontId="13" fillId="0" borderId="0"/>
    <xf numFmtId="0" fontId="33" fillId="25" borderId="0" applyNumberFormat="0" applyBorder="0" applyAlignment="0" applyProtection="0"/>
    <xf numFmtId="0" fontId="13" fillId="0" borderId="0"/>
    <xf numFmtId="0" fontId="33" fillId="6" borderId="0" applyNumberFormat="0" applyBorder="0" applyAlignment="0" applyProtection="0"/>
    <xf numFmtId="0" fontId="33" fillId="3" borderId="0" applyNumberFormat="0" applyBorder="0" applyAlignment="0" applyProtection="0"/>
    <xf numFmtId="0" fontId="13" fillId="0" borderId="0"/>
    <xf numFmtId="0" fontId="13" fillId="0" borderId="0"/>
    <xf numFmtId="0" fontId="13" fillId="0" borderId="0"/>
    <xf numFmtId="43" fontId="34" fillId="0" borderId="0" applyFont="0" applyFill="0" applyBorder="0" applyAlignment="0" applyProtection="0"/>
    <xf numFmtId="0" fontId="13" fillId="0" borderId="0"/>
    <xf numFmtId="0" fontId="13" fillId="0" borderId="0"/>
    <xf numFmtId="0" fontId="13" fillId="0" borderId="0"/>
    <xf numFmtId="0" fontId="13" fillId="0" borderId="0"/>
    <xf numFmtId="0" fontId="167" fillId="0" borderId="0" applyNumberFormat="0" applyFill="0" applyBorder="0" applyAlignment="0" applyProtection="0">
      <alignment vertical="top"/>
      <protection locked="0"/>
    </xf>
    <xf numFmtId="0" fontId="13" fillId="0" borderId="0"/>
    <xf numFmtId="0" fontId="77" fillId="0" borderId="0"/>
    <xf numFmtId="0" fontId="13" fillId="0" borderId="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77" fillId="0" borderId="0"/>
    <xf numFmtId="0" fontId="13" fillId="0" borderId="0"/>
    <xf numFmtId="43" fontId="13" fillId="0" borderId="0" applyFont="0" applyFill="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3" fillId="0" borderId="0"/>
    <xf numFmtId="0" fontId="143" fillId="0" borderId="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14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7" fillId="0" borderId="0"/>
    <xf numFmtId="0" fontId="34"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34"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4"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34"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35" fillId="0" borderId="0"/>
    <xf numFmtId="0" fontId="143" fillId="0" borderId="0"/>
    <xf numFmtId="43" fontId="154" fillId="0" borderId="0" applyFont="0" applyFill="0" applyBorder="0" applyAlignment="0" applyProtection="0"/>
    <xf numFmtId="0" fontId="54" fillId="7" borderId="3" applyNumberFormat="0" applyAlignment="0" applyProtection="0"/>
    <xf numFmtId="0" fontId="54" fillId="7" borderId="3" applyNumberFormat="0" applyAlignment="0" applyProtection="0"/>
    <xf numFmtId="0" fontId="143" fillId="0" borderId="0">
      <alignment vertical="top"/>
    </xf>
    <xf numFmtId="0" fontId="143" fillId="0" borderId="0">
      <alignment vertical="top"/>
    </xf>
    <xf numFmtId="0" fontId="143" fillId="0" borderId="0">
      <alignment vertical="top"/>
    </xf>
    <xf numFmtId="0" fontId="143" fillId="0" borderId="0">
      <alignment vertical="top"/>
    </xf>
    <xf numFmtId="43" fontId="154" fillId="0" borderId="0" applyFont="0" applyFill="0" applyBorder="0" applyAlignment="0" applyProtection="0"/>
    <xf numFmtId="0" fontId="143" fillId="0" borderId="0"/>
    <xf numFmtId="9" fontId="154" fillId="0" borderId="0" applyFont="0" applyFill="0" applyBorder="0" applyAlignment="0" applyProtection="0"/>
    <xf numFmtId="0" fontId="143" fillId="0" borderId="0"/>
    <xf numFmtId="0" fontId="178" fillId="0" borderId="0"/>
    <xf numFmtId="9" fontId="154" fillId="0" borderId="0" applyFont="0" applyFill="0" applyBorder="0" applyAlignment="0" applyProtection="0"/>
    <xf numFmtId="205" fontId="34" fillId="0" borderId="0" applyFont="0" applyFill="0" applyBorder="0" applyAlignment="0" applyProtection="0"/>
    <xf numFmtId="0" fontId="12" fillId="0" borderId="0"/>
    <xf numFmtId="0" fontId="35" fillId="0" borderId="0">
      <protection locked="0"/>
    </xf>
    <xf numFmtId="0" fontId="35" fillId="0" borderId="0">
      <protection locked="0"/>
    </xf>
    <xf numFmtId="0" fontId="35" fillId="0" borderId="0">
      <protection locked="0"/>
    </xf>
    <xf numFmtId="43" fontId="35" fillId="0" borderId="0" applyFont="0" applyFill="0" applyBorder="0" applyAlignment="0" applyProtection="0"/>
    <xf numFmtId="0" fontId="11" fillId="0" borderId="0"/>
    <xf numFmtId="43" fontId="11" fillId="0" borderId="0" applyFont="0" applyFill="0" applyBorder="0" applyAlignment="0" applyProtection="0"/>
    <xf numFmtId="0" fontId="35" fillId="0" borderId="0"/>
    <xf numFmtId="205" fontId="77" fillId="0" borderId="0" applyFont="0" applyFill="0" applyBorder="0" applyAlignment="0" applyProtection="0"/>
    <xf numFmtId="0" fontId="59" fillId="20" borderId="81" applyNumberFormat="0" applyAlignment="0" applyProtection="0"/>
    <xf numFmtId="9" fontId="77" fillId="0" borderId="0" applyFont="0" applyFill="0" applyBorder="0" applyAlignment="0" applyProtection="0"/>
    <xf numFmtId="0" fontId="54" fillId="7" borderId="93" applyNumberFormat="0" applyAlignment="0" applyProtection="0"/>
    <xf numFmtId="43" fontId="34" fillId="0" borderId="0" applyFont="0" applyFill="0" applyBorder="0" applyAlignment="0" applyProtection="0"/>
    <xf numFmtId="205" fontId="77" fillId="0" borderId="0" applyFont="0" applyFill="0" applyBorder="0" applyAlignment="0" applyProtection="0"/>
    <xf numFmtId="0" fontId="34" fillId="0" borderId="0"/>
    <xf numFmtId="0" fontId="63" fillId="0" borderId="85" applyNumberFormat="0" applyFill="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149" fillId="62" borderId="22"/>
    <xf numFmtId="9" fontId="77" fillId="0" borderId="0" applyFont="0" applyFill="0" applyBorder="0" applyAlignment="0" applyProtection="0"/>
    <xf numFmtId="205" fontId="77" fillId="0" borderId="0" applyFont="0" applyFill="0" applyBorder="0" applyAlignment="0" applyProtection="0"/>
    <xf numFmtId="0" fontId="63" fillId="0" borderId="99" applyNumberFormat="0" applyFill="0" applyAlignment="0" applyProtection="0"/>
    <xf numFmtId="9" fontId="77" fillId="0" borderId="0" applyFont="0" applyFill="0" applyBorder="0" applyAlignment="0" applyProtection="0"/>
    <xf numFmtId="0" fontId="35" fillId="0" borderId="0"/>
    <xf numFmtId="43" fontId="33" fillId="0" borderId="0" applyFont="0" applyFill="0" applyBorder="0" applyAlignment="0" applyProtection="0"/>
    <xf numFmtId="0" fontId="127" fillId="0" borderId="94"/>
    <xf numFmtId="0" fontId="180" fillId="42" borderId="0">
      <alignment horizontal="center"/>
    </xf>
    <xf numFmtId="40" fontId="143" fillId="37" borderId="0">
      <alignment horizontal="right"/>
    </xf>
    <xf numFmtId="0" fontId="54" fillId="7" borderId="93" applyNumberFormat="0" applyAlignment="0" applyProtection="0"/>
    <xf numFmtId="0" fontId="53" fillId="0" borderId="95" applyNumberFormat="0" applyFill="0" applyAlignment="0" applyProtection="0"/>
    <xf numFmtId="0" fontId="184" fillId="62" borderId="0" applyBorder="0">
      <alignment horizontal="centerContinuous"/>
    </xf>
    <xf numFmtId="0" fontId="183" fillId="56" borderId="0" applyBorder="0">
      <alignment horizontal="centerContinuous"/>
    </xf>
    <xf numFmtId="0" fontId="149" fillId="62" borderId="22"/>
    <xf numFmtId="0" fontId="165" fillId="0" borderId="88" applyNumberFormat="0" applyFill="0" applyAlignment="0" applyProtection="0"/>
    <xf numFmtId="0" fontId="180" fillId="42" borderId="0">
      <alignment horizontal="center"/>
    </xf>
    <xf numFmtId="40" fontId="143" fillId="37" borderId="0">
      <alignment horizontal="right"/>
    </xf>
    <xf numFmtId="0" fontId="42" fillId="20" borderId="77" applyNumberFormat="0" applyAlignment="0" applyProtection="0"/>
    <xf numFmtId="0" fontId="54" fillId="24" borderId="93" applyNumberFormat="0" applyAlignment="0" applyProtection="0"/>
    <xf numFmtId="0" fontId="262" fillId="0" borderId="0" applyNumberFormat="0" applyFill="0" applyBorder="0" applyAlignment="0" applyProtection="0"/>
    <xf numFmtId="0" fontId="54" fillId="24" borderId="93" applyNumberFormat="0" applyAlignment="0" applyProtection="0"/>
    <xf numFmtId="9" fontId="77" fillId="0" borderId="0" applyFont="0" applyFill="0" applyBorder="0" applyAlignment="0" applyProtection="0"/>
    <xf numFmtId="0" fontId="71" fillId="0" borderId="94"/>
    <xf numFmtId="0" fontId="178" fillId="0" borderId="0" applyNumberFormat="0" applyFill="0" applyBorder="0" applyAlignment="0" applyProtection="0"/>
    <xf numFmtId="230" fontId="45" fillId="0" borderId="0" applyFill="0" applyBorder="0" applyAlignment="0"/>
    <xf numFmtId="0" fontId="71" fillId="0" borderId="78"/>
    <xf numFmtId="0" fontId="178" fillId="0" borderId="0" applyNumberFormat="0" applyFill="0" applyBorder="0" applyAlignment="0" applyProtection="0"/>
    <xf numFmtId="0" fontId="149" fillId="62" borderId="22"/>
    <xf numFmtId="0" fontId="59" fillId="20" borderId="97" applyNumberFormat="0" applyAlignment="0" applyProtection="0"/>
    <xf numFmtId="0" fontId="53" fillId="0" borderId="79" applyNumberFormat="0" applyFill="0" applyAlignment="0" applyProtection="0"/>
    <xf numFmtId="0" fontId="54" fillId="7" borderId="77" applyNumberFormat="0" applyAlignment="0" applyProtection="0"/>
    <xf numFmtId="43" fontId="33" fillId="0" borderId="0" applyFont="0" applyFill="0" applyBorder="0" applyAlignment="0" applyProtection="0"/>
    <xf numFmtId="0" fontId="54" fillId="7" borderId="77" applyNumberFormat="0" applyAlignment="0" applyProtection="0"/>
    <xf numFmtId="0" fontId="54" fillId="7" borderId="77" applyNumberFormat="0" applyAlignment="0" applyProtection="0"/>
    <xf numFmtId="0" fontId="54" fillId="7" borderId="77" applyNumberFormat="0" applyAlignment="0" applyProtection="0"/>
    <xf numFmtId="0" fontId="54" fillId="7" borderId="77" applyNumberFormat="0" applyAlignment="0" applyProtection="0"/>
    <xf numFmtId="0" fontId="54" fillId="7" borderId="77" applyNumberFormat="0" applyAlignment="0" applyProtection="0"/>
    <xf numFmtId="0" fontId="53" fillId="0" borderId="87" applyNumberFormat="0" applyFill="0" applyAlignment="0" applyProtection="0"/>
    <xf numFmtId="0" fontId="178" fillId="0" borderId="0" applyNumberFormat="0" applyFill="0" applyBorder="0" applyAlignment="0" applyProtection="0"/>
    <xf numFmtId="43" fontId="33" fillId="0" borderId="0" applyFont="0" applyFill="0" applyBorder="0" applyAlignment="0" applyProtection="0"/>
    <xf numFmtId="0" fontId="34" fillId="0" borderId="0" applyFont="0" applyFill="0" applyBorder="0" applyAlignment="0" applyProtection="0"/>
    <xf numFmtId="263" fontId="73" fillId="0" borderId="0" applyFont="0" applyFill="0" applyBorder="0" applyAlignment="0" applyProtection="0"/>
    <xf numFmtId="43" fontId="33" fillId="0" borderId="0" applyFont="0" applyFill="0" applyBorder="0" applyAlignment="0" applyProtection="0"/>
    <xf numFmtId="43" fontId="77" fillId="0" borderId="0" applyFont="0" applyFill="0" applyBorder="0" applyAlignment="0" applyProtection="0"/>
    <xf numFmtId="49" fontId="80" fillId="0" borderId="86" applyNumberFormat="0" applyAlignment="0" applyProtection="0">
      <alignment horizontal="left" wrapText="1"/>
    </xf>
    <xf numFmtId="0" fontId="53" fillId="0" borderId="95" applyNumberFormat="0" applyFill="0" applyAlignment="0" applyProtection="0"/>
    <xf numFmtId="0" fontId="53" fillId="0" borderId="95" applyNumberFormat="0" applyFill="0" applyAlignment="0" applyProtection="0"/>
    <xf numFmtId="0" fontId="178" fillId="0" borderId="0" applyNumberFormat="0" applyFill="0" applyBorder="0" applyAlignment="0" applyProtection="0"/>
    <xf numFmtId="0" fontId="35" fillId="25" borderId="80" applyNumberFormat="0" applyFont="0" applyAlignment="0" applyProtection="0"/>
    <xf numFmtId="0" fontId="35" fillId="25" borderId="80" applyNumberFormat="0" applyFont="0" applyAlignment="0" applyProtection="0"/>
    <xf numFmtId="0" fontId="35" fillId="25" borderId="80" applyNumberFormat="0" applyFont="0" applyAlignment="0" applyProtection="0"/>
    <xf numFmtId="43" fontId="33" fillId="0" borderId="0" applyFont="0" applyFill="0" applyBorder="0" applyAlignment="0" applyProtection="0"/>
    <xf numFmtId="0" fontId="59" fillId="20" borderId="81" applyNumberFormat="0" applyAlignment="0" applyProtection="0"/>
    <xf numFmtId="0" fontId="59" fillId="20" borderId="81" applyNumberFormat="0" applyAlignment="0" applyProtection="0"/>
    <xf numFmtId="0" fontId="180" fillId="42" borderId="0">
      <alignment horizontal="center"/>
    </xf>
    <xf numFmtId="0" fontId="149" fillId="62" borderId="22"/>
    <xf numFmtId="0" fontId="183" fillId="56" borderId="0" applyBorder="0">
      <alignment horizontal="centerContinuous"/>
    </xf>
    <xf numFmtId="0" fontId="42" fillId="20" borderId="93" applyNumberFormat="0" applyAlignment="0" applyProtection="0"/>
    <xf numFmtId="0" fontId="184" fillId="62" borderId="0" applyBorder="0">
      <alignment horizontal="centerContinuous"/>
    </xf>
    <xf numFmtId="0" fontId="178" fillId="0" borderId="0" applyNumberFormat="0" applyFill="0" applyBorder="0" applyAlignment="0" applyProtection="0"/>
    <xf numFmtId="4" fontId="202" fillId="0" borderId="98" applyNumberFormat="0" applyProtection="0">
      <alignment horizontal="right" vertical="center"/>
    </xf>
    <xf numFmtId="43" fontId="33" fillId="0" borderId="0" applyFont="0" applyFill="0" applyBorder="0" applyAlignment="0" applyProtection="0"/>
    <xf numFmtId="264" fontId="55" fillId="0" borderId="0"/>
    <xf numFmtId="0" fontId="54" fillId="7" borderId="93" applyNumberFormat="0" applyAlignment="0" applyProtection="0"/>
    <xf numFmtId="0" fontId="54" fillId="7" borderId="93" applyNumberFormat="0" applyAlignment="0" applyProtection="0"/>
    <xf numFmtId="0" fontId="54" fillId="24" borderId="77" applyNumberFormat="0" applyAlignment="0" applyProtection="0"/>
    <xf numFmtId="0" fontId="54" fillId="24" borderId="77" applyNumberFormat="0" applyAlignment="0" applyProtection="0"/>
    <xf numFmtId="0" fontId="54" fillId="24" borderId="77" applyNumberFormat="0" applyAlignment="0" applyProtection="0"/>
    <xf numFmtId="0" fontId="54" fillId="24" borderId="77" applyNumberFormat="0" applyAlignment="0" applyProtection="0"/>
    <xf numFmtId="0" fontId="54" fillId="24" borderId="77" applyNumberFormat="0" applyAlignment="0" applyProtection="0"/>
    <xf numFmtId="0" fontId="54" fillId="24" borderId="77" applyNumberFormat="0" applyAlignment="0" applyProtection="0"/>
    <xf numFmtId="0" fontId="53" fillId="0" borderId="87" applyNumberFormat="0" applyFill="0" applyAlignment="0" applyProtection="0"/>
    <xf numFmtId="0" fontId="53" fillId="0" borderId="87" applyNumberFormat="0" applyFill="0" applyAlignment="0" applyProtection="0"/>
    <xf numFmtId="0" fontId="42" fillId="20" borderId="93" applyNumberFormat="0" applyAlignment="0" applyProtection="0"/>
    <xf numFmtId="0" fontId="34" fillId="0" borderId="0"/>
    <xf numFmtId="0" fontId="34" fillId="0" borderId="0">
      <alignment vertical="top"/>
    </xf>
    <xf numFmtId="0" fontId="42" fillId="56" borderId="93" applyNumberFormat="0" applyAlignment="0" applyProtection="0"/>
    <xf numFmtId="0" fontId="34" fillId="0" borderId="0"/>
    <xf numFmtId="0" fontId="34" fillId="0" borderId="0"/>
    <xf numFmtId="0" fontId="77" fillId="0" borderId="0"/>
    <xf numFmtId="0" fontId="35" fillId="25" borderId="80" applyNumberFormat="0" applyFont="0" applyAlignment="0" applyProtection="0"/>
    <xf numFmtId="0" fontId="35" fillId="25" borderId="80" applyNumberFormat="0" applyFont="0" applyAlignment="0" applyProtection="0"/>
    <xf numFmtId="0" fontId="59" fillId="56" borderId="81" applyNumberFormat="0" applyAlignment="0" applyProtection="0"/>
    <xf numFmtId="0" fontId="10" fillId="0" borderId="0"/>
    <xf numFmtId="40" fontId="143" fillId="37" borderId="0">
      <alignment horizontal="right"/>
    </xf>
    <xf numFmtId="0" fontId="180" fillId="42" borderId="0">
      <alignment horizontal="center"/>
    </xf>
    <xf numFmtId="0" fontId="63" fillId="0" borderId="99" applyNumberFormat="0" applyFill="0" applyAlignment="0" applyProtection="0"/>
    <xf numFmtId="0" fontId="149" fillId="62" borderId="22"/>
    <xf numFmtId="0" fontId="183" fillId="56" borderId="0" applyBorder="0">
      <alignment horizontal="centerContinuous"/>
    </xf>
    <xf numFmtId="0" fontId="184" fillId="62" borderId="0" applyBorder="0">
      <alignment horizontal="centerContinuous"/>
    </xf>
    <xf numFmtId="0" fontId="34" fillId="0" borderId="0"/>
    <xf numFmtId="9" fontId="34" fillId="0" borderId="0" applyFont="0" applyFill="0" applyBorder="0" applyAlignment="0" applyProtection="0"/>
    <xf numFmtId="0" fontId="184" fillId="62" borderId="0" applyBorder="0">
      <alignment horizontal="centerContinuous"/>
    </xf>
    <xf numFmtId="9" fontId="35" fillId="0" borderId="0" applyFill="0" applyBorder="0" applyAlignment="0" applyProtection="0"/>
    <xf numFmtId="0" fontId="59" fillId="20" borderId="97" applyNumberFormat="0" applyAlignment="0" applyProtection="0"/>
    <xf numFmtId="14" fontId="263" fillId="0" borderId="0" applyNumberFormat="0" applyFill="0" applyBorder="0" applyAlignment="0" applyProtection="0">
      <alignment horizontal="left"/>
    </xf>
    <xf numFmtId="40" fontId="264" fillId="0" borderId="0" applyBorder="0">
      <alignment horizontal="right"/>
    </xf>
    <xf numFmtId="0" fontId="42" fillId="20" borderId="93" applyNumberFormat="0" applyAlignment="0" applyProtection="0"/>
    <xf numFmtId="9" fontId="77" fillId="0" borderId="0" applyFont="0" applyFill="0" applyBorder="0" applyAlignment="0" applyProtection="0"/>
    <xf numFmtId="205" fontId="77" fillId="0" borderId="0" applyFont="0" applyFill="0" applyBorder="0" applyAlignment="0" applyProtection="0"/>
    <xf numFmtId="0" fontId="35" fillId="0" borderId="0"/>
    <xf numFmtId="0" fontId="34" fillId="0" borderId="0"/>
    <xf numFmtId="0" fontId="34" fillId="0" borderId="0"/>
    <xf numFmtId="0" fontId="33" fillId="7" borderId="0" applyNumberFormat="0" applyBorder="0" applyAlignment="0" applyProtection="0"/>
    <xf numFmtId="0" fontId="33" fillId="9" borderId="0" applyNumberFormat="0" applyBorder="0" applyAlignment="0" applyProtection="0"/>
    <xf numFmtId="0" fontId="33" fillId="25" borderId="0" applyNumberFormat="0" applyBorder="0" applyAlignment="0" applyProtection="0"/>
    <xf numFmtId="0" fontId="33" fillId="7" borderId="0" applyNumberFormat="0" applyBorder="0" applyAlignment="0" applyProtection="0"/>
    <xf numFmtId="0" fontId="33" fillId="25" borderId="0" applyNumberFormat="0" applyBorder="0" applyAlignment="0" applyProtection="0"/>
    <xf numFmtId="0" fontId="33" fillId="20" borderId="0" applyNumberFormat="0" applyBorder="0" applyAlignment="0" applyProtection="0"/>
    <xf numFmtId="0" fontId="33" fillId="24" borderId="0" applyNumberFormat="0" applyBorder="0" applyAlignment="0" applyProtection="0"/>
    <xf numFmtId="0" fontId="33" fillId="20" borderId="0" applyNumberFormat="0" applyBorder="0" applyAlignment="0" applyProtection="0"/>
    <xf numFmtId="0" fontId="33" fillId="24" borderId="0" applyNumberFormat="0" applyBorder="0" applyAlignment="0" applyProtection="0"/>
    <xf numFmtId="0" fontId="38" fillId="14" borderId="0" applyNumberFormat="0" applyBorder="0" applyAlignment="0" applyProtection="0"/>
    <xf numFmtId="0" fontId="38" fillId="24" borderId="0" applyNumberFormat="0" applyBorder="0" applyAlignment="0" applyProtection="0"/>
    <xf numFmtId="0" fontId="38" fillId="20" borderId="0" applyNumberFormat="0" applyBorder="0" applyAlignment="0" applyProtection="0"/>
    <xf numFmtId="0" fontId="38" fillId="9" borderId="0" applyNumberFormat="0" applyBorder="0" applyAlignment="0" applyProtection="0"/>
    <xf numFmtId="0" fontId="38" fillId="14" borderId="0" applyNumberFormat="0" applyBorder="0" applyAlignment="0" applyProtection="0"/>
    <xf numFmtId="0" fontId="38" fillId="55" borderId="0" applyNumberFormat="0" applyBorder="0" applyAlignment="0" applyProtection="0"/>
    <xf numFmtId="0" fontId="40" fillId="0" borderId="1" applyNumberFormat="0" applyFill="0" applyAlignment="0" applyProtection="0"/>
    <xf numFmtId="230" fontId="45" fillId="0" borderId="0" applyFill="0" applyBorder="0" applyAlignment="0"/>
    <xf numFmtId="230" fontId="45" fillId="0" borderId="0" applyFill="0" applyBorder="0" applyAlignment="0"/>
    <xf numFmtId="0" fontId="42" fillId="56" borderId="3" applyNumberFormat="0" applyAlignment="0" applyProtection="0"/>
    <xf numFmtId="0" fontId="53" fillId="0" borderId="79" applyNumberFormat="0" applyFill="0" applyAlignment="0" applyProtection="0"/>
    <xf numFmtId="0" fontId="54" fillId="7" borderId="93" applyNumberFormat="0" applyAlignment="0" applyProtection="0"/>
    <xf numFmtId="43" fontId="77" fillId="0" borderId="0" applyFont="0" applyFill="0" applyBorder="0" applyAlignment="0" applyProtection="0"/>
    <xf numFmtId="43" fontId="10"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10"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45" fillId="0" borderId="0">
      <alignment vertical="top"/>
    </xf>
    <xf numFmtId="43" fontId="35" fillId="0" borderId="0" applyFont="0" applyFill="0" applyBorder="0" applyAlignment="0" applyProtection="0"/>
    <xf numFmtId="0" fontId="34"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63" fontId="73" fillId="0" borderId="0" applyFont="0" applyFill="0" applyBorder="0" applyAlignment="0" applyProtection="0"/>
    <xf numFmtId="43" fontId="10" fillId="0" borderId="0" applyFont="0" applyFill="0" applyBorder="0" applyAlignment="0" applyProtection="0"/>
    <xf numFmtId="43" fontId="3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5" fontId="73" fillId="0" borderId="0" applyFont="0" applyFill="0" applyBorder="0" applyAlignment="0" applyProtection="0"/>
    <xf numFmtId="43" fontId="34" fillId="0" borderId="0" applyFont="0" applyFill="0" applyBorder="0" applyAlignment="0" applyProtection="0"/>
    <xf numFmtId="43" fontId="10" fillId="0" borderId="0" applyFont="0" applyFill="0" applyBorder="0" applyAlignment="0" applyProtection="0"/>
    <xf numFmtId="0" fontId="59" fillId="20" borderId="81" applyNumberFormat="0" applyAlignment="0" applyProtection="0"/>
    <xf numFmtId="44" fontId="77" fillId="0" borderId="0" applyFont="0" applyFill="0" applyBorder="0" applyAlignment="0" applyProtection="0"/>
    <xf numFmtId="0" fontId="161" fillId="0" borderId="73" applyNumberFormat="0" applyFill="0" applyAlignment="0" applyProtection="0"/>
    <xf numFmtId="0" fontId="163" fillId="0" borderId="8" applyNumberFormat="0" applyFill="0" applyAlignment="0" applyProtection="0"/>
    <xf numFmtId="0" fontId="165" fillId="0" borderId="74" applyNumberFormat="0" applyFill="0" applyAlignment="0" applyProtection="0"/>
    <xf numFmtId="0" fontId="1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165" fillId="0" borderId="84" applyNumberFormat="0" applyFill="0" applyAlignment="0" applyProtection="0"/>
    <xf numFmtId="0" fontId="56" fillId="0" borderId="11" applyNumberFormat="0" applyFill="0" applyAlignment="0" applyProtection="0"/>
    <xf numFmtId="0" fontId="56" fillId="0" borderId="11" applyNumberFormat="0" applyFill="0" applyAlignment="0" applyProtection="0"/>
    <xf numFmtId="0" fontId="56" fillId="0" borderId="11" applyNumberFormat="0" applyFill="0" applyAlignment="0" applyProtection="0"/>
    <xf numFmtId="0" fontId="266" fillId="0" borderId="0"/>
    <xf numFmtId="0" fontId="180" fillId="42" borderId="0">
      <alignment horizontal="center"/>
    </xf>
    <xf numFmtId="0" fontId="266" fillId="0" borderId="0"/>
    <xf numFmtId="0" fontId="183" fillId="56" borderId="0" applyBorder="0">
      <alignment horizontal="centerContinuous"/>
    </xf>
    <xf numFmtId="0" fontId="35" fillId="0" borderId="0"/>
    <xf numFmtId="0" fontId="267" fillId="0" borderId="0"/>
    <xf numFmtId="0" fontId="267" fillId="0" borderId="0"/>
    <xf numFmtId="0" fontId="35" fillId="0" borderId="0"/>
    <xf numFmtId="0" fontId="35" fillId="0" borderId="0"/>
    <xf numFmtId="0" fontId="35" fillId="0" borderId="0"/>
    <xf numFmtId="0" fontId="34" fillId="0" borderId="0">
      <alignment vertical="top"/>
    </xf>
    <xf numFmtId="0" fontId="34" fillId="0" borderId="0"/>
    <xf numFmtId="0" fontId="34" fillId="0" borderId="0"/>
    <xf numFmtId="0" fontId="35" fillId="0" borderId="0"/>
    <xf numFmtId="0" fontId="35" fillId="0" borderId="0"/>
    <xf numFmtId="0" fontId="35" fillId="0" borderId="0"/>
    <xf numFmtId="0" fontId="35" fillId="0" borderId="0"/>
    <xf numFmtId="0" fontId="35" fillId="0" borderId="0"/>
    <xf numFmtId="0" fontId="35" fillId="0" borderId="0"/>
    <xf numFmtId="0" fontId="26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25" borderId="80" applyNumberFormat="0" applyFont="0" applyAlignment="0" applyProtection="0"/>
    <xf numFmtId="0" fontId="35" fillId="0" borderId="0"/>
    <xf numFmtId="0" fontId="10" fillId="0" borderId="0"/>
    <xf numFmtId="0" fontId="10" fillId="0" borderId="0"/>
    <xf numFmtId="0" fontId="35" fillId="25" borderId="12" applyNumberFormat="0" applyFont="0" applyAlignment="0" applyProtection="0"/>
    <xf numFmtId="0" fontId="35" fillId="25" borderId="12" applyNumberFormat="0" applyFont="0" applyAlignment="0" applyProtection="0"/>
    <xf numFmtId="0" fontId="59" fillId="56" borderId="13" applyNumberFormat="0" applyAlignment="0" applyProtection="0"/>
    <xf numFmtId="9" fontId="10"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0" fillId="0" borderId="0" applyFont="0" applyFill="0" applyBorder="0" applyAlignment="0" applyProtection="0"/>
    <xf numFmtId="49" fontId="80" fillId="0" borderId="92" applyNumberFormat="0" applyAlignment="0" applyProtection="0">
      <alignment horizontal="left" wrapText="1"/>
    </xf>
    <xf numFmtId="9" fontId="35" fillId="0" borderId="0" applyFont="0" applyFill="0" applyBorder="0" applyAlignment="0" applyProtection="0"/>
    <xf numFmtId="9" fontId="34" fillId="0" borderId="0" applyFont="0" applyFill="0" applyBorder="0" applyAlignment="0" applyProtection="0"/>
    <xf numFmtId="0" fontId="183" fillId="56" borderId="0" applyBorder="0">
      <alignment horizontal="centerContinuous"/>
    </xf>
    <xf numFmtId="40" fontId="143" fillId="37" borderId="0">
      <alignment horizontal="right"/>
    </xf>
    <xf numFmtId="0" fontId="34" fillId="0" borderId="0"/>
    <xf numFmtId="0" fontId="149" fillId="62" borderId="22"/>
    <xf numFmtId="0" fontId="63" fillId="0" borderId="75" applyNumberFormat="0" applyFill="0" applyAlignment="0" applyProtection="0"/>
    <xf numFmtId="43" fontId="77" fillId="0" borderId="0" applyFont="0" applyFill="0" applyBorder="0" applyAlignment="0" applyProtection="0"/>
    <xf numFmtId="43" fontId="10" fillId="0" borderId="0" applyFont="0" applyFill="0" applyBorder="0" applyAlignment="0" applyProtection="0"/>
    <xf numFmtId="0" fontId="178" fillId="0" borderId="0" applyNumberFormat="0" applyFont="0" applyFill="0" applyBorder="0" applyProtection="0">
      <alignment vertical="center"/>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34" fillId="0" borderId="0"/>
    <xf numFmtId="43" fontId="10" fillId="0" borderId="0" applyFont="0" applyFill="0" applyBorder="0" applyAlignment="0" applyProtection="0"/>
    <xf numFmtId="0" fontId="178"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35" fillId="0" borderId="0"/>
    <xf numFmtId="0" fontId="35" fillId="0" borderId="0"/>
    <xf numFmtId="0" fontId="10" fillId="0" borderId="0"/>
    <xf numFmtId="43" fontId="34" fillId="0" borderId="0" applyFont="0" applyFill="0" applyBorder="0" applyAlignment="0" applyProtection="0"/>
    <xf numFmtId="0" fontId="266" fillId="0" borderId="0">
      <alignment vertical="top"/>
    </xf>
    <xf numFmtId="43" fontId="10" fillId="0" borderId="0" applyFont="0" applyFill="0" applyBorder="0" applyAlignment="0" applyProtection="0"/>
    <xf numFmtId="0" fontId="34"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34"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34"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35" fillId="0" borderId="0"/>
    <xf numFmtId="205" fontId="34" fillId="0" borderId="0" applyFont="0" applyFill="0" applyBorder="0" applyAlignment="0" applyProtection="0"/>
    <xf numFmtId="0" fontId="10" fillId="0" borderId="0"/>
    <xf numFmtId="221" fontId="10" fillId="0" borderId="0"/>
    <xf numFmtId="221" fontId="266" fillId="0" borderId="0">
      <alignment vertical="top"/>
    </xf>
    <xf numFmtId="221" fontId="35" fillId="0" borderId="0"/>
    <xf numFmtId="43" fontId="10" fillId="0" borderId="0" applyFont="0" applyFill="0" applyBorder="0" applyAlignment="0" applyProtection="0"/>
    <xf numFmtId="9" fontId="10" fillId="0" borderId="0" applyFont="0" applyFill="0" applyBorder="0" applyAlignment="0" applyProtection="0"/>
    <xf numFmtId="221" fontId="266" fillId="0" borderId="0"/>
    <xf numFmtId="221" fontId="34" fillId="0" borderId="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265" fontId="34" fillId="0" borderId="0" applyFont="0" applyFill="0" applyBorder="0" applyProtection="0"/>
    <xf numFmtId="0" fontId="10" fillId="0" borderId="0"/>
    <xf numFmtId="0" fontId="53" fillId="0" borderId="95" applyNumberFormat="0" applyFill="0" applyAlignment="0" applyProtection="0"/>
    <xf numFmtId="0" fontId="54" fillId="24" borderId="77" applyNumberFormat="0" applyAlignment="0" applyProtection="0"/>
    <xf numFmtId="0" fontId="54" fillId="24" borderId="77" applyNumberFormat="0" applyAlignment="0" applyProtection="0"/>
    <xf numFmtId="0" fontId="35" fillId="25" borderId="96" applyNumberFormat="0" applyFont="0" applyAlignment="0" applyProtection="0"/>
    <xf numFmtId="0" fontId="180" fillId="42" borderId="0">
      <alignment horizontal="center"/>
    </xf>
    <xf numFmtId="205" fontId="77" fillId="0" borderId="0" applyFont="0" applyFill="0" applyBorder="0" applyAlignment="0" applyProtection="0"/>
    <xf numFmtId="0" fontId="165" fillId="0" borderId="100" applyNumberFormat="0" applyFill="0" applyAlignment="0" applyProtection="0"/>
    <xf numFmtId="0" fontId="54" fillId="24" borderId="93" applyNumberFormat="0" applyAlignment="0" applyProtection="0"/>
    <xf numFmtId="0" fontId="42" fillId="56" borderId="77" applyNumberFormat="0" applyAlignment="0" applyProtection="0"/>
    <xf numFmtId="0" fontId="35" fillId="0" borderId="0"/>
    <xf numFmtId="9" fontId="77" fillId="0" borderId="0" applyFont="0" applyFill="0" applyBorder="0" applyAlignment="0" applyProtection="0"/>
    <xf numFmtId="0" fontId="127" fillId="0" borderId="78"/>
    <xf numFmtId="0" fontId="63" fillId="0" borderId="83" applyNumberFormat="0" applyFill="0" applyAlignment="0" applyProtection="0"/>
    <xf numFmtId="0" fontId="63" fillId="0" borderId="83" applyNumberFormat="0" applyFill="0" applyAlignment="0" applyProtection="0"/>
    <xf numFmtId="0" fontId="63" fillId="0" borderId="83" applyNumberFormat="0" applyFill="0" applyAlignment="0" applyProtection="0"/>
    <xf numFmtId="0" fontId="63" fillId="0" borderId="83" applyNumberFormat="0" applyFill="0" applyAlignment="0" applyProtection="0"/>
    <xf numFmtId="0" fontId="71" fillId="0" borderId="78"/>
    <xf numFmtId="40" fontId="143" fillId="37" borderId="0">
      <alignment horizontal="right"/>
    </xf>
    <xf numFmtId="0" fontId="35" fillId="25" borderId="80" applyNumberFormat="0" applyFont="0" applyAlignment="0" applyProtection="0"/>
    <xf numFmtId="0" fontId="127" fillId="42" borderId="94"/>
    <xf numFmtId="0" fontId="184" fillId="62" borderId="0" applyBorder="0">
      <alignment horizontal="centerContinuous"/>
    </xf>
    <xf numFmtId="0" fontId="178" fillId="0" borderId="0" applyNumberFormat="0" applyFill="0" applyBorder="0" applyAlignment="0" applyProtection="0"/>
    <xf numFmtId="0" fontId="53" fillId="0" borderId="87" applyNumberFormat="0" applyFill="0" applyAlignment="0" applyProtection="0"/>
    <xf numFmtId="0" fontId="71" fillId="0" borderId="94"/>
    <xf numFmtId="0" fontId="127" fillId="42" borderId="78"/>
    <xf numFmtId="0" fontId="53" fillId="0" borderId="79" applyNumberFormat="0" applyFill="0" applyAlignment="0" applyProtection="0"/>
    <xf numFmtId="0" fontId="53" fillId="0" borderId="79" applyNumberFormat="0" applyFill="0" applyAlignment="0" applyProtection="0"/>
    <xf numFmtId="0" fontId="53" fillId="0" borderId="90" applyNumberFormat="0" applyFill="0" applyAlignment="0" applyProtection="0"/>
    <xf numFmtId="0" fontId="184" fillId="62" borderId="0" applyBorder="0">
      <alignment horizontal="centerContinuous"/>
    </xf>
    <xf numFmtId="0" fontId="54" fillId="24" borderId="93" applyNumberFormat="0" applyAlignment="0" applyProtection="0"/>
    <xf numFmtId="43" fontId="33" fillId="0" borderId="0" applyFont="0" applyFill="0" applyBorder="0" applyAlignment="0" applyProtection="0"/>
    <xf numFmtId="0" fontId="35" fillId="0" borderId="0"/>
    <xf numFmtId="0" fontId="42" fillId="20" borderId="77" applyNumberFormat="0" applyAlignment="0" applyProtection="0"/>
    <xf numFmtId="0" fontId="54" fillId="7" borderId="93" applyNumberFormat="0" applyAlignment="0" applyProtection="0"/>
    <xf numFmtId="0" fontId="53" fillId="0" borderId="90" applyNumberFormat="0" applyFill="0" applyAlignment="0" applyProtection="0"/>
    <xf numFmtId="0" fontId="54" fillId="24" borderId="93" applyNumberFormat="0" applyAlignment="0" applyProtection="0"/>
    <xf numFmtId="0" fontId="54" fillId="24" borderId="93" applyNumberFormat="0" applyAlignment="0" applyProtection="0"/>
    <xf numFmtId="0" fontId="35" fillId="25" borderId="96" applyNumberFormat="0" applyFont="0" applyAlignment="0" applyProtection="0"/>
    <xf numFmtId="0" fontId="63" fillId="0" borderId="101" applyNumberFormat="0" applyFill="0" applyAlignment="0" applyProtection="0"/>
    <xf numFmtId="0" fontId="35" fillId="25" borderId="96" applyNumberFormat="0" applyFont="0" applyAlignment="0" applyProtection="0"/>
    <xf numFmtId="49" fontId="80" fillId="0" borderId="89" applyNumberFormat="0" applyAlignment="0" applyProtection="0">
      <alignment horizontal="left" wrapText="1"/>
    </xf>
    <xf numFmtId="205" fontId="77" fillId="0" borderId="0" applyFont="0" applyFill="0" applyBorder="0" applyAlignment="0" applyProtection="0"/>
    <xf numFmtId="49" fontId="80" fillId="0" borderId="76" applyNumberFormat="0" applyAlignment="0" applyProtection="0">
      <alignment horizontal="left" wrapText="1"/>
    </xf>
    <xf numFmtId="0" fontId="53" fillId="0" borderId="90" applyNumberFormat="0" applyFill="0" applyAlignment="0" applyProtection="0"/>
    <xf numFmtId="0" fontId="59" fillId="20" borderId="97" applyNumberFormat="0" applyAlignment="0" applyProtection="0"/>
    <xf numFmtId="4" fontId="202" fillId="0" borderId="82" applyNumberFormat="0" applyProtection="0">
      <alignment horizontal="right" vertical="center"/>
    </xf>
    <xf numFmtId="0" fontId="35" fillId="25" borderId="96" applyNumberFormat="0" applyFont="0" applyAlignment="0" applyProtection="0"/>
    <xf numFmtId="0" fontId="165" fillId="0" borderId="91" applyNumberFormat="0" applyFill="0" applyAlignment="0" applyProtection="0"/>
    <xf numFmtId="0" fontId="35" fillId="25" borderId="96" applyNumberFormat="0" applyFont="0" applyAlignment="0" applyProtection="0"/>
    <xf numFmtId="0" fontId="63" fillId="0" borderId="99" applyNumberFormat="0" applyFill="0" applyAlignment="0" applyProtection="0"/>
    <xf numFmtId="0" fontId="34" fillId="0" borderId="0"/>
    <xf numFmtId="0" fontId="183" fillId="56" borderId="0" applyBorder="0">
      <alignment horizontal="centerContinuous"/>
    </xf>
    <xf numFmtId="0" fontId="42" fillId="20" borderId="77" applyNumberFormat="0" applyAlignment="0" applyProtection="0"/>
    <xf numFmtId="0" fontId="42" fillId="20" borderId="77" applyNumberFormat="0" applyAlignment="0" applyProtection="0"/>
    <xf numFmtId="0" fontId="53" fillId="0" borderId="90" applyNumberFormat="0" applyFill="0" applyAlignment="0" applyProtection="0"/>
    <xf numFmtId="40" fontId="143" fillId="37" borderId="0">
      <alignment horizontal="right"/>
    </xf>
    <xf numFmtId="0" fontId="34" fillId="0" borderId="0"/>
    <xf numFmtId="0" fontId="54" fillId="24" borderId="93" applyNumberFormat="0" applyAlignment="0" applyProtection="0"/>
    <xf numFmtId="0" fontId="54" fillId="24" borderId="93" applyNumberFormat="0" applyAlignment="0" applyProtection="0"/>
    <xf numFmtId="0" fontId="35" fillId="25" borderId="96" applyNumberFormat="0" applyFont="0" applyAlignment="0" applyProtection="0"/>
    <xf numFmtId="0" fontId="63" fillId="0" borderId="99" applyNumberFormat="0" applyFill="0" applyAlignment="0" applyProtection="0"/>
    <xf numFmtId="0" fontId="34" fillId="0" borderId="0"/>
    <xf numFmtId="0" fontId="59" fillId="20" borderId="97" applyNumberFormat="0" applyAlignment="0" applyProtection="0"/>
    <xf numFmtId="0" fontId="35" fillId="25" borderId="96" applyNumberFormat="0" applyFont="0" applyAlignment="0" applyProtection="0"/>
    <xf numFmtId="0" fontId="59" fillId="56" borderId="97" applyNumberFormat="0" applyAlignment="0" applyProtection="0"/>
    <xf numFmtId="0" fontId="42" fillId="20" borderId="93" applyNumberFormat="0" applyAlignment="0" applyProtection="0"/>
    <xf numFmtId="0" fontId="35" fillId="0" borderId="0"/>
    <xf numFmtId="205" fontId="77" fillId="0" borderId="0" applyFont="0" applyFill="0" applyBorder="0" applyAlignment="0" applyProtection="0"/>
    <xf numFmtId="9" fontId="77" fillId="0" borderId="0" applyFont="0" applyFill="0" applyBorder="0" applyAlignment="0" applyProtection="0"/>
    <xf numFmtId="49" fontId="80" fillId="0" borderId="102" applyNumberFormat="0" applyAlignment="0" applyProtection="0">
      <alignment horizontal="left" wrapText="1"/>
    </xf>
    <xf numFmtId="0" fontId="178" fillId="0" borderId="0" applyNumberFormat="0" applyFill="0" applyBorder="0" applyAlignment="0" applyProtection="0"/>
    <xf numFmtId="0" fontId="53" fillId="0" borderId="105" applyNumberFormat="0" applyFill="0" applyAlignment="0" applyProtection="0"/>
    <xf numFmtId="0" fontId="53" fillId="0" borderId="105" applyNumberFormat="0" applyFill="0" applyAlignment="0" applyProtection="0"/>
    <xf numFmtId="0" fontId="53" fillId="0" borderId="105" applyNumberFormat="0" applyFill="0" applyAlignment="0" applyProtection="0"/>
    <xf numFmtId="0" fontId="53" fillId="0" borderId="105" applyNumberFormat="0" applyFill="0" applyAlignment="0" applyProtection="0"/>
    <xf numFmtId="0" fontId="54" fillId="7" borderId="103" applyNumberFormat="0" applyAlignment="0" applyProtection="0"/>
    <xf numFmtId="0" fontId="54" fillId="7" borderId="103" applyNumberFormat="0" applyAlignment="0" applyProtection="0"/>
    <xf numFmtId="0" fontId="35" fillId="25" borderId="106" applyNumberFormat="0" applyFont="0" applyAlignment="0" applyProtection="0"/>
    <xf numFmtId="0" fontId="35" fillId="25" borderId="106" applyNumberFormat="0" applyFont="0" applyAlignment="0" applyProtection="0"/>
    <xf numFmtId="0" fontId="59" fillId="20" borderId="107" applyNumberFormat="0" applyAlignment="0" applyProtection="0"/>
    <xf numFmtId="4" fontId="202" fillId="0" borderId="108" applyNumberFormat="0" applyProtection="0">
      <alignment horizontal="right" vertical="center"/>
    </xf>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54" fillId="24" borderId="103" applyNumberFormat="0" applyAlignment="0" applyProtection="0"/>
    <xf numFmtId="205" fontId="77" fillId="0" borderId="0" applyFont="0" applyFill="0" applyBorder="0" applyAlignment="0" applyProtection="0"/>
    <xf numFmtId="9" fontId="77" fillId="0" borderId="0" applyFont="0" applyFill="0" applyBorder="0" applyAlignment="0" applyProtection="0"/>
    <xf numFmtId="43" fontId="33" fillId="0" borderId="0" applyFont="0" applyFill="0" applyBorder="0" applyAlignment="0" applyProtection="0"/>
    <xf numFmtId="0" fontId="42" fillId="20" borderId="103" applyNumberFormat="0" applyAlignment="0" applyProtection="0"/>
    <xf numFmtId="0" fontId="178" fillId="0" borderId="0" applyNumberFormat="0" applyFill="0" applyBorder="0" applyAlignment="0" applyProtection="0"/>
    <xf numFmtId="0" fontId="71" fillId="0" borderId="104"/>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127" fillId="42" borderId="104"/>
    <xf numFmtId="0" fontId="42" fillId="56" borderId="103" applyNumberFormat="0" applyAlignment="0" applyProtection="0"/>
    <xf numFmtId="0" fontId="9" fillId="0" borderId="0"/>
    <xf numFmtId="0" fontId="54" fillId="24" borderId="103" applyNumberFormat="0" applyAlignment="0" applyProtection="0"/>
    <xf numFmtId="0" fontId="54" fillId="24" borderId="103" applyNumberFormat="0" applyAlignment="0" applyProtection="0"/>
    <xf numFmtId="0" fontId="54" fillId="24" borderId="103" applyNumberFormat="0" applyAlignment="0" applyProtection="0"/>
    <xf numFmtId="0" fontId="54" fillId="24" borderId="103" applyNumberFormat="0" applyAlignment="0" applyProtection="0"/>
    <xf numFmtId="0" fontId="54" fillId="24" borderId="103" applyNumberFormat="0" applyAlignment="0" applyProtection="0"/>
    <xf numFmtId="0" fontId="54" fillId="24" borderId="103" applyNumberFormat="0" applyAlignment="0" applyProtection="0"/>
    <xf numFmtId="40" fontId="143" fillId="37" borderId="0">
      <alignment horizontal="right"/>
    </xf>
    <xf numFmtId="0" fontId="149" fillId="62" borderId="22"/>
    <xf numFmtId="9" fontId="77" fillId="0" borderId="0" applyFont="0" applyFill="0" applyBorder="0" applyAlignment="0" applyProtection="0"/>
    <xf numFmtId="205" fontId="77" fillId="0" borderId="0" applyFont="0" applyFill="0" applyBorder="0" applyAlignment="0" applyProtection="0"/>
    <xf numFmtId="0" fontId="35" fillId="0" borderId="0"/>
    <xf numFmtId="0" fontId="35" fillId="25" borderId="106" applyNumberFormat="0" applyFont="0" applyAlignment="0" applyProtection="0"/>
    <xf numFmtId="43" fontId="9" fillId="0" borderId="0" applyFont="0" applyFill="0" applyBorder="0" applyAlignment="0" applyProtection="0"/>
    <xf numFmtId="0" fontId="35" fillId="0" borderId="0"/>
    <xf numFmtId="43" fontId="9" fillId="0" borderId="0" applyFont="0" applyFill="0" applyBorder="0" applyAlignment="0" applyProtection="0"/>
    <xf numFmtId="0" fontId="149" fillId="62" borderId="22"/>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54" fillId="7" borderId="103" applyNumberFormat="0" applyAlignment="0" applyProtection="0"/>
    <xf numFmtId="0" fontId="178" fillId="0" borderId="0" applyNumberFormat="0" applyFill="0" applyBorder="0" applyAlignment="0" applyProtection="0"/>
    <xf numFmtId="0" fontId="35" fillId="25" borderId="106" applyNumberFormat="0" applyFont="0" applyAlignment="0" applyProtection="0"/>
    <xf numFmtId="0" fontId="35" fillId="25" borderId="106" applyNumberFormat="0" applyFont="0" applyAlignment="0" applyProtection="0"/>
    <xf numFmtId="0" fontId="71" fillId="0" borderId="104"/>
    <xf numFmtId="43" fontId="33" fillId="0" borderId="0" applyFont="0" applyFill="0" applyBorder="0" applyAlignment="0" applyProtection="0"/>
    <xf numFmtId="0" fontId="9" fillId="0" borderId="0"/>
    <xf numFmtId="0" fontId="9" fillId="0" borderId="0"/>
    <xf numFmtId="0" fontId="165" fillId="0" borderId="110" applyNumberFormat="0" applyFill="0" applyAlignment="0" applyProtection="0"/>
    <xf numFmtId="0" fontId="54" fillId="24" borderId="103" applyNumberFormat="0" applyAlignment="0" applyProtection="0"/>
    <xf numFmtId="9" fontId="9" fillId="0" borderId="0" applyFont="0" applyFill="0" applyBorder="0" applyAlignment="0" applyProtection="0"/>
    <xf numFmtId="0" fontId="35" fillId="25" borderId="106" applyNumberFormat="0" applyFont="0" applyAlignment="0" applyProtection="0"/>
    <xf numFmtId="0" fontId="35" fillId="25" borderId="106" applyNumberFormat="0" applyFont="0" applyAlignment="0" applyProtection="0"/>
    <xf numFmtId="0" fontId="59" fillId="56" borderId="107" applyNumberFormat="0" applyAlignment="0" applyProtection="0"/>
    <xf numFmtId="9" fontId="9" fillId="0" borderId="0" applyFont="0" applyFill="0" applyBorder="0" applyAlignment="0" applyProtection="0"/>
    <xf numFmtId="0" fontId="63" fillId="0" borderId="111" applyNumberFormat="0" applyFill="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42" fillId="20" borderId="103" applyNumberFormat="0" applyAlignment="0" applyProtection="0"/>
    <xf numFmtId="0" fontId="42" fillId="20" borderId="103" applyNumberFormat="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34"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42" fillId="20" borderId="103" applyNumberFormat="0" applyAlignment="0" applyProtection="0"/>
    <xf numFmtId="0" fontId="9" fillId="0" borderId="0"/>
    <xf numFmtId="221" fontId="9" fillId="0" borderId="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149" fillId="62" borderId="22"/>
    <xf numFmtId="0" fontId="127" fillId="0" borderId="104"/>
    <xf numFmtId="0" fontId="63" fillId="0" borderId="109" applyNumberFormat="0" applyFill="0" applyAlignment="0" applyProtection="0"/>
    <xf numFmtId="0" fontId="59" fillId="20" borderId="107" applyNumberFormat="0" applyAlignment="0" applyProtection="0"/>
    <xf numFmtId="0" fontId="34" fillId="0" borderId="0"/>
    <xf numFmtId="0" fontId="59" fillId="20" borderId="107" applyNumberFormat="0" applyAlignment="0" applyProtection="0"/>
    <xf numFmtId="0" fontId="59" fillId="20" borderId="107" applyNumberFormat="0" applyAlignment="0" applyProtection="0"/>
    <xf numFmtId="43" fontId="33" fillId="0" borderId="0" applyFont="0" applyFill="0" applyBorder="0" applyAlignment="0" applyProtection="0"/>
    <xf numFmtId="0" fontId="34" fillId="0" borderId="0"/>
    <xf numFmtId="0" fontId="35" fillId="0" borderId="0"/>
    <xf numFmtId="205" fontId="77" fillId="0" borderId="0" applyFont="0" applyFill="0" applyBorder="0" applyAlignment="0" applyProtection="0"/>
    <xf numFmtId="9" fontId="77" fillId="0" borderId="0" applyFont="0" applyFill="0" applyBorder="0" applyAlignment="0" applyProtection="0"/>
    <xf numFmtId="43" fontId="33" fillId="0" borderId="0" applyFont="0" applyFill="0" applyBorder="0" applyAlignment="0" applyProtection="0"/>
    <xf numFmtId="0" fontId="178" fillId="0" borderId="0" applyNumberFormat="0" applyFill="0" applyBorder="0" applyAlignment="0" applyProtection="0"/>
    <xf numFmtId="0" fontId="8" fillId="0" borderId="0"/>
    <xf numFmtId="0" fontId="149" fillId="62" borderId="22"/>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34"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221"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77" fillId="0" borderId="0">
      <alignment vertical="top"/>
    </xf>
    <xf numFmtId="0" fontId="7" fillId="0" borderId="0"/>
    <xf numFmtId="0" fontId="7" fillId="0" borderId="0"/>
    <xf numFmtId="0" fontId="35" fillId="0" borderId="0"/>
    <xf numFmtId="0" fontId="35" fillId="0" borderId="0"/>
    <xf numFmtId="43" fontId="7" fillId="0" borderId="0" applyFont="0" applyFill="0" applyBorder="0" applyAlignment="0" applyProtection="0"/>
    <xf numFmtId="0" fontId="176" fillId="0" borderId="0"/>
    <xf numFmtId="0" fontId="268" fillId="0" borderId="0"/>
    <xf numFmtId="43" fontId="268" fillId="0" borderId="0" applyFont="0" applyFill="0" applyBorder="0" applyAlignment="0" applyProtection="0"/>
    <xf numFmtId="0" fontId="34" fillId="0" borderId="0"/>
    <xf numFmtId="0" fontId="34" fillId="0" borderId="0"/>
    <xf numFmtId="43" fontId="176"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35" fillId="0" borderId="0"/>
    <xf numFmtId="9" fontId="34" fillId="0" borderId="0" applyFont="0" applyFill="0" applyBorder="0" applyAlignment="0" applyProtection="0"/>
    <xf numFmtId="0" fontId="34" fillId="0" borderId="0"/>
    <xf numFmtId="0" fontId="34" fillId="0" borderId="0"/>
    <xf numFmtId="0" fontId="34" fillId="0" borderId="0"/>
    <xf numFmtId="0" fontId="7" fillId="0" borderId="0"/>
    <xf numFmtId="43" fontId="7" fillId="0" borderId="0" applyFont="0" applyFill="0" applyBorder="0" applyAlignment="0" applyProtection="0"/>
    <xf numFmtId="0" fontId="176"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34" fillId="0" borderId="0"/>
    <xf numFmtId="0" fontId="34" fillId="0" borderId="0"/>
    <xf numFmtId="0" fontId="45" fillId="0" borderId="0">
      <alignment vertical="top"/>
    </xf>
    <xf numFmtId="0" fontId="45" fillId="0" borderId="0">
      <alignment vertical="top"/>
    </xf>
    <xf numFmtId="0" fontId="45" fillId="0" borderId="0">
      <alignment vertical="top"/>
    </xf>
    <xf numFmtId="49" fontId="34" fillId="0" borderId="0" applyNumberFormat="0" applyFont="0" applyFill="0" applyBorder="0" applyAlignment="0" applyProtection="0"/>
    <xf numFmtId="49" fontId="34" fillId="0" borderId="0" applyNumberFormat="0" applyFont="0" applyFill="0" applyBorder="0" applyAlignment="0" applyProtection="0"/>
    <xf numFmtId="49" fontId="34" fillId="0" borderId="0" applyNumberFormat="0" applyFont="0" applyFill="0" applyBorder="0" applyAlignment="0" applyProtection="0"/>
    <xf numFmtId="49" fontId="34" fillId="0" borderId="0" applyNumberFormat="0" applyFont="0" applyFill="0" applyBorder="0" applyAlignment="0" applyProtection="0"/>
    <xf numFmtId="49" fontId="34" fillId="0" borderId="0" applyNumberFormat="0" applyFont="0" applyFill="0" applyBorder="0" applyAlignment="0" applyProtection="0"/>
    <xf numFmtId="49" fontId="34" fillId="0" borderId="0" applyNumberFormat="0" applyFont="0" applyFill="0" applyBorder="0" applyAlignment="0" applyProtection="0"/>
    <xf numFmtId="49" fontId="34" fillId="0" borderId="0" applyNumberFormat="0" applyFont="0" applyFill="0" applyBorder="0" applyAlignment="0" applyProtection="0"/>
    <xf numFmtId="49" fontId="34" fillId="0" borderId="0" applyNumberFormat="0" applyFont="0" applyFill="0" applyBorder="0" applyAlignment="0" applyProtection="0"/>
    <xf numFmtId="49" fontId="34" fillId="0" borderId="0" applyNumberFormat="0" applyFont="0" applyFill="0" applyBorder="0" applyAlignment="0" applyProtection="0"/>
    <xf numFmtId="49" fontId="34" fillId="0" borderId="0" applyNumberFormat="0" applyFont="0" applyFill="0" applyBorder="0" applyAlignment="0" applyProtection="0"/>
    <xf numFmtId="49" fontId="34" fillId="0" borderId="0" applyNumberFormat="0" applyFont="0" applyFill="0" applyBorder="0" applyAlignment="0" applyProtection="0"/>
    <xf numFmtId="49" fontId="34" fillId="0" borderId="0" applyNumberFormat="0" applyFont="0" applyFill="0" applyBorder="0" applyAlignment="0" applyProtection="0"/>
    <xf numFmtId="49" fontId="34" fillId="0" borderId="0" applyNumberFormat="0" applyFont="0" applyFill="0" applyBorder="0" applyAlignment="0" applyProtection="0"/>
    <xf numFmtId="49" fontId="34" fillId="0" borderId="0" applyNumberFormat="0" applyFont="0" applyFill="0" applyBorder="0" applyAlignment="0" applyProtection="0"/>
    <xf numFmtId="49" fontId="34" fillId="0" borderId="0" applyNumberFormat="0" applyFont="0" applyFill="0" applyBorder="0" applyAlignment="0" applyProtection="0"/>
    <xf numFmtId="49" fontId="34" fillId="0" borderId="0" applyNumberFormat="0" applyFont="0" applyFill="0" applyBorder="0" applyAlignment="0" applyProtection="0"/>
    <xf numFmtId="49" fontId="34" fillId="0" borderId="0" applyNumberFormat="0" applyFont="0" applyFill="0" applyBorder="0" applyAlignment="0" applyProtection="0"/>
    <xf numFmtId="49" fontId="34" fillId="0" borderId="0" applyNumberFormat="0" applyFont="0" applyFill="0" applyBorder="0" applyAlignment="0" applyProtection="0"/>
    <xf numFmtId="49" fontId="34" fillId="0" borderId="0" applyNumberFormat="0" applyFont="0" applyFill="0" applyBorder="0" applyAlignment="0" applyProtection="0"/>
    <xf numFmtId="49" fontId="34" fillId="0" borderId="0" applyNumberFormat="0" applyFont="0" applyFill="0" applyBorder="0" applyAlignment="0" applyProtection="0"/>
    <xf numFmtId="49" fontId="34" fillId="0" borderId="0" applyNumberFormat="0" applyFont="0" applyFill="0" applyBorder="0" applyAlignment="0" applyProtection="0"/>
    <xf numFmtId="49" fontId="34" fillId="0" borderId="0" applyNumberFormat="0" applyFont="0" applyFill="0" applyBorder="0" applyAlignment="0" applyProtection="0"/>
    <xf numFmtId="49" fontId="34" fillId="0" borderId="0" applyNumberFormat="0" applyFont="0" applyFill="0" applyBorder="0" applyAlignment="0" applyProtection="0"/>
    <xf numFmtId="49" fontId="34" fillId="0" borderId="0" applyNumberFormat="0" applyFont="0" applyFill="0" applyBorder="0" applyAlignment="0" applyProtection="0"/>
    <xf numFmtId="49" fontId="34" fillId="0" borderId="0" applyNumberFormat="0" applyFont="0" applyFill="0" applyBorder="0" applyAlignment="0" applyProtection="0"/>
    <xf numFmtId="49" fontId="34" fillId="0" borderId="0" applyNumberFormat="0" applyFont="0" applyFill="0" applyBorder="0" applyAlignment="0" applyProtection="0"/>
    <xf numFmtId="0" fontId="45" fillId="0" borderId="0">
      <alignment vertical="top"/>
    </xf>
    <xf numFmtId="0" fontId="34" fillId="0" borderId="0"/>
    <xf numFmtId="0" fontId="45" fillId="0" borderId="0">
      <alignment vertical="top"/>
    </xf>
    <xf numFmtId="0" fontId="45" fillId="0" borderId="0">
      <alignment vertical="top"/>
    </xf>
    <xf numFmtId="0" fontId="45" fillId="0" borderId="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5" fillId="0" borderId="0">
      <alignment vertical="top"/>
    </xf>
    <xf numFmtId="0" fontId="45" fillId="0" borderId="0">
      <alignment vertical="top"/>
    </xf>
    <xf numFmtId="0" fontId="45" fillId="0" borderId="0">
      <alignment vertical="top"/>
    </xf>
    <xf numFmtId="0" fontId="34" fillId="0" borderId="0"/>
    <xf numFmtId="0" fontId="34" fillId="0" borderId="0"/>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34" fillId="0" borderId="0"/>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236" fontId="34" fillId="0" borderId="0" applyFill="0" applyBorder="0" applyAlignment="0" applyProtection="0"/>
    <xf numFmtId="236" fontId="34" fillId="0" borderId="0" applyFill="0" applyBorder="0" applyAlignment="0" applyProtection="0"/>
    <xf numFmtId="176" fontId="35" fillId="0" borderId="0" applyFont="0" applyFill="0" applyBorder="0" applyAlignment="0" applyProtection="0"/>
    <xf numFmtId="237" fontId="34" fillId="0" borderId="0" applyFill="0" applyBorder="0" applyAlignment="0" applyProtection="0"/>
    <xf numFmtId="237" fontId="34" fillId="0" borderId="0" applyFill="0" applyBorder="0" applyAlignment="0" applyProtection="0"/>
    <xf numFmtId="177" fontId="35"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5" fillId="0" borderId="0"/>
    <xf numFmtId="49" fontId="34" fillId="0" borderId="0" applyNumberFormat="0" applyFont="0" applyFill="0" applyBorder="0" applyAlignment="0" applyProtection="0"/>
    <xf numFmtId="49" fontId="34" fillId="0" borderId="0" applyNumberFormat="0" applyFont="0" applyFill="0" applyBorder="0" applyAlignment="0" applyProtection="0"/>
    <xf numFmtId="49" fontId="34" fillId="0" borderId="0" applyNumberFormat="0" applyFont="0" applyFill="0" applyBorder="0" applyAlignment="0" applyProtection="0"/>
    <xf numFmtId="49" fontId="34" fillId="0" borderId="0" applyNumberFormat="0" applyFont="0" applyFill="0" applyBorder="0" applyAlignment="0" applyProtection="0"/>
    <xf numFmtId="49" fontId="34" fillId="0" borderId="0" applyNumberFormat="0" applyFont="0" applyFill="0" applyBorder="0" applyAlignment="0" applyProtection="0"/>
    <xf numFmtId="49" fontId="34" fillId="0" borderId="0" applyNumberFormat="0" applyFont="0" applyFill="0" applyBorder="0" applyAlignment="0" applyProtection="0"/>
    <xf numFmtId="49" fontId="34" fillId="0" borderId="0" applyNumberFormat="0" applyFont="0" applyFill="0" applyBorder="0" applyAlignment="0" applyProtection="0"/>
    <xf numFmtId="49" fontId="34" fillId="0" borderId="0" applyNumberFormat="0" applyFont="0" applyFill="0" applyBorder="0" applyAlignment="0" applyProtection="0"/>
    <xf numFmtId="49" fontId="34" fillId="0" borderId="0" applyNumberFormat="0" applyFont="0" applyFill="0" applyBorder="0" applyAlignment="0" applyProtection="0"/>
    <xf numFmtId="0" fontId="34" fillId="0" borderId="0"/>
    <xf numFmtId="0" fontId="35" fillId="0" borderId="0"/>
    <xf numFmtId="49" fontId="34" fillId="0" borderId="0" applyNumberFormat="0" applyFont="0" applyFill="0" applyBorder="0" applyAlignment="0" applyProtection="0"/>
    <xf numFmtId="0" fontId="34" fillId="0" borderId="0"/>
    <xf numFmtId="0" fontId="33" fillId="0" borderId="0"/>
    <xf numFmtId="0" fontId="33" fillId="0" borderId="0"/>
    <xf numFmtId="0" fontId="3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33" fillId="106" borderId="0" applyNumberFormat="0" applyBorder="0" applyAlignment="0" applyProtection="0"/>
    <xf numFmtId="0" fontId="33" fillId="106" borderId="0" applyNumberFormat="0" applyBorder="0" applyAlignment="0" applyProtection="0"/>
    <xf numFmtId="0" fontId="33" fillId="106" borderId="0" applyNumberFormat="0" applyBorder="0" applyAlignment="0" applyProtection="0"/>
    <xf numFmtId="0" fontId="33" fillId="106" borderId="0" applyNumberFormat="0" applyBorder="0" applyAlignment="0" applyProtection="0"/>
    <xf numFmtId="0" fontId="33" fillId="106" borderId="0" applyNumberFormat="0" applyBorder="0" applyAlignment="0" applyProtection="0"/>
    <xf numFmtId="0" fontId="33" fillId="106" borderId="0" applyNumberFormat="0" applyBorder="0" applyAlignment="0" applyProtection="0"/>
    <xf numFmtId="0" fontId="33" fillId="106" borderId="0" applyNumberFormat="0" applyBorder="0" applyAlignment="0" applyProtection="0"/>
    <xf numFmtId="0" fontId="33" fillId="106" borderId="0" applyNumberFormat="0" applyBorder="0" applyAlignment="0" applyProtection="0"/>
    <xf numFmtId="0" fontId="33" fillId="106" borderId="0" applyNumberFormat="0" applyBorder="0" applyAlignment="0" applyProtection="0"/>
    <xf numFmtId="0" fontId="33" fillId="106" borderId="0" applyNumberFormat="0" applyBorder="0" applyAlignment="0" applyProtection="0"/>
    <xf numFmtId="0" fontId="33" fillId="106" borderId="0" applyNumberFormat="0" applyBorder="0" applyAlignment="0" applyProtection="0"/>
    <xf numFmtId="0" fontId="33" fillId="106" borderId="0" applyNumberFormat="0" applyBorder="0" applyAlignment="0" applyProtection="0"/>
    <xf numFmtId="0" fontId="33" fillId="106" borderId="0" applyNumberFormat="0" applyBorder="0" applyAlignment="0" applyProtection="0"/>
    <xf numFmtId="0" fontId="33" fillId="106" borderId="0" applyNumberFormat="0" applyBorder="0" applyAlignment="0" applyProtection="0"/>
    <xf numFmtId="0" fontId="33" fillId="106" borderId="0" applyNumberFormat="0" applyBorder="0" applyAlignment="0" applyProtection="0"/>
    <xf numFmtId="0" fontId="33" fillId="106"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267" fillId="63"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106" borderId="0" applyNumberFormat="0" applyBorder="0" applyAlignment="0" applyProtection="0"/>
    <xf numFmtId="0" fontId="33" fillId="106" borderId="0" applyNumberFormat="0" applyBorder="0" applyAlignment="0" applyProtection="0"/>
    <xf numFmtId="0" fontId="33" fillId="106" borderId="0" applyNumberFormat="0" applyBorder="0" applyAlignment="0" applyProtection="0"/>
    <xf numFmtId="0" fontId="33" fillId="106" borderId="0" applyNumberFormat="0" applyBorder="0" applyAlignment="0" applyProtection="0"/>
    <xf numFmtId="0" fontId="33" fillId="106" borderId="0" applyNumberFormat="0" applyBorder="0" applyAlignment="0" applyProtection="0"/>
    <xf numFmtId="0" fontId="33" fillId="106" borderId="0" applyNumberFormat="0" applyBorder="0" applyAlignment="0" applyProtection="0"/>
    <xf numFmtId="0" fontId="33" fillId="106" borderId="0" applyNumberFormat="0" applyBorder="0" applyAlignment="0" applyProtection="0"/>
    <xf numFmtId="0" fontId="33" fillId="106" borderId="0" applyNumberFormat="0" applyBorder="0" applyAlignment="0" applyProtection="0"/>
    <xf numFmtId="0" fontId="33" fillId="107" borderId="0" applyNumberFormat="0" applyBorder="0" applyAlignment="0" applyProtection="0"/>
    <xf numFmtId="0" fontId="33" fillId="107" borderId="0" applyNumberFormat="0" applyBorder="0" applyAlignment="0" applyProtection="0"/>
    <xf numFmtId="0" fontId="33" fillId="107" borderId="0" applyNumberFormat="0" applyBorder="0" applyAlignment="0" applyProtection="0"/>
    <xf numFmtId="0" fontId="33" fillId="107" borderId="0" applyNumberFormat="0" applyBorder="0" applyAlignment="0" applyProtection="0"/>
    <xf numFmtId="0" fontId="33" fillId="107" borderId="0" applyNumberFormat="0" applyBorder="0" applyAlignment="0" applyProtection="0"/>
    <xf numFmtId="0" fontId="33" fillId="107" borderId="0" applyNumberFormat="0" applyBorder="0" applyAlignment="0" applyProtection="0"/>
    <xf numFmtId="0" fontId="33" fillId="107" borderId="0" applyNumberFormat="0" applyBorder="0" applyAlignment="0" applyProtection="0"/>
    <xf numFmtId="0" fontId="33" fillId="107" borderId="0" applyNumberFormat="0" applyBorder="0" applyAlignment="0" applyProtection="0"/>
    <xf numFmtId="0" fontId="33" fillId="107" borderId="0" applyNumberFormat="0" applyBorder="0" applyAlignment="0" applyProtection="0"/>
    <xf numFmtId="0" fontId="33" fillId="107" borderId="0" applyNumberFormat="0" applyBorder="0" applyAlignment="0" applyProtection="0"/>
    <xf numFmtId="0" fontId="33" fillId="107" borderId="0" applyNumberFormat="0" applyBorder="0" applyAlignment="0" applyProtection="0"/>
    <xf numFmtId="0" fontId="33" fillId="107" borderId="0" applyNumberFormat="0" applyBorder="0" applyAlignment="0" applyProtection="0"/>
    <xf numFmtId="0" fontId="33" fillId="107" borderId="0" applyNumberFormat="0" applyBorder="0" applyAlignment="0" applyProtection="0"/>
    <xf numFmtId="0" fontId="33" fillId="107" borderId="0" applyNumberFormat="0" applyBorder="0" applyAlignment="0" applyProtection="0"/>
    <xf numFmtId="0" fontId="33" fillId="107" borderId="0" applyNumberFormat="0" applyBorder="0" applyAlignment="0" applyProtection="0"/>
    <xf numFmtId="0" fontId="33" fillId="107"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267" fillId="64"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107" borderId="0" applyNumberFormat="0" applyBorder="0" applyAlignment="0" applyProtection="0"/>
    <xf numFmtId="0" fontId="33" fillId="107" borderId="0" applyNumberFormat="0" applyBorder="0" applyAlignment="0" applyProtection="0"/>
    <xf numFmtId="0" fontId="33" fillId="107" borderId="0" applyNumberFormat="0" applyBorder="0" applyAlignment="0" applyProtection="0"/>
    <xf numFmtId="0" fontId="33" fillId="107" borderId="0" applyNumberFormat="0" applyBorder="0" applyAlignment="0" applyProtection="0"/>
    <xf numFmtId="0" fontId="33" fillId="107" borderId="0" applyNumberFormat="0" applyBorder="0" applyAlignment="0" applyProtection="0"/>
    <xf numFmtId="0" fontId="33" fillId="107" borderId="0" applyNumberFormat="0" applyBorder="0" applyAlignment="0" applyProtection="0"/>
    <xf numFmtId="0" fontId="33" fillId="107" borderId="0" applyNumberFormat="0" applyBorder="0" applyAlignment="0" applyProtection="0"/>
    <xf numFmtId="0" fontId="33" fillId="107" borderId="0" applyNumberFormat="0" applyBorder="0" applyAlignment="0" applyProtection="0"/>
    <xf numFmtId="0" fontId="33" fillId="108" borderId="0" applyNumberFormat="0" applyBorder="0" applyAlignment="0" applyProtection="0"/>
    <xf numFmtId="0" fontId="33" fillId="108" borderId="0" applyNumberFormat="0" applyBorder="0" applyAlignment="0" applyProtection="0"/>
    <xf numFmtId="0" fontId="33" fillId="108" borderId="0" applyNumberFormat="0" applyBorder="0" applyAlignment="0" applyProtection="0"/>
    <xf numFmtId="0" fontId="33" fillId="108" borderId="0" applyNumberFormat="0" applyBorder="0" applyAlignment="0" applyProtection="0"/>
    <xf numFmtId="0" fontId="33" fillId="108" borderId="0" applyNumberFormat="0" applyBorder="0" applyAlignment="0" applyProtection="0"/>
    <xf numFmtId="0" fontId="33" fillId="108" borderId="0" applyNumberFormat="0" applyBorder="0" applyAlignment="0" applyProtection="0"/>
    <xf numFmtId="0" fontId="33" fillId="108" borderId="0" applyNumberFormat="0" applyBorder="0" applyAlignment="0" applyProtection="0"/>
    <xf numFmtId="0" fontId="33" fillId="108" borderId="0" applyNumberFormat="0" applyBorder="0" applyAlignment="0" applyProtection="0"/>
    <xf numFmtId="0" fontId="33" fillId="108" borderId="0" applyNumberFormat="0" applyBorder="0" applyAlignment="0" applyProtection="0"/>
    <xf numFmtId="0" fontId="33" fillId="108" borderId="0" applyNumberFormat="0" applyBorder="0" applyAlignment="0" applyProtection="0"/>
    <xf numFmtId="0" fontId="33" fillId="108" borderId="0" applyNumberFormat="0" applyBorder="0" applyAlignment="0" applyProtection="0"/>
    <xf numFmtId="0" fontId="33" fillId="108" borderId="0" applyNumberFormat="0" applyBorder="0" applyAlignment="0" applyProtection="0"/>
    <xf numFmtId="0" fontId="33" fillId="108" borderId="0" applyNumberFormat="0" applyBorder="0" applyAlignment="0" applyProtection="0"/>
    <xf numFmtId="0" fontId="33" fillId="108" borderId="0" applyNumberFormat="0" applyBorder="0" applyAlignment="0" applyProtection="0"/>
    <xf numFmtId="0" fontId="33" fillId="108" borderId="0" applyNumberFormat="0" applyBorder="0" applyAlignment="0" applyProtection="0"/>
    <xf numFmtId="0" fontId="33" fillId="108"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267" fillId="6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108" borderId="0" applyNumberFormat="0" applyBorder="0" applyAlignment="0" applyProtection="0"/>
    <xf numFmtId="0" fontId="33" fillId="108" borderId="0" applyNumberFormat="0" applyBorder="0" applyAlignment="0" applyProtection="0"/>
    <xf numFmtId="0" fontId="33" fillId="108" borderId="0" applyNumberFormat="0" applyBorder="0" applyAlignment="0" applyProtection="0"/>
    <xf numFmtId="0" fontId="33" fillId="108" borderId="0" applyNumberFormat="0" applyBorder="0" applyAlignment="0" applyProtection="0"/>
    <xf numFmtId="0" fontId="33" fillId="108" borderId="0" applyNumberFormat="0" applyBorder="0" applyAlignment="0" applyProtection="0"/>
    <xf numFmtId="0" fontId="33" fillId="108" borderId="0" applyNumberFormat="0" applyBorder="0" applyAlignment="0" applyProtection="0"/>
    <xf numFmtId="0" fontId="33" fillId="108" borderId="0" applyNumberFormat="0" applyBorder="0" applyAlignment="0" applyProtection="0"/>
    <xf numFmtId="0" fontId="33" fillId="108" borderId="0" applyNumberFormat="0" applyBorder="0" applyAlignment="0" applyProtection="0"/>
    <xf numFmtId="0" fontId="33" fillId="109" borderId="0" applyNumberFormat="0" applyBorder="0" applyAlignment="0" applyProtection="0"/>
    <xf numFmtId="0" fontId="33" fillId="109" borderId="0" applyNumberFormat="0" applyBorder="0" applyAlignment="0" applyProtection="0"/>
    <xf numFmtId="0" fontId="33" fillId="109" borderId="0" applyNumberFormat="0" applyBorder="0" applyAlignment="0" applyProtection="0"/>
    <xf numFmtId="0" fontId="33" fillId="109" borderId="0" applyNumberFormat="0" applyBorder="0" applyAlignment="0" applyProtection="0"/>
    <xf numFmtId="0" fontId="33" fillId="109" borderId="0" applyNumberFormat="0" applyBorder="0" applyAlignment="0" applyProtection="0"/>
    <xf numFmtId="0" fontId="33" fillId="109" borderId="0" applyNumberFormat="0" applyBorder="0" applyAlignment="0" applyProtection="0"/>
    <xf numFmtId="0" fontId="33" fillId="109" borderId="0" applyNumberFormat="0" applyBorder="0" applyAlignment="0" applyProtection="0"/>
    <xf numFmtId="0" fontId="33" fillId="109" borderId="0" applyNumberFormat="0" applyBorder="0" applyAlignment="0" applyProtection="0"/>
    <xf numFmtId="0" fontId="33" fillId="109" borderId="0" applyNumberFormat="0" applyBorder="0" applyAlignment="0" applyProtection="0"/>
    <xf numFmtId="0" fontId="33" fillId="109" borderId="0" applyNumberFormat="0" applyBorder="0" applyAlignment="0" applyProtection="0"/>
    <xf numFmtId="0" fontId="33" fillId="109" borderId="0" applyNumberFormat="0" applyBorder="0" applyAlignment="0" applyProtection="0"/>
    <xf numFmtId="0" fontId="33" fillId="109" borderId="0" applyNumberFormat="0" applyBorder="0" applyAlignment="0" applyProtection="0"/>
    <xf numFmtId="0" fontId="33" fillId="109" borderId="0" applyNumberFormat="0" applyBorder="0" applyAlignment="0" applyProtection="0"/>
    <xf numFmtId="0" fontId="33" fillId="109" borderId="0" applyNumberFormat="0" applyBorder="0" applyAlignment="0" applyProtection="0"/>
    <xf numFmtId="0" fontId="33" fillId="109" borderId="0" applyNumberFormat="0" applyBorder="0" applyAlignment="0" applyProtection="0"/>
    <xf numFmtId="0" fontId="33" fillId="109"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267" fillId="66"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109" borderId="0" applyNumberFormat="0" applyBorder="0" applyAlignment="0" applyProtection="0"/>
    <xf numFmtId="0" fontId="33" fillId="109" borderId="0" applyNumberFormat="0" applyBorder="0" applyAlignment="0" applyProtection="0"/>
    <xf numFmtId="0" fontId="33" fillId="109" borderId="0" applyNumberFormat="0" applyBorder="0" applyAlignment="0" applyProtection="0"/>
    <xf numFmtId="0" fontId="33" fillId="109" borderId="0" applyNumberFormat="0" applyBorder="0" applyAlignment="0" applyProtection="0"/>
    <xf numFmtId="0" fontId="33" fillId="109" borderId="0" applyNumberFormat="0" applyBorder="0" applyAlignment="0" applyProtection="0"/>
    <xf numFmtId="0" fontId="33" fillId="109" borderId="0" applyNumberFormat="0" applyBorder="0" applyAlignment="0" applyProtection="0"/>
    <xf numFmtId="0" fontId="33" fillId="109" borderId="0" applyNumberFormat="0" applyBorder="0" applyAlignment="0" applyProtection="0"/>
    <xf numFmtId="0" fontId="33" fillId="109" borderId="0" applyNumberFormat="0" applyBorder="0" applyAlignment="0" applyProtection="0"/>
    <xf numFmtId="0" fontId="33" fillId="110" borderId="0" applyNumberFormat="0" applyBorder="0" applyAlignment="0" applyProtection="0"/>
    <xf numFmtId="0" fontId="33" fillId="110" borderId="0" applyNumberFormat="0" applyBorder="0" applyAlignment="0" applyProtection="0"/>
    <xf numFmtId="0" fontId="33" fillId="110" borderId="0" applyNumberFormat="0" applyBorder="0" applyAlignment="0" applyProtection="0"/>
    <xf numFmtId="0" fontId="33" fillId="110" borderId="0" applyNumberFormat="0" applyBorder="0" applyAlignment="0" applyProtection="0"/>
    <xf numFmtId="0" fontId="33" fillId="110" borderId="0" applyNumberFormat="0" applyBorder="0" applyAlignment="0" applyProtection="0"/>
    <xf numFmtId="0" fontId="33" fillId="110" borderId="0" applyNumberFormat="0" applyBorder="0" applyAlignment="0" applyProtection="0"/>
    <xf numFmtId="0" fontId="33" fillId="110" borderId="0" applyNumberFormat="0" applyBorder="0" applyAlignment="0" applyProtection="0"/>
    <xf numFmtId="0" fontId="33" fillId="110" borderId="0" applyNumberFormat="0" applyBorder="0" applyAlignment="0" applyProtection="0"/>
    <xf numFmtId="0" fontId="33" fillId="110" borderId="0" applyNumberFormat="0" applyBorder="0" applyAlignment="0" applyProtection="0"/>
    <xf numFmtId="0" fontId="33" fillId="110" borderId="0" applyNumberFormat="0" applyBorder="0" applyAlignment="0" applyProtection="0"/>
    <xf numFmtId="0" fontId="33" fillId="110" borderId="0" applyNumberFormat="0" applyBorder="0" applyAlignment="0" applyProtection="0"/>
    <xf numFmtId="0" fontId="33" fillId="110" borderId="0" applyNumberFormat="0" applyBorder="0" applyAlignment="0" applyProtection="0"/>
    <xf numFmtId="0" fontId="33" fillId="110" borderId="0" applyNumberFormat="0" applyBorder="0" applyAlignment="0" applyProtection="0"/>
    <xf numFmtId="0" fontId="33" fillId="110" borderId="0" applyNumberFormat="0" applyBorder="0" applyAlignment="0" applyProtection="0"/>
    <xf numFmtId="0" fontId="33" fillId="110" borderId="0" applyNumberFormat="0" applyBorder="0" applyAlignment="0" applyProtection="0"/>
    <xf numFmtId="0" fontId="33" fillId="110"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267" fillId="47"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110" borderId="0" applyNumberFormat="0" applyBorder="0" applyAlignment="0" applyProtection="0"/>
    <xf numFmtId="0" fontId="33" fillId="110" borderId="0" applyNumberFormat="0" applyBorder="0" applyAlignment="0" applyProtection="0"/>
    <xf numFmtId="0" fontId="33" fillId="110" borderId="0" applyNumberFormat="0" applyBorder="0" applyAlignment="0" applyProtection="0"/>
    <xf numFmtId="0" fontId="33" fillId="110" borderId="0" applyNumberFormat="0" applyBorder="0" applyAlignment="0" applyProtection="0"/>
    <xf numFmtId="0" fontId="33" fillId="110" borderId="0" applyNumberFormat="0" applyBorder="0" applyAlignment="0" applyProtection="0"/>
    <xf numFmtId="0" fontId="33" fillId="110" borderId="0" applyNumberFormat="0" applyBorder="0" applyAlignment="0" applyProtection="0"/>
    <xf numFmtId="0" fontId="33" fillId="110" borderId="0" applyNumberFormat="0" applyBorder="0" applyAlignment="0" applyProtection="0"/>
    <xf numFmtId="0" fontId="33" fillId="110" borderId="0" applyNumberFormat="0" applyBorder="0" applyAlignment="0" applyProtection="0"/>
    <xf numFmtId="0" fontId="33" fillId="111" borderId="0" applyNumberFormat="0" applyBorder="0" applyAlignment="0" applyProtection="0"/>
    <xf numFmtId="0" fontId="33" fillId="111" borderId="0" applyNumberFormat="0" applyBorder="0" applyAlignment="0" applyProtection="0"/>
    <xf numFmtId="0" fontId="33" fillId="111" borderId="0" applyNumberFormat="0" applyBorder="0" applyAlignment="0" applyProtection="0"/>
    <xf numFmtId="0" fontId="33" fillId="111" borderId="0" applyNumberFormat="0" applyBorder="0" applyAlignment="0" applyProtection="0"/>
    <xf numFmtId="0" fontId="33" fillId="111" borderId="0" applyNumberFormat="0" applyBorder="0" applyAlignment="0" applyProtection="0"/>
    <xf numFmtId="0" fontId="33" fillId="111" borderId="0" applyNumberFormat="0" applyBorder="0" applyAlignment="0" applyProtection="0"/>
    <xf numFmtId="0" fontId="33" fillId="111" borderId="0" applyNumberFormat="0" applyBorder="0" applyAlignment="0" applyProtection="0"/>
    <xf numFmtId="0" fontId="33" fillId="111" borderId="0" applyNumberFormat="0" applyBorder="0" applyAlignment="0" applyProtection="0"/>
    <xf numFmtId="0" fontId="33" fillId="111" borderId="0" applyNumberFormat="0" applyBorder="0" applyAlignment="0" applyProtection="0"/>
    <xf numFmtId="0" fontId="33" fillId="111" borderId="0" applyNumberFormat="0" applyBorder="0" applyAlignment="0" applyProtection="0"/>
    <xf numFmtId="0" fontId="33" fillId="111" borderId="0" applyNumberFormat="0" applyBorder="0" applyAlignment="0" applyProtection="0"/>
    <xf numFmtId="0" fontId="33" fillId="111" borderId="0" applyNumberFormat="0" applyBorder="0" applyAlignment="0" applyProtection="0"/>
    <xf numFmtId="0" fontId="33" fillId="111" borderId="0" applyNumberFormat="0" applyBorder="0" applyAlignment="0" applyProtection="0"/>
    <xf numFmtId="0" fontId="33" fillId="111" borderId="0" applyNumberFormat="0" applyBorder="0" applyAlignment="0" applyProtection="0"/>
    <xf numFmtId="0" fontId="33" fillId="111" borderId="0" applyNumberFormat="0" applyBorder="0" applyAlignment="0" applyProtection="0"/>
    <xf numFmtId="0" fontId="33" fillId="111"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267" fillId="48"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111" borderId="0" applyNumberFormat="0" applyBorder="0" applyAlignment="0" applyProtection="0"/>
    <xf numFmtId="0" fontId="33" fillId="111" borderId="0" applyNumberFormat="0" applyBorder="0" applyAlignment="0" applyProtection="0"/>
    <xf numFmtId="0" fontId="33" fillId="111" borderId="0" applyNumberFormat="0" applyBorder="0" applyAlignment="0" applyProtection="0"/>
    <xf numFmtId="0" fontId="33" fillId="111" borderId="0" applyNumberFormat="0" applyBorder="0" applyAlignment="0" applyProtection="0"/>
    <xf numFmtId="0" fontId="33" fillId="111" borderId="0" applyNumberFormat="0" applyBorder="0" applyAlignment="0" applyProtection="0"/>
    <xf numFmtId="0" fontId="33" fillId="111" borderId="0" applyNumberFormat="0" applyBorder="0" applyAlignment="0" applyProtection="0"/>
    <xf numFmtId="0" fontId="33" fillId="111" borderId="0" applyNumberFormat="0" applyBorder="0" applyAlignment="0" applyProtection="0"/>
    <xf numFmtId="0" fontId="33" fillId="111" borderId="0" applyNumberFormat="0" applyBorder="0" applyAlignment="0" applyProtection="0"/>
    <xf numFmtId="0" fontId="33" fillId="112" borderId="0" applyNumberFormat="0" applyBorder="0" applyAlignment="0" applyProtection="0"/>
    <xf numFmtId="0" fontId="33" fillId="112" borderId="0" applyNumberFormat="0" applyBorder="0" applyAlignment="0" applyProtection="0"/>
    <xf numFmtId="0" fontId="33" fillId="112" borderId="0" applyNumberFormat="0" applyBorder="0" applyAlignment="0" applyProtection="0"/>
    <xf numFmtId="0" fontId="33" fillId="112" borderId="0" applyNumberFormat="0" applyBorder="0" applyAlignment="0" applyProtection="0"/>
    <xf numFmtId="0" fontId="33" fillId="112" borderId="0" applyNumberFormat="0" applyBorder="0" applyAlignment="0" applyProtection="0"/>
    <xf numFmtId="0" fontId="33" fillId="112" borderId="0" applyNumberFormat="0" applyBorder="0" applyAlignment="0" applyProtection="0"/>
    <xf numFmtId="0" fontId="33" fillId="112" borderId="0" applyNumberFormat="0" applyBorder="0" applyAlignment="0" applyProtection="0"/>
    <xf numFmtId="0" fontId="33" fillId="112" borderId="0" applyNumberFormat="0" applyBorder="0" applyAlignment="0" applyProtection="0"/>
    <xf numFmtId="0" fontId="33" fillId="112" borderId="0" applyNumberFormat="0" applyBorder="0" applyAlignment="0" applyProtection="0"/>
    <xf numFmtId="0" fontId="33" fillId="112" borderId="0" applyNumberFormat="0" applyBorder="0" applyAlignment="0" applyProtection="0"/>
    <xf numFmtId="0" fontId="33" fillId="112" borderId="0" applyNumberFormat="0" applyBorder="0" applyAlignment="0" applyProtection="0"/>
    <xf numFmtId="0" fontId="33" fillId="112" borderId="0" applyNumberFormat="0" applyBorder="0" applyAlignment="0" applyProtection="0"/>
    <xf numFmtId="0" fontId="33" fillId="112" borderId="0" applyNumberFormat="0" applyBorder="0" applyAlignment="0" applyProtection="0"/>
    <xf numFmtId="0" fontId="33" fillId="112" borderId="0" applyNumberFormat="0" applyBorder="0" applyAlignment="0" applyProtection="0"/>
    <xf numFmtId="0" fontId="33" fillId="112" borderId="0" applyNumberFormat="0" applyBorder="0" applyAlignment="0" applyProtection="0"/>
    <xf numFmtId="0" fontId="33" fillId="112"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267" fillId="49"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112" borderId="0" applyNumberFormat="0" applyBorder="0" applyAlignment="0" applyProtection="0"/>
    <xf numFmtId="0" fontId="33" fillId="112" borderId="0" applyNumberFormat="0" applyBorder="0" applyAlignment="0" applyProtection="0"/>
    <xf numFmtId="0" fontId="33" fillId="112" borderId="0" applyNumberFormat="0" applyBorder="0" applyAlignment="0" applyProtection="0"/>
    <xf numFmtId="0" fontId="33" fillId="112" borderId="0" applyNumberFormat="0" applyBorder="0" applyAlignment="0" applyProtection="0"/>
    <xf numFmtId="0" fontId="33" fillId="112" borderId="0" applyNumberFormat="0" applyBorder="0" applyAlignment="0" applyProtection="0"/>
    <xf numFmtId="0" fontId="33" fillId="112" borderId="0" applyNumberFormat="0" applyBorder="0" applyAlignment="0" applyProtection="0"/>
    <xf numFmtId="0" fontId="33" fillId="112" borderId="0" applyNumberFormat="0" applyBorder="0" applyAlignment="0" applyProtection="0"/>
    <xf numFmtId="0" fontId="33" fillId="112" borderId="0" applyNumberFormat="0" applyBorder="0" applyAlignment="0" applyProtection="0"/>
    <xf numFmtId="0" fontId="33" fillId="113" borderId="0" applyNumberFormat="0" applyBorder="0" applyAlignment="0" applyProtection="0"/>
    <xf numFmtId="0" fontId="33" fillId="113" borderId="0" applyNumberFormat="0" applyBorder="0" applyAlignment="0" applyProtection="0"/>
    <xf numFmtId="0" fontId="33" fillId="113" borderId="0" applyNumberFormat="0" applyBorder="0" applyAlignment="0" applyProtection="0"/>
    <xf numFmtId="0" fontId="33" fillId="113" borderId="0" applyNumberFormat="0" applyBorder="0" applyAlignment="0" applyProtection="0"/>
    <xf numFmtId="0" fontId="33" fillId="113" borderId="0" applyNumberFormat="0" applyBorder="0" applyAlignment="0" applyProtection="0"/>
    <xf numFmtId="0" fontId="33" fillId="113" borderId="0" applyNumberFormat="0" applyBorder="0" applyAlignment="0" applyProtection="0"/>
    <xf numFmtId="0" fontId="33" fillId="113" borderId="0" applyNumberFormat="0" applyBorder="0" applyAlignment="0" applyProtection="0"/>
    <xf numFmtId="0" fontId="33" fillId="113" borderId="0" applyNumberFormat="0" applyBorder="0" applyAlignment="0" applyProtection="0"/>
    <xf numFmtId="0" fontId="33" fillId="113" borderId="0" applyNumberFormat="0" applyBorder="0" applyAlignment="0" applyProtection="0"/>
    <xf numFmtId="0" fontId="33" fillId="113" borderId="0" applyNumberFormat="0" applyBorder="0" applyAlignment="0" applyProtection="0"/>
    <xf numFmtId="0" fontId="33" fillId="113" borderId="0" applyNumberFormat="0" applyBorder="0" applyAlignment="0" applyProtection="0"/>
    <xf numFmtId="0" fontId="33" fillId="113" borderId="0" applyNumberFormat="0" applyBorder="0" applyAlignment="0" applyProtection="0"/>
    <xf numFmtId="0" fontId="33" fillId="113" borderId="0" applyNumberFormat="0" applyBorder="0" applyAlignment="0" applyProtection="0"/>
    <xf numFmtId="0" fontId="33" fillId="113" borderId="0" applyNumberFormat="0" applyBorder="0" applyAlignment="0" applyProtection="0"/>
    <xf numFmtId="0" fontId="33" fillId="113" borderId="0" applyNumberFormat="0" applyBorder="0" applyAlignment="0" applyProtection="0"/>
    <xf numFmtId="0" fontId="33" fillId="113"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267" fillId="50"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113" borderId="0" applyNumberFormat="0" applyBorder="0" applyAlignment="0" applyProtection="0"/>
    <xf numFmtId="0" fontId="33" fillId="113" borderId="0" applyNumberFormat="0" applyBorder="0" applyAlignment="0" applyProtection="0"/>
    <xf numFmtId="0" fontId="33" fillId="113" borderId="0" applyNumberFormat="0" applyBorder="0" applyAlignment="0" applyProtection="0"/>
    <xf numFmtId="0" fontId="33" fillId="113" borderId="0" applyNumberFormat="0" applyBorder="0" applyAlignment="0" applyProtection="0"/>
    <xf numFmtId="0" fontId="33" fillId="113" borderId="0" applyNumberFormat="0" applyBorder="0" applyAlignment="0" applyProtection="0"/>
    <xf numFmtId="0" fontId="33" fillId="113" borderId="0" applyNumberFormat="0" applyBorder="0" applyAlignment="0" applyProtection="0"/>
    <xf numFmtId="0" fontId="33" fillId="113" borderId="0" applyNumberFormat="0" applyBorder="0" applyAlignment="0" applyProtection="0"/>
    <xf numFmtId="0" fontId="33" fillId="113" borderId="0" applyNumberFormat="0" applyBorder="0" applyAlignment="0" applyProtection="0"/>
    <xf numFmtId="0" fontId="33" fillId="114" borderId="0" applyNumberFormat="0" applyBorder="0" applyAlignment="0" applyProtection="0"/>
    <xf numFmtId="0" fontId="33" fillId="114" borderId="0" applyNumberFormat="0" applyBorder="0" applyAlignment="0" applyProtection="0"/>
    <xf numFmtId="0" fontId="33" fillId="114" borderId="0" applyNumberFormat="0" applyBorder="0" applyAlignment="0" applyProtection="0"/>
    <xf numFmtId="0" fontId="33" fillId="114" borderId="0" applyNumberFormat="0" applyBorder="0" applyAlignment="0" applyProtection="0"/>
    <xf numFmtId="0" fontId="33" fillId="114" borderId="0" applyNumberFormat="0" applyBorder="0" applyAlignment="0" applyProtection="0"/>
    <xf numFmtId="0" fontId="33" fillId="114" borderId="0" applyNumberFormat="0" applyBorder="0" applyAlignment="0" applyProtection="0"/>
    <xf numFmtId="0" fontId="33" fillId="114" borderId="0" applyNumberFormat="0" applyBorder="0" applyAlignment="0" applyProtection="0"/>
    <xf numFmtId="0" fontId="33" fillId="114" borderId="0" applyNumberFormat="0" applyBorder="0" applyAlignment="0" applyProtection="0"/>
    <xf numFmtId="0" fontId="33" fillId="114" borderId="0" applyNumberFormat="0" applyBorder="0" applyAlignment="0" applyProtection="0"/>
    <xf numFmtId="0" fontId="33" fillId="114" borderId="0" applyNumberFormat="0" applyBorder="0" applyAlignment="0" applyProtection="0"/>
    <xf numFmtId="0" fontId="33" fillId="114" borderId="0" applyNumberFormat="0" applyBorder="0" applyAlignment="0" applyProtection="0"/>
    <xf numFmtId="0" fontId="33" fillId="114" borderId="0" applyNumberFormat="0" applyBorder="0" applyAlignment="0" applyProtection="0"/>
    <xf numFmtId="0" fontId="33" fillId="114" borderId="0" applyNumberFormat="0" applyBorder="0" applyAlignment="0" applyProtection="0"/>
    <xf numFmtId="0" fontId="33" fillId="114" borderId="0" applyNumberFormat="0" applyBorder="0" applyAlignment="0" applyProtection="0"/>
    <xf numFmtId="0" fontId="33" fillId="114" borderId="0" applyNumberFormat="0" applyBorder="0" applyAlignment="0" applyProtection="0"/>
    <xf numFmtId="0" fontId="33" fillId="11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267" fillId="67"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114" borderId="0" applyNumberFormat="0" applyBorder="0" applyAlignment="0" applyProtection="0"/>
    <xf numFmtId="0" fontId="33" fillId="114" borderId="0" applyNumberFormat="0" applyBorder="0" applyAlignment="0" applyProtection="0"/>
    <xf numFmtId="0" fontId="33" fillId="114" borderId="0" applyNumberFormat="0" applyBorder="0" applyAlignment="0" applyProtection="0"/>
    <xf numFmtId="0" fontId="33" fillId="114" borderId="0" applyNumberFormat="0" applyBorder="0" applyAlignment="0" applyProtection="0"/>
    <xf numFmtId="0" fontId="33" fillId="114" borderId="0" applyNumberFormat="0" applyBorder="0" applyAlignment="0" applyProtection="0"/>
    <xf numFmtId="0" fontId="33" fillId="114" borderId="0" applyNumberFormat="0" applyBorder="0" applyAlignment="0" applyProtection="0"/>
    <xf numFmtId="0" fontId="33" fillId="114" borderId="0" applyNumberFormat="0" applyBorder="0" applyAlignment="0" applyProtection="0"/>
    <xf numFmtId="0" fontId="33" fillId="114" borderId="0" applyNumberFormat="0" applyBorder="0" applyAlignment="0" applyProtection="0"/>
    <xf numFmtId="0" fontId="33" fillId="109" borderId="0" applyNumberFormat="0" applyBorder="0" applyAlignment="0" applyProtection="0"/>
    <xf numFmtId="0" fontId="33" fillId="109" borderId="0" applyNumberFormat="0" applyBorder="0" applyAlignment="0" applyProtection="0"/>
    <xf numFmtId="0" fontId="33" fillId="109" borderId="0" applyNumberFormat="0" applyBorder="0" applyAlignment="0" applyProtection="0"/>
    <xf numFmtId="0" fontId="33" fillId="109" borderId="0" applyNumberFormat="0" applyBorder="0" applyAlignment="0" applyProtection="0"/>
    <xf numFmtId="0" fontId="33" fillId="109" borderId="0" applyNumberFormat="0" applyBorder="0" applyAlignment="0" applyProtection="0"/>
    <xf numFmtId="0" fontId="33" fillId="109" borderId="0" applyNumberFormat="0" applyBorder="0" applyAlignment="0" applyProtection="0"/>
    <xf numFmtId="0" fontId="33" fillId="109" borderId="0" applyNumberFormat="0" applyBorder="0" applyAlignment="0" applyProtection="0"/>
    <xf numFmtId="0" fontId="33" fillId="109" borderId="0" applyNumberFormat="0" applyBorder="0" applyAlignment="0" applyProtection="0"/>
    <xf numFmtId="0" fontId="33" fillId="109" borderId="0" applyNumberFormat="0" applyBorder="0" applyAlignment="0" applyProtection="0"/>
    <xf numFmtId="0" fontId="33" fillId="109" borderId="0" applyNumberFormat="0" applyBorder="0" applyAlignment="0" applyProtection="0"/>
    <xf numFmtId="0" fontId="33" fillId="109" borderId="0" applyNumberFormat="0" applyBorder="0" applyAlignment="0" applyProtection="0"/>
    <xf numFmtId="0" fontId="33" fillId="109" borderId="0" applyNumberFormat="0" applyBorder="0" applyAlignment="0" applyProtection="0"/>
    <xf numFmtId="0" fontId="33" fillId="109" borderId="0" applyNumberFormat="0" applyBorder="0" applyAlignment="0" applyProtection="0"/>
    <xf numFmtId="0" fontId="33" fillId="109" borderId="0" applyNumberFormat="0" applyBorder="0" applyAlignment="0" applyProtection="0"/>
    <xf numFmtId="0" fontId="33" fillId="109" borderId="0" applyNumberFormat="0" applyBorder="0" applyAlignment="0" applyProtection="0"/>
    <xf numFmtId="0" fontId="33" fillId="109"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267" fillId="51"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109" borderId="0" applyNumberFormat="0" applyBorder="0" applyAlignment="0" applyProtection="0"/>
    <xf numFmtId="0" fontId="33" fillId="109" borderId="0" applyNumberFormat="0" applyBorder="0" applyAlignment="0" applyProtection="0"/>
    <xf numFmtId="0" fontId="33" fillId="109" borderId="0" applyNumberFormat="0" applyBorder="0" applyAlignment="0" applyProtection="0"/>
    <xf numFmtId="0" fontId="33" fillId="109" borderId="0" applyNumberFormat="0" applyBorder="0" applyAlignment="0" applyProtection="0"/>
    <xf numFmtId="0" fontId="33" fillId="109" borderId="0" applyNumberFormat="0" applyBorder="0" applyAlignment="0" applyProtection="0"/>
    <xf numFmtId="0" fontId="33" fillId="109" borderId="0" applyNumberFormat="0" applyBorder="0" applyAlignment="0" applyProtection="0"/>
    <xf numFmtId="0" fontId="33" fillId="109" borderId="0" applyNumberFormat="0" applyBorder="0" applyAlignment="0" applyProtection="0"/>
    <xf numFmtId="0" fontId="33" fillId="109" borderId="0" applyNumberFormat="0" applyBorder="0" applyAlignment="0" applyProtection="0"/>
    <xf numFmtId="0" fontId="33" fillId="112" borderId="0" applyNumberFormat="0" applyBorder="0" applyAlignment="0" applyProtection="0"/>
    <xf numFmtId="0" fontId="33" fillId="112" borderId="0" applyNumberFormat="0" applyBorder="0" applyAlignment="0" applyProtection="0"/>
    <xf numFmtId="0" fontId="33" fillId="112" borderId="0" applyNumberFormat="0" applyBorder="0" applyAlignment="0" applyProtection="0"/>
    <xf numFmtId="0" fontId="33" fillId="112" borderId="0" applyNumberFormat="0" applyBorder="0" applyAlignment="0" applyProtection="0"/>
    <xf numFmtId="0" fontId="33" fillId="112" borderId="0" applyNumberFormat="0" applyBorder="0" applyAlignment="0" applyProtection="0"/>
    <xf numFmtId="0" fontId="33" fillId="112" borderId="0" applyNumberFormat="0" applyBorder="0" applyAlignment="0" applyProtection="0"/>
    <xf numFmtId="0" fontId="33" fillId="112" borderId="0" applyNumberFormat="0" applyBorder="0" applyAlignment="0" applyProtection="0"/>
    <xf numFmtId="0" fontId="33" fillId="112" borderId="0" applyNumberFormat="0" applyBorder="0" applyAlignment="0" applyProtection="0"/>
    <xf numFmtId="0" fontId="33" fillId="112" borderId="0" applyNumberFormat="0" applyBorder="0" applyAlignment="0" applyProtection="0"/>
    <xf numFmtId="0" fontId="33" fillId="112" borderId="0" applyNumberFormat="0" applyBorder="0" applyAlignment="0" applyProtection="0"/>
    <xf numFmtId="0" fontId="33" fillId="112" borderId="0" applyNumberFormat="0" applyBorder="0" applyAlignment="0" applyProtection="0"/>
    <xf numFmtId="0" fontId="33" fillId="112" borderId="0" applyNumberFormat="0" applyBorder="0" applyAlignment="0" applyProtection="0"/>
    <xf numFmtId="0" fontId="33" fillId="112" borderId="0" applyNumberFormat="0" applyBorder="0" applyAlignment="0" applyProtection="0"/>
    <xf numFmtId="0" fontId="33" fillId="112" borderId="0" applyNumberFormat="0" applyBorder="0" applyAlignment="0" applyProtection="0"/>
    <xf numFmtId="0" fontId="33" fillId="112" borderId="0" applyNumberFormat="0" applyBorder="0" applyAlignment="0" applyProtection="0"/>
    <xf numFmtId="0" fontId="33" fillId="112"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267" fillId="52"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112" borderId="0" applyNumberFormat="0" applyBorder="0" applyAlignment="0" applyProtection="0"/>
    <xf numFmtId="0" fontId="33" fillId="112" borderId="0" applyNumberFormat="0" applyBorder="0" applyAlignment="0" applyProtection="0"/>
    <xf numFmtId="0" fontId="33" fillId="112" borderId="0" applyNumberFormat="0" applyBorder="0" applyAlignment="0" applyProtection="0"/>
    <xf numFmtId="0" fontId="33" fillId="112" borderId="0" applyNumberFormat="0" applyBorder="0" applyAlignment="0" applyProtection="0"/>
    <xf numFmtId="0" fontId="33" fillId="112" borderId="0" applyNumberFormat="0" applyBorder="0" applyAlignment="0" applyProtection="0"/>
    <xf numFmtId="0" fontId="33" fillId="112" borderId="0" applyNumberFormat="0" applyBorder="0" applyAlignment="0" applyProtection="0"/>
    <xf numFmtId="0" fontId="33" fillId="112" borderId="0" applyNumberFormat="0" applyBorder="0" applyAlignment="0" applyProtection="0"/>
    <xf numFmtId="0" fontId="33" fillId="112" borderId="0" applyNumberFormat="0" applyBorder="0" applyAlignment="0" applyProtection="0"/>
    <xf numFmtId="0" fontId="33" fillId="115" borderId="0" applyNumberFormat="0" applyBorder="0" applyAlignment="0" applyProtection="0"/>
    <xf numFmtId="0" fontId="33" fillId="115" borderId="0" applyNumberFormat="0" applyBorder="0" applyAlignment="0" applyProtection="0"/>
    <xf numFmtId="0" fontId="33" fillId="115" borderId="0" applyNumberFormat="0" applyBorder="0" applyAlignment="0" applyProtection="0"/>
    <xf numFmtId="0" fontId="33" fillId="115" borderId="0" applyNumberFormat="0" applyBorder="0" applyAlignment="0" applyProtection="0"/>
    <xf numFmtId="0" fontId="33" fillId="115" borderId="0" applyNumberFormat="0" applyBorder="0" applyAlignment="0" applyProtection="0"/>
    <xf numFmtId="0" fontId="33" fillId="115" borderId="0" applyNumberFormat="0" applyBorder="0" applyAlignment="0" applyProtection="0"/>
    <xf numFmtId="0" fontId="33" fillId="115" borderId="0" applyNumberFormat="0" applyBorder="0" applyAlignment="0" applyProtection="0"/>
    <xf numFmtId="0" fontId="33" fillId="115" borderId="0" applyNumberFormat="0" applyBorder="0" applyAlignment="0" applyProtection="0"/>
    <xf numFmtId="0" fontId="33" fillId="115" borderId="0" applyNumberFormat="0" applyBorder="0" applyAlignment="0" applyProtection="0"/>
    <xf numFmtId="0" fontId="33" fillId="115" borderId="0" applyNumberFormat="0" applyBorder="0" applyAlignment="0" applyProtection="0"/>
    <xf numFmtId="0" fontId="33" fillId="115" borderId="0" applyNumberFormat="0" applyBorder="0" applyAlignment="0" applyProtection="0"/>
    <xf numFmtId="0" fontId="33" fillId="115" borderId="0" applyNumberFormat="0" applyBorder="0" applyAlignment="0" applyProtection="0"/>
    <xf numFmtId="0" fontId="33" fillId="115" borderId="0" applyNumberFormat="0" applyBorder="0" applyAlignment="0" applyProtection="0"/>
    <xf numFmtId="0" fontId="33" fillId="115" borderId="0" applyNumberFormat="0" applyBorder="0" applyAlignment="0" applyProtection="0"/>
    <xf numFmtId="0" fontId="33" fillId="115" borderId="0" applyNumberFormat="0" applyBorder="0" applyAlignment="0" applyProtection="0"/>
    <xf numFmtId="0" fontId="33" fillId="115"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267" fillId="53"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115" borderId="0" applyNumberFormat="0" applyBorder="0" applyAlignment="0" applyProtection="0"/>
    <xf numFmtId="0" fontId="33" fillId="115" borderId="0" applyNumberFormat="0" applyBorder="0" applyAlignment="0" applyProtection="0"/>
    <xf numFmtId="0" fontId="33" fillId="115" borderId="0" applyNumberFormat="0" applyBorder="0" applyAlignment="0" applyProtection="0"/>
    <xf numFmtId="0" fontId="33" fillId="115" borderId="0" applyNumberFormat="0" applyBorder="0" applyAlignment="0" applyProtection="0"/>
    <xf numFmtId="0" fontId="33" fillId="115" borderId="0" applyNumberFormat="0" applyBorder="0" applyAlignment="0" applyProtection="0"/>
    <xf numFmtId="0" fontId="33" fillId="115" borderId="0" applyNumberFormat="0" applyBorder="0" applyAlignment="0" applyProtection="0"/>
    <xf numFmtId="0" fontId="33" fillId="115" borderId="0" applyNumberFormat="0" applyBorder="0" applyAlignment="0" applyProtection="0"/>
    <xf numFmtId="0" fontId="33" fillId="115" borderId="0" applyNumberFormat="0" applyBorder="0" applyAlignment="0" applyProtection="0"/>
    <xf numFmtId="0" fontId="38" fillId="116" borderId="0" applyNumberFormat="0" applyBorder="0" applyAlignment="0" applyProtection="0"/>
    <xf numFmtId="0" fontId="38" fillId="116" borderId="0" applyNumberFormat="0" applyBorder="0" applyAlignment="0" applyProtection="0"/>
    <xf numFmtId="0" fontId="38" fillId="116" borderId="0" applyNumberFormat="0" applyBorder="0" applyAlignment="0" applyProtection="0"/>
    <xf numFmtId="0" fontId="38" fillId="116" borderId="0" applyNumberFormat="0" applyBorder="0" applyAlignment="0" applyProtection="0"/>
    <xf numFmtId="0" fontId="38" fillId="116" borderId="0" applyNumberFormat="0" applyBorder="0" applyAlignment="0" applyProtection="0"/>
    <xf numFmtId="0" fontId="38" fillId="116" borderId="0" applyNumberFormat="0" applyBorder="0" applyAlignment="0" applyProtection="0"/>
    <xf numFmtId="0" fontId="38" fillId="116" borderId="0" applyNumberFormat="0" applyBorder="0" applyAlignment="0" applyProtection="0"/>
    <xf numFmtId="0" fontId="38" fillId="116" borderId="0" applyNumberFormat="0" applyBorder="0" applyAlignment="0" applyProtection="0"/>
    <xf numFmtId="0" fontId="269" fillId="68" borderId="0" applyNumberFormat="0" applyBorder="0" applyAlignment="0" applyProtection="0"/>
    <xf numFmtId="0" fontId="38" fillId="12" borderId="0" applyNumberFormat="0" applyBorder="0" applyAlignment="0" applyProtection="0"/>
    <xf numFmtId="0" fontId="38" fillId="116" borderId="0" applyNumberFormat="0" applyBorder="0" applyAlignment="0" applyProtection="0"/>
    <xf numFmtId="0" fontId="38" fillId="116" borderId="0" applyNumberFormat="0" applyBorder="0" applyAlignment="0" applyProtection="0"/>
    <xf numFmtId="0" fontId="38" fillId="116" borderId="0" applyNumberFormat="0" applyBorder="0" applyAlignment="0" applyProtection="0"/>
    <xf numFmtId="0" fontId="38" fillId="116" borderId="0" applyNumberFormat="0" applyBorder="0" applyAlignment="0" applyProtection="0"/>
    <xf numFmtId="0" fontId="38" fillId="113" borderId="0" applyNumberFormat="0" applyBorder="0" applyAlignment="0" applyProtection="0"/>
    <xf numFmtId="0" fontId="38" fillId="113" borderId="0" applyNumberFormat="0" applyBorder="0" applyAlignment="0" applyProtection="0"/>
    <xf numFmtId="0" fontId="38" fillId="113" borderId="0" applyNumberFormat="0" applyBorder="0" applyAlignment="0" applyProtection="0"/>
    <xf numFmtId="0" fontId="38" fillId="113" borderId="0" applyNumberFormat="0" applyBorder="0" applyAlignment="0" applyProtection="0"/>
    <xf numFmtId="0" fontId="38" fillId="113" borderId="0" applyNumberFormat="0" applyBorder="0" applyAlignment="0" applyProtection="0"/>
    <xf numFmtId="0" fontId="38" fillId="113" borderId="0" applyNumberFormat="0" applyBorder="0" applyAlignment="0" applyProtection="0"/>
    <xf numFmtId="0" fontId="38" fillId="113" borderId="0" applyNumberFormat="0" applyBorder="0" applyAlignment="0" applyProtection="0"/>
    <xf numFmtId="0" fontId="38" fillId="113" borderId="0" applyNumberFormat="0" applyBorder="0" applyAlignment="0" applyProtection="0"/>
    <xf numFmtId="0" fontId="269" fillId="69" borderId="0" applyNumberFormat="0" applyBorder="0" applyAlignment="0" applyProtection="0"/>
    <xf numFmtId="0" fontId="38" fillId="9" borderId="0" applyNumberFormat="0" applyBorder="0" applyAlignment="0" applyProtection="0"/>
    <xf numFmtId="0" fontId="38" fillId="113" borderId="0" applyNumberFormat="0" applyBorder="0" applyAlignment="0" applyProtection="0"/>
    <xf numFmtId="0" fontId="38" fillId="113" borderId="0" applyNumberFormat="0" applyBorder="0" applyAlignment="0" applyProtection="0"/>
    <xf numFmtId="0" fontId="38" fillId="113" borderId="0" applyNumberFormat="0" applyBorder="0" applyAlignment="0" applyProtection="0"/>
    <xf numFmtId="0" fontId="38" fillId="113" borderId="0" applyNumberFormat="0" applyBorder="0" applyAlignment="0" applyProtection="0"/>
    <xf numFmtId="0" fontId="38" fillId="114" borderId="0" applyNumberFormat="0" applyBorder="0" applyAlignment="0" applyProtection="0"/>
    <xf numFmtId="0" fontId="38" fillId="114" borderId="0" applyNumberFormat="0" applyBorder="0" applyAlignment="0" applyProtection="0"/>
    <xf numFmtId="0" fontId="38" fillId="114" borderId="0" applyNumberFormat="0" applyBorder="0" applyAlignment="0" applyProtection="0"/>
    <xf numFmtId="0" fontId="38" fillId="114" borderId="0" applyNumberFormat="0" applyBorder="0" applyAlignment="0" applyProtection="0"/>
    <xf numFmtId="0" fontId="38" fillId="114" borderId="0" applyNumberFormat="0" applyBorder="0" applyAlignment="0" applyProtection="0"/>
    <xf numFmtId="0" fontId="38" fillId="114" borderId="0" applyNumberFormat="0" applyBorder="0" applyAlignment="0" applyProtection="0"/>
    <xf numFmtId="0" fontId="38" fillId="114" borderId="0" applyNumberFormat="0" applyBorder="0" applyAlignment="0" applyProtection="0"/>
    <xf numFmtId="0" fontId="38" fillId="114" borderId="0" applyNumberFormat="0" applyBorder="0" applyAlignment="0" applyProtection="0"/>
    <xf numFmtId="0" fontId="269" fillId="70" borderId="0" applyNumberFormat="0" applyBorder="0" applyAlignment="0" applyProtection="0"/>
    <xf numFmtId="0" fontId="38" fillId="10" borderId="0" applyNumberFormat="0" applyBorder="0" applyAlignment="0" applyProtection="0"/>
    <xf numFmtId="0" fontId="38" fillId="114" borderId="0" applyNumberFormat="0" applyBorder="0" applyAlignment="0" applyProtection="0"/>
    <xf numFmtId="0" fontId="38" fillId="114" borderId="0" applyNumberFormat="0" applyBorder="0" applyAlignment="0" applyProtection="0"/>
    <xf numFmtId="0" fontId="38" fillId="114" borderId="0" applyNumberFormat="0" applyBorder="0" applyAlignment="0" applyProtection="0"/>
    <xf numFmtId="0" fontId="38" fillId="114" borderId="0" applyNumberFormat="0" applyBorder="0" applyAlignment="0" applyProtection="0"/>
    <xf numFmtId="0" fontId="38" fillId="117" borderId="0" applyNumberFormat="0" applyBorder="0" applyAlignment="0" applyProtection="0"/>
    <xf numFmtId="0" fontId="38" fillId="117" borderId="0" applyNumberFormat="0" applyBorder="0" applyAlignment="0" applyProtection="0"/>
    <xf numFmtId="0" fontId="38" fillId="117" borderId="0" applyNumberFormat="0" applyBorder="0" applyAlignment="0" applyProtection="0"/>
    <xf numFmtId="0" fontId="38" fillId="117" borderId="0" applyNumberFormat="0" applyBorder="0" applyAlignment="0" applyProtection="0"/>
    <xf numFmtId="0" fontId="38" fillId="117" borderId="0" applyNumberFormat="0" applyBorder="0" applyAlignment="0" applyProtection="0"/>
    <xf numFmtId="0" fontId="38" fillId="117" borderId="0" applyNumberFormat="0" applyBorder="0" applyAlignment="0" applyProtection="0"/>
    <xf numFmtId="0" fontId="38" fillId="117" borderId="0" applyNumberFormat="0" applyBorder="0" applyAlignment="0" applyProtection="0"/>
    <xf numFmtId="0" fontId="38" fillId="117" borderId="0" applyNumberFormat="0" applyBorder="0" applyAlignment="0" applyProtection="0"/>
    <xf numFmtId="0" fontId="269" fillId="71" borderId="0" applyNumberFormat="0" applyBorder="0" applyAlignment="0" applyProtection="0"/>
    <xf numFmtId="0" fontId="38" fillId="13" borderId="0" applyNumberFormat="0" applyBorder="0" applyAlignment="0" applyProtection="0"/>
    <xf numFmtId="0" fontId="38" fillId="117" borderId="0" applyNumberFormat="0" applyBorder="0" applyAlignment="0" applyProtection="0"/>
    <xf numFmtId="0" fontId="38" fillId="117" borderId="0" applyNumberFormat="0" applyBorder="0" applyAlignment="0" applyProtection="0"/>
    <xf numFmtId="0" fontId="38" fillId="117" borderId="0" applyNumberFormat="0" applyBorder="0" applyAlignment="0" applyProtection="0"/>
    <xf numFmtId="0" fontId="38" fillId="117" borderId="0" applyNumberFormat="0" applyBorder="0" applyAlignment="0" applyProtection="0"/>
    <xf numFmtId="0" fontId="38" fillId="118" borderId="0" applyNumberFormat="0" applyBorder="0" applyAlignment="0" applyProtection="0"/>
    <xf numFmtId="0" fontId="38" fillId="118" borderId="0" applyNumberFormat="0" applyBorder="0" applyAlignment="0" applyProtection="0"/>
    <xf numFmtId="0" fontId="38" fillId="118" borderId="0" applyNumberFormat="0" applyBorder="0" applyAlignment="0" applyProtection="0"/>
    <xf numFmtId="0" fontId="38" fillId="118" borderId="0" applyNumberFormat="0" applyBorder="0" applyAlignment="0" applyProtection="0"/>
    <xf numFmtId="0" fontId="38" fillId="118" borderId="0" applyNumberFormat="0" applyBorder="0" applyAlignment="0" applyProtection="0"/>
    <xf numFmtId="0" fontId="38" fillId="118" borderId="0" applyNumberFormat="0" applyBorder="0" applyAlignment="0" applyProtection="0"/>
    <xf numFmtId="0" fontId="38" fillId="118" borderId="0" applyNumberFormat="0" applyBorder="0" applyAlignment="0" applyProtection="0"/>
    <xf numFmtId="0" fontId="38" fillId="118" borderId="0" applyNumberFormat="0" applyBorder="0" applyAlignment="0" applyProtection="0"/>
    <xf numFmtId="0" fontId="269" fillId="72" borderId="0" applyNumberFormat="0" applyBorder="0" applyAlignment="0" applyProtection="0"/>
    <xf numFmtId="0" fontId="38" fillId="14" borderId="0" applyNumberFormat="0" applyBorder="0" applyAlignment="0" applyProtection="0"/>
    <xf numFmtId="0" fontId="38" fillId="118" borderId="0" applyNumberFormat="0" applyBorder="0" applyAlignment="0" applyProtection="0"/>
    <xf numFmtId="0" fontId="38" fillId="118" borderId="0" applyNumberFormat="0" applyBorder="0" applyAlignment="0" applyProtection="0"/>
    <xf numFmtId="0" fontId="38" fillId="118" borderId="0" applyNumberFormat="0" applyBorder="0" applyAlignment="0" applyProtection="0"/>
    <xf numFmtId="0" fontId="38" fillId="118" borderId="0" applyNumberFormat="0" applyBorder="0" applyAlignment="0" applyProtection="0"/>
    <xf numFmtId="0" fontId="38" fillId="119" borderId="0" applyNumberFormat="0" applyBorder="0" applyAlignment="0" applyProtection="0"/>
    <xf numFmtId="0" fontId="38" fillId="119" borderId="0" applyNumberFormat="0" applyBorder="0" applyAlignment="0" applyProtection="0"/>
    <xf numFmtId="0" fontId="38" fillId="119" borderId="0" applyNumberFormat="0" applyBorder="0" applyAlignment="0" applyProtection="0"/>
    <xf numFmtId="0" fontId="38" fillId="119" borderId="0" applyNumberFormat="0" applyBorder="0" applyAlignment="0" applyProtection="0"/>
    <xf numFmtId="0" fontId="38" fillId="119" borderId="0" applyNumberFormat="0" applyBorder="0" applyAlignment="0" applyProtection="0"/>
    <xf numFmtId="0" fontId="38" fillId="119" borderId="0" applyNumberFormat="0" applyBorder="0" applyAlignment="0" applyProtection="0"/>
    <xf numFmtId="0" fontId="38" fillId="119" borderId="0" applyNumberFormat="0" applyBorder="0" applyAlignment="0" applyProtection="0"/>
    <xf numFmtId="0" fontId="38" fillId="119" borderId="0" applyNumberFormat="0" applyBorder="0" applyAlignment="0" applyProtection="0"/>
    <xf numFmtId="0" fontId="269" fillId="73" borderId="0" applyNumberFormat="0" applyBorder="0" applyAlignment="0" applyProtection="0"/>
    <xf numFmtId="0" fontId="38" fillId="15" borderId="0" applyNumberFormat="0" applyBorder="0" applyAlignment="0" applyProtection="0"/>
    <xf numFmtId="0" fontId="38" fillId="119" borderId="0" applyNumberFormat="0" applyBorder="0" applyAlignment="0" applyProtection="0"/>
    <xf numFmtId="0" fontId="38" fillId="119" borderId="0" applyNumberFormat="0" applyBorder="0" applyAlignment="0" applyProtection="0"/>
    <xf numFmtId="0" fontId="38" fillId="119" borderId="0" applyNumberFormat="0" applyBorder="0" applyAlignment="0" applyProtection="0"/>
    <xf numFmtId="0" fontId="38" fillId="119" borderId="0" applyNumberFormat="0" applyBorder="0" applyAlignment="0" applyProtection="0"/>
    <xf numFmtId="232" fontId="200" fillId="0" borderId="10" applyFont="0" applyFill="0" applyBorder="0" applyAlignment="0" applyProtection="0"/>
    <xf numFmtId="232" fontId="200" fillId="0" borderId="10" applyFont="0" applyFill="0" applyBorder="0" applyAlignment="0" applyProtection="0"/>
    <xf numFmtId="232" fontId="200" fillId="0" borderId="10" applyFont="0" applyFill="0" applyBorder="0" applyAlignment="0" applyProtection="0"/>
    <xf numFmtId="232" fontId="200" fillId="0" borderId="10" applyFont="0" applyFill="0" applyBorder="0" applyAlignment="0" applyProtection="0"/>
    <xf numFmtId="232" fontId="200" fillId="0" borderId="10" applyFont="0" applyFill="0" applyBorder="0" applyAlignment="0" applyProtection="0"/>
    <xf numFmtId="232" fontId="200" fillId="0" borderId="10" applyFont="0" applyFill="0" applyBorder="0" applyAlignment="0" applyProtection="0"/>
    <xf numFmtId="232" fontId="200" fillId="0" borderId="10" applyFont="0" applyFill="0" applyBorder="0" applyAlignment="0" applyProtection="0"/>
    <xf numFmtId="232" fontId="200" fillId="0" borderId="10" applyFont="0" applyFill="0" applyBorder="0" applyAlignment="0" applyProtection="0"/>
    <xf numFmtId="232" fontId="200" fillId="0" borderId="10" applyFont="0" applyFill="0" applyBorder="0" applyAlignment="0" applyProtection="0"/>
    <xf numFmtId="232" fontId="200" fillId="0" borderId="10" applyFont="0" applyFill="0" applyBorder="0" applyAlignment="0" applyProtection="0"/>
    <xf numFmtId="232" fontId="200" fillId="0" borderId="10" applyFont="0" applyFill="0" applyBorder="0" applyAlignment="0" applyProtection="0"/>
    <xf numFmtId="232" fontId="200" fillId="0" borderId="10" applyFont="0" applyFill="0" applyBorder="0" applyAlignment="0" applyProtection="0"/>
    <xf numFmtId="232" fontId="200" fillId="0" borderId="10" applyFont="0" applyFill="0" applyBorder="0" applyAlignment="0" applyProtection="0"/>
    <xf numFmtId="232" fontId="200" fillId="0" borderId="10" applyFont="0" applyFill="0" applyBorder="0" applyAlignment="0" applyProtection="0"/>
    <xf numFmtId="232" fontId="200" fillId="0" borderId="10" applyFont="0" applyFill="0" applyBorder="0" applyAlignment="0" applyProtection="0"/>
    <xf numFmtId="232" fontId="200" fillId="0" borderId="10" applyFont="0" applyFill="0" applyBorder="0" applyAlignment="0" applyProtection="0"/>
    <xf numFmtId="0" fontId="38" fillId="120" borderId="0" applyNumberFormat="0" applyBorder="0" applyAlignment="0" applyProtection="0"/>
    <xf numFmtId="0" fontId="38" fillId="120" borderId="0" applyNumberFormat="0" applyBorder="0" applyAlignment="0" applyProtection="0"/>
    <xf numFmtId="0" fontId="38" fillId="120" borderId="0" applyNumberFormat="0" applyBorder="0" applyAlignment="0" applyProtection="0"/>
    <xf numFmtId="0" fontId="38" fillId="120" borderId="0" applyNumberFormat="0" applyBorder="0" applyAlignment="0" applyProtection="0"/>
    <xf numFmtId="0" fontId="38" fillId="120" borderId="0" applyNumberFormat="0" applyBorder="0" applyAlignment="0" applyProtection="0"/>
    <xf numFmtId="0" fontId="38" fillId="120" borderId="0" applyNumberFormat="0" applyBorder="0" applyAlignment="0" applyProtection="0"/>
    <xf numFmtId="0" fontId="38" fillId="120" borderId="0" applyNumberFormat="0" applyBorder="0" applyAlignment="0" applyProtection="0"/>
    <xf numFmtId="0" fontId="38" fillId="120" borderId="0" applyNumberFormat="0" applyBorder="0" applyAlignment="0" applyProtection="0"/>
    <xf numFmtId="0" fontId="269" fillId="74" borderId="0" applyNumberFormat="0" applyBorder="0" applyAlignment="0" applyProtection="0"/>
    <xf numFmtId="0" fontId="38" fillId="16" borderId="0" applyNumberFormat="0" applyBorder="0" applyAlignment="0" applyProtection="0"/>
    <xf numFmtId="0" fontId="38" fillId="120" borderId="0" applyNumberFormat="0" applyBorder="0" applyAlignment="0" applyProtection="0"/>
    <xf numFmtId="0" fontId="38" fillId="120" borderId="0" applyNumberFormat="0" applyBorder="0" applyAlignment="0" applyProtection="0"/>
    <xf numFmtId="0" fontId="38" fillId="120" borderId="0" applyNumberFormat="0" applyBorder="0" applyAlignment="0" applyProtection="0"/>
    <xf numFmtId="0" fontId="38" fillId="120" borderId="0" applyNumberFormat="0" applyBorder="0" applyAlignment="0" applyProtection="0"/>
    <xf numFmtId="0" fontId="38" fillId="121" borderId="0" applyNumberFormat="0" applyBorder="0" applyAlignment="0" applyProtection="0"/>
    <xf numFmtId="0" fontId="38" fillId="121" borderId="0" applyNumberFormat="0" applyBorder="0" applyAlignment="0" applyProtection="0"/>
    <xf numFmtId="0" fontId="38" fillId="121" borderId="0" applyNumberFormat="0" applyBorder="0" applyAlignment="0" applyProtection="0"/>
    <xf numFmtId="0" fontId="38" fillId="121" borderId="0" applyNumberFormat="0" applyBorder="0" applyAlignment="0" applyProtection="0"/>
    <xf numFmtId="0" fontId="38" fillId="121" borderId="0" applyNumberFormat="0" applyBorder="0" applyAlignment="0" applyProtection="0"/>
    <xf numFmtId="0" fontId="38" fillId="121" borderId="0" applyNumberFormat="0" applyBorder="0" applyAlignment="0" applyProtection="0"/>
    <xf numFmtId="0" fontId="38" fillId="121" borderId="0" applyNumberFormat="0" applyBorder="0" applyAlignment="0" applyProtection="0"/>
    <xf numFmtId="0" fontId="38" fillId="121" borderId="0" applyNumberFormat="0" applyBorder="0" applyAlignment="0" applyProtection="0"/>
    <xf numFmtId="0" fontId="269" fillId="75" borderId="0" applyNumberFormat="0" applyBorder="0" applyAlignment="0" applyProtection="0"/>
    <xf numFmtId="0" fontId="38" fillId="17" borderId="0" applyNumberFormat="0" applyBorder="0" applyAlignment="0" applyProtection="0"/>
    <xf numFmtId="0" fontId="38" fillId="121" borderId="0" applyNumberFormat="0" applyBorder="0" applyAlignment="0" applyProtection="0"/>
    <xf numFmtId="0" fontId="38" fillId="121" borderId="0" applyNumberFormat="0" applyBorder="0" applyAlignment="0" applyProtection="0"/>
    <xf numFmtId="0" fontId="38" fillId="121" borderId="0" applyNumberFormat="0" applyBorder="0" applyAlignment="0" applyProtection="0"/>
    <xf numFmtId="0" fontId="38" fillId="121" borderId="0" applyNumberFormat="0" applyBorder="0" applyAlignment="0" applyProtection="0"/>
    <xf numFmtId="0" fontId="38" fillId="122" borderId="0" applyNumberFormat="0" applyBorder="0" applyAlignment="0" applyProtection="0"/>
    <xf numFmtId="0" fontId="38" fillId="122" borderId="0" applyNumberFormat="0" applyBorder="0" applyAlignment="0" applyProtection="0"/>
    <xf numFmtId="0" fontId="38" fillId="122" borderId="0" applyNumberFormat="0" applyBorder="0" applyAlignment="0" applyProtection="0"/>
    <xf numFmtId="0" fontId="38" fillId="122" borderId="0" applyNumberFormat="0" applyBorder="0" applyAlignment="0" applyProtection="0"/>
    <xf numFmtId="0" fontId="38" fillId="122" borderId="0" applyNumberFormat="0" applyBorder="0" applyAlignment="0" applyProtection="0"/>
    <xf numFmtId="0" fontId="38" fillId="122" borderId="0" applyNumberFormat="0" applyBorder="0" applyAlignment="0" applyProtection="0"/>
    <xf numFmtId="0" fontId="38" fillId="122" borderId="0" applyNumberFormat="0" applyBorder="0" applyAlignment="0" applyProtection="0"/>
    <xf numFmtId="0" fontId="38" fillId="122" borderId="0" applyNumberFormat="0" applyBorder="0" applyAlignment="0" applyProtection="0"/>
    <xf numFmtId="0" fontId="269" fillId="76" borderId="0" applyNumberFormat="0" applyBorder="0" applyAlignment="0" applyProtection="0"/>
    <xf numFmtId="0" fontId="38" fillId="18" borderId="0" applyNumberFormat="0" applyBorder="0" applyAlignment="0" applyProtection="0"/>
    <xf numFmtId="0" fontId="38" fillId="122" borderId="0" applyNumberFormat="0" applyBorder="0" applyAlignment="0" applyProtection="0"/>
    <xf numFmtId="0" fontId="38" fillId="122" borderId="0" applyNumberFormat="0" applyBorder="0" applyAlignment="0" applyProtection="0"/>
    <xf numFmtId="0" fontId="38" fillId="122" borderId="0" applyNumberFormat="0" applyBorder="0" applyAlignment="0" applyProtection="0"/>
    <xf numFmtId="0" fontId="38" fillId="122" borderId="0" applyNumberFormat="0" applyBorder="0" applyAlignment="0" applyProtection="0"/>
    <xf numFmtId="0" fontId="38" fillId="117" borderId="0" applyNumberFormat="0" applyBorder="0" applyAlignment="0" applyProtection="0"/>
    <xf numFmtId="0" fontId="38" fillId="117" borderId="0" applyNumberFormat="0" applyBorder="0" applyAlignment="0" applyProtection="0"/>
    <xf numFmtId="0" fontId="38" fillId="117" borderId="0" applyNumberFormat="0" applyBorder="0" applyAlignment="0" applyProtection="0"/>
    <xf numFmtId="0" fontId="38" fillId="117" borderId="0" applyNumberFormat="0" applyBorder="0" applyAlignment="0" applyProtection="0"/>
    <xf numFmtId="0" fontId="38" fillId="117" borderId="0" applyNumberFormat="0" applyBorder="0" applyAlignment="0" applyProtection="0"/>
    <xf numFmtId="0" fontId="38" fillId="117" borderId="0" applyNumberFormat="0" applyBorder="0" applyAlignment="0" applyProtection="0"/>
    <xf numFmtId="0" fontId="38" fillId="117" borderId="0" applyNumberFormat="0" applyBorder="0" applyAlignment="0" applyProtection="0"/>
    <xf numFmtId="0" fontId="38" fillId="117" borderId="0" applyNumberFormat="0" applyBorder="0" applyAlignment="0" applyProtection="0"/>
    <xf numFmtId="0" fontId="269" fillId="77" borderId="0" applyNumberFormat="0" applyBorder="0" applyAlignment="0" applyProtection="0"/>
    <xf numFmtId="0" fontId="38" fillId="13" borderId="0" applyNumberFormat="0" applyBorder="0" applyAlignment="0" applyProtection="0"/>
    <xf numFmtId="0" fontId="38" fillId="117" borderId="0" applyNumberFormat="0" applyBorder="0" applyAlignment="0" applyProtection="0"/>
    <xf numFmtId="0" fontId="38" fillId="117" borderId="0" applyNumberFormat="0" applyBorder="0" applyAlignment="0" applyProtection="0"/>
    <xf numFmtId="0" fontId="38" fillId="117" borderId="0" applyNumberFormat="0" applyBorder="0" applyAlignment="0" applyProtection="0"/>
    <xf numFmtId="0" fontId="38" fillId="117" borderId="0" applyNumberFormat="0" applyBorder="0" applyAlignment="0" applyProtection="0"/>
    <xf numFmtId="0" fontId="38" fillId="118" borderId="0" applyNumberFormat="0" applyBorder="0" applyAlignment="0" applyProtection="0"/>
    <xf numFmtId="0" fontId="38" fillId="118" borderId="0" applyNumberFormat="0" applyBorder="0" applyAlignment="0" applyProtection="0"/>
    <xf numFmtId="0" fontId="38" fillId="118" borderId="0" applyNumberFormat="0" applyBorder="0" applyAlignment="0" applyProtection="0"/>
    <xf numFmtId="0" fontId="38" fillId="118" borderId="0" applyNumberFormat="0" applyBorder="0" applyAlignment="0" applyProtection="0"/>
    <xf numFmtId="0" fontId="38" fillId="118" borderId="0" applyNumberFormat="0" applyBorder="0" applyAlignment="0" applyProtection="0"/>
    <xf numFmtId="0" fontId="38" fillId="118" borderId="0" applyNumberFormat="0" applyBorder="0" applyAlignment="0" applyProtection="0"/>
    <xf numFmtId="0" fontId="38" fillId="118" borderId="0" applyNumberFormat="0" applyBorder="0" applyAlignment="0" applyProtection="0"/>
    <xf numFmtId="0" fontId="38" fillId="118" borderId="0" applyNumberFormat="0" applyBorder="0" applyAlignment="0" applyProtection="0"/>
    <xf numFmtId="0" fontId="269" fillId="78" borderId="0" applyNumberFormat="0" applyBorder="0" applyAlignment="0" applyProtection="0"/>
    <xf numFmtId="0" fontId="38" fillId="14" borderId="0" applyNumberFormat="0" applyBorder="0" applyAlignment="0" applyProtection="0"/>
    <xf numFmtId="0" fontId="38" fillId="118" borderId="0" applyNumberFormat="0" applyBorder="0" applyAlignment="0" applyProtection="0"/>
    <xf numFmtId="0" fontId="38" fillId="118" borderId="0" applyNumberFormat="0" applyBorder="0" applyAlignment="0" applyProtection="0"/>
    <xf numFmtId="0" fontId="38" fillId="118" borderId="0" applyNumberFormat="0" applyBorder="0" applyAlignment="0" applyProtection="0"/>
    <xf numFmtId="0" fontId="38" fillId="118" borderId="0" applyNumberFormat="0" applyBorder="0" applyAlignment="0" applyProtection="0"/>
    <xf numFmtId="0" fontId="38" fillId="123" borderId="0" applyNumberFormat="0" applyBorder="0" applyAlignment="0" applyProtection="0"/>
    <xf numFmtId="0" fontId="38" fillId="123" borderId="0" applyNumberFormat="0" applyBorder="0" applyAlignment="0" applyProtection="0"/>
    <xf numFmtId="0" fontId="38" fillId="123" borderId="0" applyNumberFormat="0" applyBorder="0" applyAlignment="0" applyProtection="0"/>
    <xf numFmtId="0" fontId="38" fillId="123" borderId="0" applyNumberFormat="0" applyBorder="0" applyAlignment="0" applyProtection="0"/>
    <xf numFmtId="0" fontId="38" fillId="123" borderId="0" applyNumberFormat="0" applyBorder="0" applyAlignment="0" applyProtection="0"/>
    <xf numFmtId="0" fontId="38" fillId="123" borderId="0" applyNumberFormat="0" applyBorder="0" applyAlignment="0" applyProtection="0"/>
    <xf numFmtId="0" fontId="38" fillId="123" borderId="0" applyNumberFormat="0" applyBorder="0" applyAlignment="0" applyProtection="0"/>
    <xf numFmtId="0" fontId="38" fillId="123" borderId="0" applyNumberFormat="0" applyBorder="0" applyAlignment="0" applyProtection="0"/>
    <xf numFmtId="0" fontId="269" fillId="79" borderId="0" applyNumberFormat="0" applyBorder="0" applyAlignment="0" applyProtection="0"/>
    <xf numFmtId="0" fontId="38" fillId="19" borderId="0" applyNumberFormat="0" applyBorder="0" applyAlignment="0" applyProtection="0"/>
    <xf numFmtId="0" fontId="38" fillId="123" borderId="0" applyNumberFormat="0" applyBorder="0" applyAlignment="0" applyProtection="0"/>
    <xf numFmtId="0" fontId="38" fillId="123" borderId="0" applyNumberFormat="0" applyBorder="0" applyAlignment="0" applyProtection="0"/>
    <xf numFmtId="0" fontId="38" fillId="123" borderId="0" applyNumberFormat="0" applyBorder="0" applyAlignment="0" applyProtection="0"/>
    <xf numFmtId="0" fontId="38" fillId="123" borderId="0" applyNumberFormat="0" applyBorder="0" applyAlignment="0" applyProtection="0"/>
    <xf numFmtId="43" fontId="34" fillId="0" borderId="0" applyFont="0" applyFill="0" applyBorder="0" applyAlignment="0" applyProtection="0"/>
    <xf numFmtId="0" fontId="39" fillId="107" borderId="0" applyNumberFormat="0" applyBorder="0" applyAlignment="0" applyProtection="0"/>
    <xf numFmtId="0" fontId="39" fillId="107" borderId="0" applyNumberFormat="0" applyBorder="0" applyAlignment="0" applyProtection="0"/>
    <xf numFmtId="0" fontId="39" fillId="107" borderId="0" applyNumberFormat="0" applyBorder="0" applyAlignment="0" applyProtection="0"/>
    <xf numFmtId="0" fontId="39" fillId="107" borderId="0" applyNumberFormat="0" applyBorder="0" applyAlignment="0" applyProtection="0"/>
    <xf numFmtId="0" fontId="39" fillId="107" borderId="0" applyNumberFormat="0" applyBorder="0" applyAlignment="0" applyProtection="0"/>
    <xf numFmtId="0" fontId="39" fillId="107" borderId="0" applyNumberFormat="0" applyBorder="0" applyAlignment="0" applyProtection="0"/>
    <xf numFmtId="0" fontId="39" fillId="107" borderId="0" applyNumberFormat="0" applyBorder="0" applyAlignment="0" applyProtection="0"/>
    <xf numFmtId="0" fontId="39" fillId="107" borderId="0" applyNumberFormat="0" applyBorder="0" applyAlignment="0" applyProtection="0"/>
    <xf numFmtId="0" fontId="270" fillId="80" borderId="0" applyNumberFormat="0" applyBorder="0" applyAlignment="0" applyProtection="0"/>
    <xf numFmtId="0" fontId="39" fillId="3" borderId="0" applyNumberFormat="0" applyBorder="0" applyAlignment="0" applyProtection="0"/>
    <xf numFmtId="0" fontId="39" fillId="107" borderId="0" applyNumberFormat="0" applyBorder="0" applyAlignment="0" applyProtection="0"/>
    <xf numFmtId="0" fontId="39" fillId="107" borderId="0" applyNumberFormat="0" applyBorder="0" applyAlignment="0" applyProtection="0"/>
    <xf numFmtId="0" fontId="39" fillId="107" borderId="0" applyNumberFormat="0" applyBorder="0" applyAlignment="0" applyProtection="0"/>
    <xf numFmtId="0" fontId="39" fillId="107" borderId="0" applyNumberFormat="0" applyBorder="0" applyAlignment="0" applyProtection="0"/>
    <xf numFmtId="0" fontId="40" fillId="0" borderId="63" applyNumberFormat="0" applyFill="0" applyAlignment="0" applyProtection="0"/>
    <xf numFmtId="0" fontId="40" fillId="0" borderId="63" applyNumberFormat="0" applyFill="0" applyAlignment="0" applyProtection="0"/>
    <xf numFmtId="1" fontId="70" fillId="0" borderId="19" applyNumberFormat="0" applyFont="0" applyAlignment="0"/>
    <xf numFmtId="240" fontId="34" fillId="0" borderId="0" applyFill="0" applyBorder="0" applyAlignment="0" applyProtection="0"/>
    <xf numFmtId="240" fontId="34" fillId="0" borderId="0" applyFill="0" applyBorder="0" applyAlignment="0" applyProtection="0"/>
    <xf numFmtId="178" fontId="35" fillId="0" borderId="0" applyFont="0" applyFill="0" applyBorder="0" applyAlignment="0" applyProtection="0"/>
    <xf numFmtId="215" fontId="34" fillId="0" borderId="0" applyFill="0" applyBorder="0" applyAlignment="0"/>
    <xf numFmtId="241" fontId="34" fillId="0" borderId="0" applyFill="0" applyBorder="0" applyAlignment="0"/>
    <xf numFmtId="215" fontId="34" fillId="0" borderId="0" applyFill="0" applyBorder="0" applyAlignment="0"/>
    <xf numFmtId="169" fontId="41" fillId="0" borderId="0" applyFill="0" applyBorder="0" applyAlignment="0"/>
    <xf numFmtId="266" fontId="45" fillId="0" borderId="0" applyFill="0" applyBorder="0" applyAlignment="0"/>
    <xf numFmtId="267" fontId="45" fillId="0" borderId="0" applyFill="0" applyBorder="0" applyAlignment="0"/>
    <xf numFmtId="230" fontId="45" fillId="0" borderId="0" applyFill="0" applyBorder="0" applyAlignment="0"/>
    <xf numFmtId="268" fontId="45" fillId="0" borderId="0" applyFill="0" applyBorder="0" applyAlignment="0"/>
    <xf numFmtId="266" fontId="45" fillId="0" borderId="0" applyFill="0" applyBorder="0" applyAlignment="0"/>
    <xf numFmtId="0" fontId="42" fillId="124"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124"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124"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124"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124"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124"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124"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124"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271" fillId="81" borderId="54"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124"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124"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124"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124"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20"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124" borderId="103" applyNumberFormat="0" applyAlignment="0" applyProtection="0"/>
    <xf numFmtId="0" fontId="42" fillId="20" borderId="103" applyNumberFormat="0" applyAlignment="0" applyProtection="0"/>
    <xf numFmtId="0" fontId="42" fillId="20" borderId="103" applyNumberFormat="0" applyAlignment="0" applyProtection="0"/>
    <xf numFmtId="0" fontId="43" fillId="125" borderId="4" applyNumberFormat="0" applyAlignment="0" applyProtection="0"/>
    <xf numFmtId="0" fontId="43" fillId="125" borderId="4" applyNumberFormat="0" applyAlignment="0" applyProtection="0"/>
    <xf numFmtId="0" fontId="43" fillId="125" borderId="4" applyNumberFormat="0" applyAlignment="0" applyProtection="0"/>
    <xf numFmtId="0" fontId="43" fillId="125" borderId="4" applyNumberFormat="0" applyAlignment="0" applyProtection="0"/>
    <xf numFmtId="0" fontId="43" fillId="125" borderId="4" applyNumberFormat="0" applyAlignment="0" applyProtection="0"/>
    <xf numFmtId="0" fontId="43" fillId="125" borderId="4" applyNumberFormat="0" applyAlignment="0" applyProtection="0"/>
    <xf numFmtId="0" fontId="43" fillId="125" borderId="4" applyNumberFormat="0" applyAlignment="0" applyProtection="0"/>
    <xf numFmtId="0" fontId="43" fillId="125" borderId="4" applyNumberFormat="0" applyAlignment="0" applyProtection="0"/>
    <xf numFmtId="0" fontId="272" fillId="82" borderId="64" applyNumberFormat="0" applyAlignment="0" applyProtection="0"/>
    <xf numFmtId="0" fontId="43" fillId="21" borderId="4" applyNumberFormat="0" applyAlignment="0" applyProtection="0"/>
    <xf numFmtId="0" fontId="43" fillId="125" borderId="4" applyNumberFormat="0" applyAlignment="0" applyProtection="0"/>
    <xf numFmtId="0" fontId="43" fillId="125" borderId="4" applyNumberFormat="0" applyAlignment="0" applyProtection="0"/>
    <xf numFmtId="0" fontId="43" fillId="125" borderId="4" applyNumberFormat="0" applyAlignment="0" applyProtection="0"/>
    <xf numFmtId="0" fontId="43" fillId="125" borderId="4" applyNumberFormat="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41" fontId="34" fillId="0" borderId="0" applyFont="0" applyFill="0" applyBorder="0" applyAlignment="0" applyProtection="0"/>
    <xf numFmtId="41" fontId="34" fillId="0" borderId="0" applyFont="0" applyFill="0" applyBorder="0" applyAlignment="0" applyProtection="0"/>
    <xf numFmtId="230" fontId="34" fillId="0" borderId="0" applyFont="0" applyFill="0" applyBorder="0" applyAlignment="0" applyProtection="0"/>
    <xf numFmtId="43" fontId="33" fillId="0" borderId="0" applyFont="0" applyFill="0" applyBorder="0" applyAlignment="0" applyProtection="0"/>
    <xf numFmtId="43" fontId="227"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69" fontId="34" fillId="0" borderId="0" applyFont="0" applyFill="0" applyBorder="0" applyAlignment="0" applyProtection="0"/>
    <xf numFmtId="269" fontId="34" fillId="0" borderId="0" applyFont="0" applyFill="0" applyBorder="0" applyAlignment="0" applyProtection="0"/>
    <xf numFmtId="43" fontId="35" fillId="0" borderId="0" applyFont="0" applyFill="0" applyBorder="0" applyAlignment="0" applyProtection="0"/>
    <xf numFmtId="183" fontId="34" fillId="0" borderId="0" applyFill="0" applyBorder="0" applyProtection="0">
      <alignment vertical="top"/>
    </xf>
    <xf numFmtId="183" fontId="34" fillId="0" borderId="0" applyFill="0" applyBorder="0" applyProtection="0">
      <alignment vertical="top"/>
    </xf>
    <xf numFmtId="183" fontId="34" fillId="0" borderId="0" applyFill="0" applyBorder="0" applyProtection="0">
      <alignment vertical="top"/>
    </xf>
    <xf numFmtId="183" fontId="34" fillId="0" borderId="0" applyFill="0" applyBorder="0" applyProtection="0">
      <alignment vertical="top"/>
    </xf>
    <xf numFmtId="183" fontId="34" fillId="0" borderId="0" applyFill="0" applyBorder="0" applyProtection="0">
      <alignment vertical="top"/>
    </xf>
    <xf numFmtId="183" fontId="34" fillId="0" borderId="0" applyFill="0" applyBorder="0" applyProtection="0">
      <alignment vertical="top"/>
    </xf>
    <xf numFmtId="183" fontId="34" fillId="0" borderId="0" applyFill="0" applyBorder="0" applyProtection="0">
      <alignment vertical="top"/>
    </xf>
    <xf numFmtId="43" fontId="35"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83" fontId="34" fillId="0" borderId="0" applyFill="0" applyBorder="0" applyProtection="0">
      <alignment vertical="top"/>
    </xf>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83" fontId="34" fillId="0" borderId="0" applyFill="0" applyBorder="0" applyProtection="0">
      <alignment vertical="top"/>
    </xf>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270" fontId="34" fillId="0" borderId="0" applyFill="0" applyBorder="0" applyAlignment="0" applyProtection="0"/>
    <xf numFmtId="271" fontId="34" fillId="0" borderId="0" applyFill="0" applyBorder="0" applyAlignment="0" applyProtection="0"/>
    <xf numFmtId="43" fontId="35" fillId="0" borderId="0" applyFont="0" applyFill="0" applyBorder="0" applyAlignment="0" applyProtection="0"/>
    <xf numFmtId="270" fontId="34" fillId="0" borderId="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83" fontId="34"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3" fontId="34" fillId="0" borderId="0" applyFill="0" applyBorder="0" applyProtection="0">
      <alignment vertical="top"/>
    </xf>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3" fontId="34" fillId="0" borderId="0" applyFill="0" applyBorder="0" applyProtection="0">
      <alignment vertical="top"/>
    </xf>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272" fontId="34" fillId="0" borderId="0" applyFill="0" applyBorder="0" applyAlignment="0" applyProtection="0"/>
    <xf numFmtId="43" fontId="35" fillId="0" borderId="0" applyFont="0" applyFill="0" applyBorder="0" applyAlignment="0" applyProtection="0"/>
    <xf numFmtId="272" fontId="34" fillId="0" borderId="0" applyFill="0" applyBorder="0" applyAlignment="0" applyProtection="0"/>
    <xf numFmtId="183" fontId="34" fillId="0" borderId="0" applyFill="0" applyBorder="0" applyProtection="0">
      <alignment vertical="top"/>
    </xf>
    <xf numFmtId="183" fontId="34" fillId="0" borderId="0" applyFill="0" applyBorder="0" applyProtection="0">
      <alignment vertical="top"/>
    </xf>
    <xf numFmtId="166" fontId="34" fillId="0" borderId="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273" fontId="34" fillId="0" borderId="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66" fontId="34" fillId="0" borderId="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97"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3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4" fillId="0" borderId="0" applyFont="0" applyFill="0" applyBorder="0" applyAlignment="0" applyProtection="0"/>
    <xf numFmtId="170" fontId="3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3" fillId="0" borderId="0" applyFont="0" applyFill="0" applyBorder="0" applyAlignment="0" applyProtection="0"/>
    <xf numFmtId="43" fontId="2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68" fillId="0" borderId="0" applyFont="0" applyFill="0" applyBorder="0" applyAlignment="0" applyProtection="0"/>
    <xf numFmtId="190" fontId="33" fillId="0" borderId="0" applyFont="0" applyFill="0" applyBorder="0" applyAlignment="0" applyProtection="0"/>
    <xf numFmtId="43" fontId="33" fillId="0" borderId="0" applyFont="0" applyFill="0" applyBorder="0" applyAlignment="0" applyProtection="0"/>
    <xf numFmtId="0" fontId="34" fillId="0" borderId="0" applyFill="0" applyBorder="0" applyProtection="0">
      <alignment vertical="top"/>
    </xf>
    <xf numFmtId="0" fontId="34" fillId="0" borderId="0" applyFill="0" applyBorder="0" applyProtection="0">
      <alignment vertical="top"/>
    </xf>
    <xf numFmtId="208" fontId="34" fillId="0" borderId="0" applyFont="0" applyFill="0" applyBorder="0" applyAlignment="0" applyProtection="0"/>
    <xf numFmtId="270" fontId="34" fillId="0" borderId="0" applyFont="0" applyFill="0" applyBorder="0" applyAlignment="0" applyProtection="0"/>
    <xf numFmtId="183" fontId="34" fillId="0" borderId="0" applyFill="0" applyBorder="0" applyProtection="0">
      <alignment vertical="top"/>
    </xf>
    <xf numFmtId="183" fontId="34" fillId="0" borderId="0" applyFill="0" applyBorder="0" applyProtection="0">
      <alignment vertical="top"/>
    </xf>
    <xf numFmtId="43" fontId="34" fillId="0" borderId="0" applyFont="0" applyFill="0" applyBorder="0" applyAlignment="0" applyProtection="0"/>
    <xf numFmtId="208" fontId="34" fillId="0" borderId="0" applyFont="0" applyFill="0" applyBorder="0" applyAlignment="0" applyProtection="0"/>
    <xf numFmtId="165" fontId="33" fillId="0" borderId="0" applyFont="0" applyFill="0" applyBorder="0" applyAlignment="0" applyProtection="0"/>
    <xf numFmtId="43" fontId="34" fillId="0" borderId="0" applyFont="0" applyFill="0" applyBorder="0" applyAlignment="0" applyProtection="0"/>
    <xf numFmtId="165" fontId="33" fillId="0" borderId="0" applyFont="0" applyFill="0" applyBorder="0" applyAlignment="0" applyProtection="0"/>
    <xf numFmtId="175" fontId="33" fillId="0" borderId="0" applyFont="0" applyFill="0" applyBorder="0" applyAlignment="0" applyProtection="0"/>
    <xf numFmtId="43" fontId="34" fillId="0" borderId="0" applyFont="0" applyFill="0" applyBorder="0" applyAlignment="0" applyProtection="0"/>
    <xf numFmtId="183" fontId="34" fillId="0" borderId="0" applyFill="0" applyBorder="0" applyAlignment="0" applyProtection="0"/>
    <xf numFmtId="165" fontId="34" fillId="0" borderId="0" applyFont="0" applyFill="0" applyBorder="0" applyAlignment="0" applyProtection="0"/>
    <xf numFmtId="183" fontId="34"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4" fillId="0" borderId="0" applyFont="0" applyFill="0" applyBorder="0" applyAlignment="0" applyProtection="0"/>
    <xf numFmtId="43" fontId="7" fillId="0" borderId="0" applyFont="0" applyFill="0" applyBorder="0" applyAlignment="0" applyProtection="0"/>
    <xf numFmtId="165" fontId="34" fillId="0" borderId="0" applyFont="0" applyFill="0" applyBorder="0" applyAlignment="0" applyProtection="0"/>
    <xf numFmtId="183" fontId="34" fillId="0" borderId="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43" fontId="7" fillId="0" borderId="0" applyFont="0" applyFill="0" applyBorder="0" applyAlignment="0" applyProtection="0"/>
    <xf numFmtId="274" fontId="34" fillId="0" borderId="0" applyFont="0" applyFill="0" applyBorder="0" applyAlignment="0" applyProtection="0"/>
    <xf numFmtId="43" fontId="274" fillId="0" borderId="0" applyFont="0" applyFill="0" applyBorder="0" applyAlignment="0" applyProtection="0"/>
    <xf numFmtId="269" fontId="3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275" fontId="34" fillId="0" borderId="0" applyFill="0" applyBorder="0" applyProtection="0">
      <alignment vertical="top"/>
    </xf>
    <xf numFmtId="43" fontId="275" fillId="0" borderId="0" applyFont="0" applyFill="0" applyBorder="0" applyAlignment="0" applyProtection="0"/>
    <xf numFmtId="275" fontId="34" fillId="0" borderId="0" applyFill="0" applyBorder="0" applyProtection="0">
      <alignment vertical="top"/>
    </xf>
    <xf numFmtId="43" fontId="33"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43"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0" fontId="45" fillId="0" borderId="0">
      <alignment vertical="top"/>
    </xf>
    <xf numFmtId="276" fontId="34" fillId="0" borderId="0" applyFill="0" applyBorder="0" applyProtection="0">
      <alignment vertical="top"/>
    </xf>
    <xf numFmtId="276" fontId="34" fillId="0" borderId="0" applyFill="0" applyBorder="0" applyProtection="0">
      <alignment vertical="top"/>
    </xf>
    <xf numFmtId="172" fontId="34" fillId="0" borderId="0" applyFont="0" applyFill="0" applyBorder="0" applyAlignment="0" applyProtection="0"/>
    <xf numFmtId="43" fontId="34" fillId="0" borderId="0" applyFont="0" applyFill="0" applyBorder="0" applyAlignment="0" applyProtection="0"/>
    <xf numFmtId="208" fontId="34" fillId="0" borderId="0" applyFont="0" applyFill="0" applyBorder="0" applyAlignment="0" applyProtection="0"/>
    <xf numFmtId="183" fontId="34" fillId="0" borderId="0" applyFill="0" applyBorder="0" applyProtection="0">
      <alignment vertical="top"/>
    </xf>
    <xf numFmtId="0" fontId="34" fillId="0" borderId="0" applyFont="0" applyFill="0" applyBorder="0" applyAlignment="0" applyProtection="0"/>
    <xf numFmtId="43" fontId="34" fillId="0" borderId="0" applyFont="0" applyFill="0" applyBorder="0" applyAlignment="0" applyProtection="0"/>
    <xf numFmtId="270" fontId="34" fillId="0" borderId="0" applyFont="0" applyFill="0" applyBorder="0" applyAlignment="0" applyProtection="0"/>
    <xf numFmtId="183" fontId="34" fillId="0" borderId="0" applyFill="0" applyBorder="0" applyProtection="0">
      <alignment vertical="top"/>
    </xf>
    <xf numFmtId="43" fontId="77" fillId="0" borderId="0" applyFont="0" applyFill="0" applyBorder="0" applyAlignment="0" applyProtection="0"/>
    <xf numFmtId="43" fontId="33" fillId="0" borderId="0" applyFont="0" applyFill="0" applyBorder="0" applyAlignment="0" applyProtection="0"/>
    <xf numFmtId="256" fontId="33" fillId="0" borderId="0" applyFont="0" applyFill="0" applyBorder="0" applyAlignment="0" applyProtection="0"/>
    <xf numFmtId="277" fontId="33" fillId="0" borderId="0" applyFont="0" applyFill="0" applyBorder="0" applyAlignment="0" applyProtection="0"/>
    <xf numFmtId="202" fontId="33" fillId="0" borderId="0" applyFont="0" applyFill="0" applyBorder="0" applyAlignment="0" applyProtection="0"/>
    <xf numFmtId="208" fontId="34" fillId="0" borderId="0" applyFont="0" applyFill="0" applyBorder="0" applyAlignment="0" applyProtection="0"/>
    <xf numFmtId="43" fontId="34" fillId="0" borderId="0" applyFont="0" applyFill="0" applyBorder="0" applyAlignment="0" applyProtection="0"/>
    <xf numFmtId="183" fontId="34" fillId="0" borderId="0" applyFill="0" applyBorder="0" applyProtection="0">
      <alignment vertical="top"/>
    </xf>
    <xf numFmtId="183" fontId="34" fillId="0" borderId="0" applyFill="0" applyBorder="0" applyProtection="0">
      <alignment vertical="top"/>
    </xf>
    <xf numFmtId="0" fontId="3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4" fillId="0" borderId="0" applyFont="0" applyFill="0" applyBorder="0" applyAlignment="0" applyProtection="0"/>
    <xf numFmtId="0" fontId="34" fillId="0" borderId="0" applyFont="0" applyFill="0" applyBorder="0" applyAlignment="0" applyProtection="0"/>
    <xf numFmtId="43" fontId="34" fillId="0" borderId="0" applyFont="0" applyFill="0" applyBorder="0" applyAlignment="0" applyProtection="0"/>
    <xf numFmtId="0" fontId="178" fillId="0" borderId="0" applyNumberFormat="0" applyFill="0" applyBorder="0" applyAlignment="0" applyProtection="0"/>
    <xf numFmtId="266" fontId="34" fillId="0" borderId="0" applyFont="0" applyFill="0" applyBorder="0" applyAlignment="0" applyProtection="0"/>
    <xf numFmtId="192" fontId="34" fillId="0" borderId="0" applyFont="0" applyFill="0" applyBorder="0" applyAlignment="0" applyProtection="0"/>
    <xf numFmtId="191" fontId="35" fillId="0" borderId="0" applyFont="0" applyFill="0" applyBorder="0" applyAlignment="0" applyProtection="0"/>
    <xf numFmtId="192" fontId="34" fillId="0" borderId="0" applyFont="0" applyFill="0" applyBorder="0" applyAlignment="0" applyProtection="0"/>
    <xf numFmtId="44" fontId="34" fillId="0" borderId="0" applyFont="0" applyFill="0" applyBorder="0" applyAlignment="0" applyProtection="0"/>
    <xf numFmtId="192" fontId="34" fillId="0" borderId="0" applyFont="0" applyFill="0" applyBorder="0" applyAlignment="0" applyProtection="0"/>
    <xf numFmtId="249" fontId="34" fillId="0" borderId="0" applyFill="0" applyBorder="0" applyAlignment="0" applyProtection="0"/>
    <xf numFmtId="249" fontId="34" fillId="0" borderId="0" applyFill="0" applyBorder="0" applyAlignment="0" applyProtection="0"/>
    <xf numFmtId="180" fontId="35" fillId="0" borderId="0" applyFont="0" applyFill="0" applyBorder="0" applyAlignment="0" applyProtection="0"/>
    <xf numFmtId="0" fontId="71" fillId="0" borderId="104"/>
    <xf numFmtId="0" fontId="71" fillId="0" borderId="104"/>
    <xf numFmtId="0" fontId="71" fillId="0" borderId="104"/>
    <xf numFmtId="0" fontId="71" fillId="0" borderId="104"/>
    <xf numFmtId="0" fontId="71" fillId="0" borderId="104"/>
    <xf numFmtId="0" fontId="71" fillId="0" borderId="104"/>
    <xf numFmtId="0" fontId="71" fillId="0" borderId="104"/>
    <xf numFmtId="171" fontId="35" fillId="0" borderId="0">
      <protection locked="0"/>
    </xf>
    <xf numFmtId="164" fontId="34" fillId="0" borderId="0" applyFont="0" applyFill="0" applyBorder="0" applyAlignment="0" applyProtection="0"/>
    <xf numFmtId="165" fontId="34" fillId="0" borderId="0" applyFont="0" applyFill="0" applyBorder="0" applyAlignment="0" applyProtection="0"/>
    <xf numFmtId="266" fontId="232" fillId="0" borderId="0" applyFill="0" applyBorder="0" applyAlignment="0"/>
    <xf numFmtId="230" fontId="232" fillId="0" borderId="0" applyFill="0" applyBorder="0" applyAlignment="0"/>
    <xf numFmtId="268" fontId="232" fillId="0" borderId="0" applyFill="0" applyBorder="0" applyAlignment="0"/>
    <xf numFmtId="266" fontId="232" fillId="0" borderId="0" applyFill="0" applyBorder="0" applyAlignment="0"/>
    <xf numFmtId="175" fontId="34" fillId="0" borderId="0" applyFont="0" applyFill="0" applyBorder="0" applyAlignment="0" applyProtection="0"/>
    <xf numFmtId="175" fontId="34" fillId="0" borderId="0" applyFont="0" applyFill="0" applyBorder="0" applyAlignment="0" applyProtection="0"/>
    <xf numFmtId="175" fontId="34" fillId="0" borderId="0" applyFont="0" applyFill="0" applyBorder="0" applyAlignment="0" applyProtection="0"/>
    <xf numFmtId="175" fontId="34" fillId="0" borderId="0" applyFont="0" applyFill="0" applyBorder="0" applyAlignment="0" applyProtection="0"/>
    <xf numFmtId="175" fontId="34" fillId="0" borderId="0" applyFont="0" applyFill="0" applyBorder="0" applyAlignment="0" applyProtection="0"/>
    <xf numFmtId="175" fontId="34" fillId="0" borderId="0" applyFont="0" applyFill="0" applyBorder="0" applyAlignment="0" applyProtection="0"/>
    <xf numFmtId="175" fontId="34" fillId="0" borderId="0" applyFont="0" applyFill="0" applyBorder="0" applyAlignment="0" applyProtection="0"/>
    <xf numFmtId="278" fontId="34" fillId="0" borderId="0" applyFont="0" applyFill="0" applyBorder="0" applyAlignment="0" applyProtection="0"/>
    <xf numFmtId="278" fontId="34"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276" fillId="0" borderId="0" applyNumberFormat="0" applyFill="0" applyBorder="0" applyAlignment="0" applyProtection="0"/>
    <xf numFmtId="0" fontId="48" fillId="0" borderId="0" applyNumberFormat="0" applyFill="0" applyBorder="0" applyAlignment="0" applyProtection="0"/>
    <xf numFmtId="0" fontId="34" fillId="0" borderId="0"/>
    <xf numFmtId="0" fontId="277" fillId="0" borderId="0" applyNumberFormat="0" applyFill="0" applyBorder="0" applyAlignment="0" applyProtection="0"/>
    <xf numFmtId="0" fontId="49" fillId="108" borderId="0" applyNumberFormat="0" applyBorder="0" applyAlignment="0" applyProtection="0"/>
    <xf numFmtId="0" fontId="49" fillId="108" borderId="0" applyNumberFormat="0" applyBorder="0" applyAlignment="0" applyProtection="0"/>
    <xf numFmtId="0" fontId="49" fillId="108" borderId="0" applyNumberFormat="0" applyBorder="0" applyAlignment="0" applyProtection="0"/>
    <xf numFmtId="0" fontId="49" fillId="108" borderId="0" applyNumberFormat="0" applyBorder="0" applyAlignment="0" applyProtection="0"/>
    <xf numFmtId="0" fontId="49" fillId="108" borderId="0" applyNumberFormat="0" applyBorder="0" applyAlignment="0" applyProtection="0"/>
    <xf numFmtId="0" fontId="49" fillId="108" borderId="0" applyNumberFormat="0" applyBorder="0" applyAlignment="0" applyProtection="0"/>
    <xf numFmtId="0" fontId="49" fillId="108" borderId="0" applyNumberFormat="0" applyBorder="0" applyAlignment="0" applyProtection="0"/>
    <xf numFmtId="0" fontId="49" fillId="108" borderId="0" applyNumberFormat="0" applyBorder="0" applyAlignment="0" applyProtection="0"/>
    <xf numFmtId="0" fontId="278" fillId="83" borderId="0" applyNumberFormat="0" applyBorder="0" applyAlignment="0" applyProtection="0"/>
    <xf numFmtId="0" fontId="49" fillId="4" borderId="0" applyNumberFormat="0" applyBorder="0" applyAlignment="0" applyProtection="0"/>
    <xf numFmtId="0" fontId="49" fillId="108" borderId="0" applyNumberFormat="0" applyBorder="0" applyAlignment="0" applyProtection="0"/>
    <xf numFmtId="0" fontId="49" fillId="108" borderId="0" applyNumberFormat="0" applyBorder="0" applyAlignment="0" applyProtection="0"/>
    <xf numFmtId="0" fontId="49" fillId="108" borderId="0" applyNumberFormat="0" applyBorder="0" applyAlignment="0" applyProtection="0"/>
    <xf numFmtId="0" fontId="49" fillId="108" borderId="0" applyNumberFormat="0" applyBorder="0" applyAlignment="0" applyProtection="0"/>
    <xf numFmtId="0" fontId="41" fillId="124" borderId="0" applyNumberFormat="0" applyBorder="0" applyAlignment="0" applyProtection="0"/>
    <xf numFmtId="0" fontId="41" fillId="124" borderId="0" applyNumberFormat="0" applyBorder="0" applyAlignment="0" applyProtection="0"/>
    <xf numFmtId="0" fontId="50" fillId="0" borderId="114" applyNumberFormat="0" applyAlignment="0" applyProtection="0"/>
    <xf numFmtId="0" fontId="50" fillId="0" borderId="114" applyNumberFormat="0" applyAlignment="0" applyProtection="0"/>
    <xf numFmtId="0" fontId="50" fillId="0" borderId="40">
      <alignment horizontal="left" vertical="center"/>
    </xf>
    <xf numFmtId="0" fontId="50" fillId="0" borderId="115">
      <alignment horizontal="left" vertical="center"/>
    </xf>
    <xf numFmtId="0" fontId="50" fillId="0" borderId="115">
      <alignment horizontal="left" vertical="center"/>
    </xf>
    <xf numFmtId="0" fontId="50" fillId="0" borderId="115">
      <alignment horizontal="left" vertical="center"/>
    </xf>
    <xf numFmtId="0" fontId="50" fillId="0" borderId="115">
      <alignment horizontal="left" vertical="center"/>
    </xf>
    <xf numFmtId="0" fontId="50" fillId="0" borderId="115">
      <alignment horizontal="left" vertical="center"/>
    </xf>
    <xf numFmtId="0" fontId="50" fillId="0" borderId="115">
      <alignment horizontal="left" vertical="center"/>
    </xf>
    <xf numFmtId="0" fontId="50" fillId="0" borderId="115">
      <alignment horizontal="left" vertical="center"/>
    </xf>
    <xf numFmtId="0" fontId="50" fillId="0" borderId="115">
      <alignment horizontal="left" vertical="center"/>
    </xf>
    <xf numFmtId="0" fontId="50" fillId="0" borderId="115">
      <alignment horizontal="left" vertical="center"/>
    </xf>
    <xf numFmtId="0" fontId="50" fillId="0" borderId="115">
      <alignment horizontal="left" vertical="center"/>
    </xf>
    <xf numFmtId="0" fontId="50" fillId="0" borderId="115">
      <alignment horizontal="left" vertical="center"/>
    </xf>
    <xf numFmtId="0" fontId="50" fillId="0" borderId="115">
      <alignment horizontal="left" vertical="center"/>
    </xf>
    <xf numFmtId="0" fontId="50" fillId="0" borderId="115">
      <alignment horizontal="left" vertical="center"/>
    </xf>
    <xf numFmtId="0" fontId="50" fillId="0" borderId="115">
      <alignment horizontal="left" vertical="center"/>
    </xf>
    <xf numFmtId="0" fontId="50" fillId="0" borderId="115">
      <alignment horizontal="left" vertical="center"/>
    </xf>
    <xf numFmtId="0" fontId="50" fillId="0" borderId="115">
      <alignment horizontal="left" vertical="center"/>
    </xf>
    <xf numFmtId="0" fontId="50" fillId="0" borderId="115">
      <alignment horizontal="left" vertical="center"/>
    </xf>
    <xf numFmtId="0" fontId="50" fillId="0" borderId="115">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0" fillId="0" borderId="40">
      <alignment horizontal="left" vertical="center"/>
    </xf>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3" fillId="0" borderId="105" applyNumberFormat="0" applyFill="0" applyAlignment="0" applyProtection="0"/>
    <xf numFmtId="0" fontId="53" fillId="0" borderId="105" applyNumberFormat="0" applyFill="0" applyAlignment="0" applyProtection="0"/>
    <xf numFmtId="0" fontId="53" fillId="0" borderId="105" applyNumberFormat="0" applyFill="0" applyAlignment="0" applyProtection="0"/>
    <xf numFmtId="0" fontId="53" fillId="0" borderId="105" applyNumberFormat="0" applyFill="0" applyAlignment="0" applyProtection="0"/>
    <xf numFmtId="0" fontId="53" fillId="0" borderId="105" applyNumberFormat="0" applyFill="0" applyAlignment="0" applyProtection="0"/>
    <xf numFmtId="0" fontId="53" fillId="0" borderId="105" applyNumberFormat="0" applyFill="0" applyAlignment="0" applyProtection="0"/>
    <xf numFmtId="0" fontId="53" fillId="0" borderId="105" applyNumberFormat="0" applyFill="0" applyAlignment="0" applyProtection="0"/>
    <xf numFmtId="0" fontId="53" fillId="0" borderId="105" applyNumberFormat="0" applyFill="0" applyAlignment="0" applyProtection="0"/>
    <xf numFmtId="0" fontId="53" fillId="0" borderId="105" applyNumberFormat="0" applyFill="0" applyAlignment="0" applyProtection="0"/>
    <xf numFmtId="0" fontId="53" fillId="0" borderId="105" applyNumberFormat="0" applyFill="0" applyAlignment="0" applyProtection="0"/>
    <xf numFmtId="0" fontId="53" fillId="0" borderId="105" applyNumberFormat="0" applyFill="0" applyAlignment="0" applyProtection="0"/>
    <xf numFmtId="0" fontId="53" fillId="0" borderId="105" applyNumberFormat="0" applyFill="0" applyAlignment="0" applyProtection="0"/>
    <xf numFmtId="0" fontId="53" fillId="0" borderId="105" applyNumberFormat="0" applyFill="0" applyAlignment="0" applyProtection="0"/>
    <xf numFmtId="0" fontId="53" fillId="0" borderId="105" applyNumberFormat="0" applyFill="0" applyAlignment="0" applyProtection="0"/>
    <xf numFmtId="0" fontId="53" fillId="0" borderId="105" applyNumberFormat="0" applyFill="0" applyAlignment="0" applyProtection="0"/>
    <xf numFmtId="0" fontId="53" fillId="0" borderId="105" applyNumberFormat="0" applyFill="0" applyAlignment="0" applyProtection="0"/>
    <xf numFmtId="0" fontId="53" fillId="0" borderId="105" applyNumberFormat="0" applyFill="0" applyAlignment="0" applyProtection="0"/>
    <xf numFmtId="0" fontId="53" fillId="0" borderId="105" applyNumberFormat="0" applyFill="0" applyAlignment="0" applyProtection="0"/>
    <xf numFmtId="0" fontId="53" fillId="0" borderId="105" applyNumberFormat="0" applyFill="0" applyAlignment="0" applyProtection="0"/>
    <xf numFmtId="0" fontId="53" fillId="0" borderId="105" applyNumberFormat="0" applyFill="0" applyAlignment="0" applyProtection="0"/>
    <xf numFmtId="0" fontId="53" fillId="0" borderId="105" applyNumberFormat="0" applyFill="0" applyAlignment="0" applyProtection="0"/>
    <xf numFmtId="0" fontId="53" fillId="0" borderId="105" applyNumberFormat="0" applyFill="0" applyAlignment="0" applyProtection="0"/>
    <xf numFmtId="0" fontId="53" fillId="0" borderId="105" applyNumberFormat="0" applyFill="0" applyAlignment="0" applyProtection="0"/>
    <xf numFmtId="0" fontId="53" fillId="0" borderId="105" applyNumberFormat="0" applyFill="0" applyAlignment="0" applyProtection="0"/>
    <xf numFmtId="0" fontId="53" fillId="0" borderId="105" applyNumberFormat="0" applyFill="0" applyAlignment="0" applyProtection="0"/>
    <xf numFmtId="0" fontId="53" fillId="0" borderId="105" applyNumberFormat="0" applyFill="0" applyAlignment="0" applyProtection="0"/>
    <xf numFmtId="0" fontId="53" fillId="0" borderId="105" applyNumberFormat="0" applyFill="0" applyAlignment="0" applyProtection="0"/>
    <xf numFmtId="0" fontId="53" fillId="0" borderId="105" applyNumberFormat="0" applyFill="0" applyAlignment="0" applyProtection="0"/>
    <xf numFmtId="0" fontId="53" fillId="0" borderId="105" applyNumberFormat="0" applyFill="0" applyAlignment="0" applyProtection="0"/>
    <xf numFmtId="0" fontId="53" fillId="0" borderId="105" applyNumberFormat="0" applyFill="0" applyAlignment="0" applyProtection="0"/>
    <xf numFmtId="0" fontId="53" fillId="0" borderId="105" applyNumberFormat="0" applyFill="0" applyAlignment="0" applyProtection="0"/>
    <xf numFmtId="0" fontId="53" fillId="0" borderId="105" applyNumberFormat="0" applyFill="0" applyAlignment="0" applyProtection="0"/>
    <xf numFmtId="0" fontId="53" fillId="0" borderId="105" applyNumberFormat="0" applyFill="0" applyAlignment="0" applyProtection="0"/>
    <xf numFmtId="0" fontId="53" fillId="0" borderId="105" applyNumberFormat="0" applyFill="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279" fontId="34" fillId="0" borderId="0">
      <protection locked="0"/>
    </xf>
    <xf numFmtId="279" fontId="34" fillId="0" borderId="0">
      <protection locked="0"/>
    </xf>
    <xf numFmtId="0" fontId="277" fillId="0" borderId="0" applyNumberFormat="0" applyFill="0" applyBorder="0" applyAlignment="0" applyProtection="0"/>
    <xf numFmtId="0" fontId="277" fillId="0" borderId="0" applyNumberFormat="0" applyFill="0" applyBorder="0" applyAlignment="0" applyProtection="0"/>
    <xf numFmtId="0" fontId="279"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279" fillId="0" borderId="0" applyNumberFormat="0" applyFill="0" applyBorder="0" applyAlignment="0" applyProtection="0">
      <alignment vertical="top"/>
      <protection locked="0"/>
    </xf>
    <xf numFmtId="0" fontId="280" fillId="0" borderId="0" applyNumberFormat="0" applyFill="0" applyBorder="0" applyAlignment="0" applyProtection="0">
      <alignment vertical="top"/>
      <protection locked="0"/>
    </xf>
    <xf numFmtId="0" fontId="279" fillId="0" borderId="0" applyNumberFormat="0" applyFill="0" applyBorder="0" applyAlignment="0" applyProtection="0">
      <alignment vertical="top"/>
      <protection locked="0"/>
    </xf>
    <xf numFmtId="10" fontId="41" fillId="23" borderId="10" applyNumberFormat="0" applyBorder="0" applyAlignment="0" applyProtection="0"/>
    <xf numFmtId="10" fontId="41" fillId="23" borderId="10" applyNumberFormat="0" applyBorder="0" applyAlignment="0" applyProtection="0"/>
    <xf numFmtId="0" fontId="41" fillId="126" borderId="0" applyNumberFormat="0" applyBorder="0" applyAlignment="0" applyProtection="0"/>
    <xf numFmtId="10" fontId="41" fillId="37" borderId="10" applyNumberFormat="0" applyBorder="0" applyAlignment="0" applyProtection="0"/>
    <xf numFmtId="10" fontId="41" fillId="37" borderId="10" applyNumberFormat="0" applyBorder="0" applyAlignment="0" applyProtection="0"/>
    <xf numFmtId="10" fontId="41" fillId="37" borderId="10" applyNumberFormat="0" applyBorder="0" applyAlignment="0" applyProtection="0"/>
    <xf numFmtId="10" fontId="41" fillId="37" borderId="10" applyNumberFormat="0" applyBorder="0" applyAlignment="0" applyProtection="0"/>
    <xf numFmtId="10" fontId="41" fillId="37" borderId="10" applyNumberFormat="0" applyBorder="0" applyAlignment="0" applyProtection="0"/>
    <xf numFmtId="10" fontId="41" fillId="37" borderId="10" applyNumberFormat="0" applyBorder="0" applyAlignment="0" applyProtection="0"/>
    <xf numFmtId="10" fontId="41" fillId="37" borderId="10" applyNumberFormat="0" applyBorder="0" applyAlignment="0" applyProtection="0"/>
    <xf numFmtId="10" fontId="41" fillId="37" borderId="10" applyNumberFormat="0" applyBorder="0" applyAlignment="0" applyProtection="0"/>
    <xf numFmtId="10" fontId="41" fillId="37" borderId="10" applyNumberFormat="0" applyBorder="0" applyAlignment="0" applyProtection="0"/>
    <xf numFmtId="10" fontId="41" fillId="37" borderId="10" applyNumberFormat="0" applyBorder="0" applyAlignment="0" applyProtection="0"/>
    <xf numFmtId="10" fontId="41" fillId="37" borderId="10" applyNumberFormat="0" applyBorder="0" applyAlignment="0" applyProtection="0"/>
    <xf numFmtId="10" fontId="41" fillId="37" borderId="10" applyNumberFormat="0" applyBorder="0" applyAlignment="0" applyProtection="0"/>
    <xf numFmtId="10" fontId="41" fillId="37" borderId="10" applyNumberFormat="0" applyBorder="0" applyAlignment="0" applyProtection="0"/>
    <xf numFmtId="10" fontId="41" fillId="37" borderId="10" applyNumberFormat="0" applyBorder="0" applyAlignment="0" applyProtection="0"/>
    <xf numFmtId="10" fontId="41" fillId="37" borderId="10" applyNumberFormat="0" applyBorder="0" applyAlignment="0" applyProtection="0"/>
    <xf numFmtId="10" fontId="41" fillId="37" borderId="10" applyNumberFormat="0" applyBorder="0" applyAlignment="0" applyProtection="0"/>
    <xf numFmtId="10" fontId="41" fillId="37" borderId="10" applyNumberFormat="0" applyBorder="0" applyAlignment="0" applyProtection="0"/>
    <xf numFmtId="10" fontId="41" fillId="37" borderId="10" applyNumberFormat="0" applyBorder="0" applyAlignment="0" applyProtection="0"/>
    <xf numFmtId="10" fontId="41" fillId="37" borderId="10" applyNumberFormat="0" applyBorder="0" applyAlignment="0" applyProtection="0"/>
    <xf numFmtId="10" fontId="41" fillId="37" borderId="10" applyNumberFormat="0" applyBorder="0" applyAlignment="0" applyProtection="0"/>
    <xf numFmtId="10" fontId="41" fillId="37" borderId="10" applyNumberFormat="0" applyBorder="0" applyAlignment="0" applyProtection="0"/>
    <xf numFmtId="10" fontId="41" fillId="37" borderId="10" applyNumberFormat="0" applyBorder="0" applyAlignment="0" applyProtection="0"/>
    <xf numFmtId="10" fontId="41" fillId="37" borderId="10" applyNumberFormat="0" applyBorder="0" applyAlignment="0" applyProtection="0"/>
    <xf numFmtId="10" fontId="41" fillId="37" borderId="10" applyNumberFormat="0" applyBorder="0" applyAlignment="0" applyProtection="0"/>
    <xf numFmtId="10" fontId="41" fillId="37" borderId="10" applyNumberFormat="0" applyBorder="0" applyAlignment="0" applyProtection="0"/>
    <xf numFmtId="10" fontId="41" fillId="37" borderId="10" applyNumberFormat="0" applyBorder="0" applyAlignment="0" applyProtection="0"/>
    <xf numFmtId="10" fontId="41" fillId="37" borderId="10" applyNumberFormat="0" applyBorder="0" applyAlignment="0" applyProtection="0"/>
    <xf numFmtId="10" fontId="41" fillId="37" borderId="10" applyNumberFormat="0" applyBorder="0" applyAlignment="0" applyProtection="0"/>
    <xf numFmtId="0" fontId="41" fillId="126" borderId="0" applyNumberFormat="0" applyBorder="0" applyAlignment="0" applyProtection="0"/>
    <xf numFmtId="10" fontId="41" fillId="23" borderId="10" applyNumberFormat="0" applyBorder="0" applyAlignment="0" applyProtection="0"/>
    <xf numFmtId="10" fontId="41" fillId="23" borderId="10" applyNumberFormat="0" applyBorder="0" applyAlignment="0" applyProtection="0"/>
    <xf numFmtId="10" fontId="41" fillId="23" borderId="10" applyNumberFormat="0" applyBorder="0" applyAlignment="0" applyProtection="0"/>
    <xf numFmtId="10" fontId="41" fillId="23" borderId="10" applyNumberFormat="0" applyBorder="0" applyAlignment="0" applyProtection="0"/>
    <xf numFmtId="10" fontId="41" fillId="23" borderId="10" applyNumberFormat="0" applyBorder="0" applyAlignment="0" applyProtection="0"/>
    <xf numFmtId="0" fontId="54" fillId="111"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111"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111"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111"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111"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111"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111"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111"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281" fillId="60" borderId="54"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111"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7" borderId="103" applyNumberFormat="0" applyAlignment="0" applyProtection="0"/>
    <xf numFmtId="0" fontId="54" fillId="111"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7" borderId="103" applyNumberFormat="0" applyAlignment="0" applyProtection="0"/>
    <xf numFmtId="0" fontId="54" fillId="111"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111"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7"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111" borderId="103" applyNumberFormat="0" applyAlignment="0" applyProtection="0"/>
    <xf numFmtId="0" fontId="54" fillId="7" borderId="103" applyNumberFormat="0" applyAlignment="0" applyProtection="0"/>
    <xf numFmtId="0" fontId="54" fillId="7" borderId="103" applyNumberFormat="0" applyAlignment="0" applyProtection="0"/>
    <xf numFmtId="254" fontId="34" fillId="0" borderId="0"/>
    <xf numFmtId="254" fontId="34" fillId="0" borderId="0"/>
    <xf numFmtId="181" fontId="34" fillId="0" borderId="0"/>
    <xf numFmtId="264" fontId="55" fillId="0" borderId="0"/>
    <xf numFmtId="0" fontId="70" fillId="0" borderId="116">
      <alignment wrapText="1"/>
    </xf>
    <xf numFmtId="0" fontId="236" fillId="42" borderId="104"/>
    <xf numFmtId="0" fontId="236" fillId="42" borderId="104"/>
    <xf numFmtId="0" fontId="236" fillId="42" borderId="104"/>
    <xf numFmtId="0" fontId="236" fillId="42" borderId="104"/>
    <xf numFmtId="0" fontId="236" fillId="42" borderId="104"/>
    <xf numFmtId="0" fontId="236" fillId="42" borderId="104"/>
    <xf numFmtId="0" fontId="236" fillId="42" borderId="104"/>
    <xf numFmtId="0" fontId="236" fillId="42" borderId="104"/>
    <xf numFmtId="0" fontId="236" fillId="42" borderId="104"/>
    <xf numFmtId="0" fontId="282" fillId="0" borderId="0" applyNumberFormat="0" applyFill="0" applyBorder="0" applyAlignment="0" applyProtection="0">
      <alignment vertical="top"/>
      <protection locked="0"/>
    </xf>
    <xf numFmtId="0" fontId="283" fillId="0" borderId="0" applyNumberFormat="0" applyFill="0" applyBorder="0" applyAlignment="0" applyProtection="0">
      <alignment vertical="top"/>
      <protection locked="0"/>
    </xf>
    <xf numFmtId="0" fontId="282" fillId="0" borderId="0" applyNumberFormat="0" applyFill="0" applyBorder="0" applyAlignment="0" applyProtection="0">
      <alignment vertical="top"/>
      <protection locked="0"/>
    </xf>
    <xf numFmtId="266" fontId="284" fillId="0" borderId="0" applyFill="0" applyBorder="0" applyAlignment="0"/>
    <xf numFmtId="230" fontId="284" fillId="0" borderId="0" applyFill="0" applyBorder="0" applyAlignment="0"/>
    <xf numFmtId="268" fontId="284" fillId="0" borderId="0" applyFill="0" applyBorder="0" applyAlignment="0"/>
    <xf numFmtId="266" fontId="284" fillId="0" borderId="0" applyFill="0" applyBorder="0" applyAlignment="0"/>
    <xf numFmtId="0" fontId="56" fillId="0" borderId="11" applyNumberFormat="0" applyFill="0" applyAlignment="0" applyProtection="0"/>
    <xf numFmtId="0" fontId="56" fillId="0" borderId="11" applyNumberFormat="0" applyFill="0" applyAlignment="0" applyProtection="0"/>
    <xf numFmtId="0" fontId="56" fillId="0" borderId="11" applyNumberFormat="0" applyFill="0" applyAlignment="0" applyProtection="0"/>
    <xf numFmtId="0" fontId="56" fillId="0" borderId="11" applyNumberFormat="0" applyFill="0" applyAlignment="0" applyProtection="0"/>
    <xf numFmtId="0" fontId="56" fillId="0" borderId="11" applyNumberFormat="0" applyFill="0" applyAlignment="0" applyProtection="0"/>
    <xf numFmtId="0" fontId="285" fillId="0" borderId="68" applyNumberFormat="0" applyFill="0" applyAlignment="0" applyProtection="0"/>
    <xf numFmtId="0" fontId="56" fillId="0" borderId="11" applyNumberFormat="0" applyFill="0" applyAlignment="0" applyProtection="0"/>
    <xf numFmtId="38" fontId="201" fillId="0" borderId="0" applyFont="0" applyFill="0" applyBorder="0" applyAlignment="0" applyProtection="0"/>
    <xf numFmtId="40" fontId="201" fillId="0" borderId="0" applyFont="0" applyFill="0" applyBorder="0" applyAlignment="0" applyProtection="0"/>
    <xf numFmtId="6" fontId="201" fillId="0" borderId="0" applyFont="0" applyFill="0" applyBorder="0" applyAlignment="0" applyProtection="0"/>
    <xf numFmtId="8" fontId="201" fillId="0" borderId="0" applyFont="0" applyFill="0" applyBorder="0" applyAlignment="0" applyProtection="0"/>
    <xf numFmtId="6" fontId="201" fillId="0" borderId="0" applyFont="0" applyFill="0" applyBorder="0" applyAlignment="0" applyProtection="0"/>
    <xf numFmtId="8" fontId="201" fillId="0" borderId="0" applyFont="0" applyFill="0" applyBorder="0" applyAlignment="0" applyProtection="0"/>
    <xf numFmtId="231" fontId="57" fillId="0" borderId="0" applyFill="0" applyBorder="0">
      <alignment horizontal="center" vertical="top"/>
    </xf>
    <xf numFmtId="0" fontId="58" fillId="127" borderId="0" applyNumberFormat="0" applyBorder="0" applyAlignment="0" applyProtection="0"/>
    <xf numFmtId="0" fontId="58" fillId="127" borderId="0" applyNumberFormat="0" applyBorder="0" applyAlignment="0" applyProtection="0"/>
    <xf numFmtId="0" fontId="58" fillId="127" borderId="0" applyNumberFormat="0" applyBorder="0" applyAlignment="0" applyProtection="0"/>
    <xf numFmtId="0" fontId="58" fillId="127" borderId="0" applyNumberFormat="0" applyBorder="0" applyAlignment="0" applyProtection="0"/>
    <xf numFmtId="0" fontId="58" fillId="127" borderId="0" applyNumberFormat="0" applyBorder="0" applyAlignment="0" applyProtection="0"/>
    <xf numFmtId="0" fontId="58" fillId="127" borderId="0" applyNumberFormat="0" applyBorder="0" applyAlignment="0" applyProtection="0"/>
    <xf numFmtId="0" fontId="58" fillId="127" borderId="0" applyNumberFormat="0" applyBorder="0" applyAlignment="0" applyProtection="0"/>
    <xf numFmtId="0" fontId="58" fillId="127" borderId="0" applyNumberFormat="0" applyBorder="0" applyAlignment="0" applyProtection="0"/>
    <xf numFmtId="0" fontId="286" fillId="84" borderId="0" applyNumberFormat="0" applyBorder="0" applyAlignment="0" applyProtection="0"/>
    <xf numFmtId="0" fontId="58" fillId="24" borderId="0" applyNumberFormat="0" applyBorder="0" applyAlignment="0" applyProtection="0"/>
    <xf numFmtId="0" fontId="58" fillId="127" borderId="0" applyNumberFormat="0" applyBorder="0" applyAlignment="0" applyProtection="0"/>
    <xf numFmtId="0" fontId="58" fillId="127" borderId="0" applyNumberFormat="0" applyBorder="0" applyAlignment="0" applyProtection="0"/>
    <xf numFmtId="0" fontId="58" fillId="127" borderId="0" applyNumberFormat="0" applyBorder="0" applyAlignment="0" applyProtection="0"/>
    <xf numFmtId="0" fontId="58" fillId="127" borderId="0" applyNumberFormat="0" applyBorder="0" applyAlignment="0" applyProtection="0"/>
    <xf numFmtId="0" fontId="287" fillId="128" borderId="117" applyNumberFormat="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8" fillId="0" borderId="0"/>
    <xf numFmtId="0" fontId="288" fillId="0" borderId="0"/>
    <xf numFmtId="280" fontId="216" fillId="0" borderId="0"/>
    <xf numFmtId="0" fontId="34"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7" fillId="0" borderId="0"/>
    <xf numFmtId="0" fontId="45" fillId="0" borderId="0">
      <alignment vertical="top"/>
    </xf>
    <xf numFmtId="0" fontId="35" fillId="0" borderId="0">
      <alignment vertical="top"/>
    </xf>
    <xf numFmtId="0" fontId="35"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178"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35" fillId="0" borderId="0"/>
    <xf numFmtId="0" fontId="45"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5" fillId="0" borderId="0">
      <alignment vertical="top"/>
    </xf>
    <xf numFmtId="0" fontId="7" fillId="0" borderId="0"/>
    <xf numFmtId="0" fontId="7" fillId="0" borderId="0"/>
    <xf numFmtId="0" fontId="3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34" fillId="0" borderId="0"/>
    <xf numFmtId="0" fontId="7" fillId="0" borderId="0"/>
    <xf numFmtId="0" fontId="7" fillId="0" borderId="0"/>
    <xf numFmtId="0" fontId="7" fillId="0" borderId="0"/>
    <xf numFmtId="0" fontId="34" fillId="0" borderId="0"/>
    <xf numFmtId="0" fontId="34" fillId="0" borderId="0"/>
    <xf numFmtId="0" fontId="34" fillId="0" borderId="0"/>
    <xf numFmtId="0" fontId="33" fillId="0" borderId="0"/>
    <xf numFmtId="0" fontId="33" fillId="0" borderId="0"/>
    <xf numFmtId="0" fontId="34" fillId="0" borderId="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3" fillId="0" borderId="0"/>
    <xf numFmtId="0" fontId="7" fillId="0" borderId="0"/>
    <xf numFmtId="0" fontId="7"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3" fillId="0" borderId="0"/>
    <xf numFmtId="0" fontId="34" fillId="0" borderId="0">
      <alignment vertical="top"/>
    </xf>
    <xf numFmtId="0" fontId="34" fillId="0" borderId="0">
      <alignment vertical="top"/>
    </xf>
    <xf numFmtId="0" fontId="7" fillId="0" borderId="0"/>
    <xf numFmtId="0" fontId="7" fillId="0" borderId="0"/>
    <xf numFmtId="0" fontId="7" fillId="0" borderId="0"/>
    <xf numFmtId="0" fontId="7" fillId="0" borderId="0"/>
    <xf numFmtId="0" fontId="7" fillId="0" borderId="0"/>
    <xf numFmtId="0" fontId="33" fillId="0" borderId="0"/>
    <xf numFmtId="0" fontId="3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7" fillId="0" borderId="0"/>
    <xf numFmtId="0" fontId="3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alignment vertical="top"/>
    </xf>
    <xf numFmtId="0" fontId="3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3" fillId="0" borderId="0"/>
    <xf numFmtId="0" fontId="7" fillId="0" borderId="0"/>
    <xf numFmtId="0" fontId="7"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alignment vertical="top"/>
    </xf>
    <xf numFmtId="0" fontId="33" fillId="0" borderId="0"/>
    <xf numFmtId="0" fontId="7" fillId="0" borderId="0"/>
    <xf numFmtId="0" fontId="34"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xf numFmtId="0" fontId="34" fillId="0" borderId="0"/>
    <xf numFmtId="0" fontId="34" fillId="0" borderId="0">
      <alignment vertical="top"/>
    </xf>
    <xf numFmtId="0" fontId="34" fillId="0" borderId="0">
      <alignment vertical="top"/>
    </xf>
    <xf numFmtId="0" fontId="35"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xf numFmtId="0" fontId="34" fillId="0" borderId="0">
      <alignment vertical="top"/>
    </xf>
    <xf numFmtId="0" fontId="35"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7" fillId="0" borderId="0"/>
    <xf numFmtId="0" fontId="7" fillId="0" borderId="0"/>
    <xf numFmtId="0" fontId="7" fillId="0" borderId="0"/>
    <xf numFmtId="0" fontId="7"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 fillId="0" borderId="0"/>
    <xf numFmtId="0" fontId="35" fillId="0" borderId="0"/>
    <xf numFmtId="0" fontId="7" fillId="0" borderId="0"/>
    <xf numFmtId="0" fontId="7" fillId="0" borderId="0"/>
    <xf numFmtId="0" fontId="7" fillId="0" borderId="0"/>
    <xf numFmtId="0" fontId="7"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4" fillId="0" borderId="0"/>
    <xf numFmtId="0" fontId="7" fillId="0" borderId="0"/>
    <xf numFmtId="0" fontId="7" fillId="0" borderId="0"/>
    <xf numFmtId="0" fontId="34" fillId="0" borderId="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alignment vertical="top"/>
    </xf>
    <xf numFmtId="0" fontId="34" fillId="0" borderId="0"/>
    <xf numFmtId="0" fontId="34" fillId="0" borderId="0"/>
    <xf numFmtId="0" fontId="33" fillId="0" borderId="0"/>
    <xf numFmtId="0" fontId="34" fillId="0" borderId="0">
      <alignment vertical="top"/>
    </xf>
    <xf numFmtId="0" fontId="3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3" fillId="0" borderId="0"/>
    <xf numFmtId="0" fontId="7" fillId="0" borderId="0"/>
    <xf numFmtId="0" fontId="7" fillId="0" borderId="0"/>
    <xf numFmtId="0" fontId="176" fillId="0" borderId="0"/>
    <xf numFmtId="0" fontId="33" fillId="0" borderId="0"/>
    <xf numFmtId="0" fontId="34" fillId="0" borderId="0">
      <alignment vertical="top"/>
    </xf>
    <xf numFmtId="0" fontId="33" fillId="0" borderId="0"/>
    <xf numFmtId="0" fontId="34" fillId="0" borderId="0">
      <alignment vertical="top"/>
    </xf>
    <xf numFmtId="0" fontId="33" fillId="0" borderId="0"/>
    <xf numFmtId="0" fontId="34" fillId="0" borderId="0">
      <alignment vertical="top"/>
    </xf>
    <xf numFmtId="0" fontId="33" fillId="0" borderId="0"/>
    <xf numFmtId="0" fontId="34" fillId="0" borderId="0" applyNumberFormat="0" applyFont="0" applyFill="0" applyBorder="0" applyAlignment="0" applyProtection="0"/>
    <xf numFmtId="0" fontId="34" fillId="0" borderId="0" applyNumberFormat="0" applyFont="0" applyFill="0" applyBorder="0" applyAlignment="0" applyProtection="0"/>
    <xf numFmtId="0" fontId="34" fillId="0" borderId="0" applyNumberFormat="0" applyFont="0" applyFill="0" applyBorder="0" applyAlignment="0" applyProtection="0"/>
    <xf numFmtId="0" fontId="34" fillId="0" borderId="0" applyNumberFormat="0" applyFont="0" applyFill="0" applyBorder="0" applyAlignment="0" applyProtection="0"/>
    <xf numFmtId="0" fontId="34" fillId="0" borderId="0" applyNumberFormat="0" applyFont="0" applyFill="0" applyBorder="0" applyAlignment="0" applyProtection="0"/>
    <xf numFmtId="0" fontId="34" fillId="0" borderId="0" applyNumberFormat="0" applyFont="0" applyFill="0" applyBorder="0" applyAlignment="0" applyProtection="0"/>
    <xf numFmtId="0" fontId="34" fillId="0" borderId="0" applyNumberFormat="0" applyFont="0" applyFill="0" applyBorder="0" applyAlignment="0" applyProtection="0"/>
    <xf numFmtId="0" fontId="34" fillId="0" borderId="0" applyNumberFormat="0" applyFont="0" applyFill="0" applyBorder="0" applyAlignment="0" applyProtection="0"/>
    <xf numFmtId="0" fontId="34" fillId="0" borderId="0" applyNumberFormat="0" applyFont="0" applyFill="0" applyBorder="0" applyAlignment="0" applyProtection="0"/>
    <xf numFmtId="0" fontId="34" fillId="0" borderId="0" applyNumberFormat="0" applyFont="0" applyFill="0" applyBorder="0" applyAlignment="0" applyProtection="0"/>
    <xf numFmtId="0" fontId="176" fillId="0" borderId="0"/>
    <xf numFmtId="0" fontId="176" fillId="0" borderId="0"/>
    <xf numFmtId="0" fontId="35" fillId="0" borderId="0"/>
    <xf numFmtId="0" fontId="34" fillId="0" borderId="0" applyNumberFormat="0" applyFont="0" applyFill="0" applyBorder="0" applyAlignment="0" applyProtection="0"/>
    <xf numFmtId="0" fontId="34" fillId="0" borderId="0" applyNumberFormat="0" applyFont="0" applyFill="0" applyBorder="0" applyAlignment="0" applyProtection="0"/>
    <xf numFmtId="0" fontId="34" fillId="0" borderId="0" applyNumberFormat="0" applyFont="0" applyFill="0" applyBorder="0" applyAlignment="0" applyProtection="0"/>
    <xf numFmtId="0" fontId="34" fillId="0" borderId="0" applyNumberFormat="0" applyFont="0" applyFill="0" applyBorder="0" applyAlignment="0" applyProtection="0"/>
    <xf numFmtId="0" fontId="34" fillId="0" borderId="0" applyNumberFormat="0" applyFont="0" applyFill="0" applyBorder="0" applyAlignment="0" applyProtection="0"/>
    <xf numFmtId="0" fontId="34" fillId="0" borderId="0" applyNumberFormat="0" applyFont="0" applyFill="0" applyBorder="0" applyAlignment="0" applyProtection="0"/>
    <xf numFmtId="0" fontId="34" fillId="0" borderId="0" applyNumberFormat="0" applyFont="0" applyFill="0" applyBorder="0" applyAlignment="0" applyProtection="0"/>
    <xf numFmtId="0" fontId="34" fillId="0" borderId="0" applyNumberFormat="0" applyFont="0" applyFill="0" applyBorder="0" applyAlignment="0" applyProtection="0"/>
    <xf numFmtId="0" fontId="34" fillId="0" borderId="0" applyNumberFormat="0" applyFont="0" applyFill="0" applyBorder="0" applyAlignment="0" applyProtection="0"/>
    <xf numFmtId="0" fontId="34" fillId="0" borderId="0" applyNumberFormat="0" applyFont="0" applyFill="0" applyBorder="0" applyAlignment="0" applyProtection="0"/>
    <xf numFmtId="0" fontId="17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4" fillId="0" borderId="0"/>
    <xf numFmtId="0" fontId="34" fillId="0" borderId="0" applyNumberFormat="0" applyFont="0" applyFill="0" applyBorder="0" applyAlignment="0" applyProtection="0"/>
    <xf numFmtId="0" fontId="34" fillId="0" borderId="0"/>
    <xf numFmtId="0" fontId="3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4" fillId="0" borderId="0" applyNumberFormat="0" applyFont="0" applyFill="0" applyBorder="0" applyAlignment="0" applyProtection="0"/>
    <xf numFmtId="0" fontId="34" fillId="0" borderId="0" applyNumberFormat="0" applyFont="0" applyFill="0" applyBorder="0" applyAlignment="0" applyProtection="0"/>
    <xf numFmtId="0" fontId="34" fillId="0" borderId="0" applyNumberFormat="0" applyFont="0" applyFill="0" applyBorder="0" applyAlignment="0" applyProtection="0"/>
    <xf numFmtId="0" fontId="33" fillId="0" borderId="0"/>
    <xf numFmtId="0" fontId="34" fillId="0" borderId="0">
      <alignment vertical="top"/>
    </xf>
    <xf numFmtId="0" fontId="33" fillId="0" borderId="0"/>
    <xf numFmtId="0" fontId="33" fillId="0" borderId="0"/>
    <xf numFmtId="0" fontId="34" fillId="0" borderId="0"/>
    <xf numFmtId="0" fontId="35" fillId="0" borderId="0"/>
    <xf numFmtId="0" fontId="34" fillId="0" borderId="0"/>
    <xf numFmtId="0" fontId="34" fillId="0" borderId="0">
      <alignment vertical="top"/>
    </xf>
    <xf numFmtId="0" fontId="33" fillId="0" borderId="0"/>
    <xf numFmtId="0" fontId="33" fillId="0" borderId="0"/>
    <xf numFmtId="0" fontId="17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23"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23" fillId="0" borderId="0"/>
    <xf numFmtId="0" fontId="23" fillId="0" borderId="0"/>
    <xf numFmtId="0" fontId="35" fillId="0" borderId="0"/>
    <xf numFmtId="0" fontId="34" fillId="0" borderId="0"/>
    <xf numFmtId="0" fontId="34" fillId="0" borderId="0"/>
    <xf numFmtId="0" fontId="33" fillId="0" borderId="0"/>
    <xf numFmtId="0" fontId="33" fillId="0" borderId="0"/>
    <xf numFmtId="0" fontId="34" fillId="0" borderId="0">
      <alignment vertical="top"/>
    </xf>
    <xf numFmtId="0" fontId="33" fillId="0" borderId="0"/>
    <xf numFmtId="0" fontId="33" fillId="0" borderId="0"/>
    <xf numFmtId="0" fontId="34" fillId="0" borderId="0">
      <alignment vertical="top"/>
    </xf>
    <xf numFmtId="0" fontId="33" fillId="0" borderId="0"/>
    <xf numFmtId="0" fontId="33" fillId="0" borderId="0"/>
    <xf numFmtId="0" fontId="33" fillId="0" borderId="0"/>
    <xf numFmtId="0" fontId="33" fillId="0" borderId="0"/>
    <xf numFmtId="0" fontId="33" fillId="0" borderId="0"/>
    <xf numFmtId="0" fontId="7" fillId="0" borderId="0"/>
    <xf numFmtId="0" fontId="34"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4" fillId="0" borderId="0">
      <alignment vertical="top"/>
    </xf>
    <xf numFmtId="0" fontId="35" fillId="0" borderId="0">
      <alignment vertical="top"/>
    </xf>
    <xf numFmtId="0" fontId="34" fillId="0" borderId="0"/>
    <xf numFmtId="0" fontId="178" fillId="0" borderId="0"/>
    <xf numFmtId="0" fontId="34" fillId="0" borderId="0">
      <alignment vertical="top"/>
    </xf>
    <xf numFmtId="0" fontId="33" fillId="0" borderId="0"/>
    <xf numFmtId="0" fontId="33" fillId="0" borderId="0"/>
    <xf numFmtId="0" fontId="33" fillId="0" borderId="0"/>
    <xf numFmtId="0" fontId="7" fillId="0" borderId="0">
      <alignment vertical="top"/>
    </xf>
    <xf numFmtId="0" fontId="33"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xf numFmtId="0" fontId="7" fillId="0" borderId="0"/>
    <xf numFmtId="0" fontId="7" fillId="0" borderId="0"/>
    <xf numFmtId="0" fontId="7" fillId="0" borderId="0"/>
    <xf numFmtId="0" fontId="35" fillId="0" borderId="0"/>
    <xf numFmtId="0" fontId="35" fillId="0" borderId="0"/>
    <xf numFmtId="0" fontId="7" fillId="0" borderId="0">
      <alignment vertical="top"/>
    </xf>
    <xf numFmtId="0" fontId="7" fillId="0" borderId="0">
      <alignment vertical="top"/>
    </xf>
    <xf numFmtId="0" fontId="35"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4" fillId="0" borderId="0"/>
    <xf numFmtId="0" fontId="7" fillId="0" borderId="0"/>
    <xf numFmtId="0" fontId="45"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4" fillId="126" borderId="106" applyNumberForma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3" fillId="25" borderId="106" applyNumberFormat="0" applyFont="0" applyAlignment="0" applyProtection="0"/>
    <xf numFmtId="0" fontId="33" fillId="25" borderId="106" applyNumberFormat="0" applyFont="0" applyAlignment="0" applyProtection="0"/>
    <xf numFmtId="0" fontId="34" fillId="126" borderId="106" applyNumberForma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3" fillId="25" borderId="106" applyNumberFormat="0" applyFont="0" applyAlignment="0" applyProtection="0"/>
    <xf numFmtId="0" fontId="33" fillId="25" borderId="106" applyNumberFormat="0" applyFont="0" applyAlignment="0" applyProtection="0"/>
    <xf numFmtId="0" fontId="34" fillId="126" borderId="106" applyNumberForma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3" fillId="25" borderId="106" applyNumberFormat="0" applyFont="0" applyAlignment="0" applyProtection="0"/>
    <xf numFmtId="0" fontId="33" fillId="25" borderId="106" applyNumberFormat="0" applyFont="0" applyAlignment="0" applyProtection="0"/>
    <xf numFmtId="0" fontId="34" fillId="126" borderId="106" applyNumberForma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3" fillId="25" borderId="106" applyNumberFormat="0" applyFont="0" applyAlignment="0" applyProtection="0"/>
    <xf numFmtId="0" fontId="33" fillId="25" borderId="106" applyNumberFormat="0" applyFont="0" applyAlignment="0" applyProtection="0"/>
    <xf numFmtId="0" fontId="34" fillId="126" borderId="106" applyNumberForma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3" fillId="25" borderId="106" applyNumberFormat="0" applyFont="0" applyAlignment="0" applyProtection="0"/>
    <xf numFmtId="0" fontId="33" fillId="25" borderId="106" applyNumberFormat="0" applyFont="0" applyAlignment="0" applyProtection="0"/>
    <xf numFmtId="0" fontId="34" fillId="126" borderId="106" applyNumberForma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3" fillId="25" borderId="106" applyNumberFormat="0" applyFont="0" applyAlignment="0" applyProtection="0"/>
    <xf numFmtId="0" fontId="33" fillId="25" borderId="106" applyNumberFormat="0" applyFont="0" applyAlignment="0" applyProtection="0"/>
    <xf numFmtId="0" fontId="34" fillId="126" borderId="106" applyNumberForma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3" fillId="25" borderId="106" applyNumberFormat="0" applyFont="0" applyAlignment="0" applyProtection="0"/>
    <xf numFmtId="0" fontId="33" fillId="25" borderId="106" applyNumberFormat="0" applyFont="0" applyAlignment="0" applyProtection="0"/>
    <xf numFmtId="0" fontId="34" fillId="126" borderId="106" applyNumberForma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4" fillId="25" borderId="106" applyNumberFormat="0" applyFont="0" applyAlignment="0" applyProtection="0"/>
    <xf numFmtId="0" fontId="34" fillId="25" borderId="106" applyNumberFormat="0" applyFont="0" applyAlignment="0" applyProtection="0"/>
    <xf numFmtId="0" fontId="34" fillId="25" borderId="106" applyNumberFormat="0" applyFont="0" applyAlignment="0" applyProtection="0"/>
    <xf numFmtId="0" fontId="34" fillId="25" borderId="106" applyNumberFormat="0" applyFont="0" applyAlignment="0" applyProtection="0"/>
    <xf numFmtId="0" fontId="34" fillId="25" borderId="106" applyNumberFormat="0" applyFont="0" applyAlignment="0" applyProtection="0"/>
    <xf numFmtId="0" fontId="34" fillId="25" borderId="106" applyNumberFormat="0" applyFont="0" applyAlignment="0" applyProtection="0"/>
    <xf numFmtId="0" fontId="34" fillId="25" borderId="106" applyNumberFormat="0" applyFont="0" applyAlignment="0" applyProtection="0"/>
    <xf numFmtId="0" fontId="34" fillId="25" borderId="106" applyNumberFormat="0" applyFont="0" applyAlignment="0" applyProtection="0"/>
    <xf numFmtId="0" fontId="34"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4" fillId="126" borderId="106" applyNumberForma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3" fillId="25" borderId="106" applyNumberFormat="0" applyFont="0" applyAlignment="0" applyProtection="0"/>
    <xf numFmtId="0" fontId="33" fillId="25" borderId="106" applyNumberFormat="0" applyFont="0" applyAlignment="0" applyProtection="0"/>
    <xf numFmtId="0" fontId="34" fillId="126" borderId="106" applyNumberForma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3" fillId="25" borderId="106" applyNumberFormat="0" applyFont="0" applyAlignment="0" applyProtection="0"/>
    <xf numFmtId="0" fontId="33" fillId="25" borderId="106" applyNumberFormat="0" applyFont="0" applyAlignment="0" applyProtection="0"/>
    <xf numFmtId="0" fontId="34" fillId="126" borderId="106" applyNumberForma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3" fillId="25" borderId="106" applyNumberFormat="0" applyFont="0" applyAlignment="0" applyProtection="0"/>
    <xf numFmtId="0" fontId="33" fillId="25" borderId="106" applyNumberFormat="0" applyFont="0" applyAlignment="0" applyProtection="0"/>
    <xf numFmtId="0" fontId="34" fillId="126" borderId="106" applyNumberForma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3" fillId="25" borderId="106" applyNumberFormat="0" applyFon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4" fillId="126" borderId="106" applyNumberFormat="0" applyAlignment="0" applyProtection="0"/>
    <xf numFmtId="0" fontId="33" fillId="25" borderId="106" applyNumberFormat="0" applyFont="0" applyAlignment="0" applyProtection="0"/>
    <xf numFmtId="0" fontId="33" fillId="25" borderId="106" applyNumberFormat="0" applyFont="0" applyAlignment="0" applyProtection="0"/>
    <xf numFmtId="0" fontId="59" fillId="124"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124"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124"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124"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124"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124"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124"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124"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290" fillId="81" borderId="69"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124"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124"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124"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124"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20"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124" borderId="107" applyNumberFormat="0" applyAlignment="0" applyProtection="0"/>
    <xf numFmtId="0" fontId="59" fillId="20" borderId="107" applyNumberFormat="0" applyAlignment="0" applyProtection="0"/>
    <xf numFmtId="0" fontId="59" fillId="20" borderId="107" applyNumberFormat="0" applyAlignment="0" applyProtection="0"/>
    <xf numFmtId="222" fontId="45" fillId="56" borderId="0">
      <alignment horizontal="right"/>
    </xf>
    <xf numFmtId="222" fontId="45" fillId="56" borderId="0">
      <alignment horizontal="right"/>
    </xf>
    <xf numFmtId="222" fontId="45" fillId="56" borderId="0">
      <alignment horizontal="right"/>
    </xf>
    <xf numFmtId="0" fontId="149" fillId="62" borderId="22"/>
    <xf numFmtId="267" fontId="34" fillId="0" borderId="0" applyFont="0" applyFill="0" applyBorder="0" applyAlignment="0" applyProtection="0"/>
    <xf numFmtId="281" fontId="34"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10" fontId="34" fillId="0" borderId="0" applyFill="0" applyBorder="0" applyAlignment="0" applyProtection="0"/>
    <xf numFmtId="10" fontId="34" fillId="0" borderId="0" applyFill="0" applyBorder="0" applyAlignment="0" applyProtection="0"/>
    <xf numFmtId="10" fontId="34" fillId="0" borderId="0" applyFont="0" applyFill="0" applyBorder="0" applyAlignment="0" applyProtection="0"/>
    <xf numFmtId="9" fontId="45" fillId="0" borderId="0" applyFont="0" applyFill="0" applyBorder="0" applyAlignment="0" applyProtection="0">
      <alignment vertical="top"/>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5" fillId="0" borderId="0" applyFont="0" applyFill="0" applyBorder="0" applyAlignment="0" applyProtection="0">
      <alignment vertical="top"/>
    </xf>
    <xf numFmtId="9" fontId="7" fillId="0" borderId="0" applyFont="0" applyFill="0" applyBorder="0" applyAlignment="0" applyProtection="0"/>
    <xf numFmtId="9" fontId="7" fillId="0" borderId="0" applyFont="0" applyFill="0" applyBorder="0" applyAlignment="0" applyProtection="0"/>
    <xf numFmtId="9" fontId="34" fillId="0" borderId="0" applyFill="0" applyBorder="0" applyAlignment="0" applyProtection="0"/>
    <xf numFmtId="9" fontId="34" fillId="0" borderId="0" applyFill="0" applyBorder="0" applyAlignment="0" applyProtection="0"/>
    <xf numFmtId="9" fontId="178" fillId="0" borderId="0" applyFont="0" applyFill="0" applyBorder="0" applyAlignment="0" applyProtection="0"/>
    <xf numFmtId="9" fontId="34" fillId="0" borderId="0" applyFill="0" applyBorder="0" applyAlignment="0" applyProtection="0"/>
    <xf numFmtId="9" fontId="7" fillId="0" borderId="0" applyFont="0" applyFill="0" applyBorder="0" applyAlignment="0" applyProtection="0"/>
    <xf numFmtId="9" fontId="34" fillId="0" borderId="0" applyFill="0" applyBorder="0" applyAlignment="0" applyProtection="0"/>
    <xf numFmtId="9" fontId="34" fillId="0" borderId="0" applyFill="0" applyBorder="0" applyAlignment="0" applyProtection="0"/>
    <xf numFmtId="9" fontId="34" fillId="0" borderId="0" applyFill="0" applyBorder="0" applyAlignment="0" applyProtection="0"/>
    <xf numFmtId="9" fontId="34" fillId="0" borderId="0" applyFill="0" applyBorder="0" applyAlignment="0" applyProtection="0"/>
    <xf numFmtId="9" fontId="34" fillId="0" borderId="0" applyFill="0" applyBorder="0" applyAlignment="0" applyProtection="0"/>
    <xf numFmtId="9" fontId="34" fillId="0" borderId="0" applyFill="0" applyBorder="0" applyAlignment="0" applyProtection="0"/>
    <xf numFmtId="9" fontId="33" fillId="0" borderId="0" applyFont="0" applyFill="0" applyBorder="0" applyAlignment="0" applyProtection="0"/>
    <xf numFmtId="9" fontId="34" fillId="0" borderId="0" applyFill="0" applyBorder="0" applyAlignment="0" applyProtection="0"/>
    <xf numFmtId="9" fontId="34" fillId="0" borderId="0" applyFill="0" applyBorder="0" applyProtection="0">
      <alignment vertical="top"/>
    </xf>
    <xf numFmtId="9" fontId="34" fillId="0" borderId="0" applyFill="0" applyBorder="0" applyProtection="0">
      <alignment vertical="top"/>
    </xf>
    <xf numFmtId="9" fontId="34" fillId="0" borderId="0" applyFill="0" applyBorder="0" applyProtection="0">
      <alignment vertical="top"/>
    </xf>
    <xf numFmtId="9" fontId="34" fillId="0" borderId="0" applyFill="0" applyBorder="0" applyProtection="0">
      <alignment vertical="top"/>
    </xf>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4" fillId="0" borderId="0" applyFill="0" applyBorder="0" applyProtection="0">
      <alignment vertical="top"/>
    </xf>
    <xf numFmtId="9" fontId="34" fillId="0" borderId="0" applyFill="0" applyBorder="0" applyProtection="0">
      <alignment vertical="top"/>
    </xf>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4"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4" fillId="0" borderId="0" applyFill="0" applyBorder="0" applyProtection="0">
      <alignment vertical="top"/>
    </xf>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4" fillId="0" borderId="0" applyFill="0" applyBorder="0" applyProtection="0">
      <alignment vertical="top"/>
    </xf>
    <xf numFmtId="9" fontId="34" fillId="0" borderId="0" applyFill="0" applyBorder="0" applyProtection="0">
      <alignment vertical="top"/>
    </xf>
    <xf numFmtId="9" fontId="34" fillId="0" borderId="0" applyFill="0" applyBorder="0" applyProtection="0">
      <alignment vertical="top"/>
    </xf>
    <xf numFmtId="9" fontId="34" fillId="0" borderId="0" applyFill="0" applyBorder="0" applyProtection="0">
      <alignment vertical="top"/>
    </xf>
    <xf numFmtId="9" fontId="34" fillId="0" borderId="0" applyFill="0" applyBorder="0" applyProtection="0">
      <alignment vertical="top"/>
    </xf>
    <xf numFmtId="9" fontId="34" fillId="0" borderId="0" applyFill="0" applyBorder="0" applyProtection="0">
      <alignment vertical="top"/>
    </xf>
    <xf numFmtId="9" fontId="3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5"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5"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68" fillId="0" borderId="0" applyFont="0" applyFill="0" applyBorder="0" applyAlignment="0" applyProtection="0"/>
    <xf numFmtId="9" fontId="268" fillId="0" borderId="0" applyFont="0" applyFill="0" applyBorder="0" applyAlignment="0" applyProtection="0"/>
    <xf numFmtId="9" fontId="34"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3"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9" fontId="34" fillId="0" borderId="0" applyFill="0" applyBorder="0" applyProtection="0">
      <alignment vertical="top"/>
    </xf>
    <xf numFmtId="9" fontId="34" fillId="0" borderId="0" applyFill="0" applyBorder="0" applyProtection="0">
      <alignment vertical="top"/>
    </xf>
    <xf numFmtId="9" fontId="34" fillId="0" borderId="0" applyFill="0" applyBorder="0" applyProtection="0">
      <alignment vertical="top"/>
    </xf>
    <xf numFmtId="9" fontId="34" fillId="0" borderId="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76"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7" fillId="0" borderId="0" applyFont="0" applyFill="0" applyBorder="0" applyAlignment="0" applyProtection="0"/>
    <xf numFmtId="9" fontId="35" fillId="0" borderId="0" applyFont="0" applyFill="0" applyBorder="0" applyAlignment="0" applyProtection="0"/>
    <xf numFmtId="9" fontId="3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4" fillId="0" borderId="0" applyFont="0" applyFill="0" applyBorder="0" applyAlignment="0" applyProtection="0"/>
    <xf numFmtId="9" fontId="34"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4" fillId="0" borderId="0" applyFont="0" applyFill="0" applyBorder="0" applyAlignment="0" applyProtection="0"/>
    <xf numFmtId="9" fontId="34" fillId="0" borderId="0" applyFill="0" applyBorder="0" applyAlignment="0" applyProtection="0"/>
    <xf numFmtId="9" fontId="201" fillId="0" borderId="48" applyNumberFormat="0" applyBorder="0"/>
    <xf numFmtId="266" fontId="190" fillId="0" borderId="0" applyFill="0" applyBorder="0" applyAlignment="0"/>
    <xf numFmtId="230" fontId="190" fillId="0" borderId="0" applyFill="0" applyBorder="0" applyAlignment="0"/>
    <xf numFmtId="268" fontId="190" fillId="0" borderId="0" applyFill="0" applyBorder="0" applyAlignment="0"/>
    <xf numFmtId="266" fontId="190" fillId="0" borderId="0" applyFill="0" applyBorder="0" applyAlignment="0"/>
    <xf numFmtId="232" fontId="263" fillId="0" borderId="0" applyNumberFormat="0" applyFill="0" applyBorder="0" applyAlignment="0" applyProtection="0">
      <alignment horizontal="left"/>
    </xf>
    <xf numFmtId="0" fontId="34" fillId="0" borderId="0"/>
    <xf numFmtId="4" fontId="202" fillId="0" borderId="108" applyNumberFormat="0" applyProtection="0">
      <alignment horizontal="right" vertical="center"/>
    </xf>
    <xf numFmtId="4" fontId="202" fillId="0" borderId="108" applyNumberFormat="0" applyProtection="0">
      <alignment horizontal="right" vertical="center"/>
    </xf>
    <xf numFmtId="4" fontId="202" fillId="0" borderId="108" applyNumberFormat="0" applyProtection="0">
      <alignment horizontal="right" vertical="center"/>
    </xf>
    <xf numFmtId="4" fontId="202" fillId="0" borderId="108" applyNumberFormat="0" applyProtection="0">
      <alignment horizontal="right" vertical="center"/>
    </xf>
    <xf numFmtId="4" fontId="202" fillId="0" borderId="108" applyNumberFormat="0" applyProtection="0">
      <alignment horizontal="right" vertical="center"/>
    </xf>
    <xf numFmtId="4" fontId="202" fillId="0" borderId="108" applyNumberFormat="0" applyProtection="0">
      <alignment horizontal="right" vertical="center"/>
    </xf>
    <xf numFmtId="4" fontId="202" fillId="0" borderId="108" applyNumberFormat="0" applyProtection="0">
      <alignment horizontal="right" vertical="center"/>
    </xf>
    <xf numFmtId="4" fontId="202" fillId="0" borderId="108" applyNumberFormat="0" applyProtection="0">
      <alignment horizontal="right" vertical="center"/>
    </xf>
    <xf numFmtId="4" fontId="202" fillId="0" borderId="108" applyNumberFormat="0" applyProtection="0">
      <alignment horizontal="right" vertical="center"/>
    </xf>
    <xf numFmtId="4" fontId="202" fillId="0" borderId="108" applyNumberFormat="0" applyProtection="0">
      <alignment horizontal="right" vertical="center"/>
    </xf>
    <xf numFmtId="4" fontId="202" fillId="0" borderId="108" applyNumberFormat="0" applyProtection="0">
      <alignment horizontal="right" vertical="center"/>
    </xf>
    <xf numFmtId="4" fontId="202" fillId="0" borderId="108" applyNumberFormat="0" applyProtection="0">
      <alignment horizontal="right" vertical="center"/>
    </xf>
    <xf numFmtId="4" fontId="202" fillId="0" borderId="108" applyNumberFormat="0" applyProtection="0">
      <alignment horizontal="right" vertical="center"/>
    </xf>
    <xf numFmtId="4" fontId="202" fillId="0" borderId="108" applyNumberFormat="0" applyProtection="0">
      <alignment horizontal="right" vertical="center"/>
    </xf>
    <xf numFmtId="4" fontId="202" fillId="0" borderId="108" applyNumberFormat="0" applyProtection="0">
      <alignment horizontal="right" vertical="center"/>
    </xf>
    <xf numFmtId="4" fontId="202" fillId="0" borderId="108" applyNumberFormat="0" applyProtection="0">
      <alignment horizontal="right" vertical="center"/>
    </xf>
    <xf numFmtId="0" fontId="34" fillId="0" borderId="0"/>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34" fillId="0" borderId="0"/>
    <xf numFmtId="0" fontId="34" fillId="0" borderId="0"/>
    <xf numFmtId="0" fontId="291" fillId="0" borderId="0"/>
    <xf numFmtId="0" fontId="291" fillId="0" borderId="0"/>
    <xf numFmtId="0" fontId="291" fillId="0" borderId="0"/>
    <xf numFmtId="0" fontId="45" fillId="0" borderId="0">
      <alignment vertical="top"/>
    </xf>
    <xf numFmtId="0" fontId="45" fillId="0" borderId="0">
      <alignment vertical="top"/>
    </xf>
    <xf numFmtId="0" fontId="45" fillId="0" borderId="0">
      <alignment vertical="top"/>
    </xf>
    <xf numFmtId="0" fontId="35" fillId="0" borderId="0"/>
    <xf numFmtId="0" fontId="71" fillId="0" borderId="104"/>
    <xf numFmtId="0" fontId="71" fillId="0" borderId="104"/>
    <xf numFmtId="0" fontId="71" fillId="0" borderId="104"/>
    <xf numFmtId="0" fontId="71" fillId="0" borderId="104"/>
    <xf numFmtId="0" fontId="71" fillId="0" borderId="104"/>
    <xf numFmtId="0" fontId="71" fillId="0" borderId="104"/>
    <xf numFmtId="0" fontId="71" fillId="0" borderId="104"/>
    <xf numFmtId="0" fontId="71" fillId="0" borderId="104"/>
    <xf numFmtId="0" fontId="71" fillId="0" borderId="104"/>
    <xf numFmtId="0" fontId="71" fillId="0" borderId="104"/>
    <xf numFmtId="0" fontId="71" fillId="0" borderId="104"/>
    <xf numFmtId="0" fontId="71" fillId="0" borderId="104"/>
    <xf numFmtId="0" fontId="71" fillId="0" borderId="104"/>
    <xf numFmtId="0" fontId="71" fillId="0" borderId="104"/>
    <xf numFmtId="0" fontId="71" fillId="0" borderId="104"/>
    <xf numFmtId="0" fontId="71" fillId="0" borderId="104"/>
    <xf numFmtId="282" fontId="45" fillId="0" borderId="0" applyFill="0" applyBorder="0" applyAlignment="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70" fillId="98" borderId="118">
      <alignment wrapText="1"/>
    </xf>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292" fillId="0" borderId="70"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63" fillId="0" borderId="109" applyNumberFormat="0" applyFill="0" applyAlignment="0" applyProtection="0"/>
    <xf numFmtId="0" fontId="127" fillId="0" borderId="104"/>
    <xf numFmtId="0" fontId="127" fillId="0" borderId="104"/>
    <xf numFmtId="0" fontId="127" fillId="0" borderId="104"/>
    <xf numFmtId="0" fontId="127" fillId="0" borderId="104"/>
    <xf numFmtId="0" fontId="127" fillId="0" borderId="104"/>
    <xf numFmtId="0" fontId="127" fillId="0" borderId="104"/>
    <xf numFmtId="0" fontId="127" fillId="0" borderId="104"/>
    <xf numFmtId="0" fontId="236" fillId="0" borderId="104"/>
    <xf numFmtId="0" fontId="236" fillId="0" borderId="104"/>
    <xf numFmtId="0" fontId="236" fillId="0" borderId="104"/>
    <xf numFmtId="0" fontId="236" fillId="0" borderId="104"/>
    <xf numFmtId="0" fontId="236" fillId="0" borderId="104"/>
    <xf numFmtId="0" fontId="236" fillId="0" borderId="104"/>
    <xf numFmtId="0" fontId="236" fillId="0" borderId="104"/>
    <xf numFmtId="0" fontId="236" fillId="0" borderId="104"/>
    <xf numFmtId="0" fontId="236" fillId="0" borderId="104"/>
    <xf numFmtId="0" fontId="108" fillId="0" borderId="0">
      <alignment horizontal="left"/>
    </xf>
    <xf numFmtId="42" fontId="34" fillId="0" borderId="0" applyFont="0" applyFill="0" applyBorder="0" applyAlignment="0" applyProtection="0"/>
    <xf numFmtId="44" fontId="34" fillId="0" borderId="0" applyFon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293" fillId="0" borderId="0" applyNumberFormat="0" applyFill="0" applyBorder="0" applyAlignment="0" applyProtection="0"/>
    <xf numFmtId="0" fontId="64" fillId="0" borderId="0" applyNumberFormat="0" applyFill="0" applyBorder="0" applyAlignment="0" applyProtection="0"/>
    <xf numFmtId="0" fontId="294" fillId="0" borderId="0"/>
    <xf numFmtId="0" fontId="7" fillId="0" borderId="0"/>
    <xf numFmtId="0" fontId="7" fillId="0" borderId="0"/>
    <xf numFmtId="0" fontId="7" fillId="0" borderId="0"/>
    <xf numFmtId="9" fontId="7" fillId="0" borderId="0" applyFont="0" applyFill="0" applyBorder="0" applyAlignment="0" applyProtection="0"/>
    <xf numFmtId="0" fontId="35" fillId="0" borderId="0"/>
    <xf numFmtId="0" fontId="38" fillId="14" borderId="0" applyNumberFormat="0" applyBorder="0" applyAlignment="0" applyProtection="0"/>
    <xf numFmtId="0" fontId="38" fillId="24" borderId="0" applyNumberFormat="0" applyBorder="0" applyAlignment="0" applyProtection="0"/>
    <xf numFmtId="0" fontId="38" fillId="20" borderId="0" applyNumberFormat="0" applyBorder="0" applyAlignment="0" applyProtection="0"/>
    <xf numFmtId="0" fontId="38" fillId="9" borderId="0" applyNumberFormat="0" applyBorder="0" applyAlignment="0" applyProtection="0"/>
    <xf numFmtId="0" fontId="38" fillId="14" borderId="0" applyNumberFormat="0" applyBorder="0" applyAlignment="0" applyProtection="0"/>
    <xf numFmtId="0" fontId="38" fillId="55" borderId="0" applyNumberFormat="0" applyBorder="0" applyAlignment="0" applyProtection="0"/>
    <xf numFmtId="196" fontId="34" fillId="0" borderId="0" applyFill="0" applyBorder="0" applyAlignment="0"/>
    <xf numFmtId="0" fontId="42" fillId="56" borderId="103" applyNumberFormat="0" applyAlignment="0" applyProtection="0"/>
    <xf numFmtId="43" fontId="34" fillId="0" borderId="0" applyFont="0" applyFill="0" applyBorder="0" applyAlignment="0" applyProtection="0"/>
    <xf numFmtId="43" fontId="34" fillId="0" borderId="0" applyFont="0" applyFill="0" applyBorder="0" applyAlignment="0" applyProtection="0"/>
    <xf numFmtId="0" fontId="45" fillId="0" borderId="0">
      <alignment vertical="top"/>
    </xf>
    <xf numFmtId="183" fontId="34" fillId="0" borderId="0" applyFill="0" applyBorder="0" applyProtection="0">
      <alignment vertical="top"/>
    </xf>
    <xf numFmtId="226" fontId="34" fillId="0" borderId="0" applyFont="0" applyFill="0" applyBorder="0" applyAlignment="0" applyProtection="0"/>
    <xf numFmtId="0" fontId="71" fillId="0" borderId="104"/>
    <xf numFmtId="207" fontId="125" fillId="0" borderId="0">
      <protection locked="0"/>
    </xf>
    <xf numFmtId="0" fontId="50" fillId="0" borderId="40">
      <alignment horizontal="left" vertical="center"/>
    </xf>
    <xf numFmtId="0" fontId="161" fillId="0" borderId="73" applyNumberFormat="0" applyFill="0" applyAlignment="0" applyProtection="0"/>
    <xf numFmtId="0" fontId="163" fillId="0" borderId="8" applyNumberFormat="0" applyFill="0" applyAlignment="0" applyProtection="0"/>
    <xf numFmtId="0" fontId="165" fillId="0" borderId="110" applyNumberFormat="0" applyFill="0" applyAlignment="0" applyProtection="0"/>
    <xf numFmtId="0" fontId="165" fillId="0" borderId="0" applyNumberFormat="0" applyFill="0" applyBorder="0" applyAlignment="0" applyProtection="0"/>
    <xf numFmtId="209" fontId="34" fillId="0" borderId="0">
      <protection locked="0"/>
    </xf>
    <xf numFmtId="209" fontId="34" fillId="0" borderId="0">
      <protection locked="0"/>
    </xf>
    <xf numFmtId="0" fontId="54" fillId="24" borderId="103" applyNumberFormat="0" applyAlignment="0" applyProtection="0"/>
    <xf numFmtId="10" fontId="41" fillId="23" borderId="10" applyNumberFormat="0" applyBorder="0" applyAlignment="0" applyProtection="0"/>
    <xf numFmtId="0" fontId="127" fillId="42" borderId="104"/>
    <xf numFmtId="0" fontId="35" fillId="0" borderId="0"/>
    <xf numFmtId="0" fontId="33" fillId="0" borderId="0"/>
    <xf numFmtId="0" fontId="34" fillId="0" borderId="0"/>
    <xf numFmtId="0" fontId="34" fillId="0" borderId="0"/>
    <xf numFmtId="0" fontId="35" fillId="0" borderId="0">
      <alignment vertical="top"/>
    </xf>
    <xf numFmtId="0" fontId="178" fillId="0" borderId="0"/>
    <xf numFmtId="0" fontId="178" fillId="0" borderId="0"/>
    <xf numFmtId="0" fontId="178" fillId="0" borderId="0"/>
    <xf numFmtId="0" fontId="35" fillId="25" borderId="106" applyNumberFormat="0" applyFont="0" applyAlignment="0" applyProtection="0"/>
    <xf numFmtId="0" fontId="59" fillId="56" borderId="107" applyNumberFormat="0" applyAlignment="0" applyProtection="0"/>
    <xf numFmtId="222" fontId="45" fillId="56" borderId="0">
      <alignment horizontal="right"/>
    </xf>
    <xf numFmtId="9" fontId="34" fillId="0" borderId="0" applyFont="0" applyFill="0" applyBorder="0" applyAlignment="0" applyProtection="0"/>
    <xf numFmtId="0" fontId="71" fillId="0" borderId="104"/>
    <xf numFmtId="0" fontId="188" fillId="0" borderId="0" applyNumberFormat="0" applyFill="0" applyBorder="0" applyAlignment="0" applyProtection="0"/>
    <xf numFmtId="0" fontId="63" fillId="0" borderId="111" applyNumberFormat="0" applyFill="0" applyAlignment="0" applyProtection="0"/>
    <xf numFmtId="0" fontId="127" fillId="0" borderId="104"/>
    <xf numFmtId="0" fontId="7"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0" fontId="34" fillId="0" borderId="0">
      <alignment vertical="top"/>
    </xf>
    <xf numFmtId="0" fontId="34" fillId="0" borderId="0">
      <alignment vertical="top"/>
    </xf>
    <xf numFmtId="0" fontId="34" fillId="0" borderId="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43" fontId="34" fillId="0" borderId="0" applyFont="0" applyFill="0" applyBorder="0" applyAlignment="0" applyProtection="0"/>
    <xf numFmtId="0" fontId="34" fillId="0" borderId="0"/>
    <xf numFmtId="0" fontId="7" fillId="0" borderId="0"/>
    <xf numFmtId="0" fontId="176" fillId="0" borderId="0"/>
    <xf numFmtId="43" fontId="176" fillId="0" borderId="0" applyFont="0" applyFill="0" applyBorder="0" applyAlignment="0" applyProtection="0"/>
    <xf numFmtId="43" fontId="268"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43" fontId="268" fillId="0" borderId="0" applyFont="0" applyFill="0" applyBorder="0" applyAlignment="0" applyProtection="0"/>
    <xf numFmtId="43" fontId="176" fillId="0" borderId="0" applyFont="0" applyFill="0" applyBorder="0" applyAlignment="0" applyProtection="0"/>
    <xf numFmtId="0" fontId="34" fillId="0" borderId="0"/>
    <xf numFmtId="9" fontId="34" fillId="0" borderId="0" applyFont="0" applyFill="0" applyBorder="0" applyAlignment="0" applyProtection="0"/>
    <xf numFmtId="0" fontId="7" fillId="0" borderId="0"/>
    <xf numFmtId="0" fontId="176" fillId="0" borderId="0"/>
    <xf numFmtId="43" fontId="7" fillId="0" borderId="0" applyFont="0" applyFill="0" applyBorder="0" applyAlignment="0" applyProtection="0"/>
    <xf numFmtId="0" fontId="33" fillId="0" borderId="0"/>
    <xf numFmtId="0" fontId="176" fillId="0" borderId="0"/>
    <xf numFmtId="0" fontId="34" fillId="0" borderId="0"/>
    <xf numFmtId="0" fontId="26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268" fillId="0" borderId="0" applyFont="0" applyFill="0" applyBorder="0" applyAlignment="0" applyProtection="0"/>
    <xf numFmtId="43" fontId="7" fillId="0" borderId="0" applyFont="0" applyFill="0" applyBorder="0" applyAlignment="0" applyProtection="0"/>
    <xf numFmtId="0" fontId="23" fillId="0" borderId="0"/>
    <xf numFmtId="0" fontId="35" fillId="0" borderId="0"/>
    <xf numFmtId="43" fontId="23" fillId="0" borderId="0" applyFont="0" applyFill="0" applyBorder="0" applyAlignment="0" applyProtection="0"/>
    <xf numFmtId="0" fontId="268" fillId="0" borderId="0"/>
    <xf numFmtId="0" fontId="176" fillId="0" borderId="0"/>
    <xf numFmtId="0" fontId="45" fillId="0" borderId="0">
      <alignment vertical="top"/>
    </xf>
    <xf numFmtId="0" fontId="34" fillId="0" borderId="0"/>
    <xf numFmtId="43" fontId="268" fillId="0" borderId="0" applyFont="0" applyFill="0" applyBorder="0" applyAlignment="0" applyProtection="0"/>
    <xf numFmtId="0" fontId="7" fillId="0" borderId="0"/>
    <xf numFmtId="0" fontId="34" fillId="0" borderId="0"/>
    <xf numFmtId="0" fontId="279" fillId="0" borderId="0" applyNumberFormat="0" applyFill="0" applyBorder="0" applyAlignment="0" applyProtection="0"/>
    <xf numFmtId="43" fontId="176" fillId="0" borderId="0" applyFont="0" applyFill="0" applyBorder="0" applyAlignment="0" applyProtection="0"/>
    <xf numFmtId="0" fontId="7" fillId="0" borderId="0"/>
    <xf numFmtId="43" fontId="7" fillId="0" borderId="0" applyFont="0" applyFill="0" applyBorder="0" applyAlignment="0" applyProtection="0"/>
    <xf numFmtId="0" fontId="295" fillId="0" borderId="0" applyNumberFormat="0" applyFill="0" applyBorder="0" applyAlignment="0" applyProtection="0">
      <alignment vertical="top"/>
      <protection locked="0"/>
    </xf>
    <xf numFmtId="0" fontId="268" fillId="0" borderId="0"/>
    <xf numFmtId="0" fontId="268" fillId="0" borderId="0"/>
    <xf numFmtId="43" fontId="268" fillId="0" borderId="0" applyFont="0" applyFill="0" applyBorder="0" applyAlignment="0" applyProtection="0"/>
    <xf numFmtId="0" fontId="7" fillId="0" borderId="0"/>
    <xf numFmtId="9" fontId="176" fillId="0" borderId="0" applyFont="0" applyFill="0" applyBorder="0" applyAlignment="0" applyProtection="0"/>
    <xf numFmtId="0" fontId="45" fillId="0" borderId="0">
      <alignment vertical="top"/>
    </xf>
    <xf numFmtId="43" fontId="34" fillId="0" borderId="0" applyFont="0" applyFill="0" applyBorder="0" applyAlignment="0" applyProtection="0"/>
    <xf numFmtId="0" fontId="169" fillId="60" borderId="54" applyNumberFormat="0" applyAlignment="0" applyProtection="0"/>
    <xf numFmtId="0" fontId="203" fillId="74" borderId="0" applyNumberFormat="0" applyBorder="0" applyAlignment="0" applyProtection="0"/>
    <xf numFmtId="0" fontId="7" fillId="63" borderId="0" applyNumberFormat="0" applyBorder="0" applyAlignment="0" applyProtection="0"/>
    <xf numFmtId="0" fontId="7" fillId="49" borderId="0" applyNumberFormat="0" applyBorder="0" applyAlignment="0" applyProtection="0"/>
    <xf numFmtId="0" fontId="203" fillId="75" borderId="0" applyNumberFormat="0" applyBorder="0" applyAlignment="0" applyProtection="0"/>
    <xf numFmtId="0" fontId="7" fillId="64" borderId="0" applyNumberFormat="0" applyBorder="0" applyAlignment="0" applyProtection="0"/>
    <xf numFmtId="0" fontId="7" fillId="50" borderId="0" applyNumberFormat="0" applyBorder="0" applyAlignment="0" applyProtection="0"/>
    <xf numFmtId="0" fontId="203" fillId="76" borderId="0" applyNumberFormat="0" applyBorder="0" applyAlignment="0" applyProtection="0"/>
    <xf numFmtId="0" fontId="7" fillId="65" borderId="0" applyNumberFormat="0" applyBorder="0" applyAlignment="0" applyProtection="0"/>
    <xf numFmtId="0" fontId="7" fillId="67" borderId="0" applyNumberFormat="0" applyBorder="0" applyAlignment="0" applyProtection="0"/>
    <xf numFmtId="0" fontId="203" fillId="77" borderId="0" applyNumberFormat="0" applyBorder="0" applyAlignment="0" applyProtection="0"/>
    <xf numFmtId="0" fontId="7" fillId="66" borderId="0" applyNumberFormat="0" applyBorder="0" applyAlignment="0" applyProtection="0"/>
    <xf numFmtId="0" fontId="7" fillId="51" borderId="0" applyNumberFormat="0" applyBorder="0" applyAlignment="0" applyProtection="0"/>
    <xf numFmtId="0" fontId="203" fillId="78" borderId="0" applyNumberFormat="0" applyBorder="0" applyAlignment="0" applyProtection="0"/>
    <xf numFmtId="0" fontId="7" fillId="47" borderId="0" applyNumberFormat="0" applyBorder="0" applyAlignment="0" applyProtection="0"/>
    <xf numFmtId="0" fontId="7" fillId="52" borderId="0" applyNumberFormat="0" applyBorder="0" applyAlignment="0" applyProtection="0"/>
    <xf numFmtId="0" fontId="203" fillId="79" borderId="0" applyNumberFormat="0" applyBorder="0" applyAlignment="0" applyProtection="0"/>
    <xf numFmtId="0" fontId="7" fillId="48" borderId="0" applyNumberFormat="0" applyBorder="0" applyAlignment="0" applyProtection="0"/>
    <xf numFmtId="0" fontId="7" fillId="53" borderId="0" applyNumberFormat="0" applyBorder="0" applyAlignment="0" applyProtection="0"/>
    <xf numFmtId="0" fontId="7" fillId="0" borderId="0"/>
    <xf numFmtId="0" fontId="215" fillId="0" borderId="0" applyNumberFormat="0" applyFill="0" applyBorder="0" applyAlignment="0" applyProtection="0"/>
    <xf numFmtId="0" fontId="7" fillId="61" borderId="56" applyNumberFormat="0" applyFont="0" applyAlignment="0" applyProtection="0"/>
    <xf numFmtId="43" fontId="34" fillId="0" borderId="0" applyFont="0" applyFill="0" applyBorder="0" applyAlignment="0" applyProtection="0"/>
    <xf numFmtId="0" fontId="7" fillId="0" borderId="0"/>
    <xf numFmtId="43" fontId="35"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176" fillId="0" borderId="0" applyFont="0" applyFill="0" applyBorder="0" applyAlignment="0" applyProtection="0"/>
    <xf numFmtId="0" fontId="7" fillId="0" borderId="0"/>
    <xf numFmtId="0" fontId="296" fillId="0" borderId="0" applyNumberFormat="0" applyFill="0" applyBorder="0" applyAlignment="0" applyProtection="0"/>
    <xf numFmtId="43" fontId="268" fillId="0" borderId="0" applyFont="0" applyFill="0" applyBorder="0" applyAlignment="0" applyProtection="0"/>
    <xf numFmtId="0" fontId="7" fillId="0" borderId="0"/>
    <xf numFmtId="43" fontId="268"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176" fillId="0" borderId="0" applyFont="0" applyFill="0" applyBorder="0" applyAlignment="0" applyProtection="0"/>
    <xf numFmtId="0" fontId="7" fillId="0" borderId="0"/>
    <xf numFmtId="43" fontId="7" fillId="0" borderId="0" applyFont="0" applyFill="0" applyBorder="0" applyAlignment="0" applyProtection="0"/>
    <xf numFmtId="0" fontId="297" fillId="0" borderId="0" applyNumberFormat="0" applyFill="0" applyBorder="0" applyAlignment="0" applyProtection="0"/>
    <xf numFmtId="0" fontId="7" fillId="0" borderId="0"/>
    <xf numFmtId="0" fontId="7" fillId="0" borderId="0"/>
    <xf numFmtId="0" fontId="7" fillId="0" borderId="0"/>
    <xf numFmtId="0" fontId="7" fillId="0" borderId="0"/>
    <xf numFmtId="0" fontId="6" fillId="0" borderId="0"/>
    <xf numFmtId="175" fontId="35" fillId="0" borderId="0"/>
    <xf numFmtId="4" fontId="202" fillId="0" borderId="126" applyNumberFormat="0" applyProtection="0">
      <alignment horizontal="right" vertical="center"/>
    </xf>
    <xf numFmtId="0" fontId="63" fillId="0" borderId="143" applyNumberFormat="0" applyFill="0" applyAlignment="0" applyProtection="0"/>
    <xf numFmtId="165" fontId="77" fillId="0" borderId="0" applyFill="0" applyBorder="0" applyAlignment="0" applyProtection="0"/>
    <xf numFmtId="0" fontId="59" fillId="20" borderId="123" applyNumberFormat="0" applyAlignment="0" applyProtection="0"/>
    <xf numFmtId="175" fontId="91" fillId="0" borderId="0"/>
    <xf numFmtId="0" fontId="6" fillId="53" borderId="0" applyNumberFormat="0" applyBorder="0" applyAlignment="0" applyProtection="0"/>
    <xf numFmtId="0" fontId="298" fillId="0" borderId="0"/>
    <xf numFmtId="0" fontId="45" fillId="0" borderId="0"/>
    <xf numFmtId="0" fontId="54" fillId="7" borderId="148" applyNumberFormat="0" applyAlignment="0" applyProtection="0"/>
    <xf numFmtId="0" fontId="54" fillId="7" borderId="139" applyNumberFormat="0" applyAlignment="0" applyProtection="0"/>
    <xf numFmtId="0" fontId="35" fillId="0" borderId="0">
      <alignment vertical="top"/>
    </xf>
    <xf numFmtId="43" fontId="35" fillId="0" borderId="0" applyFont="0" applyFill="0" applyBorder="0" applyAlignment="0" applyProtection="0"/>
    <xf numFmtId="0" fontId="298" fillId="0" borderId="0"/>
    <xf numFmtId="0" fontId="59" fillId="20" borderId="141" applyNumberFormat="0" applyAlignment="0" applyProtection="0"/>
    <xf numFmtId="43" fontId="6" fillId="0" borderId="0" applyFont="0" applyFill="0" applyBorder="0" applyAlignment="0" applyProtection="0"/>
    <xf numFmtId="37" fontId="106" fillId="0" borderId="142" applyNumberFormat="0" applyFont="0" applyBorder="0" applyAlignment="0" applyProtection="0">
      <alignment horizontal="centerContinuous"/>
    </xf>
    <xf numFmtId="0" fontId="34" fillId="0" borderId="0"/>
    <xf numFmtId="166" fontId="34" fillId="0" borderId="0" applyFont="0" applyFill="0" applyBorder="0" applyAlignment="0" applyProtection="0"/>
    <xf numFmtId="0" fontId="35" fillId="25" borderId="140" applyNumberFormat="0" applyFont="0" applyAlignment="0" applyProtection="0"/>
    <xf numFmtId="0" fontId="35" fillId="25" borderId="140" applyNumberFormat="0" applyFont="0" applyAlignment="0" applyProtection="0"/>
    <xf numFmtId="165" fontId="6" fillId="0" borderId="0" applyFont="0" applyFill="0" applyBorder="0" applyAlignment="0" applyProtection="0"/>
    <xf numFmtId="0" fontId="77" fillId="0" borderId="0">
      <alignment vertical="top"/>
    </xf>
    <xf numFmtId="0" fontId="35" fillId="0" borderId="0">
      <protection locked="0"/>
    </xf>
    <xf numFmtId="0" fontId="34" fillId="0" borderId="0"/>
    <xf numFmtId="0" fontId="59" fillId="20" borderId="132" applyNumberFormat="0" applyAlignment="0" applyProtection="0"/>
    <xf numFmtId="0" fontId="54" fillId="7" borderId="139" applyNumberFormat="0" applyAlignment="0" applyProtection="0"/>
    <xf numFmtId="9" fontId="6" fillId="0" borderId="0" applyFont="0" applyFill="0" applyBorder="0" applyAlignment="0" applyProtection="0"/>
    <xf numFmtId="0" fontId="203" fillId="79" borderId="0" applyNumberFormat="0" applyBorder="0" applyAlignment="0" applyProtection="0"/>
    <xf numFmtId="0" fontId="71" fillId="0" borderId="136"/>
    <xf numFmtId="0" fontId="35" fillId="25" borderId="149" applyNumberFormat="0" applyFont="0" applyAlignment="0" applyProtection="0"/>
    <xf numFmtId="0" fontId="127" fillId="0" borderId="127"/>
    <xf numFmtId="0" fontId="6" fillId="67" borderId="0" applyNumberFormat="0" applyBorder="0" applyAlignment="0" applyProtection="0"/>
    <xf numFmtId="0" fontId="34" fillId="0" borderId="0"/>
    <xf numFmtId="0" fontId="33" fillId="25" borderId="131" applyNumberFormat="0" applyFont="0" applyAlignment="0" applyProtection="0"/>
    <xf numFmtId="0" fontId="6" fillId="63" borderId="0" applyNumberFormat="0" applyBorder="0" applyAlignment="0" applyProtection="0"/>
    <xf numFmtId="0" fontId="63" fillId="0" borderId="134" applyNumberFormat="0" applyFill="0" applyAlignment="0" applyProtection="0"/>
    <xf numFmtId="0" fontId="6" fillId="64" borderId="0" applyNumberFormat="0" applyBorder="0" applyAlignment="0" applyProtection="0"/>
    <xf numFmtId="0" fontId="59" fillId="20" borderId="123" applyNumberFormat="0" applyAlignment="0" applyProtection="0"/>
    <xf numFmtId="0" fontId="6" fillId="65" borderId="0" applyNumberFormat="0" applyBorder="0" applyAlignment="0" applyProtection="0"/>
    <xf numFmtId="0" fontId="6" fillId="66"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127" fillId="42" borderId="127"/>
    <xf numFmtId="0" fontId="6" fillId="4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54" fillId="7" borderId="130" applyNumberFormat="0" applyAlignment="0" applyProtection="0"/>
    <xf numFmtId="0" fontId="6" fillId="67"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203" fillId="68" borderId="0" applyNumberFormat="0" applyBorder="0" applyAlignment="0" applyProtection="0"/>
    <xf numFmtId="0" fontId="127" fillId="0" borderId="136"/>
    <xf numFmtId="0" fontId="203" fillId="69" borderId="0" applyNumberFormat="0" applyBorder="0" applyAlignment="0" applyProtection="0"/>
    <xf numFmtId="0" fontId="42" fillId="20" borderId="121" applyNumberFormat="0" applyAlignment="0" applyProtection="0"/>
    <xf numFmtId="0" fontId="203" fillId="70" borderId="0" applyNumberFormat="0" applyBorder="0" applyAlignment="0" applyProtection="0"/>
    <xf numFmtId="0" fontId="203" fillId="71" borderId="0" applyNumberFormat="0" applyBorder="0" applyAlignment="0" applyProtection="0"/>
    <xf numFmtId="0" fontId="203" fillId="72" borderId="0" applyNumberFormat="0" applyBorder="0" applyAlignment="0" applyProtection="0"/>
    <xf numFmtId="0" fontId="203" fillId="73" borderId="0" applyNumberFormat="0" applyBorder="0" applyAlignment="0" applyProtection="0"/>
    <xf numFmtId="0" fontId="33" fillId="25" borderId="131" applyNumberFormat="0" applyFont="0" applyAlignment="0" applyProtection="0"/>
    <xf numFmtId="0" fontId="203" fillId="74" borderId="0" applyNumberFormat="0" applyBorder="0" applyAlignment="0" applyProtection="0"/>
    <xf numFmtId="0" fontId="203" fillId="75" borderId="0" applyNumberFormat="0" applyBorder="0" applyAlignment="0" applyProtection="0"/>
    <xf numFmtId="0" fontId="203" fillId="76" borderId="0" applyNumberFormat="0" applyBorder="0" applyAlignment="0" applyProtection="0"/>
    <xf numFmtId="0" fontId="203" fillId="77" borderId="0" applyNumberFormat="0" applyBorder="0" applyAlignment="0" applyProtection="0"/>
    <xf numFmtId="0" fontId="203" fillId="78" borderId="0" applyNumberFormat="0" applyBorder="0" applyAlignment="0" applyProtection="0"/>
    <xf numFmtId="0" fontId="6" fillId="52" borderId="0" applyNumberFormat="0" applyBorder="0" applyAlignment="0" applyProtection="0"/>
    <xf numFmtId="0" fontId="203" fillId="79" borderId="0" applyNumberFormat="0" applyBorder="0" applyAlignment="0" applyProtection="0"/>
    <xf numFmtId="0" fontId="59" fillId="20" borderId="150" applyNumberFormat="0" applyAlignment="0" applyProtection="0"/>
    <xf numFmtId="0" fontId="204" fillId="80" borderId="0" applyNumberFormat="0" applyBorder="0" applyAlignment="0" applyProtection="0"/>
    <xf numFmtId="0" fontId="71" fillId="0" borderId="145"/>
    <xf numFmtId="0" fontId="71" fillId="0" borderId="145"/>
    <xf numFmtId="0" fontId="6" fillId="53" borderId="0" applyNumberFormat="0" applyBorder="0" applyAlignment="0" applyProtection="0"/>
    <xf numFmtId="0" fontId="6" fillId="48" borderId="0" applyNumberFormat="0" applyBorder="0" applyAlignment="0" applyProtection="0"/>
    <xf numFmtId="0" fontId="203" fillId="79" borderId="0" applyNumberFormat="0" applyBorder="0" applyAlignment="0" applyProtection="0"/>
    <xf numFmtId="0" fontId="203" fillId="78" borderId="0" applyNumberFormat="0" applyBorder="0" applyAlignment="0" applyProtection="0"/>
    <xf numFmtId="0" fontId="203" fillId="78" borderId="0" applyNumberFormat="0" applyBorder="0" applyAlignment="0" applyProtection="0"/>
    <xf numFmtId="0" fontId="6" fillId="66" borderId="0" applyNumberFormat="0" applyBorder="0" applyAlignment="0" applyProtection="0"/>
    <xf numFmtId="0" fontId="205" fillId="81" borderId="54" applyNumberFormat="0" applyAlignment="0" applyProtection="0"/>
    <xf numFmtId="0" fontId="206" fillId="82" borderId="64" applyNumberFormat="0" applyAlignment="0" applyProtection="0"/>
    <xf numFmtId="0" fontId="149" fillId="62" borderId="22"/>
    <xf numFmtId="43" fontId="6" fillId="0" borderId="0" applyFont="0" applyFill="0" applyBorder="0" applyAlignment="0" applyProtection="0"/>
    <xf numFmtId="0" fontId="59" fillId="20" borderId="141" applyNumberFormat="0" applyAlignment="0" applyProtection="0"/>
    <xf numFmtId="43" fontId="6" fillId="0" borderId="0" applyFont="0" applyFill="0" applyBorder="0" applyAlignment="0" applyProtection="0"/>
    <xf numFmtId="0" fontId="63" fillId="0" borderId="152" applyNumberFormat="0" applyFill="0" applyAlignment="0" applyProtection="0"/>
    <xf numFmtId="0" fontId="42" fillId="20" borderId="148" applyNumberFormat="0" applyAlignment="0" applyProtection="0"/>
    <xf numFmtId="43" fontId="197" fillId="0" borderId="0" applyFont="0" applyFill="0" applyBorder="0" applyAlignment="0" applyProtection="0"/>
    <xf numFmtId="0" fontId="203" fillId="79" borderId="0" applyNumberFormat="0" applyBorder="0" applyAlignment="0" applyProtection="0"/>
    <xf numFmtId="0" fontId="33" fillId="25" borderId="149" applyNumberFormat="0" applyFont="0" applyAlignment="0" applyProtection="0"/>
    <xf numFmtId="0" fontId="207" fillId="0" borderId="0" applyNumberFormat="0" applyFill="0" applyBorder="0" applyAlignment="0" applyProtection="0"/>
    <xf numFmtId="0" fontId="169" fillId="60" borderId="54" applyNumberFormat="0" applyAlignment="0" applyProtection="0"/>
    <xf numFmtId="0" fontId="208" fillId="83" borderId="0" applyNumberFormat="0" applyBorder="0" applyAlignment="0" applyProtection="0"/>
    <xf numFmtId="0" fontId="71" fillId="0" borderId="136"/>
    <xf numFmtId="0" fontId="209" fillId="0" borderId="65" applyNumberFormat="0" applyFill="0" applyAlignment="0" applyProtection="0"/>
    <xf numFmtId="0" fontId="210" fillId="0" borderId="66" applyNumberFormat="0" applyFill="0" applyAlignment="0" applyProtection="0"/>
    <xf numFmtId="0" fontId="211" fillId="0" borderId="67" applyNumberFormat="0" applyFill="0" applyAlignment="0" applyProtection="0"/>
    <xf numFmtId="0" fontId="211" fillId="0" borderId="0" applyNumberFormat="0" applyFill="0" applyBorder="0" applyAlignment="0" applyProtection="0"/>
    <xf numFmtId="0" fontId="169" fillId="60" borderId="54" applyNumberFormat="0" applyAlignment="0" applyProtection="0"/>
    <xf numFmtId="0" fontId="71" fillId="0" borderId="154"/>
    <xf numFmtId="0" fontId="71" fillId="0" borderId="136"/>
    <xf numFmtId="0" fontId="71" fillId="0" borderId="136"/>
    <xf numFmtId="0" fontId="212" fillId="0" borderId="68" applyNumberFormat="0" applyFill="0" applyAlignment="0" applyProtection="0"/>
    <xf numFmtId="0" fontId="6" fillId="51" borderId="0" applyNumberFormat="0" applyBorder="0" applyAlignment="0" applyProtection="0"/>
    <xf numFmtId="0" fontId="213" fillId="84" borderId="0" applyNumberFormat="0" applyBorder="0" applyAlignment="0" applyProtection="0"/>
    <xf numFmtId="0" fontId="6" fillId="47" borderId="0" applyNumberFormat="0" applyBorder="0" applyAlignment="0" applyProtection="0"/>
    <xf numFmtId="0" fontId="42" fillId="20" borderId="148" applyNumberFormat="0" applyAlignment="0" applyProtection="0"/>
    <xf numFmtId="0" fontId="6" fillId="0" borderId="0"/>
    <xf numFmtId="0" fontId="6" fillId="53" borderId="0" applyNumberFormat="0" applyBorder="0" applyAlignment="0" applyProtection="0"/>
    <xf numFmtId="0" fontId="77" fillId="0" borderId="0">
      <alignment vertical="top"/>
    </xf>
    <xf numFmtId="0" fontId="6" fillId="0" borderId="0"/>
    <xf numFmtId="0" fontId="6" fillId="0" borderId="0"/>
    <xf numFmtId="0" fontId="6" fillId="0" borderId="0"/>
    <xf numFmtId="0" fontId="35" fillId="0" borderId="0"/>
    <xf numFmtId="0" fontId="34" fillId="0" borderId="0">
      <alignment vertical="top"/>
    </xf>
    <xf numFmtId="0" fontId="298" fillId="0" borderId="0"/>
    <xf numFmtId="0" fontId="298" fillId="0" borderId="0"/>
    <xf numFmtId="0" fontId="6" fillId="0" borderId="0"/>
    <xf numFmtId="0" fontId="33" fillId="25" borderId="149" applyNumberFormat="0" applyFont="0" applyAlignment="0" applyProtection="0"/>
    <xf numFmtId="0" fontId="34" fillId="25" borderId="106" applyNumberFormat="0" applyFont="0" applyAlignment="0" applyProtection="0"/>
    <xf numFmtId="0" fontId="6" fillId="61" borderId="56" applyNumberFormat="0" applyFont="0" applyAlignment="0" applyProtection="0"/>
    <xf numFmtId="0" fontId="214" fillId="81" borderId="69" applyNumberFormat="0" applyAlignment="0" applyProtection="0"/>
    <xf numFmtId="0" fontId="149" fillId="62" borderId="22"/>
    <xf numFmtId="0" fontId="127" fillId="42" borderId="136"/>
    <xf numFmtId="9" fontId="197" fillId="0" borderId="0" applyFont="0" applyFill="0" applyBorder="0" applyAlignment="0" applyProtection="0"/>
    <xf numFmtId="0" fontId="63" fillId="0" borderId="134" applyNumberFormat="0" applyFill="0" applyAlignment="0" applyProtection="0"/>
    <xf numFmtId="0" fontId="42" fillId="20" borderId="121" applyNumberFormat="0" applyAlignment="0" applyProtection="0"/>
    <xf numFmtId="0" fontId="298" fillId="0" borderId="0"/>
    <xf numFmtId="0" fontId="71" fillId="0" borderId="154"/>
    <xf numFmtId="0" fontId="169" fillId="60" borderId="54" applyNumberFormat="0" applyAlignment="0" applyProtection="0"/>
    <xf numFmtId="0" fontId="6" fillId="64" borderId="0" applyNumberFormat="0" applyBorder="0" applyAlignment="0" applyProtection="0"/>
    <xf numFmtId="0" fontId="63" fillId="0" borderId="147" applyNumberFormat="0" applyFill="0" applyAlignment="0" applyProtection="0"/>
    <xf numFmtId="0" fontId="215" fillId="0" borderId="0" applyNumberFormat="0" applyFill="0" applyBorder="0" applyAlignment="0" applyProtection="0"/>
    <xf numFmtId="0" fontId="138" fillId="0" borderId="70" applyNumberFormat="0" applyFill="0" applyAlignment="0" applyProtection="0"/>
    <xf numFmtId="0" fontId="42" fillId="20" borderId="130" applyNumberFormat="0" applyAlignment="0" applyProtection="0"/>
    <xf numFmtId="0" fontId="140" fillId="0" borderId="0" applyNumberFormat="0" applyFill="0" applyBorder="0" applyAlignment="0" applyProtection="0"/>
    <xf numFmtId="0" fontId="34" fillId="0" borderId="0"/>
    <xf numFmtId="0" fontId="6" fillId="0" borderId="0"/>
    <xf numFmtId="0" fontId="6" fillId="0" borderId="0"/>
    <xf numFmtId="0" fontId="6" fillId="0" borderId="0"/>
    <xf numFmtId="0" fontId="127" fillId="42" borderId="154"/>
    <xf numFmtId="0" fontId="63" fillId="0" borderId="152" applyNumberFormat="0" applyFill="0" applyAlignment="0" applyProtection="0"/>
    <xf numFmtId="0" fontId="50" fillId="0" borderId="146">
      <alignment horizontal="left" vertical="center"/>
    </xf>
    <xf numFmtId="0" fontId="71" fillId="0" borderId="127"/>
    <xf numFmtId="0" fontId="63" fillId="0" borderId="152" applyNumberFormat="0" applyFill="0" applyAlignment="0" applyProtection="0"/>
    <xf numFmtId="0" fontId="6" fillId="51" borderId="0" applyNumberFormat="0" applyBorder="0" applyAlignment="0" applyProtection="0"/>
    <xf numFmtId="0" fontId="33" fillId="25" borderId="122" applyNumberFormat="0" applyFont="0" applyAlignment="0" applyProtection="0"/>
    <xf numFmtId="0" fontId="71" fillId="0" borderId="127"/>
    <xf numFmtId="0" fontId="54" fillId="7" borderId="130" applyNumberFormat="0" applyAlignment="0" applyProtection="0"/>
    <xf numFmtId="0" fontId="71" fillId="0" borderId="136"/>
    <xf numFmtId="0" fontId="127" fillId="0" borderId="136"/>
    <xf numFmtId="0" fontId="127" fillId="42" borderId="154"/>
    <xf numFmtId="0" fontId="59" fillId="56" borderId="132" applyNumberFormat="0" applyAlignment="0" applyProtection="0"/>
    <xf numFmtId="0" fontId="203" fillId="77" borderId="0" applyNumberFormat="0" applyBorder="0" applyAlignment="0" applyProtection="0"/>
    <xf numFmtId="0" fontId="6" fillId="67" borderId="0" applyNumberFormat="0" applyBorder="0" applyAlignment="0" applyProtection="0"/>
    <xf numFmtId="0" fontId="6" fillId="0" borderId="0"/>
    <xf numFmtId="43" fontId="3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0" fontId="42" fillId="56" borderId="139" applyNumberFormat="0" applyAlignment="0" applyProtection="0"/>
    <xf numFmtId="0" fontId="127" fillId="0" borderId="145"/>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0" fontId="35" fillId="25" borderId="122"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33" fillId="25" borderId="122"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97" fillId="0" borderId="0" applyFont="0" applyFill="0" applyBorder="0" applyAlignment="0" applyProtection="0"/>
    <xf numFmtId="0" fontId="54" fillId="7" borderId="148" applyNumberFormat="0" applyAlignment="0" applyProtection="0"/>
    <xf numFmtId="0" fontId="6" fillId="53" borderId="0" applyNumberFormat="0" applyBorder="0" applyAlignment="0" applyProtection="0"/>
    <xf numFmtId="0" fontId="6" fillId="66" borderId="0" applyNumberFormat="0" applyBorder="0" applyAlignment="0" applyProtection="0"/>
    <xf numFmtId="175" fontId="91" fillId="0" borderId="0"/>
    <xf numFmtId="0" fontId="169" fillId="60" borderId="54" applyNumberFormat="0" applyAlignment="0" applyProtection="0"/>
    <xf numFmtId="0" fontId="6" fillId="48" borderId="0" applyNumberFormat="0" applyBorder="0" applyAlignment="0" applyProtection="0"/>
    <xf numFmtId="0" fontId="6" fillId="64" borderId="0" applyNumberFormat="0" applyBorder="0" applyAlignment="0" applyProtection="0"/>
    <xf numFmtId="0" fontId="42" fillId="56" borderId="148" applyNumberFormat="0" applyAlignment="0" applyProtection="0"/>
    <xf numFmtId="0" fontId="54" fillId="24" borderId="130" applyNumberFormat="0" applyAlignment="0" applyProtection="0"/>
    <xf numFmtId="0" fontId="63" fillId="0" borderId="152" applyNumberFormat="0" applyFill="0" applyAlignment="0" applyProtection="0"/>
    <xf numFmtId="37" fontId="106" fillId="0" borderId="133" applyNumberFormat="0" applyFont="0" applyBorder="0" applyAlignment="0" applyProtection="0">
      <alignment horizontal="centerContinuous"/>
    </xf>
    <xf numFmtId="0" fontId="35" fillId="25" borderId="131" applyNumberFormat="0" applyFont="0" applyAlignment="0" applyProtection="0"/>
    <xf numFmtId="0" fontId="59" fillId="20" borderId="150" applyNumberFormat="0" applyAlignment="0" applyProtection="0"/>
    <xf numFmtId="175" fontId="35" fillId="0" borderId="0"/>
    <xf numFmtId="0" fontId="63" fillId="0" borderId="125" applyNumberFormat="0" applyFill="0" applyAlignment="0" applyProtection="0"/>
    <xf numFmtId="37" fontId="106" fillId="0" borderId="124" applyNumberFormat="0" applyFont="0" applyBorder="0" applyAlignment="0" applyProtection="0">
      <alignment horizontal="centerContinuous"/>
    </xf>
    <xf numFmtId="0" fontId="45" fillId="0" borderId="0"/>
    <xf numFmtId="0" fontId="143" fillId="0" borderId="0">
      <protection locked="0"/>
    </xf>
    <xf numFmtId="0" fontId="34" fillId="0" borderId="0"/>
    <xf numFmtId="0" fontId="6" fillId="50" borderId="0" applyNumberFormat="0" applyBorder="0" applyAlignment="0" applyProtection="0"/>
    <xf numFmtId="0" fontId="149" fillId="62" borderId="22"/>
    <xf numFmtId="0" fontId="59" fillId="20" borderId="123" applyNumberFormat="0" applyAlignment="0" applyProtection="0"/>
    <xf numFmtId="0" fontId="203" fillId="75" borderId="0" applyNumberFormat="0" applyBorder="0" applyAlignment="0" applyProtection="0"/>
    <xf numFmtId="0" fontId="34"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34" fillId="25" borderId="131" applyNumberFormat="0" applyFont="0" applyAlignment="0" applyProtection="0"/>
    <xf numFmtId="0" fontId="34" fillId="0" borderId="0"/>
    <xf numFmtId="0" fontId="6" fillId="0" borderId="0"/>
    <xf numFmtId="0" fontId="6" fillId="0" borderId="0"/>
    <xf numFmtId="0" fontId="6" fillId="0" borderId="0"/>
    <xf numFmtId="0" fontId="6" fillId="0" borderId="0"/>
    <xf numFmtId="0" fontId="6" fillId="0" borderId="0"/>
    <xf numFmtId="0" fontId="143" fillId="0" borderId="0">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20" borderId="148" applyNumberFormat="0" applyAlignment="0" applyProtection="0"/>
    <xf numFmtId="0" fontId="71" fillId="0" borderId="154"/>
    <xf numFmtId="0" fontId="71" fillId="0" borderId="145"/>
    <xf numFmtId="0" fontId="50" fillId="0" borderId="137">
      <alignment horizontal="left" vertical="center"/>
    </xf>
    <xf numFmtId="0" fontId="71" fillId="0" borderId="136"/>
    <xf numFmtId="0" fontId="6" fillId="67" borderId="0" applyNumberFormat="0" applyBorder="0" applyAlignment="0" applyProtection="0"/>
    <xf numFmtId="0" fontId="42" fillId="20" borderId="139" applyNumberFormat="0" applyAlignment="0" applyProtection="0"/>
    <xf numFmtId="9" fontId="3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42" fillId="20" borderId="139" applyNumberFormat="0" applyAlignment="0" applyProtection="0"/>
    <xf numFmtId="0" fontId="59" fillId="20" borderId="141" applyNumberFormat="0" applyAlignment="0" applyProtection="0"/>
    <xf numFmtId="0" fontId="54" fillId="7" borderId="130" applyNumberFormat="0" applyAlignment="0" applyProtection="0"/>
    <xf numFmtId="0" fontId="203" fillId="74" borderId="0" applyNumberFormat="0" applyBorder="0" applyAlignment="0" applyProtection="0"/>
    <xf numFmtId="9" fontId="6" fillId="0" borderId="0" applyFont="0" applyFill="0" applyBorder="0" applyAlignment="0" applyProtection="0"/>
    <xf numFmtId="0" fontId="54" fillId="7" borderId="148" applyNumberFormat="0" applyAlignment="0" applyProtection="0"/>
    <xf numFmtId="0" fontId="6" fillId="0" borderId="0"/>
    <xf numFmtId="0" fontId="35" fillId="0" borderId="0"/>
    <xf numFmtId="0" fontId="35" fillId="0" borderId="0"/>
    <xf numFmtId="265" fontId="35" fillId="0" borderId="0" applyFont="0" applyFill="0" applyBorder="0" applyProtection="0"/>
    <xf numFmtId="0" fontId="6" fillId="0" borderId="0"/>
    <xf numFmtId="43" fontId="6" fillId="0" borderId="0" applyFont="0" applyFill="0" applyBorder="0" applyAlignment="0" applyProtection="0"/>
    <xf numFmtId="265" fontId="35" fillId="0" borderId="0" applyFont="0" applyFill="0" applyBorder="0" applyProtection="0"/>
    <xf numFmtId="43" fontId="34" fillId="0" borderId="0" applyFont="0" applyFill="0" applyBorder="0" applyAlignment="0" applyProtection="0"/>
    <xf numFmtId="0" fontId="71" fillId="0" borderId="154"/>
    <xf numFmtId="0" fontId="34" fillId="0" borderId="0"/>
    <xf numFmtId="0" fontId="34" fillId="0" borderId="0"/>
    <xf numFmtId="0" fontId="59" fillId="20" borderId="123" applyNumberFormat="0" applyAlignment="0" applyProtection="0"/>
    <xf numFmtId="9" fontId="6" fillId="0" borderId="0" applyFont="0" applyFill="0" applyBorder="0" applyAlignment="0" applyProtection="0"/>
    <xf numFmtId="0" fontId="6" fillId="67" borderId="0" applyNumberFormat="0" applyBorder="0" applyAlignment="0" applyProtection="0"/>
    <xf numFmtId="0" fontId="54" fillId="7" borderId="139" applyNumberFormat="0" applyAlignment="0" applyProtection="0"/>
    <xf numFmtId="0" fontId="6" fillId="65" borderId="0" applyNumberFormat="0" applyBorder="0" applyAlignment="0" applyProtection="0"/>
    <xf numFmtId="0" fontId="169" fillId="60" borderId="54" applyNumberFormat="0" applyAlignment="0" applyProtection="0"/>
    <xf numFmtId="0" fontId="54" fillId="7" borderId="121" applyNumberFormat="0" applyAlignment="0" applyProtection="0"/>
    <xf numFmtId="0" fontId="203" fillId="76" borderId="0" applyNumberFormat="0" applyBorder="0" applyAlignment="0" applyProtection="0"/>
    <xf numFmtId="0" fontId="127" fillId="0" borderId="154"/>
    <xf numFmtId="0" fontId="203" fillId="74" borderId="0" applyNumberFormat="0" applyBorder="0" applyAlignment="0" applyProtection="0"/>
    <xf numFmtId="0" fontId="6" fillId="63" borderId="0" applyNumberFormat="0" applyBorder="0" applyAlignment="0" applyProtection="0"/>
    <xf numFmtId="0" fontId="6" fillId="49" borderId="0" applyNumberFormat="0" applyBorder="0" applyAlignment="0" applyProtection="0"/>
    <xf numFmtId="0" fontId="127" fillId="42" borderId="145"/>
    <xf numFmtId="0" fontId="203" fillId="75" borderId="0" applyNumberFormat="0" applyBorder="0" applyAlignment="0" applyProtection="0"/>
    <xf numFmtId="0" fontId="6" fillId="64" borderId="0" applyNumberFormat="0" applyBorder="0" applyAlignment="0" applyProtection="0"/>
    <xf numFmtId="0" fontId="6" fillId="50" borderId="0" applyNumberFormat="0" applyBorder="0" applyAlignment="0" applyProtection="0"/>
    <xf numFmtId="0" fontId="203" fillId="76" borderId="0" applyNumberFormat="0" applyBorder="0" applyAlignment="0" applyProtection="0"/>
    <xf numFmtId="0" fontId="6" fillId="65" borderId="0" applyNumberFormat="0" applyBorder="0" applyAlignment="0" applyProtection="0"/>
    <xf numFmtId="0" fontId="6" fillId="67" borderId="0" applyNumberFormat="0" applyBorder="0" applyAlignment="0" applyProtection="0"/>
    <xf numFmtId="0" fontId="203" fillId="77" borderId="0" applyNumberFormat="0" applyBorder="0" applyAlignment="0" applyProtection="0"/>
    <xf numFmtId="0" fontId="6" fillId="66" borderId="0" applyNumberFormat="0" applyBorder="0" applyAlignment="0" applyProtection="0"/>
    <xf numFmtId="0" fontId="6" fillId="51" borderId="0" applyNumberFormat="0" applyBorder="0" applyAlignment="0" applyProtection="0"/>
    <xf numFmtId="0" fontId="203" fillId="78" borderId="0" applyNumberFormat="0" applyBorder="0" applyAlignment="0" applyProtection="0"/>
    <xf numFmtId="0" fontId="6" fillId="47" borderId="0" applyNumberFormat="0" applyBorder="0" applyAlignment="0" applyProtection="0"/>
    <xf numFmtId="0" fontId="6" fillId="52" borderId="0" applyNumberFormat="0" applyBorder="0" applyAlignment="0" applyProtection="0"/>
    <xf numFmtId="0" fontId="6" fillId="48" borderId="0" applyNumberFormat="0" applyBorder="0" applyAlignment="0" applyProtection="0"/>
    <xf numFmtId="0" fontId="203" fillId="79" borderId="0" applyNumberFormat="0" applyBorder="0" applyAlignment="0" applyProtection="0"/>
    <xf numFmtId="0" fontId="6" fillId="48" borderId="0" applyNumberFormat="0" applyBorder="0" applyAlignment="0" applyProtection="0"/>
    <xf numFmtId="0" fontId="6" fillId="53" borderId="0" applyNumberFormat="0" applyBorder="0" applyAlignment="0" applyProtection="0"/>
    <xf numFmtId="0" fontId="34" fillId="0" borderId="0"/>
    <xf numFmtId="0" fontId="6" fillId="65" borderId="0" applyNumberFormat="0" applyBorder="0" applyAlignment="0" applyProtection="0"/>
    <xf numFmtId="0" fontId="77" fillId="0" borderId="0">
      <alignment vertical="top"/>
    </xf>
    <xf numFmtId="0" fontId="47" fillId="0" borderId="0"/>
    <xf numFmtId="0" fontId="127" fillId="42" borderId="145"/>
    <xf numFmtId="0" fontId="40" fillId="0" borderId="120" applyNumberFormat="0" applyFill="0" applyAlignment="0" applyProtection="0"/>
    <xf numFmtId="0" fontId="63" fillId="0" borderId="125" applyNumberFormat="0" applyFill="0" applyAlignment="0" applyProtection="0"/>
    <xf numFmtId="0" fontId="42" fillId="56" borderId="103" applyNumberFormat="0" applyAlignment="0" applyProtection="0"/>
    <xf numFmtId="0" fontId="34" fillId="0" borderId="0"/>
    <xf numFmtId="43" fontId="6" fillId="0" borderId="0" applyFont="0" applyFill="0" applyBorder="0" applyAlignment="0" applyProtection="0"/>
    <xf numFmtId="0" fontId="127" fillId="42" borderId="136"/>
    <xf numFmtId="0" fontId="34" fillId="0" borderId="0" applyFont="0" applyFill="0" applyBorder="0" applyAlignment="0" applyProtection="0"/>
    <xf numFmtId="9" fontId="6" fillId="0" borderId="0" applyFont="0" applyFill="0" applyBorder="0" applyAlignment="0" applyProtection="0"/>
    <xf numFmtId="283" fontId="299" fillId="0" borderId="0" applyFill="0" applyBorder="0" applyProtection="0">
      <alignment horizontal="right" vertical="center"/>
    </xf>
    <xf numFmtId="0" fontId="178" fillId="0" borderId="0"/>
    <xf numFmtId="0" fontId="35" fillId="25" borderId="140" applyNumberFormat="0" applyFont="0" applyAlignment="0" applyProtection="0"/>
    <xf numFmtId="0" fontId="35" fillId="0" borderId="0"/>
    <xf numFmtId="0" fontId="203" fillId="74" borderId="0" applyNumberFormat="0" applyBorder="0" applyAlignment="0" applyProtection="0"/>
    <xf numFmtId="0" fontId="54" fillId="7" borderId="130" applyNumberFormat="0" applyAlignment="0" applyProtection="0"/>
    <xf numFmtId="43" fontId="6" fillId="0" borderId="0" applyFont="0" applyFill="0" applyBorder="0" applyAlignment="0" applyProtection="0"/>
    <xf numFmtId="0" fontId="203" fillId="79" borderId="0" applyNumberFormat="0" applyBorder="0" applyAlignment="0" applyProtection="0"/>
    <xf numFmtId="0" fontId="59" fillId="56" borderId="141" applyNumberFormat="0" applyAlignment="0" applyProtection="0"/>
    <xf numFmtId="0" fontId="127" fillId="42" borderId="145"/>
    <xf numFmtId="0" fontId="71" fillId="0" borderId="136"/>
    <xf numFmtId="0" fontId="127" fillId="42" borderId="136"/>
    <xf numFmtId="0" fontId="127" fillId="0" borderId="154"/>
    <xf numFmtId="0" fontId="42" fillId="20" borderId="130" applyNumberFormat="0" applyAlignment="0" applyProtection="0"/>
    <xf numFmtId="196" fontId="34" fillId="0" borderId="0" applyFill="0" applyBorder="0" applyAlignment="0"/>
    <xf numFmtId="9" fontId="6" fillId="0" borderId="0" applyFont="0" applyFill="0" applyBorder="0" applyAlignment="0" applyProtection="0"/>
    <xf numFmtId="0" fontId="298" fillId="0" borderId="0"/>
    <xf numFmtId="0" fontId="54" fillId="7" borderId="148" applyNumberFormat="0" applyAlignment="0" applyProtection="0"/>
    <xf numFmtId="0" fontId="54" fillId="7" borderId="121" applyNumberFormat="0" applyAlignment="0" applyProtection="0"/>
    <xf numFmtId="0" fontId="54" fillId="7" borderId="121" applyNumberFormat="0" applyAlignment="0" applyProtection="0"/>
    <xf numFmtId="43" fontId="33" fillId="0" borderId="0" applyFont="0" applyFill="0" applyBorder="0" applyAlignment="0" applyProtection="0"/>
    <xf numFmtId="43" fontId="35" fillId="0" borderId="0" applyFont="0" applyFill="0" applyBorder="0" applyAlignment="0" applyProtection="0"/>
    <xf numFmtId="0" fontId="203" fillId="78" borderId="0" applyNumberFormat="0" applyBorder="0" applyAlignment="0" applyProtection="0"/>
    <xf numFmtId="43" fontId="35" fillId="0" borderId="0" applyFont="0" applyFill="0" applyBorder="0" applyAlignment="0" applyProtection="0"/>
    <xf numFmtId="0" fontId="63" fillId="0" borderId="152" applyNumberFormat="0" applyFill="0" applyAlignment="0" applyProtection="0"/>
    <xf numFmtId="43" fontId="6" fillId="0" borderId="0" applyFont="0" applyFill="0" applyBorder="0" applyAlignment="0" applyProtection="0"/>
    <xf numFmtId="226" fontId="34" fillId="0" borderId="0" applyFont="0" applyFill="0" applyBorder="0" applyAlignment="0" applyProtection="0"/>
    <xf numFmtId="43" fontId="35" fillId="0" borderId="0" applyFont="0" applyFill="0" applyBorder="0" applyAlignment="0" applyProtection="0"/>
    <xf numFmtId="0" fontId="71" fillId="0" borderId="145"/>
    <xf numFmtId="0" fontId="203" fillId="77" borderId="0" applyNumberFormat="0" applyBorder="0" applyAlignment="0" applyProtection="0"/>
    <xf numFmtId="0" fontId="6" fillId="51" borderId="0" applyNumberFormat="0" applyBorder="0" applyAlignment="0" applyProtection="0"/>
    <xf numFmtId="0" fontId="6" fillId="65" borderId="0" applyNumberFormat="0" applyBorder="0" applyAlignment="0" applyProtection="0"/>
    <xf numFmtId="0" fontId="33" fillId="25" borderId="131" applyNumberFormat="0" applyFont="0" applyAlignment="0" applyProtection="0"/>
    <xf numFmtId="0" fontId="6" fillId="47" borderId="0" applyNumberFormat="0" applyBorder="0" applyAlignment="0" applyProtection="0"/>
    <xf numFmtId="0" fontId="35" fillId="25" borderId="131" applyNumberFormat="0" applyFont="0" applyAlignment="0" applyProtection="0"/>
    <xf numFmtId="0" fontId="127" fillId="0" borderId="154"/>
    <xf numFmtId="0" fontId="6" fillId="64" borderId="0" applyNumberFormat="0" applyBorder="0" applyAlignment="0" applyProtection="0"/>
    <xf numFmtId="0" fontId="6" fillId="0" borderId="0"/>
    <xf numFmtId="0" fontId="77" fillId="0" borderId="0"/>
    <xf numFmtId="0" fontId="6" fillId="0" borderId="0"/>
    <xf numFmtId="0" fontId="59" fillId="20" borderId="150" applyNumberFormat="0" applyAlignment="0" applyProtection="0"/>
    <xf numFmtId="0" fontId="45" fillId="0" borderId="0">
      <alignment vertical="top"/>
    </xf>
    <xf numFmtId="43" fontId="33" fillId="0" borderId="0" applyFont="0" applyFill="0" applyBorder="0" applyAlignment="0" applyProtection="0"/>
    <xf numFmtId="0" fontId="35" fillId="0" borderId="0">
      <alignment vertical="top"/>
    </xf>
    <xf numFmtId="0" fontId="54" fillId="7" borderId="148" applyNumberFormat="0" applyAlignment="0" applyProtection="0"/>
    <xf numFmtId="0" fontId="38" fillId="14" borderId="0" applyNumberFormat="0" applyBorder="0" applyAlignment="0" applyProtection="0"/>
    <xf numFmtId="0" fontId="35" fillId="0" borderId="0"/>
    <xf numFmtId="0" fontId="38" fillId="55"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178" fillId="0" borderId="0" applyNumberFormat="0" applyFont="0" applyFill="0" applyBorder="0" applyProtection="0">
      <alignment vertical="center"/>
    </xf>
    <xf numFmtId="0" fontId="6" fillId="47" borderId="0" applyNumberFormat="0" applyBorder="0" applyAlignment="0" applyProtection="0"/>
    <xf numFmtId="0" fontId="47" fillId="0" borderId="0"/>
    <xf numFmtId="0" fontId="6" fillId="52" borderId="0" applyNumberFormat="0" applyBorder="0" applyAlignment="0" applyProtection="0"/>
    <xf numFmtId="0" fontId="47" fillId="0" borderId="0"/>
    <xf numFmtId="9" fontId="35" fillId="0" borderId="0" applyFont="0" applyFill="0" applyBorder="0" applyAlignment="0" applyProtection="0"/>
    <xf numFmtId="0" fontId="33" fillId="25" borderId="0" applyNumberFormat="0" applyBorder="0" applyAlignment="0" applyProtection="0"/>
    <xf numFmtId="0" fontId="47" fillId="0" borderId="0"/>
    <xf numFmtId="0" fontId="54" fillId="7" borderId="148" applyNumberFormat="0" applyAlignment="0" applyProtection="0"/>
    <xf numFmtId="0" fontId="38" fillId="9" borderId="0" applyNumberFormat="0" applyBorder="0" applyAlignment="0" applyProtection="0"/>
    <xf numFmtId="0" fontId="45" fillId="0" borderId="0">
      <alignment vertical="top"/>
    </xf>
    <xf numFmtId="0" fontId="33" fillId="24" borderId="0" applyNumberFormat="0" applyBorder="0" applyAlignment="0" applyProtection="0"/>
    <xf numFmtId="0" fontId="63" fillId="0" borderId="125" applyNumberFormat="0" applyFill="0" applyAlignment="0" applyProtection="0"/>
    <xf numFmtId="0" fontId="33" fillId="7" borderId="0" applyNumberFormat="0" applyBorder="0" applyAlignment="0" applyProtection="0"/>
    <xf numFmtId="0" fontId="47" fillId="0" borderId="0"/>
    <xf numFmtId="175" fontId="91" fillId="0" borderId="0"/>
    <xf numFmtId="0" fontId="33" fillId="7" borderId="0" applyNumberFormat="0" applyBorder="0" applyAlignment="0" applyProtection="0"/>
    <xf numFmtId="0" fontId="63" fillId="0" borderId="143" applyNumberFormat="0" applyFill="0" applyAlignment="0" applyProtection="0"/>
    <xf numFmtId="0" fontId="33" fillId="25" borderId="0" applyNumberFormat="0" applyBorder="0" applyAlignment="0" applyProtection="0"/>
    <xf numFmtId="0" fontId="47" fillId="0" borderId="0"/>
    <xf numFmtId="0" fontId="45" fillId="0" borderId="0">
      <alignment vertical="top"/>
    </xf>
    <xf numFmtId="43" fontId="34" fillId="0" borderId="0" applyFont="0" applyFill="0" applyBorder="0" applyAlignment="0" applyProtection="0"/>
    <xf numFmtId="0" fontId="6" fillId="0" borderId="0"/>
    <xf numFmtId="0" fontId="178" fillId="0" borderId="0" applyNumberFormat="0" applyFont="0" applyFill="0" applyBorder="0" applyProtection="0">
      <alignment vertical="center"/>
    </xf>
    <xf numFmtId="0" fontId="298" fillId="0" borderId="0"/>
    <xf numFmtId="43" fontId="197" fillId="0" borderId="0" applyFont="0" applyFill="0" applyBorder="0" applyAlignment="0" applyProtection="0"/>
    <xf numFmtId="0" fontId="35" fillId="0" borderId="0"/>
    <xf numFmtId="0" fontId="198" fillId="0" borderId="0"/>
    <xf numFmtId="43" fontId="6" fillId="0" borderId="0" applyFont="0" applyFill="0" applyBorder="0" applyAlignment="0" applyProtection="0"/>
    <xf numFmtId="43" fontId="33" fillId="0" borderId="0" applyFont="0" applyFill="0" applyBorder="0" applyAlignment="0" applyProtection="0"/>
    <xf numFmtId="0" fontId="178" fillId="0" borderId="0"/>
    <xf numFmtId="0" fontId="63" fillId="0" borderId="134" applyNumberFormat="0" applyFill="0" applyAlignment="0" applyProtection="0"/>
    <xf numFmtId="0" fontId="77" fillId="0" borderId="0"/>
    <xf numFmtId="0" fontId="33" fillId="9" borderId="0" applyNumberFormat="0" applyBorder="0" applyAlignment="0" applyProtection="0"/>
    <xf numFmtId="0" fontId="47" fillId="0" borderId="0"/>
    <xf numFmtId="0" fontId="33" fillId="24" borderId="0" applyNumberFormat="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0" fontId="6" fillId="0" borderId="0"/>
    <xf numFmtId="0" fontId="6" fillId="0" borderId="0"/>
    <xf numFmtId="0" fontId="35" fillId="25" borderId="149" applyNumberFormat="0" applyFont="0" applyAlignment="0" applyProtection="0"/>
    <xf numFmtId="0" fontId="38" fillId="20" borderId="0" applyNumberFormat="0" applyBorder="0" applyAlignment="0" applyProtection="0"/>
    <xf numFmtId="43" fontId="35" fillId="0" borderId="0" applyFont="0" applyFill="0" applyBorder="0" applyAlignment="0" applyProtection="0"/>
    <xf numFmtId="0" fontId="38" fillId="14" borderId="0" applyNumberFormat="0" applyBorder="0" applyAlignment="0" applyProtection="0"/>
    <xf numFmtId="0" fontId="34" fillId="0" borderId="0"/>
    <xf numFmtId="0" fontId="6" fillId="0" borderId="0"/>
    <xf numFmtId="43" fontId="176" fillId="0" borderId="0" applyFont="0" applyFill="0" applyBorder="0" applyAlignment="0" applyProtection="0"/>
    <xf numFmtId="0" fontId="34" fillId="0" borderId="0">
      <alignment vertical="top"/>
    </xf>
    <xf numFmtId="215" fontId="34" fillId="0" borderId="0" applyFill="0" applyBorder="0" applyAlignment="0"/>
    <xf numFmtId="0" fontId="77" fillId="0" borderId="0"/>
    <xf numFmtId="0" fontId="35" fillId="25" borderId="140" applyNumberFormat="0" applyFont="0" applyAlignment="0" applyProtection="0"/>
    <xf numFmtId="0" fontId="35" fillId="0" borderId="0">
      <protection locked="0"/>
    </xf>
    <xf numFmtId="0" fontId="35" fillId="0" borderId="0"/>
    <xf numFmtId="205" fontId="34" fillId="0" borderId="0" applyFont="0" applyFill="0" applyBorder="0" applyAlignment="0" applyProtection="0"/>
    <xf numFmtId="0" fontId="6" fillId="0" borderId="0"/>
    <xf numFmtId="0" fontId="38" fillId="24" borderId="0" applyNumberFormat="0" applyBorder="0" applyAlignment="0" applyProtection="0"/>
    <xf numFmtId="0" fontId="6" fillId="65" borderId="0" applyNumberFormat="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6" fillId="61" borderId="56" applyNumberFormat="0" applyFont="0" applyAlignment="0" applyProtection="0"/>
    <xf numFmtId="0" fontId="143" fillId="0" borderId="0">
      <protection locked="0"/>
    </xf>
    <xf numFmtId="43" fontId="197"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43" fontId="6" fillId="0" borderId="0" applyFont="0" applyFill="0" applyBorder="0" applyAlignment="0" applyProtection="0"/>
    <xf numFmtId="43" fontId="6" fillId="0" borderId="0" applyFont="0" applyFill="0" applyBorder="0" applyAlignment="0" applyProtection="0"/>
    <xf numFmtId="183" fontId="34" fillId="0" borderId="0" applyFill="0" applyBorder="0" applyAlignment="0" applyProtection="0"/>
    <xf numFmtId="225" fontId="34"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205" fontId="35" fillId="0" borderId="0" applyFont="0" applyFill="0" applyBorder="0" applyAlignment="0" applyProtection="0"/>
    <xf numFmtId="43" fontId="6" fillId="0" borderId="0" applyFont="0" applyFill="0" applyBorder="0" applyAlignment="0" applyProtection="0"/>
    <xf numFmtId="0" fontId="6" fillId="0" borderId="0"/>
    <xf numFmtId="0" fontId="35" fillId="0" borderId="0"/>
    <xf numFmtId="0" fontId="6" fillId="0" borderId="0"/>
    <xf numFmtId="0" fontId="6" fillId="0" borderId="0"/>
    <xf numFmtId="0" fontId="6" fillId="0" borderId="0"/>
    <xf numFmtId="0" fontId="6" fillId="0" borderId="0"/>
    <xf numFmtId="0" fontId="33" fillId="0" borderId="0">
      <alignment vertical="top"/>
    </xf>
    <xf numFmtId="0" fontId="6" fillId="0" borderId="0"/>
    <xf numFmtId="0" fontId="203" fillId="77" borderId="0" applyNumberFormat="0" applyBorder="0" applyAlignment="0" applyProtection="0"/>
    <xf numFmtId="0" fontId="6" fillId="0" borderId="0"/>
    <xf numFmtId="0" fontId="6" fillId="0" borderId="0"/>
    <xf numFmtId="0" fontId="34" fillId="0" borderId="0"/>
    <xf numFmtId="43" fontId="34" fillId="0" borderId="0" applyFont="0" applyFill="0" applyBorder="0" applyAlignment="0" applyProtection="0"/>
    <xf numFmtId="0" fontId="127" fillId="42" borderId="104"/>
    <xf numFmtId="43" fontId="6" fillId="0" borderId="0" applyFont="0" applyFill="0" applyBorder="0" applyAlignment="0" applyProtection="0"/>
    <xf numFmtId="9" fontId="6" fillId="0" borderId="0" applyFont="0" applyFill="0" applyBorder="0" applyAlignment="0" applyProtection="0"/>
    <xf numFmtId="0" fontId="47" fillId="0" borderId="0"/>
    <xf numFmtId="43" fontId="6" fillId="0" borderId="0" applyFont="0" applyFill="0" applyBorder="0" applyAlignment="0" applyProtection="0"/>
    <xf numFmtId="0" fontId="6" fillId="0" borderId="0"/>
    <xf numFmtId="0" fontId="50" fillId="0" borderId="119">
      <alignment horizontal="left" vertical="center"/>
    </xf>
    <xf numFmtId="43" fontId="6" fillId="0" borderId="0" applyFont="0" applyFill="0" applyBorder="0" applyAlignment="0" applyProtection="0"/>
    <xf numFmtId="0" fontId="50" fillId="0" borderId="119">
      <alignment horizontal="left" vertical="center"/>
    </xf>
    <xf numFmtId="0" fontId="35" fillId="25" borderId="131" applyNumberFormat="0" applyFont="0" applyAlignment="0" applyProtection="0"/>
    <xf numFmtId="37" fontId="106" fillId="0" borderId="26" applyNumberFormat="0" applyFont="0" applyBorder="0" applyAlignment="0" applyProtection="0">
      <alignment horizontal="centerContinuous"/>
    </xf>
    <xf numFmtId="0" fontId="203" fillId="7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4" fillId="0" borderId="0"/>
    <xf numFmtId="0" fontId="127" fillId="42" borderId="136"/>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6" fillId="0" borderId="0" applyFont="0" applyFill="0" applyBorder="0" applyAlignment="0" applyProtection="0"/>
    <xf numFmtId="0" fontId="6" fillId="0" borderId="0"/>
    <xf numFmtId="165"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7" fillId="42" borderId="104"/>
    <xf numFmtId="0" fontId="6" fillId="0" borderId="0"/>
    <xf numFmtId="0" fontId="6" fillId="0" borderId="0"/>
    <xf numFmtId="0" fontId="6" fillId="50" borderId="0" applyNumberFormat="0" applyBorder="0" applyAlignment="0" applyProtection="0"/>
    <xf numFmtId="0" fontId="127" fillId="42" borderId="104"/>
    <xf numFmtId="37" fontId="106" fillId="0" borderId="124" applyNumberFormat="0" applyFont="0" applyBorder="0" applyAlignment="0" applyProtection="0">
      <alignment horizontal="centerContinuous"/>
    </xf>
    <xf numFmtId="43" fontId="6"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263" fontId="7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165" fontId="33" fillId="0" borderId="0" applyFont="0" applyFill="0" applyBorder="0" applyAlignment="0" applyProtection="0"/>
    <xf numFmtId="0" fontId="6" fillId="0" borderId="0"/>
    <xf numFmtId="43" fontId="34" fillId="0" borderId="0" applyFont="0" applyFill="0" applyBorder="0" applyAlignment="0" applyProtection="0"/>
    <xf numFmtId="0" fontId="178" fillId="0" borderId="0" applyNumberFormat="0" applyFill="0" applyBorder="0" applyAlignment="0" applyProtection="0"/>
    <xf numFmtId="284" fontId="34" fillId="0" borderId="0" applyFill="0" applyBorder="0" applyProtection="0">
      <alignment vertical="top"/>
    </xf>
    <xf numFmtId="0" fontId="178" fillId="0" borderId="0" applyNumberFormat="0" applyFill="0" applyBorder="0" applyAlignment="0" applyProtection="0"/>
    <xf numFmtId="0" fontId="59" fillId="20" borderId="132" applyNumberFormat="0" applyAlignment="0" applyProtection="0"/>
    <xf numFmtId="0" fontId="161" fillId="0" borderId="73" applyNumberFormat="0" applyFill="0" applyAlignment="0" applyProtection="0"/>
    <xf numFmtId="0" fontId="163" fillId="0" borderId="8" applyNumberFormat="0" applyFill="0" applyAlignment="0" applyProtection="0"/>
    <xf numFmtId="0" fontId="165" fillId="0" borderId="110" applyNumberFormat="0" applyFill="0" applyAlignment="0" applyProtection="0"/>
    <xf numFmtId="0" fontId="165" fillId="0" borderId="0" applyNumberFormat="0" applyFill="0" applyBorder="0" applyAlignment="0" applyProtection="0"/>
    <xf numFmtId="0" fontId="59" fillId="20" borderId="132" applyNumberFormat="0" applyAlignment="0" applyProtection="0"/>
    <xf numFmtId="0" fontId="41" fillId="126" borderId="0" applyNumberFormat="0" applyBorder="0" applyAlignment="0" applyProtection="0"/>
    <xf numFmtId="0" fontId="6" fillId="53" borderId="0" applyNumberFormat="0" applyBorder="0" applyAlignment="0" applyProtection="0"/>
    <xf numFmtId="0" fontId="59" fillId="20" borderId="132" applyNumberFormat="0" applyAlignment="0" applyProtection="0"/>
    <xf numFmtId="0" fontId="288" fillId="0" borderId="0"/>
    <xf numFmtId="0" fontId="266" fillId="0" borderId="0"/>
    <xf numFmtId="0" fontId="178" fillId="0" borderId="0"/>
    <xf numFmtId="0" fontId="34" fillId="0" borderId="0">
      <alignment vertical="top"/>
    </xf>
    <xf numFmtId="0" fontId="34" fillId="0" borderId="0"/>
    <xf numFmtId="0" fontId="127" fillId="42" borderId="154"/>
    <xf numFmtId="238" fontId="35" fillId="0" borderId="0"/>
    <xf numFmtId="0" fontId="59" fillId="20" borderId="141" applyNumberFormat="0" applyAlignment="0" applyProtection="0"/>
    <xf numFmtId="0" fontId="35" fillId="0" borderId="0"/>
    <xf numFmtId="238" fontId="35" fillId="0" borderId="0"/>
    <xf numFmtId="0" fontId="35" fillId="0" borderId="0"/>
    <xf numFmtId="0" fontId="35" fillId="0" borderId="0"/>
    <xf numFmtId="0" fontId="6" fillId="0" borderId="0"/>
    <xf numFmtId="0" fontId="59" fillId="56" borderId="107" applyNumberFormat="0" applyAlignment="0" applyProtection="0"/>
    <xf numFmtId="10" fontId="34" fillId="0" borderId="0" applyFill="0" applyBorder="0" applyAlignment="0" applyProtection="0"/>
    <xf numFmtId="0" fontId="71" fillId="0" borderId="136"/>
    <xf numFmtId="0" fontId="102" fillId="0" borderId="0" applyNumberFormat="0" applyBorder="0" applyAlignment="0"/>
    <xf numFmtId="0" fontId="34" fillId="0" borderId="0" applyNumberFormat="0" applyBorder="0" applyAlignment="0" applyProtection="0"/>
    <xf numFmtId="0" fontId="63" fillId="0" borderId="111" applyNumberFormat="0" applyFill="0" applyAlignment="0" applyProtection="0"/>
    <xf numFmtId="43" fontId="34" fillId="0" borderId="0" applyFont="0" applyFill="0" applyBorder="0" applyAlignment="0" applyProtection="0"/>
    <xf numFmtId="0" fontId="63" fillId="0" borderId="138" applyNumberFormat="0" applyFill="0" applyAlignment="0" applyProtection="0"/>
    <xf numFmtId="0" fontId="63" fillId="0" borderId="134" applyNumberFormat="0" applyFill="0" applyAlignment="0" applyProtection="0"/>
    <xf numFmtId="0" fontId="59" fillId="20" borderId="150" applyNumberFormat="0" applyAlignment="0" applyProtection="0"/>
    <xf numFmtId="0" fontId="54" fillId="7" borderId="130" applyNumberFormat="0" applyAlignment="0" applyProtection="0"/>
    <xf numFmtId="0" fontId="71" fillId="0" borderId="145"/>
    <xf numFmtId="43" fontId="6" fillId="0" borderId="0" applyFont="0" applyFill="0" applyBorder="0" applyAlignment="0" applyProtection="0"/>
    <xf numFmtId="37" fontId="106" fillId="0" borderId="26" applyNumberFormat="0" applyFont="0" applyBorder="0" applyAlignment="0" applyProtection="0">
      <alignment horizontal="centerContinuous"/>
    </xf>
    <xf numFmtId="0" fontId="54" fillId="7" borderId="121" applyNumberFormat="0" applyAlignment="0" applyProtection="0"/>
    <xf numFmtId="0" fontId="71" fillId="0" borderId="104"/>
    <xf numFmtId="0" fontId="53" fillId="0" borderId="105" applyNumberFormat="0" applyFill="0" applyAlignment="0" applyProtection="0"/>
    <xf numFmtId="0" fontId="54" fillId="7" borderId="139" applyNumberFormat="0" applyAlignment="0" applyProtection="0"/>
    <xf numFmtId="0" fontId="203" fillId="77" borderId="0" applyNumberFormat="0" applyBorder="0" applyAlignment="0" applyProtection="0"/>
    <xf numFmtId="0" fontId="33" fillId="25" borderId="140" applyNumberFormat="0" applyFont="0" applyAlignment="0" applyProtection="0"/>
    <xf numFmtId="0" fontId="42" fillId="56" borderId="103" applyNumberFormat="0" applyAlignment="0" applyProtection="0"/>
    <xf numFmtId="205" fontId="34" fillId="0" borderId="0" applyFont="0" applyFill="0" applyBorder="0" applyAlignment="0" applyProtection="0"/>
    <xf numFmtId="0" fontId="50" fillId="0" borderId="146">
      <alignment horizontal="left" vertical="center"/>
    </xf>
    <xf numFmtId="0" fontId="35" fillId="0" borderId="0"/>
    <xf numFmtId="0" fontId="35" fillId="25" borderId="106" applyNumberFormat="0" applyFont="0" applyAlignment="0" applyProtection="0"/>
    <xf numFmtId="0" fontId="33" fillId="25" borderId="149" applyNumberFormat="0" applyFont="0" applyAlignment="0" applyProtection="0"/>
    <xf numFmtId="0" fontId="127" fillId="0" borderId="136"/>
    <xf numFmtId="0" fontId="42" fillId="20" borderId="139" applyNumberFormat="0" applyAlignment="0" applyProtection="0"/>
    <xf numFmtId="0" fontId="42" fillId="20" borderId="130" applyNumberFormat="0" applyAlignment="0" applyProtection="0"/>
    <xf numFmtId="0" fontId="203" fillId="77" borderId="0" applyNumberFormat="0" applyBorder="0" applyAlignment="0" applyProtection="0"/>
    <xf numFmtId="0" fontId="54" fillId="7" borderId="130" applyNumberFormat="0" applyAlignment="0" applyProtection="0"/>
    <xf numFmtId="0" fontId="42" fillId="56" borderId="121" applyNumberFormat="0" applyAlignment="0" applyProtection="0"/>
    <xf numFmtId="0" fontId="6" fillId="52" borderId="0" applyNumberFormat="0" applyBorder="0" applyAlignment="0" applyProtection="0"/>
    <xf numFmtId="0" fontId="6" fillId="51" borderId="0" applyNumberFormat="0" applyBorder="0" applyAlignment="0" applyProtection="0"/>
    <xf numFmtId="43" fontId="35" fillId="0" borderId="0" applyFont="0" applyFill="0" applyBorder="0" applyAlignment="0" applyProtection="0"/>
    <xf numFmtId="0" fontId="71" fillId="0" borderId="154"/>
    <xf numFmtId="9" fontId="6" fillId="0" borderId="0" applyFont="0" applyFill="0" applyBorder="0" applyAlignment="0" applyProtection="0"/>
    <xf numFmtId="0" fontId="6" fillId="64" borderId="0" applyNumberFormat="0" applyBorder="0" applyAlignment="0" applyProtection="0"/>
    <xf numFmtId="0" fontId="6" fillId="66" borderId="0" applyNumberFormat="0" applyBorder="0" applyAlignment="0" applyProtection="0"/>
    <xf numFmtId="0" fontId="6" fillId="49" borderId="0" applyNumberFormat="0" applyBorder="0" applyAlignment="0" applyProtection="0"/>
    <xf numFmtId="0" fontId="59" fillId="20" borderId="132" applyNumberFormat="0" applyAlignment="0" applyProtection="0"/>
    <xf numFmtId="10" fontId="41" fillId="37" borderId="10" applyNumberFormat="0" applyBorder="0" applyAlignment="0" applyProtection="0"/>
    <xf numFmtId="0" fontId="50" fillId="0" borderId="155">
      <alignment horizontal="left" vertical="center"/>
    </xf>
    <xf numFmtId="0" fontId="34" fillId="25" borderId="122" applyNumberFormat="0" applyFont="0" applyAlignment="0" applyProtection="0"/>
    <xf numFmtId="0" fontId="34" fillId="0" borderId="0"/>
    <xf numFmtId="0" fontId="35" fillId="25" borderId="106" applyNumberFormat="0" applyFont="0" applyAlignment="0" applyProtection="0"/>
    <xf numFmtId="0" fontId="35" fillId="25" borderId="106" applyNumberFormat="0" applyFont="0" applyAlignment="0" applyProtection="0"/>
    <xf numFmtId="0" fontId="35" fillId="25" borderId="106" applyNumberFormat="0" applyFont="0" applyAlignment="0" applyProtection="0"/>
    <xf numFmtId="0" fontId="6" fillId="52" borderId="0" applyNumberFormat="0" applyBorder="0" applyAlignment="0" applyProtection="0"/>
    <xf numFmtId="0" fontId="71" fillId="0" borderId="145"/>
    <xf numFmtId="9" fontId="34" fillId="0" borderId="0" applyFont="0" applyFill="0" applyBorder="0" applyAlignment="0" applyProtection="0"/>
    <xf numFmtId="0" fontId="53" fillId="0" borderId="105" applyNumberFormat="0" applyFill="0" applyAlignment="0" applyProtection="0"/>
    <xf numFmtId="9" fontId="34" fillId="0" borderId="0" applyFont="0" applyFill="0" applyBorder="0" applyAlignment="0" applyProtection="0"/>
    <xf numFmtId="0" fontId="62" fillId="0" borderId="0" applyNumberFormat="0" applyFill="0" applyBorder="0" applyAlignment="0" applyProtection="0"/>
    <xf numFmtId="0" fontId="34" fillId="0" borderId="0"/>
    <xf numFmtId="43" fontId="6" fillId="0" borderId="0" applyFont="0" applyFill="0" applyBorder="0" applyAlignment="0" applyProtection="0"/>
    <xf numFmtId="43" fontId="34" fillId="0" borderId="0" applyFont="0" applyFill="0" applyBorder="0" applyAlignment="0" applyProtection="0"/>
    <xf numFmtId="43" fontId="6" fillId="0" borderId="0" applyFont="0" applyFill="0" applyBorder="0" applyAlignment="0" applyProtection="0"/>
    <xf numFmtId="285" fontId="35" fillId="0" borderId="0"/>
    <xf numFmtId="285" fontId="35" fillId="0" borderId="0"/>
    <xf numFmtId="0" fontId="35" fillId="0" borderId="0"/>
    <xf numFmtId="0" fontId="6" fillId="0" borderId="0"/>
    <xf numFmtId="0" fontId="215" fillId="0" borderId="0" applyNumberFormat="0" applyFill="0" applyBorder="0" applyAlignment="0" applyProtection="0"/>
    <xf numFmtId="0" fontId="209" fillId="0" borderId="65" applyNumberFormat="0" applyFill="0" applyAlignment="0" applyProtection="0"/>
    <xf numFmtId="0" fontId="210" fillId="0" borderId="66" applyNumberFormat="0" applyFill="0" applyAlignment="0" applyProtection="0"/>
    <xf numFmtId="0" fontId="211" fillId="0" borderId="67" applyNumberFormat="0" applyFill="0" applyAlignment="0" applyProtection="0"/>
    <xf numFmtId="0" fontId="211" fillId="0" borderId="0" applyNumberFormat="0" applyFill="0" applyBorder="0" applyAlignment="0" applyProtection="0"/>
    <xf numFmtId="0" fontId="208" fillId="83" borderId="0" applyNumberFormat="0" applyBorder="0" applyAlignment="0" applyProtection="0"/>
    <xf numFmtId="0" fontId="204" fillId="80" borderId="0" applyNumberFormat="0" applyBorder="0" applyAlignment="0" applyProtection="0"/>
    <xf numFmtId="0" fontId="213" fillId="84" borderId="0" applyNumberFormat="0" applyBorder="0" applyAlignment="0" applyProtection="0"/>
    <xf numFmtId="0" fontId="214" fillId="81" borderId="69" applyNumberFormat="0" applyAlignment="0" applyProtection="0"/>
    <xf numFmtId="0" fontId="205" fillId="81" borderId="54" applyNumberFormat="0" applyAlignment="0" applyProtection="0"/>
    <xf numFmtId="0" fontId="212" fillId="0" borderId="68" applyNumberFormat="0" applyFill="0" applyAlignment="0" applyProtection="0"/>
    <xf numFmtId="0" fontId="206" fillId="82" borderId="64" applyNumberFormat="0" applyAlignment="0" applyProtection="0"/>
    <xf numFmtId="0" fontId="140" fillId="0" borderId="0" applyNumberFormat="0" applyFill="0" applyBorder="0" applyAlignment="0" applyProtection="0"/>
    <xf numFmtId="0" fontId="6" fillId="61" borderId="56" applyNumberFormat="0" applyFont="0" applyAlignment="0" applyProtection="0"/>
    <xf numFmtId="0" fontId="207" fillId="0" borderId="0" applyNumberFormat="0" applyFill="0" applyBorder="0" applyAlignment="0" applyProtection="0"/>
    <xf numFmtId="0" fontId="138" fillId="0" borderId="70" applyNumberFormat="0" applyFill="0" applyAlignment="0" applyProtection="0"/>
    <xf numFmtId="0" fontId="203" fillId="74" borderId="0" applyNumberFormat="0" applyBorder="0" applyAlignment="0" applyProtection="0"/>
    <xf numFmtId="0" fontId="6" fillId="63" borderId="0" applyNumberFormat="0" applyBorder="0" applyAlignment="0" applyProtection="0"/>
    <xf numFmtId="0" fontId="6" fillId="49" borderId="0" applyNumberFormat="0" applyBorder="0" applyAlignment="0" applyProtection="0"/>
    <xf numFmtId="0" fontId="203" fillId="68" borderId="0" applyNumberFormat="0" applyBorder="0" applyAlignment="0" applyProtection="0"/>
    <xf numFmtId="0" fontId="203" fillId="75" borderId="0" applyNumberFormat="0" applyBorder="0" applyAlignment="0" applyProtection="0"/>
    <xf numFmtId="0" fontId="6" fillId="64" borderId="0" applyNumberFormat="0" applyBorder="0" applyAlignment="0" applyProtection="0"/>
    <xf numFmtId="0" fontId="6" fillId="50" borderId="0" applyNumberFormat="0" applyBorder="0" applyAlignment="0" applyProtection="0"/>
    <xf numFmtId="0" fontId="203" fillId="69" borderId="0" applyNumberFormat="0" applyBorder="0" applyAlignment="0" applyProtection="0"/>
    <xf numFmtId="0" fontId="203" fillId="76" borderId="0" applyNumberFormat="0" applyBorder="0" applyAlignment="0" applyProtection="0"/>
    <xf numFmtId="0" fontId="6" fillId="65" borderId="0" applyNumberFormat="0" applyBorder="0" applyAlignment="0" applyProtection="0"/>
    <xf numFmtId="0" fontId="6" fillId="67" borderId="0" applyNumberFormat="0" applyBorder="0" applyAlignment="0" applyProtection="0"/>
    <xf numFmtId="0" fontId="203" fillId="70" borderId="0" applyNumberFormat="0" applyBorder="0" applyAlignment="0" applyProtection="0"/>
    <xf numFmtId="0" fontId="203" fillId="77" borderId="0" applyNumberFormat="0" applyBorder="0" applyAlignment="0" applyProtection="0"/>
    <xf numFmtId="0" fontId="6" fillId="66" borderId="0" applyNumberFormat="0" applyBorder="0" applyAlignment="0" applyProtection="0"/>
    <xf numFmtId="0" fontId="6" fillId="51" borderId="0" applyNumberFormat="0" applyBorder="0" applyAlignment="0" applyProtection="0"/>
    <xf numFmtId="0" fontId="203" fillId="71" borderId="0" applyNumberFormat="0" applyBorder="0" applyAlignment="0" applyProtection="0"/>
    <xf numFmtId="0" fontId="203" fillId="78" borderId="0" applyNumberFormat="0" applyBorder="0" applyAlignment="0" applyProtection="0"/>
    <xf numFmtId="0" fontId="6" fillId="47" borderId="0" applyNumberFormat="0" applyBorder="0" applyAlignment="0" applyProtection="0"/>
    <xf numFmtId="0" fontId="6" fillId="52" borderId="0" applyNumberFormat="0" applyBorder="0" applyAlignment="0" applyProtection="0"/>
    <xf numFmtId="0" fontId="203" fillId="72" borderId="0" applyNumberFormat="0" applyBorder="0" applyAlignment="0" applyProtection="0"/>
    <xf numFmtId="0" fontId="203" fillId="79" borderId="0" applyNumberFormat="0" applyBorder="0" applyAlignment="0" applyProtection="0"/>
    <xf numFmtId="0" fontId="6" fillId="48" borderId="0" applyNumberFormat="0" applyBorder="0" applyAlignment="0" applyProtection="0"/>
    <xf numFmtId="0" fontId="6" fillId="53" borderId="0" applyNumberFormat="0" applyBorder="0" applyAlignment="0" applyProtection="0"/>
    <xf numFmtId="0" fontId="203" fillId="73" borderId="0" applyNumberFormat="0" applyBorder="0" applyAlignment="0" applyProtection="0"/>
    <xf numFmtId="0" fontId="6" fillId="0" borderId="0"/>
    <xf numFmtId="43" fontId="6" fillId="0" borderId="0" applyFont="0" applyFill="0" applyBorder="0" applyAlignment="0" applyProtection="0"/>
    <xf numFmtId="164" fontId="35" fillId="0" borderId="0" applyFont="0" applyFill="0" applyBorder="0" applyAlignment="0" applyProtection="0"/>
    <xf numFmtId="205" fontId="34" fillId="0" borderId="0" applyFont="0" applyFill="0" applyBorder="0" applyAlignment="0" applyProtection="0"/>
    <xf numFmtId="0" fontId="35" fillId="0" borderId="0">
      <alignment vertical="top"/>
    </xf>
    <xf numFmtId="205" fontId="35"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35" fillId="0" borderId="0"/>
    <xf numFmtId="265" fontId="35" fillId="0" borderId="0" applyFont="0" applyFill="0" applyBorder="0" applyProtection="0"/>
    <xf numFmtId="0" fontId="35" fillId="0" borderId="0">
      <protection locked="0"/>
    </xf>
    <xf numFmtId="205" fontId="34" fillId="0" borderId="0" applyFont="0" applyFill="0" applyBorder="0" applyAlignment="0" applyProtection="0"/>
    <xf numFmtId="205" fontId="6" fillId="0" borderId="0" applyFont="0" applyFill="0" applyBorder="0" applyAlignment="0" applyProtection="0"/>
    <xf numFmtId="205" fontId="35" fillId="0" borderId="0" applyFont="0" applyFill="0" applyBorder="0" applyAlignment="0" applyProtection="0"/>
    <xf numFmtId="0" fontId="6" fillId="0" borderId="0"/>
    <xf numFmtId="43" fontId="77" fillId="0" borderId="0" applyFont="0" applyFill="0" applyBorder="0" applyAlignment="0" applyProtection="0"/>
    <xf numFmtId="0" fontId="35" fillId="0" borderId="0"/>
    <xf numFmtId="0" fontId="149" fillId="62" borderId="22"/>
    <xf numFmtId="0" fontId="53" fillId="0" borderId="105" applyNumberFormat="0" applyFill="0" applyAlignment="0" applyProtection="0"/>
    <xf numFmtId="0" fontId="127" fillId="42" borderId="104"/>
    <xf numFmtId="0" fontId="50" fillId="0" borderId="119">
      <alignment horizontal="left" vertical="center"/>
    </xf>
    <xf numFmtId="0" fontId="50" fillId="0" borderId="119">
      <alignment horizontal="left" vertical="center"/>
    </xf>
    <xf numFmtId="37" fontId="106" fillId="0" borderId="26" applyNumberFormat="0" applyFont="0" applyBorder="0" applyAlignment="0" applyProtection="0">
      <alignment horizontal="centerContinuous"/>
    </xf>
    <xf numFmtId="0" fontId="35" fillId="25" borderId="131" applyNumberFormat="0" applyFont="0" applyAlignment="0" applyProtection="0"/>
    <xf numFmtId="0" fontId="127" fillId="42" borderId="104"/>
    <xf numFmtId="0" fontId="6" fillId="64" borderId="0" applyNumberFormat="0" applyBorder="0" applyAlignment="0" applyProtection="0"/>
    <xf numFmtId="0" fontId="127" fillId="42" borderId="104"/>
    <xf numFmtId="0" fontId="54" fillId="7" borderId="103" applyNumberFormat="0" applyAlignment="0" applyProtection="0"/>
    <xf numFmtId="0" fontId="6" fillId="67" borderId="0" applyNumberFormat="0" applyBorder="0" applyAlignment="0" applyProtection="0"/>
    <xf numFmtId="0" fontId="71" fillId="0" borderId="104"/>
    <xf numFmtId="0" fontId="127" fillId="0" borderId="104"/>
    <xf numFmtId="205" fontId="34" fillId="0" borderId="0" applyFont="0" applyFill="0" applyBorder="0" applyAlignment="0" applyProtection="0"/>
    <xf numFmtId="0" fontId="42" fillId="56" borderId="130" applyNumberFormat="0" applyAlignment="0" applyProtection="0"/>
    <xf numFmtId="0" fontId="6" fillId="47" borderId="0" applyNumberFormat="0" applyBorder="0" applyAlignment="0" applyProtection="0"/>
    <xf numFmtId="37" fontId="106" fillId="0" borderId="26" applyNumberFormat="0" applyFont="0" applyBorder="0" applyAlignment="0" applyProtection="0">
      <alignment horizontal="centerContinuous"/>
    </xf>
    <xf numFmtId="0" fontId="35" fillId="0" borderId="0"/>
    <xf numFmtId="0" fontId="59" fillId="56" borderId="107" applyNumberFormat="0" applyAlignment="0" applyProtection="0"/>
    <xf numFmtId="0" fontId="54" fillId="24" borderId="103" applyNumberFormat="0" applyAlignment="0" applyProtection="0"/>
    <xf numFmtId="0" fontId="63" fillId="0" borderId="143" applyNumberFormat="0" applyFill="0" applyAlignment="0" applyProtection="0"/>
    <xf numFmtId="0" fontId="50" fillId="0" borderId="155">
      <alignment horizontal="left" vertical="center"/>
    </xf>
    <xf numFmtId="0" fontId="71" fillId="0" borderId="104"/>
    <xf numFmtId="0" fontId="6" fillId="50" borderId="0" applyNumberFormat="0" applyBorder="0" applyAlignment="0" applyProtection="0"/>
    <xf numFmtId="0" fontId="127" fillId="0" borderId="154"/>
    <xf numFmtId="0" fontId="63" fillId="0" borderId="111" applyNumberFormat="0" applyFill="0" applyAlignment="0" applyProtection="0"/>
    <xf numFmtId="205" fontId="34" fillId="0" borderId="0" applyFont="0" applyFill="0" applyBorder="0" applyAlignment="0" applyProtection="0"/>
    <xf numFmtId="0" fontId="35" fillId="25" borderId="106" applyNumberFormat="0" applyFont="0" applyAlignment="0" applyProtection="0"/>
    <xf numFmtId="37" fontId="106" fillId="0" borderId="26" applyNumberFormat="0" applyFont="0" applyBorder="0" applyAlignment="0" applyProtection="0">
      <alignment horizontal="centerContinuous"/>
    </xf>
    <xf numFmtId="0" fontId="59" fillId="56" borderId="107" applyNumberFormat="0" applyAlignment="0" applyProtection="0"/>
    <xf numFmtId="0" fontId="54" fillId="7" borderId="139" applyNumberFormat="0" applyAlignment="0" applyProtection="0"/>
    <xf numFmtId="49" fontId="80" fillId="0" borderId="102" applyNumberFormat="0" applyAlignment="0" applyProtection="0">
      <alignment horizontal="left" wrapText="1"/>
    </xf>
    <xf numFmtId="0" fontId="6" fillId="0" borderId="0"/>
    <xf numFmtId="205" fontId="34" fillId="0" borderId="0" applyFont="0" applyFill="0" applyBorder="0" applyAlignment="0" applyProtection="0"/>
    <xf numFmtId="0" fontId="53" fillId="0" borderId="105" applyNumberFormat="0" applyFill="0" applyAlignment="0" applyProtection="0"/>
    <xf numFmtId="0" fontId="63" fillId="0" borderId="111" applyNumberFormat="0" applyFill="0" applyAlignment="0" applyProtection="0"/>
    <xf numFmtId="0" fontId="54" fillId="7" borderId="130" applyNumberFormat="0" applyAlignment="0" applyProtection="0"/>
    <xf numFmtId="0" fontId="35" fillId="25" borderId="106" applyNumberFormat="0" applyFont="0" applyAlignment="0" applyProtection="0"/>
    <xf numFmtId="0" fontId="127" fillId="42" borderId="104"/>
    <xf numFmtId="0" fontId="54" fillId="7" borderId="103" applyNumberFormat="0" applyAlignment="0" applyProtection="0"/>
    <xf numFmtId="0" fontId="42" fillId="56" borderId="103" applyNumberFormat="0" applyAlignment="0" applyProtection="0"/>
    <xf numFmtId="205" fontId="34" fillId="0" borderId="0" applyFont="0" applyFill="0" applyBorder="0" applyAlignment="0" applyProtection="0"/>
    <xf numFmtId="0" fontId="35" fillId="0" borderId="0"/>
    <xf numFmtId="37" fontId="106" fillId="0" borderId="151" applyNumberFormat="0" applyFont="0" applyBorder="0" applyAlignment="0" applyProtection="0">
      <alignment horizontal="centerContinuous"/>
    </xf>
    <xf numFmtId="0" fontId="42" fillId="20" borderId="130" applyNumberFormat="0" applyAlignment="0" applyProtection="0"/>
    <xf numFmtId="43" fontId="6" fillId="0" borderId="0" applyFont="0" applyFill="0" applyBorder="0" applyAlignment="0" applyProtection="0"/>
    <xf numFmtId="0" fontId="42" fillId="20" borderId="121" applyNumberFormat="0" applyAlignment="0" applyProtection="0"/>
    <xf numFmtId="0" fontId="35" fillId="0" borderId="0"/>
    <xf numFmtId="0" fontId="35" fillId="25" borderId="106" applyNumberFormat="0" applyFont="0" applyAlignment="0" applyProtection="0"/>
    <xf numFmtId="0" fontId="6" fillId="63" borderId="0" applyNumberFormat="0" applyBorder="0" applyAlignment="0" applyProtection="0"/>
    <xf numFmtId="0" fontId="169" fillId="60" borderId="54" applyNumberFormat="0" applyAlignment="0" applyProtection="0"/>
    <xf numFmtId="0" fontId="54" fillId="7" borderId="103" applyNumberFormat="0" applyAlignment="0" applyProtection="0"/>
    <xf numFmtId="0" fontId="6" fillId="49" borderId="0" applyNumberFormat="0" applyBorder="0" applyAlignment="0" applyProtection="0"/>
    <xf numFmtId="9" fontId="35" fillId="0" borderId="0" applyFont="0" applyFill="0" applyBorder="0" applyAlignment="0" applyProtection="0"/>
    <xf numFmtId="0" fontId="6" fillId="64" borderId="0" applyNumberFormat="0" applyBorder="0" applyAlignment="0" applyProtection="0"/>
    <xf numFmtId="0" fontId="165" fillId="0" borderId="110" applyNumberFormat="0" applyFill="0" applyAlignment="0" applyProtection="0"/>
    <xf numFmtId="0" fontId="59" fillId="56" borderId="107" applyNumberFormat="0" applyAlignment="0" applyProtection="0"/>
    <xf numFmtId="0" fontId="63" fillId="0" borderId="111" applyNumberFormat="0" applyFill="0" applyAlignment="0" applyProtection="0"/>
    <xf numFmtId="0" fontId="34" fillId="25" borderId="140" applyNumberFormat="0" applyFont="0" applyAlignment="0" applyProtection="0"/>
    <xf numFmtId="37" fontId="106" fillId="0" borderId="26" applyNumberFormat="0" applyFont="0" applyBorder="0" applyAlignment="0" applyProtection="0">
      <alignment horizontal="centerContinuous"/>
    </xf>
    <xf numFmtId="0" fontId="35" fillId="25" borderId="106" applyNumberFormat="0" applyFont="0" applyAlignment="0" applyProtection="0"/>
    <xf numFmtId="0" fontId="35" fillId="25" borderId="106" applyNumberFormat="0" applyFont="0" applyAlignment="0" applyProtection="0"/>
    <xf numFmtId="0" fontId="35" fillId="25" borderId="106" applyNumberFormat="0" applyFont="0" applyAlignment="0" applyProtection="0"/>
    <xf numFmtId="0" fontId="35" fillId="25" borderId="106" applyNumberFormat="0" applyFont="0" applyAlignment="0" applyProtection="0"/>
    <xf numFmtId="0" fontId="203" fillId="74" borderId="0" applyNumberFormat="0" applyBorder="0" applyAlignment="0" applyProtection="0"/>
    <xf numFmtId="0" fontId="6" fillId="53" borderId="0" applyNumberFormat="0" applyBorder="0" applyAlignment="0" applyProtection="0"/>
    <xf numFmtId="0" fontId="42" fillId="56" borderId="103" applyNumberFormat="0" applyAlignment="0" applyProtection="0"/>
    <xf numFmtId="0" fontId="127" fillId="0" borderId="104"/>
    <xf numFmtId="0" fontId="203" fillId="74" borderId="0" applyNumberFormat="0" applyBorder="0" applyAlignment="0" applyProtection="0"/>
    <xf numFmtId="0" fontId="203" fillId="75" borderId="0" applyNumberFormat="0" applyBorder="0" applyAlignment="0" applyProtection="0"/>
    <xf numFmtId="0" fontId="127" fillId="0" borderId="154"/>
    <xf numFmtId="0" fontId="35" fillId="0" borderId="0"/>
    <xf numFmtId="205" fontId="34" fillId="0" borderId="0" applyFont="0" applyFill="0" applyBorder="0" applyAlignment="0" applyProtection="0"/>
    <xf numFmtId="0" fontId="50" fillId="0" borderId="119">
      <alignment horizontal="left" vertical="center"/>
    </xf>
    <xf numFmtId="0" fontId="59" fillId="20" borderId="150" applyNumberFormat="0" applyAlignment="0" applyProtection="0"/>
    <xf numFmtId="0" fontId="6" fillId="63" borderId="0" applyNumberFormat="0" applyBorder="0" applyAlignment="0" applyProtection="0"/>
    <xf numFmtId="0" fontId="35" fillId="0" borderId="0"/>
    <xf numFmtId="0" fontId="71" fillId="0" borderId="136"/>
    <xf numFmtId="0" fontId="35" fillId="25" borderId="106" applyNumberFormat="0" applyFont="0" applyAlignment="0" applyProtection="0"/>
    <xf numFmtId="0" fontId="71" fillId="0" borderId="104"/>
    <xf numFmtId="0" fontId="35" fillId="25" borderId="106" applyNumberFormat="0" applyFont="0" applyAlignment="0" applyProtection="0"/>
    <xf numFmtId="0" fontId="59" fillId="56" borderId="107" applyNumberFormat="0" applyAlignment="0" applyProtection="0"/>
    <xf numFmtId="0" fontId="35" fillId="25" borderId="106" applyNumberFormat="0" applyFont="0" applyAlignment="0" applyProtection="0"/>
    <xf numFmtId="0" fontId="6" fillId="50" borderId="0" applyNumberFormat="0" applyBorder="0" applyAlignment="0" applyProtection="0"/>
    <xf numFmtId="0" fontId="35" fillId="25" borderId="106" applyNumberFormat="0" applyFont="0" applyAlignment="0" applyProtection="0"/>
    <xf numFmtId="0" fontId="165" fillId="0" borderId="110" applyNumberFormat="0" applyFill="0" applyAlignment="0" applyProtection="0"/>
    <xf numFmtId="0" fontId="54" fillId="7" borderId="103" applyNumberFormat="0" applyAlignment="0" applyProtection="0"/>
    <xf numFmtId="0" fontId="63" fillId="0" borderId="134" applyNumberFormat="0" applyFill="0" applyAlignment="0" applyProtection="0"/>
    <xf numFmtId="0" fontId="34" fillId="0" borderId="0"/>
    <xf numFmtId="0" fontId="54" fillId="7" borderId="139" applyNumberFormat="0" applyAlignment="0" applyProtection="0"/>
    <xf numFmtId="0" fontId="42" fillId="20" borderId="148" applyNumberFormat="0" applyAlignment="0" applyProtection="0"/>
    <xf numFmtId="0" fontId="50" fillId="0" borderId="119">
      <alignment horizontal="left" vertical="center"/>
    </xf>
    <xf numFmtId="0" fontId="63" fillId="0" borderId="111" applyNumberFormat="0" applyFill="0" applyAlignment="0" applyProtection="0"/>
    <xf numFmtId="0" fontId="127" fillId="42" borderId="104"/>
    <xf numFmtId="0" fontId="127" fillId="42" borderId="104"/>
    <xf numFmtId="205" fontId="34" fillId="0" borderId="0" applyFont="0" applyFill="0" applyBorder="0" applyAlignment="0" applyProtection="0"/>
    <xf numFmtId="0" fontId="40" fillId="0" borderId="39" applyNumberFormat="0" applyFill="0" applyAlignment="0" applyProtection="0"/>
    <xf numFmtId="9" fontId="35" fillId="0" borderId="0" applyFont="0" applyFill="0" applyBorder="0" applyAlignment="0" applyProtection="0"/>
    <xf numFmtId="37" fontId="106" fillId="0" borderId="26" applyNumberFormat="0" applyFont="0" applyBorder="0" applyAlignment="0" applyProtection="0">
      <alignment horizontal="centerContinuous"/>
    </xf>
    <xf numFmtId="0" fontId="59" fillId="20" borderId="132" applyNumberFormat="0" applyAlignment="0" applyProtection="0"/>
    <xf numFmtId="0" fontId="34" fillId="0" borderId="0"/>
    <xf numFmtId="49" fontId="80" fillId="0" borderId="102" applyNumberFormat="0" applyAlignment="0" applyProtection="0">
      <alignment horizontal="left" wrapText="1"/>
    </xf>
    <xf numFmtId="37" fontId="106" fillId="0" borderId="26" applyNumberFormat="0" applyFont="0" applyBorder="0" applyAlignment="0" applyProtection="0">
      <alignment horizontal="centerContinuous"/>
    </xf>
    <xf numFmtId="0" fontId="35" fillId="25" borderId="140" applyNumberFormat="0" applyFont="0" applyAlignment="0" applyProtection="0"/>
    <xf numFmtId="0" fontId="34" fillId="25" borderId="106" applyNumberFormat="0" applyFont="0" applyAlignment="0" applyProtection="0"/>
    <xf numFmtId="0" fontId="149" fillId="62" borderId="22"/>
    <xf numFmtId="9" fontId="197" fillId="0" borderId="0" applyFont="0" applyFill="0" applyBorder="0" applyAlignment="0" applyProtection="0"/>
    <xf numFmtId="37" fontId="106" fillId="0" borderId="26" applyNumberFormat="0" applyFont="0" applyBorder="0" applyAlignment="0" applyProtection="0">
      <alignment horizontal="centerContinuous"/>
    </xf>
    <xf numFmtId="0" fontId="33" fillId="25" borderId="140" applyNumberFormat="0" applyFont="0" applyAlignment="0" applyProtection="0"/>
    <xf numFmtId="0" fontId="34" fillId="0" borderId="0"/>
    <xf numFmtId="0" fontId="53" fillId="0" borderId="105" applyNumberFormat="0" applyFill="0" applyAlignment="0" applyProtection="0"/>
    <xf numFmtId="0" fontId="6" fillId="51" borderId="0" applyNumberFormat="0" applyBorder="0" applyAlignment="0" applyProtection="0"/>
    <xf numFmtId="37" fontId="106" fillId="0" borderId="26" applyNumberFormat="0" applyFont="0" applyBorder="0" applyAlignment="0" applyProtection="0">
      <alignment horizontal="centerContinuous"/>
    </xf>
    <xf numFmtId="0" fontId="34" fillId="0" borderId="0"/>
    <xf numFmtId="9" fontId="35" fillId="0" borderId="0" applyFont="0" applyFill="0" applyBorder="0" applyAlignment="0" applyProtection="0"/>
    <xf numFmtId="9" fontId="35" fillId="0" borderId="0" applyFont="0" applyFill="0" applyBorder="0" applyAlignment="0" applyProtection="0"/>
    <xf numFmtId="0" fontId="169" fillId="60" borderId="54" applyNumberFormat="0" applyAlignment="0" applyProtection="0"/>
    <xf numFmtId="37" fontId="106" fillId="0" borderId="142" applyNumberFormat="0" applyFont="0" applyBorder="0" applyAlignment="0" applyProtection="0">
      <alignment horizontal="centerContinuous"/>
    </xf>
    <xf numFmtId="9" fontId="35" fillId="0" borderId="0" applyFont="0" applyFill="0" applyBorder="0" applyAlignment="0" applyProtection="0"/>
    <xf numFmtId="0" fontId="53" fillId="0" borderId="105" applyNumberFormat="0" applyFill="0" applyAlignment="0" applyProtection="0"/>
    <xf numFmtId="0" fontId="34" fillId="0" borderId="0"/>
    <xf numFmtId="0" fontId="34" fillId="0" borderId="0"/>
    <xf numFmtId="0" fontId="34" fillId="0" borderId="0"/>
    <xf numFmtId="9" fontId="35" fillId="0" borderId="0" applyFont="0" applyFill="0" applyBorder="0" applyAlignment="0" applyProtection="0"/>
    <xf numFmtId="0" fontId="34" fillId="0" borderId="0"/>
    <xf numFmtId="0" fontId="34" fillId="0" borderId="0"/>
    <xf numFmtId="9" fontId="35" fillId="0" borderId="0" applyFont="0" applyFill="0" applyBorder="0" applyAlignment="0" applyProtection="0"/>
    <xf numFmtId="0" fontId="34" fillId="0" borderId="0"/>
    <xf numFmtId="9" fontId="35" fillId="0" borderId="0" applyFont="0" applyFill="0" applyBorder="0" applyAlignment="0" applyProtection="0"/>
    <xf numFmtId="0" fontId="34" fillId="0" borderId="0"/>
    <xf numFmtId="0" fontId="71" fillId="0" borderId="145"/>
    <xf numFmtId="0" fontId="127" fillId="42" borderId="104"/>
    <xf numFmtId="0" fontId="127" fillId="0" borderId="104"/>
    <xf numFmtId="0" fontId="71" fillId="0" borderId="104"/>
    <xf numFmtId="0" fontId="71" fillId="0" borderId="104"/>
    <xf numFmtId="0" fontId="50" fillId="0" borderId="119">
      <alignment horizontal="left" vertical="center"/>
    </xf>
    <xf numFmtId="0" fontId="50" fillId="0" borderId="119">
      <alignment horizontal="left" vertical="center"/>
    </xf>
    <xf numFmtId="0" fontId="71" fillId="0" borderId="104"/>
    <xf numFmtId="0" fontId="71" fillId="0" borderId="104"/>
    <xf numFmtId="37" fontId="106" fillId="0" borderId="26" applyNumberFormat="0" applyFont="0" applyBorder="0" applyAlignment="0" applyProtection="0">
      <alignment horizontal="centerContinuous"/>
    </xf>
    <xf numFmtId="0" fontId="127" fillId="0" borderId="104"/>
    <xf numFmtId="9" fontId="35" fillId="0" borderId="0" applyFont="0" applyFill="0" applyBorder="0" applyAlignment="0" applyProtection="0"/>
    <xf numFmtId="0" fontId="127" fillId="42" borderId="104"/>
    <xf numFmtId="44" fontId="6" fillId="0" borderId="0" applyFont="0" applyFill="0" applyBorder="0" applyAlignment="0" applyProtection="0"/>
    <xf numFmtId="0" fontId="59" fillId="20" borderId="141" applyNumberFormat="0" applyAlignment="0" applyProtection="0"/>
    <xf numFmtId="37" fontId="106" fillId="0" borderId="133" applyNumberFormat="0" applyFont="0" applyBorder="0" applyAlignment="0" applyProtection="0">
      <alignment horizontal="centerContinuous"/>
    </xf>
    <xf numFmtId="0" fontId="33" fillId="25" borderId="140" applyNumberFormat="0" applyFont="0" applyAlignment="0" applyProtection="0"/>
    <xf numFmtId="0" fontId="54" fillId="7" borderId="130" applyNumberFormat="0" applyAlignment="0" applyProtection="0"/>
    <xf numFmtId="0" fontId="54" fillId="7" borderId="139" applyNumberFormat="0" applyAlignment="0" applyProtection="0"/>
    <xf numFmtId="0" fontId="203" fillId="76" borderId="0" applyNumberFormat="0" applyBorder="0" applyAlignment="0" applyProtection="0"/>
    <xf numFmtId="37" fontId="106" fillId="0" borderId="133" applyNumberFormat="0" applyFont="0" applyBorder="0" applyAlignment="0" applyProtection="0">
      <alignment horizontal="centerContinuous"/>
    </xf>
    <xf numFmtId="0" fontId="50" fillId="0" borderId="137">
      <alignment horizontal="left" vertical="center"/>
    </xf>
    <xf numFmtId="0" fontId="71" fillId="0" borderId="136"/>
    <xf numFmtId="175" fontId="91" fillId="0" borderId="0"/>
    <xf numFmtId="0" fontId="6" fillId="47" borderId="0" applyNumberFormat="0" applyBorder="0" applyAlignment="0" applyProtection="0"/>
    <xf numFmtId="0" fontId="54" fillId="7" borderId="130" applyNumberFormat="0" applyAlignment="0" applyProtection="0"/>
    <xf numFmtId="0" fontId="54" fillId="7" borderId="139" applyNumberFormat="0" applyAlignment="0" applyProtection="0"/>
    <xf numFmtId="0" fontId="127" fillId="0" borderId="145"/>
    <xf numFmtId="0" fontId="54" fillId="7" borderId="121" applyNumberFormat="0" applyAlignment="0" applyProtection="0"/>
    <xf numFmtId="0" fontId="203" fillId="75" borderId="0" applyNumberFormat="0" applyBorder="0" applyAlignment="0" applyProtection="0"/>
    <xf numFmtId="0" fontId="127" fillId="0" borderId="136"/>
    <xf numFmtId="0" fontId="127" fillId="42" borderId="127"/>
    <xf numFmtId="0" fontId="59" fillId="20" borderId="150" applyNumberFormat="0" applyAlignment="0" applyProtection="0"/>
    <xf numFmtId="0" fontId="6" fillId="0" borderId="0"/>
    <xf numFmtId="0" fontId="127" fillId="0" borderId="127"/>
    <xf numFmtId="0" fontId="71" fillId="0" borderId="127"/>
    <xf numFmtId="0" fontId="71" fillId="0" borderId="127"/>
    <xf numFmtId="0" fontId="50" fillId="0" borderId="128">
      <alignment horizontal="left" vertical="center"/>
    </xf>
    <xf numFmtId="0" fontId="54" fillId="7" borderId="121" applyNumberFormat="0" applyAlignment="0" applyProtection="0"/>
    <xf numFmtId="0" fontId="71" fillId="0" borderId="145"/>
    <xf numFmtId="0" fontId="50" fillId="0" borderId="128">
      <alignment horizontal="left" vertical="center"/>
    </xf>
    <xf numFmtId="0" fontId="71" fillId="0" borderId="127"/>
    <xf numFmtId="0" fontId="33" fillId="25" borderId="122" applyNumberFormat="0" applyFont="0" applyAlignment="0" applyProtection="0"/>
    <xf numFmtId="0" fontId="71" fillId="0" borderId="127"/>
    <xf numFmtId="37" fontId="106" fillId="0" borderId="124" applyNumberFormat="0" applyFont="0" applyBorder="0" applyAlignment="0" applyProtection="0">
      <alignment horizontal="centerContinuous"/>
    </xf>
    <xf numFmtId="0" fontId="63" fillId="0" borderId="125" applyNumberFormat="0" applyFill="0" applyAlignment="0" applyProtection="0"/>
    <xf numFmtId="0" fontId="127" fillId="0" borderId="127"/>
    <xf numFmtId="0" fontId="59" fillId="56" borderId="150" applyNumberFormat="0" applyAlignment="0" applyProtection="0"/>
    <xf numFmtId="0" fontId="6" fillId="63" borderId="0" applyNumberFormat="0" applyBorder="0" applyAlignment="0" applyProtection="0"/>
    <xf numFmtId="0" fontId="127" fillId="42" borderId="154"/>
    <xf numFmtId="0" fontId="54" fillId="24" borderId="139" applyNumberFormat="0" applyAlignment="0" applyProtection="0"/>
    <xf numFmtId="0" fontId="40" fillId="0" borderId="1" applyNumberFormat="0" applyFill="0" applyAlignment="0" applyProtection="0"/>
    <xf numFmtId="0" fontId="35" fillId="25" borderId="149" applyNumberFormat="0" applyFont="0" applyAlignment="0" applyProtection="0"/>
    <xf numFmtId="0" fontId="34" fillId="25" borderId="149" applyNumberFormat="0" applyFont="0" applyAlignment="0" applyProtection="0"/>
    <xf numFmtId="0" fontId="203" fillId="75" borderId="0" applyNumberFormat="0" applyBorder="0" applyAlignment="0" applyProtection="0"/>
    <xf numFmtId="0" fontId="6" fillId="65" borderId="0" applyNumberFormat="0" applyBorder="0" applyAlignment="0" applyProtection="0"/>
    <xf numFmtId="0" fontId="59" fillId="20" borderId="123" applyNumberFormat="0" applyAlignment="0" applyProtection="0"/>
    <xf numFmtId="0" fontId="127" fillId="42" borderId="127"/>
    <xf numFmtId="37" fontId="106" fillId="0" borderId="151" applyNumberFormat="0" applyFont="0" applyBorder="0" applyAlignment="0" applyProtection="0">
      <alignment horizontal="centerContinuous"/>
    </xf>
    <xf numFmtId="0" fontId="42" fillId="20" borderId="121" applyNumberFormat="0" applyAlignment="0" applyProtection="0"/>
    <xf numFmtId="0" fontId="127" fillId="42" borderId="127"/>
    <xf numFmtId="0" fontId="54" fillId="7" borderId="121" applyNumberFormat="0" applyAlignment="0" applyProtection="0"/>
    <xf numFmtId="0" fontId="63" fillId="0" borderId="143" applyNumberFormat="0" applyFill="0" applyAlignment="0" applyProtection="0"/>
    <xf numFmtId="0" fontId="71" fillId="0" borderId="127"/>
    <xf numFmtId="0" fontId="63" fillId="0" borderId="152" applyNumberFormat="0" applyFill="0" applyAlignment="0" applyProtection="0"/>
    <xf numFmtId="0" fontId="42" fillId="56" borderId="130" applyNumberFormat="0" applyAlignment="0" applyProtection="0"/>
    <xf numFmtId="0" fontId="203" fillId="79" borderId="0" applyNumberFormat="0" applyBorder="0" applyAlignment="0" applyProtection="0"/>
    <xf numFmtId="0" fontId="203" fillId="78" borderId="0" applyNumberFormat="0" applyBorder="0" applyAlignment="0" applyProtection="0"/>
    <xf numFmtId="0" fontId="203" fillId="75" borderId="0" applyNumberFormat="0" applyBorder="0" applyAlignment="0" applyProtection="0"/>
    <xf numFmtId="0" fontId="54" fillId="24" borderId="121" applyNumberFormat="0" applyAlignment="0" applyProtection="0"/>
    <xf numFmtId="0" fontId="63" fillId="0" borderId="143" applyNumberFormat="0" applyFill="0" applyAlignment="0" applyProtection="0"/>
    <xf numFmtId="0" fontId="71" fillId="0" borderId="145"/>
    <xf numFmtId="0" fontId="203" fillId="74" borderId="0" applyNumberFormat="0" applyBorder="0" applyAlignment="0" applyProtection="0"/>
    <xf numFmtId="0" fontId="203" fillId="76" borderId="0" applyNumberFormat="0" applyBorder="0" applyAlignment="0" applyProtection="0"/>
    <xf numFmtId="0" fontId="59" fillId="56" borderId="123" applyNumberFormat="0" applyAlignment="0" applyProtection="0"/>
    <xf numFmtId="0" fontId="54" fillId="7" borderId="121" applyNumberFormat="0" applyAlignment="0" applyProtection="0"/>
    <xf numFmtId="0" fontId="127" fillId="0" borderId="145"/>
    <xf numFmtId="175" fontId="91" fillId="0" borderId="0"/>
    <xf numFmtId="0" fontId="63" fillId="0" borderId="129" applyNumberFormat="0" applyFill="0" applyAlignment="0" applyProtection="0"/>
    <xf numFmtId="0" fontId="71" fillId="0" borderId="145"/>
    <xf numFmtId="0" fontId="6" fillId="65" borderId="0" applyNumberFormat="0" applyBorder="0" applyAlignment="0" applyProtection="0"/>
    <xf numFmtId="4" fontId="202" fillId="0" borderId="144" applyNumberFormat="0" applyProtection="0">
      <alignment horizontal="right" vertical="center"/>
    </xf>
    <xf numFmtId="0" fontId="54" fillId="7" borderId="130" applyNumberFormat="0" applyAlignment="0" applyProtection="0"/>
    <xf numFmtId="0" fontId="203" fillId="74" borderId="0" applyNumberFormat="0" applyBorder="0" applyAlignment="0" applyProtection="0"/>
    <xf numFmtId="0" fontId="127" fillId="0" borderId="127"/>
    <xf numFmtId="0" fontId="63" fillId="0" borderId="125" applyNumberFormat="0" applyFill="0" applyAlignment="0" applyProtection="0"/>
    <xf numFmtId="0" fontId="59" fillId="20" borderId="123" applyNumberFormat="0" applyAlignment="0" applyProtection="0"/>
    <xf numFmtId="37" fontId="106" fillId="0" borderId="124" applyNumberFormat="0" applyFont="0" applyBorder="0" applyAlignment="0" applyProtection="0">
      <alignment horizontal="centerContinuous"/>
    </xf>
    <xf numFmtId="0" fontId="71" fillId="0" borderId="127"/>
    <xf numFmtId="0" fontId="71" fillId="0" borderId="127"/>
    <xf numFmtId="0" fontId="54" fillId="7" borderId="121" applyNumberFormat="0" applyAlignment="0" applyProtection="0"/>
    <xf numFmtId="0" fontId="71" fillId="0" borderId="127"/>
    <xf numFmtId="0" fontId="59" fillId="20" borderId="132" applyNumberFormat="0" applyAlignment="0" applyProtection="0"/>
    <xf numFmtId="0" fontId="54" fillId="7" borderId="139" applyNumberFormat="0" applyAlignment="0" applyProtection="0"/>
    <xf numFmtId="37" fontId="106" fillId="0" borderId="151" applyNumberFormat="0" applyFont="0" applyBorder="0" applyAlignment="0" applyProtection="0">
      <alignment horizontal="centerContinuous"/>
    </xf>
    <xf numFmtId="0" fontId="42" fillId="56" borderId="121" applyNumberFormat="0" applyAlignment="0" applyProtection="0"/>
    <xf numFmtId="0" fontId="127" fillId="0" borderId="127"/>
    <xf numFmtId="0" fontId="6" fillId="50" borderId="0" applyNumberFormat="0" applyBorder="0" applyAlignment="0" applyProtection="0"/>
    <xf numFmtId="0" fontId="35" fillId="25" borderId="149" applyNumberFormat="0" applyFont="0" applyAlignment="0" applyProtection="0"/>
    <xf numFmtId="0" fontId="35" fillId="25" borderId="122" applyNumberFormat="0" applyFont="0" applyAlignment="0" applyProtection="0"/>
    <xf numFmtId="0" fontId="33" fillId="25" borderId="122" applyNumberFormat="0" applyFont="0" applyAlignment="0" applyProtection="0"/>
    <xf numFmtId="0" fontId="42" fillId="20" borderId="130" applyNumberFormat="0" applyAlignment="0" applyProtection="0"/>
    <xf numFmtId="0" fontId="42" fillId="20" borderId="121" applyNumberFormat="0" applyAlignment="0" applyProtection="0"/>
    <xf numFmtId="0" fontId="203" fillId="75" borderId="0" applyNumberFormat="0" applyBorder="0" applyAlignment="0" applyProtection="0"/>
    <xf numFmtId="0" fontId="6" fillId="47" borderId="0" applyNumberFormat="0" applyBorder="0" applyAlignment="0" applyProtection="0"/>
    <xf numFmtId="0" fontId="6" fillId="66" borderId="0" applyNumberFormat="0" applyBorder="0" applyAlignment="0" applyProtection="0"/>
    <xf numFmtId="0" fontId="203" fillId="76" borderId="0" applyNumberFormat="0" applyBorder="0" applyAlignment="0" applyProtection="0"/>
    <xf numFmtId="0" fontId="6" fillId="49" borderId="0" applyNumberFormat="0" applyBorder="0" applyAlignment="0" applyProtection="0"/>
    <xf numFmtId="0" fontId="71" fillId="0" borderId="154"/>
    <xf numFmtId="0" fontId="42" fillId="20" borderId="121" applyNumberFormat="0" applyAlignment="0" applyProtection="0"/>
    <xf numFmtId="0" fontId="54" fillId="7" borderId="121" applyNumberFormat="0" applyAlignment="0" applyProtection="0"/>
    <xf numFmtId="0" fontId="35" fillId="25" borderId="131" applyNumberFormat="0" applyFont="0" applyAlignment="0" applyProtection="0"/>
    <xf numFmtId="0" fontId="203" fillId="78" borderId="0" applyNumberFormat="0" applyBorder="0" applyAlignment="0" applyProtection="0"/>
    <xf numFmtId="0" fontId="203" fillId="77" borderId="0" applyNumberFormat="0" applyBorder="0" applyAlignment="0" applyProtection="0"/>
    <xf numFmtId="37" fontId="106" fillId="0" borderId="142" applyNumberFormat="0" applyFont="0" applyBorder="0" applyAlignment="0" applyProtection="0">
      <alignment horizontal="centerContinuous"/>
    </xf>
    <xf numFmtId="0" fontId="35" fillId="25" borderId="122" applyNumberFormat="0" applyFont="0" applyAlignment="0" applyProtection="0"/>
    <xf numFmtId="0" fontId="35" fillId="25" borderId="122" applyNumberFormat="0" applyFont="0" applyAlignment="0" applyProtection="0"/>
    <xf numFmtId="0" fontId="35" fillId="25" borderId="122" applyNumberFormat="0" applyFont="0" applyAlignment="0" applyProtection="0"/>
    <xf numFmtId="0" fontId="42" fillId="56" borderId="139" applyNumberFormat="0" applyAlignment="0" applyProtection="0"/>
    <xf numFmtId="0" fontId="59" fillId="20" borderId="123" applyNumberFormat="0" applyAlignment="0" applyProtection="0"/>
    <xf numFmtId="0" fontId="127" fillId="42" borderId="145"/>
    <xf numFmtId="0" fontId="6" fillId="52" borderId="0" applyNumberFormat="0" applyBorder="0" applyAlignment="0" applyProtection="0"/>
    <xf numFmtId="0" fontId="35" fillId="25" borderId="149" applyNumberFormat="0" applyFont="0" applyAlignment="0" applyProtection="0"/>
    <xf numFmtId="0" fontId="63" fillId="0" borderId="125" applyNumberFormat="0" applyFill="0" applyAlignment="0" applyProtection="0"/>
    <xf numFmtId="0" fontId="71" fillId="0" borderId="154"/>
    <xf numFmtId="0" fontId="149" fillId="62" borderId="22"/>
    <xf numFmtId="0" fontId="33" fillId="25" borderId="131" applyNumberFormat="0" applyFont="0" applyAlignment="0" applyProtection="0"/>
    <xf numFmtId="0" fontId="127" fillId="0" borderId="136"/>
    <xf numFmtId="0" fontId="203" fillId="78" borderId="0" applyNumberFormat="0" applyBorder="0" applyAlignment="0" applyProtection="0"/>
    <xf numFmtId="0" fontId="6" fillId="49" borderId="0" applyNumberFormat="0" applyBorder="0" applyAlignment="0" applyProtection="0"/>
    <xf numFmtId="0" fontId="42" fillId="20" borderId="139" applyNumberFormat="0" applyAlignment="0" applyProtection="0"/>
    <xf numFmtId="0" fontId="6" fillId="50" borderId="0" applyNumberFormat="0" applyBorder="0" applyAlignment="0" applyProtection="0"/>
    <xf numFmtId="0" fontId="127" fillId="0" borderId="145"/>
    <xf numFmtId="0" fontId="6" fillId="63" borderId="0" applyNumberFormat="0" applyBorder="0" applyAlignment="0" applyProtection="0"/>
    <xf numFmtId="0" fontId="63" fillId="0" borderId="143" applyNumberFormat="0" applyFill="0" applyAlignment="0" applyProtection="0"/>
    <xf numFmtId="0" fontId="59" fillId="20" borderId="141" applyNumberFormat="0" applyAlignment="0" applyProtection="0"/>
    <xf numFmtId="0" fontId="59" fillId="20" borderId="123" applyNumberFormat="0" applyAlignment="0" applyProtection="0"/>
    <xf numFmtId="0" fontId="54" fillId="7" borderId="121" applyNumberFormat="0" applyAlignment="0" applyProtection="0"/>
    <xf numFmtId="0" fontId="54" fillId="7" borderId="121" applyNumberFormat="0" applyAlignment="0" applyProtection="0"/>
    <xf numFmtId="0" fontId="35" fillId="25" borderId="122" applyNumberFormat="0" applyFont="0" applyAlignment="0" applyProtection="0"/>
    <xf numFmtId="37" fontId="106" fillId="0" borderId="133" applyNumberFormat="0" applyFont="0" applyBorder="0" applyAlignment="0" applyProtection="0">
      <alignment horizontal="centerContinuous"/>
    </xf>
    <xf numFmtId="0" fontId="127" fillId="42" borderId="127"/>
    <xf numFmtId="0" fontId="127" fillId="0" borderId="127"/>
    <xf numFmtId="37" fontId="106" fillId="0" borderId="124" applyNumberFormat="0" applyFont="0" applyBorder="0" applyAlignment="0" applyProtection="0">
      <alignment horizontal="centerContinuous"/>
    </xf>
    <xf numFmtId="0" fontId="71" fillId="0" borderId="127"/>
    <xf numFmtId="0" fontId="71" fillId="0" borderId="127"/>
    <xf numFmtId="0" fontId="50" fillId="0" borderId="128">
      <alignment horizontal="left" vertical="center"/>
    </xf>
    <xf numFmtId="0" fontId="54" fillId="7" borderId="121" applyNumberFormat="0" applyAlignment="0" applyProtection="0"/>
    <xf numFmtId="0" fontId="50" fillId="0" borderId="128">
      <alignment horizontal="left" vertical="center"/>
    </xf>
    <xf numFmtId="0" fontId="71" fillId="0" borderId="127"/>
    <xf numFmtId="0" fontId="33" fillId="25" borderId="122" applyNumberFormat="0" applyFont="0" applyAlignment="0" applyProtection="0"/>
    <xf numFmtId="0" fontId="71" fillId="0" borderId="127"/>
    <xf numFmtId="37" fontId="106" fillId="0" borderId="124" applyNumberFormat="0" applyFont="0" applyBorder="0" applyAlignment="0" applyProtection="0">
      <alignment horizontal="centerContinuous"/>
    </xf>
    <xf numFmtId="0" fontId="63" fillId="0" borderId="125" applyNumberFormat="0" applyFill="0" applyAlignment="0" applyProtection="0"/>
    <xf numFmtId="0" fontId="127" fillId="0" borderId="127"/>
    <xf numFmtId="0" fontId="59" fillId="20" borderId="123" applyNumberFormat="0" applyAlignment="0" applyProtection="0"/>
    <xf numFmtId="0" fontId="127" fillId="42" borderId="127"/>
    <xf numFmtId="0" fontId="42" fillId="20" borderId="121" applyNumberFormat="0" applyAlignment="0" applyProtection="0"/>
    <xf numFmtId="0" fontId="127" fillId="42" borderId="127"/>
    <xf numFmtId="0" fontId="54" fillId="7" borderId="121" applyNumberFormat="0" applyAlignment="0" applyProtection="0"/>
    <xf numFmtId="0" fontId="63" fillId="0" borderId="125" applyNumberFormat="0" applyFill="0" applyAlignment="0" applyProtection="0"/>
    <xf numFmtId="0" fontId="59" fillId="20" borderId="123" applyNumberFormat="0" applyAlignment="0" applyProtection="0"/>
    <xf numFmtId="0" fontId="71" fillId="0" borderId="127"/>
    <xf numFmtId="0" fontId="127" fillId="0" borderId="127"/>
    <xf numFmtId="4" fontId="202" fillId="0" borderId="126" applyNumberFormat="0" applyProtection="0">
      <alignment horizontal="right" vertical="center"/>
    </xf>
    <xf numFmtId="0" fontId="71" fillId="0" borderId="127"/>
    <xf numFmtId="0" fontId="63" fillId="0" borderId="125" applyNumberFormat="0" applyFill="0" applyAlignment="0" applyProtection="0"/>
    <xf numFmtId="0" fontId="63" fillId="0" borderId="125" applyNumberFormat="0" applyFill="0" applyAlignment="0" applyProtection="0"/>
    <xf numFmtId="0" fontId="127" fillId="0" borderId="127"/>
    <xf numFmtId="37" fontId="106" fillId="0" borderId="124" applyNumberFormat="0" applyFont="0" applyBorder="0" applyAlignment="0" applyProtection="0">
      <alignment horizontal="centerContinuous"/>
    </xf>
    <xf numFmtId="0" fontId="71" fillId="0" borderId="127"/>
    <xf numFmtId="0" fontId="54" fillId="24" borderId="121" applyNumberFormat="0" applyAlignment="0" applyProtection="0"/>
    <xf numFmtId="0" fontId="59" fillId="56" borderId="123" applyNumberFormat="0" applyAlignment="0" applyProtection="0"/>
    <xf numFmtId="0" fontId="54" fillId="24" borderId="121" applyNumberFormat="0" applyAlignment="0" applyProtection="0"/>
    <xf numFmtId="0" fontId="59" fillId="20" borderId="123" applyNumberFormat="0" applyAlignment="0" applyProtection="0"/>
    <xf numFmtId="0" fontId="54" fillId="24" borderId="121" applyNumberFormat="0" applyAlignment="0" applyProtection="0"/>
    <xf numFmtId="0" fontId="6" fillId="48" borderId="0" applyNumberFormat="0" applyBorder="0" applyAlignment="0" applyProtection="0"/>
    <xf numFmtId="0" fontId="71" fillId="0" borderId="127"/>
    <xf numFmtId="0" fontId="54" fillId="7" borderId="121" applyNumberFormat="0" applyAlignment="0" applyProtection="0"/>
    <xf numFmtId="0" fontId="63" fillId="0" borderId="129" applyNumberFormat="0" applyFill="0" applyAlignment="0" applyProtection="0"/>
    <xf numFmtId="0" fontId="54" fillId="7" borderId="121" applyNumberFormat="0" applyAlignment="0" applyProtection="0"/>
    <xf numFmtId="0" fontId="35" fillId="25" borderId="122" applyNumberFormat="0" applyFont="0" applyAlignment="0" applyProtection="0"/>
    <xf numFmtId="37" fontId="106" fillId="0" borderId="124" applyNumberFormat="0" applyFont="0" applyBorder="0" applyAlignment="0" applyProtection="0">
      <alignment horizontal="centerContinuous"/>
    </xf>
    <xf numFmtId="0" fontId="59" fillId="56" borderId="123" applyNumberFormat="0" applyAlignment="0" applyProtection="0"/>
    <xf numFmtId="0" fontId="54" fillId="7" borderId="121" applyNumberFormat="0" applyAlignment="0" applyProtection="0"/>
    <xf numFmtId="0" fontId="6" fillId="66" borderId="0" applyNumberFormat="0" applyBorder="0" applyAlignment="0" applyProtection="0"/>
    <xf numFmtId="0" fontId="35" fillId="25" borderId="122" applyNumberFormat="0" applyFont="0" applyAlignment="0" applyProtection="0"/>
    <xf numFmtId="0" fontId="42" fillId="20" borderId="121" applyNumberFormat="0" applyAlignment="0" applyProtection="0"/>
    <xf numFmtId="0" fontId="42" fillId="20" borderId="121" applyNumberFormat="0" applyAlignment="0" applyProtection="0"/>
    <xf numFmtId="0" fontId="42" fillId="20" borderId="130" applyNumberFormat="0" applyAlignment="0" applyProtection="0"/>
    <xf numFmtId="0" fontId="63" fillId="0" borderId="129" applyNumberFormat="0" applyFill="0" applyAlignment="0" applyProtection="0"/>
    <xf numFmtId="0" fontId="63" fillId="0" borderId="125" applyNumberFormat="0" applyFill="0" applyAlignment="0" applyProtection="0"/>
    <xf numFmtId="0" fontId="54" fillId="7" borderId="121" applyNumberFormat="0" applyAlignment="0" applyProtection="0"/>
    <xf numFmtId="0" fontId="59" fillId="20" borderId="123" applyNumberFormat="0" applyAlignment="0" applyProtection="0"/>
    <xf numFmtId="0" fontId="35" fillId="25" borderId="122" applyNumberFormat="0" applyFont="0" applyAlignment="0" applyProtection="0"/>
    <xf numFmtId="0" fontId="42" fillId="20" borderId="121" applyNumberFormat="0" applyAlignment="0" applyProtection="0"/>
    <xf numFmtId="0" fontId="127" fillId="42" borderId="127"/>
    <xf numFmtId="0" fontId="54" fillId="7" borderId="121" applyNumberFormat="0" applyAlignment="0" applyProtection="0"/>
    <xf numFmtId="0" fontId="42" fillId="56" borderId="121" applyNumberFormat="0" applyAlignment="0" applyProtection="0"/>
    <xf numFmtId="0" fontId="59" fillId="20" borderId="123" applyNumberFormat="0" applyAlignment="0" applyProtection="0"/>
    <xf numFmtId="0" fontId="127" fillId="0" borderId="127"/>
    <xf numFmtId="0" fontId="54" fillId="24" borderId="121" applyNumberFormat="0" applyAlignment="0" applyProtection="0"/>
    <xf numFmtId="0" fontId="54" fillId="7" borderId="121" applyNumberFormat="0" applyAlignment="0" applyProtection="0"/>
    <xf numFmtId="0" fontId="59" fillId="20" borderId="123" applyNumberFormat="0" applyAlignment="0" applyProtection="0"/>
    <xf numFmtId="0" fontId="35" fillId="25" borderId="122" applyNumberFormat="0" applyFont="0" applyAlignment="0" applyProtection="0"/>
    <xf numFmtId="0" fontId="71" fillId="0" borderId="127"/>
    <xf numFmtId="0" fontId="42" fillId="20" borderId="121" applyNumberFormat="0" applyAlignment="0" applyProtection="0"/>
    <xf numFmtId="0" fontId="42" fillId="20" borderId="121" applyNumberFormat="0" applyAlignment="0" applyProtection="0"/>
    <xf numFmtId="0" fontId="42" fillId="20" borderId="121" applyNumberFormat="0" applyAlignment="0" applyProtection="0"/>
    <xf numFmtId="0" fontId="42" fillId="20" borderId="121" applyNumberFormat="0" applyAlignment="0" applyProtection="0"/>
    <xf numFmtId="0" fontId="54" fillId="7" borderId="121" applyNumberFormat="0" applyAlignment="0" applyProtection="0"/>
    <xf numFmtId="0" fontId="33" fillId="25" borderId="122" applyNumberFormat="0" applyFont="0" applyAlignment="0" applyProtection="0"/>
    <xf numFmtId="0" fontId="63" fillId="0" borderId="125" applyNumberFormat="0" applyFill="0" applyAlignment="0" applyProtection="0"/>
    <xf numFmtId="0" fontId="63" fillId="0" borderId="125" applyNumberFormat="0" applyFill="0" applyAlignment="0" applyProtection="0"/>
    <xf numFmtId="0" fontId="59" fillId="56" borderId="123" applyNumberFormat="0" applyAlignment="0" applyProtection="0"/>
    <xf numFmtId="0" fontId="63" fillId="0" borderId="129" applyNumberFormat="0" applyFill="0" applyAlignment="0" applyProtection="0"/>
    <xf numFmtId="0" fontId="54" fillId="7" borderId="121" applyNumberFormat="0" applyAlignment="0" applyProtection="0"/>
    <xf numFmtId="0" fontId="54" fillId="7" borderId="121" applyNumberFormat="0" applyAlignment="0" applyProtection="0"/>
    <xf numFmtId="0" fontId="54" fillId="7" borderId="121" applyNumberFormat="0" applyAlignment="0" applyProtection="0"/>
    <xf numFmtId="0" fontId="54" fillId="7" borderId="121" applyNumberFormat="0" applyAlignment="0" applyProtection="0"/>
    <xf numFmtId="0" fontId="54" fillId="7" borderId="121" applyNumberFormat="0" applyAlignment="0" applyProtection="0"/>
    <xf numFmtId="0" fontId="54" fillId="7" borderId="121" applyNumberFormat="0" applyAlignment="0" applyProtection="0"/>
    <xf numFmtId="37" fontId="106" fillId="0" borderId="124" applyNumberFormat="0" applyFont="0" applyBorder="0" applyAlignment="0" applyProtection="0">
      <alignment horizontal="centerContinuous"/>
    </xf>
    <xf numFmtId="0" fontId="35" fillId="25" borderId="122" applyNumberFormat="0" applyFont="0" applyAlignment="0" applyProtection="0"/>
    <xf numFmtId="0" fontId="35" fillId="25" borderId="122" applyNumberFormat="0" applyFont="0" applyAlignment="0" applyProtection="0"/>
    <xf numFmtId="0" fontId="35" fillId="25" borderId="122" applyNumberFormat="0" applyFont="0" applyAlignment="0" applyProtection="0"/>
    <xf numFmtId="0" fontId="35" fillId="25" borderId="122" applyNumberFormat="0" applyFont="0" applyAlignment="0" applyProtection="0"/>
    <xf numFmtId="0" fontId="59" fillId="20" borderId="123" applyNumberFormat="0" applyAlignment="0" applyProtection="0"/>
    <xf numFmtId="0" fontId="59" fillId="20" borderId="123" applyNumberFormat="0" applyAlignment="0" applyProtection="0"/>
    <xf numFmtId="0" fontId="59" fillId="20" borderId="123" applyNumberFormat="0" applyAlignment="0" applyProtection="0"/>
    <xf numFmtId="0" fontId="59" fillId="20" borderId="123" applyNumberFormat="0" applyAlignment="0" applyProtection="0"/>
    <xf numFmtId="0" fontId="42" fillId="20" borderId="121" applyNumberFormat="0" applyAlignment="0" applyProtection="0"/>
    <xf numFmtId="0" fontId="42" fillId="56" borderId="121" applyNumberFormat="0" applyAlignment="0" applyProtection="0"/>
    <xf numFmtId="0" fontId="33" fillId="25" borderId="122" applyNumberFormat="0" applyFont="0" applyAlignment="0" applyProtection="0"/>
    <xf numFmtId="0" fontId="127" fillId="0" borderId="127"/>
    <xf numFmtId="0" fontId="42" fillId="20" borderId="121" applyNumberFormat="0" applyAlignment="0" applyProtection="0"/>
    <xf numFmtId="0" fontId="42" fillId="20" borderId="121" applyNumberFormat="0" applyAlignment="0" applyProtection="0"/>
    <xf numFmtId="0" fontId="71" fillId="0" borderId="127"/>
    <xf numFmtId="0" fontId="42" fillId="20" borderId="121" applyNumberFormat="0" applyAlignment="0" applyProtection="0"/>
    <xf numFmtId="4" fontId="202" fillId="0" borderId="126" applyNumberFormat="0" applyProtection="0">
      <alignment horizontal="right" vertical="center"/>
    </xf>
    <xf numFmtId="0" fontId="42" fillId="20" borderId="121" applyNumberFormat="0" applyAlignment="0" applyProtection="0"/>
    <xf numFmtId="0" fontId="54" fillId="7" borderId="121" applyNumberFormat="0" applyAlignment="0" applyProtection="0"/>
    <xf numFmtId="0" fontId="63" fillId="0" borderId="125" applyNumberFormat="0" applyFill="0" applyAlignment="0" applyProtection="0"/>
    <xf numFmtId="0" fontId="63" fillId="0" borderId="125" applyNumberFormat="0" applyFill="0" applyAlignment="0" applyProtection="0"/>
    <xf numFmtId="0" fontId="63" fillId="0" borderId="125" applyNumberFormat="0" applyFill="0" applyAlignment="0" applyProtection="0"/>
    <xf numFmtId="0" fontId="54" fillId="24" borderId="121" applyNumberFormat="0" applyAlignment="0" applyProtection="0"/>
    <xf numFmtId="0" fontId="50" fillId="0" borderId="128">
      <alignment horizontal="left" vertical="center"/>
    </xf>
    <xf numFmtId="0" fontId="127" fillId="42" borderId="127"/>
    <xf numFmtId="0" fontId="71" fillId="0" borderId="127"/>
    <xf numFmtId="0" fontId="59" fillId="20" borderId="123" applyNumberFormat="0" applyAlignment="0" applyProtection="0"/>
    <xf numFmtId="0" fontId="54" fillId="24" borderId="121" applyNumberFormat="0" applyAlignment="0" applyProtection="0"/>
    <xf numFmtId="0" fontId="35" fillId="25" borderId="122" applyNumberFormat="0" applyFont="0" applyAlignment="0" applyProtection="0"/>
    <xf numFmtId="0" fontId="71" fillId="0" borderId="127"/>
    <xf numFmtId="0" fontId="35" fillId="25" borderId="122" applyNumberFormat="0" applyFont="0" applyAlignment="0" applyProtection="0"/>
    <xf numFmtId="0" fontId="59" fillId="56" borderId="123" applyNumberFormat="0" applyAlignment="0" applyProtection="0"/>
    <xf numFmtId="0" fontId="35" fillId="25" borderId="122" applyNumberFormat="0" applyFont="0" applyAlignment="0" applyProtection="0"/>
    <xf numFmtId="0" fontId="35" fillId="25" borderId="122" applyNumberFormat="0" applyFont="0" applyAlignment="0" applyProtection="0"/>
    <xf numFmtId="0" fontId="59" fillId="20" borderId="123" applyNumberFormat="0" applyAlignment="0" applyProtection="0"/>
    <xf numFmtId="0" fontId="59" fillId="20" borderId="123" applyNumberFormat="0" applyAlignment="0" applyProtection="0"/>
    <xf numFmtId="0" fontId="35" fillId="25" borderId="122" applyNumberFormat="0" applyFont="0" applyAlignment="0" applyProtection="0"/>
    <xf numFmtId="0" fontId="59" fillId="20" borderId="123" applyNumberFormat="0" applyAlignment="0" applyProtection="0"/>
    <xf numFmtId="4" fontId="202" fillId="0" borderId="135" applyNumberFormat="0" applyProtection="0">
      <alignment horizontal="right" vertical="center"/>
    </xf>
    <xf numFmtId="0" fontId="54" fillId="7" borderId="121" applyNumberFormat="0" applyAlignment="0" applyProtection="0"/>
    <xf numFmtId="0" fontId="42" fillId="20" borderId="121" applyNumberFormat="0" applyAlignment="0" applyProtection="0"/>
    <xf numFmtId="0" fontId="54" fillId="24" borderId="121" applyNumberFormat="0" applyAlignment="0" applyProtection="0"/>
    <xf numFmtId="0" fontId="50" fillId="0" borderId="128">
      <alignment horizontal="left" vertical="center"/>
    </xf>
    <xf numFmtId="0" fontId="63" fillId="0" borderId="129" applyNumberFormat="0" applyFill="0" applyAlignment="0" applyProtection="0"/>
    <xf numFmtId="0" fontId="127" fillId="42" borderId="127"/>
    <xf numFmtId="0" fontId="127" fillId="42" borderId="127"/>
    <xf numFmtId="0" fontId="40" fillId="0" borderId="1" applyNumberFormat="0" applyFill="0" applyAlignment="0" applyProtection="0"/>
    <xf numFmtId="0" fontId="59" fillId="20" borderId="123" applyNumberFormat="0" applyAlignment="0" applyProtection="0"/>
    <xf numFmtId="0" fontId="54" fillId="7" borderId="148" applyNumberFormat="0" applyAlignment="0" applyProtection="0"/>
    <xf numFmtId="4" fontId="202" fillId="0" borderId="126" applyNumberFormat="0" applyProtection="0">
      <alignment horizontal="right" vertical="center"/>
    </xf>
    <xf numFmtId="37" fontId="106" fillId="0" borderId="124" applyNumberFormat="0" applyFont="0" applyBorder="0" applyAlignment="0" applyProtection="0">
      <alignment horizontal="centerContinuous"/>
    </xf>
    <xf numFmtId="0" fontId="63" fillId="0" borderId="125" applyNumberFormat="0" applyFill="0" applyAlignment="0" applyProtection="0"/>
    <xf numFmtId="0" fontId="63" fillId="0" borderId="125" applyNumberFormat="0" applyFill="0" applyAlignment="0" applyProtection="0"/>
    <xf numFmtId="0" fontId="63" fillId="0" borderId="125" applyNumberFormat="0" applyFill="0" applyAlignment="0" applyProtection="0"/>
    <xf numFmtId="0" fontId="42" fillId="20" borderId="121" applyNumberFormat="0" applyAlignment="0" applyProtection="0"/>
    <xf numFmtId="37" fontId="106" fillId="0" borderId="124" applyNumberFormat="0" applyFont="0" applyBorder="0" applyAlignment="0" applyProtection="0">
      <alignment horizontal="centerContinuous"/>
    </xf>
    <xf numFmtId="0" fontId="54" fillId="7" borderId="121" applyNumberFormat="0" applyAlignment="0" applyProtection="0"/>
    <xf numFmtId="0" fontId="34" fillId="25" borderId="122" applyNumberFormat="0" applyFont="0" applyAlignment="0" applyProtection="0"/>
    <xf numFmtId="0" fontId="59" fillId="20" borderId="123" applyNumberFormat="0" applyAlignment="0" applyProtection="0"/>
    <xf numFmtId="37" fontId="106" fillId="0" borderId="124" applyNumberFormat="0" applyFont="0" applyBorder="0" applyAlignment="0" applyProtection="0">
      <alignment horizontal="centerContinuous"/>
    </xf>
    <xf numFmtId="0" fontId="63" fillId="0" borderId="125" applyNumberFormat="0" applyFill="0" applyAlignment="0" applyProtection="0"/>
    <xf numFmtId="37" fontId="106" fillId="0" borderId="151" applyNumberFormat="0" applyFont="0" applyBorder="0" applyAlignment="0" applyProtection="0">
      <alignment horizontal="centerContinuous"/>
    </xf>
    <xf numFmtId="0" fontId="42" fillId="20" borderId="121" applyNumberFormat="0" applyAlignment="0" applyProtection="0"/>
    <xf numFmtId="0" fontId="63" fillId="0" borderId="134" applyNumberFormat="0" applyFill="0" applyAlignment="0" applyProtection="0"/>
    <xf numFmtId="0" fontId="54" fillId="7" borderId="121" applyNumberFormat="0" applyAlignment="0" applyProtection="0"/>
    <xf numFmtId="0" fontId="33" fillId="25" borderId="122" applyNumberFormat="0" applyFont="0" applyAlignment="0" applyProtection="0"/>
    <xf numFmtId="0" fontId="35" fillId="25" borderId="122" applyNumberFormat="0" applyFont="0" applyAlignment="0" applyProtection="0"/>
    <xf numFmtId="0" fontId="59" fillId="20" borderId="123" applyNumberFormat="0" applyAlignment="0" applyProtection="0"/>
    <xf numFmtId="37" fontId="106" fillId="0" borderId="124" applyNumberFormat="0" applyFont="0" applyBorder="0" applyAlignment="0" applyProtection="0">
      <alignment horizontal="centerContinuous"/>
    </xf>
    <xf numFmtId="0" fontId="63" fillId="0" borderId="125" applyNumberFormat="0" applyFill="0" applyAlignment="0" applyProtection="0"/>
    <xf numFmtId="0" fontId="42" fillId="20" borderId="148" applyNumberFormat="0" applyAlignment="0" applyProtection="0"/>
    <xf numFmtId="0" fontId="54" fillId="7" borderId="148" applyNumberFormat="0" applyAlignment="0" applyProtection="0"/>
    <xf numFmtId="0" fontId="42" fillId="20" borderId="139" applyNumberFormat="0" applyAlignment="0" applyProtection="0"/>
    <xf numFmtId="0" fontId="42" fillId="20" borderId="139" applyNumberFormat="0" applyAlignment="0" applyProtection="0"/>
    <xf numFmtId="0" fontId="33" fillId="25" borderId="140" applyNumberFormat="0" applyFont="0" applyAlignment="0" applyProtection="0"/>
    <xf numFmtId="0" fontId="33" fillId="25" borderId="149" applyNumberFormat="0" applyFont="0" applyAlignment="0" applyProtection="0"/>
    <xf numFmtId="0" fontId="59" fillId="20" borderId="141" applyNumberFormat="0" applyAlignment="0" applyProtection="0"/>
    <xf numFmtId="0" fontId="71" fillId="0" borderId="154"/>
    <xf numFmtId="0" fontId="127" fillId="42" borderId="127"/>
    <xf numFmtId="0" fontId="127" fillId="0" borderId="127"/>
    <xf numFmtId="0" fontId="127" fillId="0" borderId="145"/>
    <xf numFmtId="0" fontId="71" fillId="0" borderId="127"/>
    <xf numFmtId="0" fontId="71" fillId="0" borderId="127"/>
    <xf numFmtId="0" fontId="50" fillId="0" borderId="128">
      <alignment horizontal="left" vertical="center"/>
    </xf>
    <xf numFmtId="0" fontId="50" fillId="0" borderId="128">
      <alignment horizontal="left" vertical="center"/>
    </xf>
    <xf numFmtId="0" fontId="71" fillId="0" borderId="127"/>
    <xf numFmtId="0" fontId="71" fillId="0" borderId="127"/>
    <xf numFmtId="37" fontId="106" fillId="0" borderId="124" applyNumberFormat="0" applyFont="0" applyBorder="0" applyAlignment="0" applyProtection="0">
      <alignment horizontal="centerContinuous"/>
    </xf>
    <xf numFmtId="0" fontId="127" fillId="0" borderId="127"/>
    <xf numFmtId="0" fontId="127" fillId="42" borderId="127"/>
    <xf numFmtId="44" fontId="6" fillId="0" borderId="0" applyFont="0" applyFill="0" applyBorder="0" applyAlignment="0" applyProtection="0"/>
    <xf numFmtId="0" fontId="54" fillId="7" borderId="148" applyNumberFormat="0" applyAlignment="0" applyProtection="0"/>
    <xf numFmtId="9" fontId="6" fillId="0" borderId="0" applyFont="0" applyFill="0" applyBorder="0" applyAlignment="0" applyProtection="0"/>
    <xf numFmtId="0" fontId="54" fillId="24" borderId="148" applyNumberFormat="0" applyAlignment="0" applyProtection="0"/>
    <xf numFmtId="0" fontId="54" fillId="7" borderId="139" applyNumberFormat="0" applyAlignment="0" applyProtection="0"/>
    <xf numFmtId="0" fontId="169" fillId="60" borderId="54" applyNumberFormat="0" applyAlignment="0" applyProtection="0"/>
    <xf numFmtId="0" fontId="59" fillId="20" borderId="132" applyNumberFormat="0" applyAlignment="0" applyProtection="0"/>
    <xf numFmtId="0" fontId="54" fillId="7" borderId="130" applyNumberFormat="0" applyAlignment="0" applyProtection="0"/>
    <xf numFmtId="0" fontId="54" fillId="7" borderId="130" applyNumberFormat="0" applyAlignment="0" applyProtection="0"/>
    <xf numFmtId="0" fontId="35" fillId="25" borderId="131" applyNumberFormat="0" applyFont="0" applyAlignment="0" applyProtection="0"/>
    <xf numFmtId="0" fontId="127" fillId="42" borderId="136"/>
    <xf numFmtId="0" fontId="127" fillId="0" borderId="136"/>
    <xf numFmtId="37" fontId="106" fillId="0" borderId="133" applyNumberFormat="0" applyFont="0" applyBorder="0" applyAlignment="0" applyProtection="0">
      <alignment horizontal="centerContinuous"/>
    </xf>
    <xf numFmtId="0" fontId="71" fillId="0" borderId="136"/>
    <xf numFmtId="0" fontId="71" fillId="0" borderId="136"/>
    <xf numFmtId="0" fontId="50" fillId="0" borderId="137">
      <alignment horizontal="left" vertical="center"/>
    </xf>
    <xf numFmtId="0" fontId="54" fillId="7" borderId="130" applyNumberFormat="0" applyAlignment="0" applyProtection="0"/>
    <xf numFmtId="0" fontId="50" fillId="0" borderId="137">
      <alignment horizontal="left" vertical="center"/>
    </xf>
    <xf numFmtId="0" fontId="71" fillId="0" borderId="136"/>
    <xf numFmtId="0" fontId="33" fillId="25" borderId="131" applyNumberFormat="0" applyFont="0" applyAlignment="0" applyProtection="0"/>
    <xf numFmtId="0" fontId="71" fillId="0" borderId="136"/>
    <xf numFmtId="37" fontId="106" fillId="0" borderId="133" applyNumberFormat="0" applyFont="0" applyBorder="0" applyAlignment="0" applyProtection="0">
      <alignment horizontal="centerContinuous"/>
    </xf>
    <xf numFmtId="0" fontId="63" fillId="0" borderId="134" applyNumberFormat="0" applyFill="0" applyAlignment="0" applyProtection="0"/>
    <xf numFmtId="0" fontId="127" fillId="0" borderId="136"/>
    <xf numFmtId="0" fontId="59" fillId="20" borderId="132" applyNumberFormat="0" applyAlignment="0" applyProtection="0"/>
    <xf numFmtId="0" fontId="127" fillId="42" borderId="136"/>
    <xf numFmtId="0" fontId="42" fillId="20" borderId="130" applyNumberFormat="0" applyAlignment="0" applyProtection="0"/>
    <xf numFmtId="0" fontId="127" fillId="42" borderId="136"/>
    <xf numFmtId="0" fontId="54" fillId="7" borderId="130" applyNumberFormat="0" applyAlignment="0" applyProtection="0"/>
    <xf numFmtId="0" fontId="63" fillId="0" borderId="134" applyNumberFormat="0" applyFill="0" applyAlignment="0" applyProtection="0"/>
    <xf numFmtId="0" fontId="59" fillId="20" borderId="132" applyNumberFormat="0" applyAlignment="0" applyProtection="0"/>
    <xf numFmtId="0" fontId="71" fillId="0" borderId="136"/>
    <xf numFmtId="0" fontId="127" fillId="0" borderId="136"/>
    <xf numFmtId="4" fontId="202" fillId="0" borderId="135" applyNumberFormat="0" applyProtection="0">
      <alignment horizontal="right" vertical="center"/>
    </xf>
    <xf numFmtId="0" fontId="71" fillId="0" borderId="136"/>
    <xf numFmtId="0" fontId="63" fillId="0" borderId="134" applyNumberFormat="0" applyFill="0" applyAlignment="0" applyProtection="0"/>
    <xf numFmtId="0" fontId="63" fillId="0" borderId="134" applyNumberFormat="0" applyFill="0" applyAlignment="0" applyProtection="0"/>
    <xf numFmtId="0" fontId="127" fillId="0" borderId="136"/>
    <xf numFmtId="37" fontId="106" fillId="0" borderId="133" applyNumberFormat="0" applyFont="0" applyBorder="0" applyAlignment="0" applyProtection="0">
      <alignment horizontal="centerContinuous"/>
    </xf>
    <xf numFmtId="0" fontId="71" fillId="0" borderId="136"/>
    <xf numFmtId="0" fontId="54" fillId="24" borderId="130" applyNumberFormat="0" applyAlignment="0" applyProtection="0"/>
    <xf numFmtId="0" fontId="59" fillId="56" borderId="132" applyNumberFormat="0" applyAlignment="0" applyProtection="0"/>
    <xf numFmtId="0" fontId="54" fillId="24" borderId="130" applyNumberFormat="0" applyAlignment="0" applyProtection="0"/>
    <xf numFmtId="0" fontId="71" fillId="0" borderId="154"/>
    <xf numFmtId="0" fontId="59" fillId="20" borderId="132" applyNumberFormat="0" applyAlignment="0" applyProtection="0"/>
    <xf numFmtId="0" fontId="54" fillId="24" borderId="130" applyNumberFormat="0" applyAlignment="0" applyProtection="0"/>
    <xf numFmtId="0" fontId="71" fillId="0" borderId="136"/>
    <xf numFmtId="0" fontId="54" fillId="7" borderId="130" applyNumberFormat="0" applyAlignment="0" applyProtection="0"/>
    <xf numFmtId="0" fontId="63" fillId="0" borderId="138" applyNumberFormat="0" applyFill="0" applyAlignment="0" applyProtection="0"/>
    <xf numFmtId="0" fontId="54" fillId="7" borderId="130" applyNumberFormat="0" applyAlignment="0" applyProtection="0"/>
    <xf numFmtId="0" fontId="35" fillId="25" borderId="131" applyNumberFormat="0" applyFont="0" applyAlignment="0" applyProtection="0"/>
    <xf numFmtId="37" fontId="106" fillId="0" borderId="133" applyNumberFormat="0" applyFont="0" applyBorder="0" applyAlignment="0" applyProtection="0">
      <alignment horizontal="centerContinuous"/>
    </xf>
    <xf numFmtId="0" fontId="59" fillId="56" borderId="132" applyNumberFormat="0" applyAlignment="0" applyProtection="0"/>
    <xf numFmtId="0" fontId="54" fillId="7" borderId="130" applyNumberFormat="0" applyAlignment="0" applyProtection="0"/>
    <xf numFmtId="0" fontId="35" fillId="25" borderId="131" applyNumberFormat="0" applyFont="0" applyAlignment="0" applyProtection="0"/>
    <xf numFmtId="0" fontId="42" fillId="20" borderId="130" applyNumberFormat="0" applyAlignment="0" applyProtection="0"/>
    <xf numFmtId="0" fontId="42" fillId="20" borderId="130" applyNumberFormat="0" applyAlignment="0" applyProtection="0"/>
    <xf numFmtId="37" fontId="106" fillId="0" borderId="142" applyNumberFormat="0" applyFont="0" applyBorder="0" applyAlignment="0" applyProtection="0">
      <alignment horizontal="centerContinuous"/>
    </xf>
    <xf numFmtId="0" fontId="63" fillId="0" borderId="138" applyNumberFormat="0" applyFill="0" applyAlignment="0" applyProtection="0"/>
    <xf numFmtId="0" fontId="63" fillId="0" borderId="134" applyNumberFormat="0" applyFill="0" applyAlignment="0" applyProtection="0"/>
    <xf numFmtId="0" fontId="54" fillId="7" borderId="130" applyNumberFormat="0" applyAlignment="0" applyProtection="0"/>
    <xf numFmtId="0" fontId="59" fillId="20" borderId="132" applyNumberFormat="0" applyAlignment="0" applyProtection="0"/>
    <xf numFmtId="0" fontId="35" fillId="25" borderId="131" applyNumberFormat="0" applyFont="0" applyAlignment="0" applyProtection="0"/>
    <xf numFmtId="0" fontId="42" fillId="20" borderId="130" applyNumberFormat="0" applyAlignment="0" applyProtection="0"/>
    <xf numFmtId="0" fontId="127" fillId="42" borderId="136"/>
    <xf numFmtId="0" fontId="54" fillId="7" borderId="130" applyNumberFormat="0" applyAlignment="0" applyProtection="0"/>
    <xf numFmtId="0" fontId="42" fillId="56" borderId="130" applyNumberFormat="0" applyAlignment="0" applyProtection="0"/>
    <xf numFmtId="0" fontId="59" fillId="20" borderId="132" applyNumberFormat="0" applyAlignment="0" applyProtection="0"/>
    <xf numFmtId="0" fontId="127" fillId="0" borderId="136"/>
    <xf numFmtId="0" fontId="54" fillId="24" borderId="130" applyNumberFormat="0" applyAlignment="0" applyProtection="0"/>
    <xf numFmtId="0" fontId="54" fillId="7" borderId="130" applyNumberFormat="0" applyAlignment="0" applyProtection="0"/>
    <xf numFmtId="0" fontId="59" fillId="20" borderId="132" applyNumberFormat="0" applyAlignment="0" applyProtection="0"/>
    <xf numFmtId="0" fontId="35" fillId="25" borderId="131" applyNumberFormat="0" applyFont="0" applyAlignment="0" applyProtection="0"/>
    <xf numFmtId="0" fontId="71" fillId="0" borderId="136"/>
    <xf numFmtId="0" fontId="42" fillId="20" borderId="130" applyNumberFormat="0" applyAlignment="0" applyProtection="0"/>
    <xf numFmtId="0" fontId="42" fillId="20" borderId="130" applyNumberFormat="0" applyAlignment="0" applyProtection="0"/>
    <xf numFmtId="0" fontId="42" fillId="20" borderId="130" applyNumberFormat="0" applyAlignment="0" applyProtection="0"/>
    <xf numFmtId="0" fontId="42" fillId="20" borderId="130" applyNumberFormat="0" applyAlignment="0" applyProtection="0"/>
    <xf numFmtId="0" fontId="54" fillId="7" borderId="130" applyNumberFormat="0" applyAlignment="0" applyProtection="0"/>
    <xf numFmtId="0" fontId="33" fillId="25" borderId="131" applyNumberFormat="0" applyFont="0" applyAlignment="0" applyProtection="0"/>
    <xf numFmtId="0" fontId="63" fillId="0" borderId="134" applyNumberFormat="0" applyFill="0" applyAlignment="0" applyProtection="0"/>
    <xf numFmtId="0" fontId="63" fillId="0" borderId="134" applyNumberFormat="0" applyFill="0" applyAlignment="0" applyProtection="0"/>
    <xf numFmtId="0" fontId="59" fillId="56" borderId="132" applyNumberFormat="0" applyAlignment="0" applyProtection="0"/>
    <xf numFmtId="0" fontId="63" fillId="0" borderId="138" applyNumberFormat="0" applyFill="0" applyAlignment="0" applyProtection="0"/>
    <xf numFmtId="0" fontId="54" fillId="7" borderId="130" applyNumberFormat="0" applyAlignment="0" applyProtection="0"/>
    <xf numFmtId="0" fontId="54" fillId="7" borderId="130" applyNumberFormat="0" applyAlignment="0" applyProtection="0"/>
    <xf numFmtId="0" fontId="54" fillId="7" borderId="130" applyNumberFormat="0" applyAlignment="0" applyProtection="0"/>
    <xf numFmtId="0" fontId="54" fillId="7" borderId="130" applyNumberFormat="0" applyAlignment="0" applyProtection="0"/>
    <xf numFmtId="0" fontId="54" fillId="7" borderId="130" applyNumberFormat="0" applyAlignment="0" applyProtection="0"/>
    <xf numFmtId="0" fontId="54" fillId="7" borderId="130" applyNumberFormat="0" applyAlignment="0" applyProtection="0"/>
    <xf numFmtId="37" fontId="106" fillId="0" borderId="133" applyNumberFormat="0" applyFont="0" applyBorder="0" applyAlignment="0" applyProtection="0">
      <alignment horizontal="centerContinuous"/>
    </xf>
    <xf numFmtId="0" fontId="203" fillId="79" borderId="0" applyNumberFormat="0" applyBorder="0" applyAlignment="0" applyProtection="0"/>
    <xf numFmtId="0" fontId="35" fillId="25" borderId="131" applyNumberFormat="0" applyFont="0" applyAlignment="0" applyProtection="0"/>
    <xf numFmtId="0" fontId="35" fillId="25" borderId="131" applyNumberFormat="0" applyFont="0" applyAlignment="0" applyProtection="0"/>
    <xf numFmtId="0" fontId="35" fillId="25" borderId="131" applyNumberFormat="0" applyFont="0" applyAlignment="0" applyProtection="0"/>
    <xf numFmtId="0" fontId="35" fillId="25" borderId="131" applyNumberFormat="0" applyFont="0" applyAlignment="0" applyProtection="0"/>
    <xf numFmtId="0" fontId="59" fillId="20" borderId="132" applyNumberFormat="0" applyAlignment="0" applyProtection="0"/>
    <xf numFmtId="0" fontId="59" fillId="20" borderId="132" applyNumberFormat="0" applyAlignment="0" applyProtection="0"/>
    <xf numFmtId="0" fontId="59" fillId="20" borderId="132" applyNumberFormat="0" applyAlignment="0" applyProtection="0"/>
    <xf numFmtId="0" fontId="59" fillId="20" borderId="132" applyNumberFormat="0" applyAlignment="0" applyProtection="0"/>
    <xf numFmtId="0" fontId="42" fillId="20" borderId="130" applyNumberFormat="0" applyAlignment="0" applyProtection="0"/>
    <xf numFmtId="0" fontId="42" fillId="56" borderId="130" applyNumberFormat="0" applyAlignment="0" applyProtection="0"/>
    <xf numFmtId="0" fontId="33" fillId="25" borderId="131" applyNumberFormat="0" applyFont="0" applyAlignment="0" applyProtection="0"/>
    <xf numFmtId="0" fontId="127" fillId="0" borderId="136"/>
    <xf numFmtId="0" fontId="42" fillId="20" borderId="130" applyNumberFormat="0" applyAlignment="0" applyProtection="0"/>
    <xf numFmtId="0" fontId="42" fillId="20" borderId="130" applyNumberFormat="0" applyAlignment="0" applyProtection="0"/>
    <xf numFmtId="0" fontId="71" fillId="0" borderId="136"/>
    <xf numFmtId="0" fontId="42" fillId="20" borderId="130" applyNumberFormat="0" applyAlignment="0" applyProtection="0"/>
    <xf numFmtId="4" fontId="202" fillId="0" borderId="135" applyNumberFormat="0" applyProtection="0">
      <alignment horizontal="right" vertical="center"/>
    </xf>
    <xf numFmtId="0" fontId="42" fillId="20" borderId="130" applyNumberFormat="0" applyAlignment="0" applyProtection="0"/>
    <xf numFmtId="0" fontId="54" fillId="7" borderId="130" applyNumberFormat="0" applyAlignment="0" applyProtection="0"/>
    <xf numFmtId="0" fontId="63" fillId="0" borderId="134" applyNumberFormat="0" applyFill="0" applyAlignment="0" applyProtection="0"/>
    <xf numFmtId="0" fontId="63" fillId="0" borderId="134" applyNumberFormat="0" applyFill="0" applyAlignment="0" applyProtection="0"/>
    <xf numFmtId="0" fontId="63" fillId="0" borderId="134" applyNumberFormat="0" applyFill="0" applyAlignment="0" applyProtection="0"/>
    <xf numFmtId="0" fontId="54" fillId="24" borderId="130" applyNumberFormat="0" applyAlignment="0" applyProtection="0"/>
    <xf numFmtId="0" fontId="50" fillId="0" borderId="137">
      <alignment horizontal="left" vertical="center"/>
    </xf>
    <xf numFmtId="0" fontId="127" fillId="42" borderId="136"/>
    <xf numFmtId="0" fontId="71" fillId="0" borderId="136"/>
    <xf numFmtId="0" fontId="59" fillId="20" borderId="132" applyNumberFormat="0" applyAlignment="0" applyProtection="0"/>
    <xf numFmtId="0" fontId="54" fillId="24" borderId="130" applyNumberFormat="0" applyAlignment="0" applyProtection="0"/>
    <xf numFmtId="0" fontId="35" fillId="25" borderId="131" applyNumberFormat="0" applyFont="0" applyAlignment="0" applyProtection="0"/>
    <xf numFmtId="0" fontId="71" fillId="0" borderId="136"/>
    <xf numFmtId="0" fontId="35" fillId="25" borderId="131" applyNumberFormat="0" applyFont="0" applyAlignment="0" applyProtection="0"/>
    <xf numFmtId="0" fontId="59" fillId="56" borderId="132" applyNumberFormat="0" applyAlignment="0" applyProtection="0"/>
    <xf numFmtId="0" fontId="35" fillId="25" borderId="131" applyNumberFormat="0" applyFont="0" applyAlignment="0" applyProtection="0"/>
    <xf numFmtId="0" fontId="35" fillId="25" borderId="131" applyNumberFormat="0" applyFont="0" applyAlignment="0" applyProtection="0"/>
    <xf numFmtId="0" fontId="59" fillId="20" borderId="132" applyNumberFormat="0" applyAlignment="0" applyProtection="0"/>
    <xf numFmtId="0" fontId="59" fillId="20" borderId="132" applyNumberFormat="0" applyAlignment="0" applyProtection="0"/>
    <xf numFmtId="0" fontId="35" fillId="25" borderId="131" applyNumberFormat="0" applyFont="0" applyAlignment="0" applyProtection="0"/>
    <xf numFmtId="0" fontId="59" fillId="20" borderId="132" applyNumberFormat="0" applyAlignment="0" applyProtection="0"/>
    <xf numFmtId="0" fontId="54" fillId="7" borderId="130" applyNumberFormat="0" applyAlignment="0" applyProtection="0"/>
    <xf numFmtId="0" fontId="42" fillId="20" borderId="130" applyNumberFormat="0" applyAlignment="0" applyProtection="0"/>
    <xf numFmtId="0" fontId="54" fillId="24" borderId="130" applyNumberFormat="0" applyAlignment="0" applyProtection="0"/>
    <xf numFmtId="0" fontId="63" fillId="0" borderId="156" applyNumberFormat="0" applyFill="0" applyAlignment="0" applyProtection="0"/>
    <xf numFmtId="0" fontId="50" fillId="0" borderId="137">
      <alignment horizontal="left" vertical="center"/>
    </xf>
    <xf numFmtId="0" fontId="63" fillId="0" borderId="138" applyNumberFormat="0" applyFill="0" applyAlignment="0" applyProtection="0"/>
    <xf numFmtId="0" fontId="127" fillId="42" borderId="136"/>
    <xf numFmtId="0" fontId="127" fillId="42" borderId="136"/>
    <xf numFmtId="0" fontId="54" fillId="7" borderId="148" applyNumberFormat="0" applyAlignment="0" applyProtection="0"/>
    <xf numFmtId="0" fontId="59" fillId="20" borderId="132" applyNumberFormat="0" applyAlignment="0" applyProtection="0"/>
    <xf numFmtId="4" fontId="202" fillId="0" borderId="135" applyNumberFormat="0" applyProtection="0">
      <alignment horizontal="right" vertical="center"/>
    </xf>
    <xf numFmtId="37" fontId="106" fillId="0" borderId="133" applyNumberFormat="0" applyFont="0" applyBorder="0" applyAlignment="0" applyProtection="0">
      <alignment horizontal="centerContinuous"/>
    </xf>
    <xf numFmtId="0" fontId="63" fillId="0" borderId="134" applyNumberFormat="0" applyFill="0" applyAlignment="0" applyProtection="0"/>
    <xf numFmtId="0" fontId="63" fillId="0" borderId="134" applyNumberFormat="0" applyFill="0" applyAlignment="0" applyProtection="0"/>
    <xf numFmtId="0" fontId="63" fillId="0" borderId="134" applyNumberFormat="0" applyFill="0" applyAlignment="0" applyProtection="0"/>
    <xf numFmtId="0" fontId="42" fillId="20" borderId="130" applyNumberFormat="0" applyAlignment="0" applyProtection="0"/>
    <xf numFmtId="37" fontId="106" fillId="0" borderId="133" applyNumberFormat="0" applyFont="0" applyBorder="0" applyAlignment="0" applyProtection="0">
      <alignment horizontal="centerContinuous"/>
    </xf>
    <xf numFmtId="0" fontId="54" fillId="7" borderId="130" applyNumberFormat="0" applyAlignment="0" applyProtection="0"/>
    <xf numFmtId="0" fontId="34" fillId="25" borderId="131" applyNumberFormat="0" applyFont="0" applyAlignment="0" applyProtection="0"/>
    <xf numFmtId="0" fontId="59" fillId="20" borderId="132" applyNumberFormat="0" applyAlignment="0" applyProtection="0"/>
    <xf numFmtId="37" fontId="106" fillId="0" borderId="133" applyNumberFormat="0" applyFont="0" applyBorder="0" applyAlignment="0" applyProtection="0">
      <alignment horizontal="centerContinuous"/>
    </xf>
    <xf numFmtId="0" fontId="63" fillId="0" borderId="134" applyNumberFormat="0" applyFill="0" applyAlignment="0" applyProtection="0"/>
    <xf numFmtId="0" fontId="42" fillId="20" borderId="130" applyNumberFormat="0" applyAlignment="0" applyProtection="0"/>
    <xf numFmtId="0" fontId="54" fillId="7" borderId="130" applyNumberFormat="0" applyAlignment="0" applyProtection="0"/>
    <xf numFmtId="0" fontId="33" fillId="25" borderId="131" applyNumberFormat="0" applyFont="0" applyAlignment="0" applyProtection="0"/>
    <xf numFmtId="0" fontId="35" fillId="25" borderId="131" applyNumberFormat="0" applyFont="0" applyAlignment="0" applyProtection="0"/>
    <xf numFmtId="0" fontId="59" fillId="20" borderId="132" applyNumberFormat="0" applyAlignment="0" applyProtection="0"/>
    <xf numFmtId="37" fontId="106" fillId="0" borderId="133" applyNumberFormat="0" applyFont="0" applyBorder="0" applyAlignment="0" applyProtection="0">
      <alignment horizontal="centerContinuous"/>
    </xf>
    <xf numFmtId="0" fontId="63" fillId="0" borderId="134" applyNumberFormat="0" applyFill="0" applyAlignment="0" applyProtection="0"/>
    <xf numFmtId="0" fontId="203" fillId="76" borderId="0" applyNumberFormat="0" applyBorder="0" applyAlignment="0" applyProtection="0"/>
    <xf numFmtId="0" fontId="42" fillId="56" borderId="148" applyNumberFormat="0" applyAlignment="0" applyProtection="0"/>
    <xf numFmtId="0" fontId="127" fillId="42" borderId="136"/>
    <xf numFmtId="0" fontId="127" fillId="0" borderId="136"/>
    <xf numFmtId="0" fontId="71" fillId="0" borderId="136"/>
    <xf numFmtId="0" fontId="71" fillId="0" borderId="136"/>
    <xf numFmtId="0" fontId="50" fillId="0" borderId="137">
      <alignment horizontal="left" vertical="center"/>
    </xf>
    <xf numFmtId="0" fontId="50" fillId="0" borderId="137">
      <alignment horizontal="left" vertical="center"/>
    </xf>
    <xf numFmtId="0" fontId="71" fillId="0" borderId="136"/>
    <xf numFmtId="0" fontId="71" fillId="0" borderId="136"/>
    <xf numFmtId="37" fontId="106" fillId="0" borderId="133" applyNumberFormat="0" applyFont="0" applyBorder="0" applyAlignment="0" applyProtection="0">
      <alignment horizontal="centerContinuous"/>
    </xf>
    <xf numFmtId="0" fontId="127" fillId="0" borderId="136"/>
    <xf numFmtId="0" fontId="127" fillId="42" borderId="136"/>
    <xf numFmtId="0" fontId="6" fillId="49" borderId="0" applyNumberFormat="0" applyBorder="0" applyAlignment="0" applyProtection="0"/>
    <xf numFmtId="44" fontId="6" fillId="0" borderId="0" applyFont="0" applyFill="0" applyBorder="0" applyAlignment="0" applyProtection="0"/>
    <xf numFmtId="0" fontId="6" fillId="63" borderId="0" applyNumberFormat="0" applyBorder="0" applyAlignment="0" applyProtection="0"/>
    <xf numFmtId="0" fontId="59" fillId="20" borderId="150" applyNumberFormat="0" applyAlignment="0" applyProtection="0"/>
    <xf numFmtId="0" fontId="71" fillId="0" borderId="154"/>
    <xf numFmtId="0" fontId="6" fillId="48" borderId="0" applyNumberFormat="0" applyBorder="0" applyAlignment="0" applyProtection="0"/>
    <xf numFmtId="43" fontId="6" fillId="0" borderId="0" applyFont="0" applyFill="0" applyBorder="0" applyAlignment="0" applyProtection="0"/>
    <xf numFmtId="0" fontId="59" fillId="20" borderId="141" applyNumberFormat="0" applyAlignment="0" applyProtection="0"/>
    <xf numFmtId="0" fontId="54" fillId="7" borderId="139" applyNumberFormat="0" applyAlignment="0" applyProtection="0"/>
    <xf numFmtId="0" fontId="54" fillId="7" borderId="139" applyNumberFormat="0" applyAlignment="0" applyProtection="0"/>
    <xf numFmtId="0" fontId="35" fillId="25" borderId="140" applyNumberFormat="0" applyFont="0" applyAlignment="0" applyProtection="0"/>
    <xf numFmtId="0" fontId="127" fillId="42" borderId="145"/>
    <xf numFmtId="0" fontId="127" fillId="0" borderId="145"/>
    <xf numFmtId="37" fontId="106" fillId="0" borderId="142" applyNumberFormat="0" applyFont="0" applyBorder="0" applyAlignment="0" applyProtection="0">
      <alignment horizontal="centerContinuous"/>
    </xf>
    <xf numFmtId="0" fontId="71" fillId="0" borderId="145"/>
    <xf numFmtId="0" fontId="71" fillId="0" borderId="145"/>
    <xf numFmtId="0" fontId="50" fillId="0" borderId="146">
      <alignment horizontal="left" vertical="center"/>
    </xf>
    <xf numFmtId="0" fontId="54" fillId="7" borderId="139" applyNumberFormat="0" applyAlignment="0" applyProtection="0"/>
    <xf numFmtId="0" fontId="50" fillId="0" borderId="146">
      <alignment horizontal="left" vertical="center"/>
    </xf>
    <xf numFmtId="0" fontId="71" fillId="0" borderId="145"/>
    <xf numFmtId="0" fontId="33" fillId="25" borderId="140" applyNumberFormat="0" applyFont="0" applyAlignment="0" applyProtection="0"/>
    <xf numFmtId="0" fontId="71" fillId="0" borderId="145"/>
    <xf numFmtId="37" fontId="106" fillId="0" borderId="142" applyNumberFormat="0" applyFont="0" applyBorder="0" applyAlignment="0" applyProtection="0">
      <alignment horizontal="centerContinuous"/>
    </xf>
    <xf numFmtId="0" fontId="63" fillId="0" borderId="143" applyNumberFormat="0" applyFill="0" applyAlignment="0" applyProtection="0"/>
    <xf numFmtId="0" fontId="127" fillId="0" borderId="145"/>
    <xf numFmtId="0" fontId="59" fillId="20" borderId="141" applyNumberFormat="0" applyAlignment="0" applyProtection="0"/>
    <xf numFmtId="0" fontId="127" fillId="42" borderId="145"/>
    <xf numFmtId="0" fontId="42" fillId="20" borderId="139" applyNumberFormat="0" applyAlignment="0" applyProtection="0"/>
    <xf numFmtId="0" fontId="127" fillId="42" borderId="145"/>
    <xf numFmtId="0" fontId="54" fillId="7" borderId="139" applyNumberFormat="0" applyAlignment="0" applyProtection="0"/>
    <xf numFmtId="0" fontId="63" fillId="0" borderId="143" applyNumberFormat="0" applyFill="0" applyAlignment="0" applyProtection="0"/>
    <xf numFmtId="0" fontId="59" fillId="20" borderId="141" applyNumberFormat="0" applyAlignment="0" applyProtection="0"/>
    <xf numFmtId="0" fontId="71" fillId="0" borderId="145"/>
    <xf numFmtId="0" fontId="127" fillId="0" borderId="145"/>
    <xf numFmtId="4" fontId="202" fillId="0" borderId="144" applyNumberFormat="0" applyProtection="0">
      <alignment horizontal="right" vertical="center"/>
    </xf>
    <xf numFmtId="0" fontId="71" fillId="0" borderId="145"/>
    <xf numFmtId="0" fontId="63" fillId="0" borderId="143" applyNumberFormat="0" applyFill="0" applyAlignment="0" applyProtection="0"/>
    <xf numFmtId="0" fontId="63" fillId="0" borderId="143" applyNumberFormat="0" applyFill="0" applyAlignment="0" applyProtection="0"/>
    <xf numFmtId="0" fontId="127" fillId="0" borderId="145"/>
    <xf numFmtId="37" fontId="106" fillId="0" borderId="142" applyNumberFormat="0" applyFont="0" applyBorder="0" applyAlignment="0" applyProtection="0">
      <alignment horizontal="centerContinuous"/>
    </xf>
    <xf numFmtId="0" fontId="71" fillId="0" borderId="145"/>
    <xf numFmtId="0" fontId="54" fillId="24" borderId="139" applyNumberFormat="0" applyAlignment="0" applyProtection="0"/>
    <xf numFmtId="0" fontId="59" fillId="56" borderId="141" applyNumberFormat="0" applyAlignment="0" applyProtection="0"/>
    <xf numFmtId="0" fontId="54" fillId="24" borderId="139" applyNumberFormat="0" applyAlignment="0" applyProtection="0"/>
    <xf numFmtId="0" fontId="59" fillId="20" borderId="141" applyNumberFormat="0" applyAlignment="0" applyProtection="0"/>
    <xf numFmtId="0" fontId="54" fillId="24" borderId="139" applyNumberFormat="0" applyAlignment="0" applyProtection="0"/>
    <xf numFmtId="0" fontId="71" fillId="0" borderId="145"/>
    <xf numFmtId="0" fontId="54" fillId="7" borderId="139" applyNumberFormat="0" applyAlignment="0" applyProtection="0"/>
    <xf numFmtId="0" fontId="63" fillId="0" borderId="147" applyNumberFormat="0" applyFill="0" applyAlignment="0" applyProtection="0"/>
    <xf numFmtId="0" fontId="54" fillId="7" borderId="139" applyNumberFormat="0" applyAlignment="0" applyProtection="0"/>
    <xf numFmtId="0" fontId="35" fillId="25" borderId="140" applyNumberFormat="0" applyFont="0" applyAlignment="0" applyProtection="0"/>
    <xf numFmtId="37" fontId="106" fillId="0" borderId="142" applyNumberFormat="0" applyFont="0" applyBorder="0" applyAlignment="0" applyProtection="0">
      <alignment horizontal="centerContinuous"/>
    </xf>
    <xf numFmtId="0" fontId="59" fillId="56" borderId="141" applyNumberFormat="0" applyAlignment="0" applyProtection="0"/>
    <xf numFmtId="0" fontId="54" fillId="7" borderId="139" applyNumberFormat="0" applyAlignment="0" applyProtection="0"/>
    <xf numFmtId="0" fontId="35" fillId="25" borderId="140" applyNumberFormat="0" applyFont="0" applyAlignment="0" applyProtection="0"/>
    <xf numFmtId="0" fontId="42" fillId="20" borderId="139" applyNumberFormat="0" applyAlignment="0" applyProtection="0"/>
    <xf numFmtId="0" fontId="42" fillId="20" borderId="139" applyNumberFormat="0" applyAlignment="0" applyProtection="0"/>
    <xf numFmtId="175" fontId="91" fillId="0" borderId="0"/>
    <xf numFmtId="0" fontId="63" fillId="0" borderId="147" applyNumberFormat="0" applyFill="0" applyAlignment="0" applyProtection="0"/>
    <xf numFmtId="0" fontId="63" fillId="0" borderId="143" applyNumberFormat="0" applyFill="0" applyAlignment="0" applyProtection="0"/>
    <xf numFmtId="0" fontId="54" fillId="7" borderId="139" applyNumberFormat="0" applyAlignment="0" applyProtection="0"/>
    <xf numFmtId="0" fontId="59" fillId="20" borderId="141" applyNumberFormat="0" applyAlignment="0" applyProtection="0"/>
    <xf numFmtId="0" fontId="35" fillId="25" borderId="140" applyNumberFormat="0" applyFont="0" applyAlignment="0" applyProtection="0"/>
    <xf numFmtId="0" fontId="42" fillId="20" borderId="139" applyNumberFormat="0" applyAlignment="0" applyProtection="0"/>
    <xf numFmtId="0" fontId="127" fillId="42" borderId="145"/>
    <xf numFmtId="0" fontId="54" fillId="7" borderId="139" applyNumberFormat="0" applyAlignment="0" applyProtection="0"/>
    <xf numFmtId="0" fontId="42" fillId="56" borderId="139" applyNumberFormat="0" applyAlignment="0" applyProtection="0"/>
    <xf numFmtId="0" fontId="59" fillId="20" borderId="141" applyNumberFormat="0" applyAlignment="0" applyProtection="0"/>
    <xf numFmtId="0" fontId="127" fillId="0" borderId="145"/>
    <xf numFmtId="0" fontId="54" fillId="24" borderId="139" applyNumberFormat="0" applyAlignment="0" applyProtection="0"/>
    <xf numFmtId="0" fontId="54" fillId="7" borderId="139" applyNumberFormat="0" applyAlignment="0" applyProtection="0"/>
    <xf numFmtId="0" fontId="59" fillId="20" borderId="141" applyNumberFormat="0" applyAlignment="0" applyProtection="0"/>
    <xf numFmtId="0" fontId="35" fillId="25" borderId="140" applyNumberFormat="0" applyFont="0" applyAlignment="0" applyProtection="0"/>
    <xf numFmtId="0" fontId="71" fillId="0" borderId="145"/>
    <xf numFmtId="0" fontId="42" fillId="20" borderId="139" applyNumberFormat="0" applyAlignment="0" applyProtection="0"/>
    <xf numFmtId="0" fontId="42" fillId="20" borderId="139" applyNumberFormat="0" applyAlignment="0" applyProtection="0"/>
    <xf numFmtId="0" fontId="42" fillId="20" borderId="139" applyNumberFormat="0" applyAlignment="0" applyProtection="0"/>
    <xf numFmtId="0" fontId="42" fillId="20" borderId="139" applyNumberFormat="0" applyAlignment="0" applyProtection="0"/>
    <xf numFmtId="0" fontId="54" fillId="7" borderId="139" applyNumberFormat="0" applyAlignment="0" applyProtection="0"/>
    <xf numFmtId="0" fontId="33" fillId="25" borderId="140" applyNumberFormat="0" applyFont="0" applyAlignment="0" applyProtection="0"/>
    <xf numFmtId="0" fontId="63" fillId="0" borderId="143" applyNumberFormat="0" applyFill="0" applyAlignment="0" applyProtection="0"/>
    <xf numFmtId="0" fontId="63" fillId="0" borderId="143" applyNumberFormat="0" applyFill="0" applyAlignment="0" applyProtection="0"/>
    <xf numFmtId="4" fontId="202" fillId="0" borderId="153" applyNumberFormat="0" applyProtection="0">
      <alignment horizontal="right" vertical="center"/>
    </xf>
    <xf numFmtId="0" fontId="59" fillId="56" borderId="141" applyNumberFormat="0" applyAlignment="0" applyProtection="0"/>
    <xf numFmtId="0" fontId="63" fillId="0" borderId="147" applyNumberFormat="0" applyFill="0" applyAlignment="0" applyProtection="0"/>
    <xf numFmtId="0" fontId="54" fillId="7" borderId="139" applyNumberFormat="0" applyAlignment="0" applyProtection="0"/>
    <xf numFmtId="0" fontId="54" fillId="7" borderId="139" applyNumberFormat="0" applyAlignment="0" applyProtection="0"/>
    <xf numFmtId="0" fontId="54" fillId="7" borderId="139" applyNumberFormat="0" applyAlignment="0" applyProtection="0"/>
    <xf numFmtId="0" fontId="54" fillId="7" borderId="139" applyNumberFormat="0" applyAlignment="0" applyProtection="0"/>
    <xf numFmtId="0" fontId="54" fillId="7" borderId="139" applyNumberFormat="0" applyAlignment="0" applyProtection="0"/>
    <xf numFmtId="0" fontId="54" fillId="7" borderId="139" applyNumberFormat="0" applyAlignment="0" applyProtection="0"/>
    <xf numFmtId="37" fontId="106" fillId="0" borderId="142" applyNumberFormat="0" applyFont="0" applyBorder="0" applyAlignment="0" applyProtection="0">
      <alignment horizontal="centerContinuous"/>
    </xf>
    <xf numFmtId="0" fontId="35" fillId="25" borderId="140" applyNumberFormat="0" applyFont="0" applyAlignment="0" applyProtection="0"/>
    <xf numFmtId="0" fontId="35" fillId="25" borderId="140" applyNumberFormat="0" applyFont="0" applyAlignment="0" applyProtection="0"/>
    <xf numFmtId="0" fontId="35" fillId="25" borderId="140" applyNumberFormat="0" applyFont="0" applyAlignment="0" applyProtection="0"/>
    <xf numFmtId="0" fontId="35" fillId="25" borderId="140" applyNumberFormat="0" applyFont="0" applyAlignment="0" applyProtection="0"/>
    <xf numFmtId="0" fontId="59" fillId="20" borderId="141" applyNumberFormat="0" applyAlignment="0" applyProtection="0"/>
    <xf numFmtId="0" fontId="59" fillId="20" borderId="141" applyNumberFormat="0" applyAlignment="0" applyProtection="0"/>
    <xf numFmtId="0" fontId="59" fillId="20" borderId="141" applyNumberFormat="0" applyAlignment="0" applyProtection="0"/>
    <xf numFmtId="0" fontId="59" fillId="20" borderId="141" applyNumberFormat="0" applyAlignment="0" applyProtection="0"/>
    <xf numFmtId="0" fontId="42" fillId="20" borderId="139" applyNumberFormat="0" applyAlignment="0" applyProtection="0"/>
    <xf numFmtId="0" fontId="42" fillId="56" borderId="139" applyNumberFormat="0" applyAlignment="0" applyProtection="0"/>
    <xf numFmtId="0" fontId="33" fillId="25" borderId="140" applyNumberFormat="0" applyFont="0" applyAlignment="0" applyProtection="0"/>
    <xf numFmtId="0" fontId="127" fillId="0" borderId="145"/>
    <xf numFmtId="0" fontId="42" fillId="20" borderId="139" applyNumberFormat="0" applyAlignment="0" applyProtection="0"/>
    <xf numFmtId="0" fontId="42" fillId="20" borderId="139" applyNumberFormat="0" applyAlignment="0" applyProtection="0"/>
    <xf numFmtId="0" fontId="71" fillId="0" borderId="145"/>
    <xf numFmtId="0" fontId="42" fillId="20" borderId="139" applyNumberFormat="0" applyAlignment="0" applyProtection="0"/>
    <xf numFmtId="4" fontId="202" fillId="0" borderId="144" applyNumberFormat="0" applyProtection="0">
      <alignment horizontal="right" vertical="center"/>
    </xf>
    <xf numFmtId="0" fontId="42" fillId="20" borderId="139" applyNumberFormat="0" applyAlignment="0" applyProtection="0"/>
    <xf numFmtId="0" fontId="54" fillId="7" borderId="139" applyNumberFormat="0" applyAlignment="0" applyProtection="0"/>
    <xf numFmtId="0" fontId="63" fillId="0" borderId="143" applyNumberFormat="0" applyFill="0" applyAlignment="0" applyProtection="0"/>
    <xf numFmtId="0" fontId="63" fillId="0" borderId="143" applyNumberFormat="0" applyFill="0" applyAlignment="0" applyProtection="0"/>
    <xf numFmtId="0" fontId="63" fillId="0" borderId="143" applyNumberFormat="0" applyFill="0" applyAlignment="0" applyProtection="0"/>
    <xf numFmtId="0" fontId="54" fillId="24" borderId="139" applyNumberFormat="0" applyAlignment="0" applyProtection="0"/>
    <xf numFmtId="0" fontId="50" fillId="0" borderId="146">
      <alignment horizontal="left" vertical="center"/>
    </xf>
    <xf numFmtId="0" fontId="127" fillId="42" borderId="145"/>
    <xf numFmtId="0" fontId="71" fillId="0" borderId="145"/>
    <xf numFmtId="0" fontId="59" fillId="20" borderId="141" applyNumberFormat="0" applyAlignment="0" applyProtection="0"/>
    <xf numFmtId="0" fontId="54" fillId="24" borderId="139" applyNumberFormat="0" applyAlignment="0" applyProtection="0"/>
    <xf numFmtId="0" fontId="35" fillId="25" borderId="140" applyNumberFormat="0" applyFont="0" applyAlignment="0" applyProtection="0"/>
    <xf numFmtId="0" fontId="71" fillId="0" borderId="145"/>
    <xf numFmtId="0" fontId="35" fillId="25" borderId="140" applyNumberFormat="0" applyFont="0" applyAlignment="0" applyProtection="0"/>
    <xf numFmtId="0" fontId="59" fillId="56" borderId="141" applyNumberFormat="0" applyAlignment="0" applyProtection="0"/>
    <xf numFmtId="0" fontId="35" fillId="25" borderId="140" applyNumberFormat="0" applyFont="0" applyAlignment="0" applyProtection="0"/>
    <xf numFmtId="0" fontId="35" fillId="25" borderId="140" applyNumberFormat="0" applyFont="0" applyAlignment="0" applyProtection="0"/>
    <xf numFmtId="0" fontId="59" fillId="20" borderId="141" applyNumberFormat="0" applyAlignment="0" applyProtection="0"/>
    <xf numFmtId="0" fontId="59" fillId="20" borderId="141" applyNumberFormat="0" applyAlignment="0" applyProtection="0"/>
    <xf numFmtId="0" fontId="35" fillId="25" borderId="140" applyNumberFormat="0" applyFont="0" applyAlignment="0" applyProtection="0"/>
    <xf numFmtId="0" fontId="59" fillId="20" borderId="141" applyNumberFormat="0" applyAlignment="0" applyProtection="0"/>
    <xf numFmtId="0" fontId="54" fillId="7" borderId="139" applyNumberFormat="0" applyAlignment="0" applyProtection="0"/>
    <xf numFmtId="0" fontId="42" fillId="20" borderId="139" applyNumberFormat="0" applyAlignment="0" applyProtection="0"/>
    <xf numFmtId="0" fontId="54" fillId="24" borderId="139" applyNumberFormat="0" applyAlignment="0" applyProtection="0"/>
    <xf numFmtId="43" fontId="6" fillId="0" borderId="0" applyFont="0" applyFill="0" applyBorder="0" applyAlignment="0" applyProtection="0"/>
    <xf numFmtId="0" fontId="50" fillId="0" borderId="146">
      <alignment horizontal="left" vertical="center"/>
    </xf>
    <xf numFmtId="0" fontId="63" fillId="0" borderId="147" applyNumberFormat="0" applyFill="0" applyAlignment="0" applyProtection="0"/>
    <xf numFmtId="0" fontId="127" fillId="42" borderId="145"/>
    <xf numFmtId="0" fontId="127" fillId="42" borderId="145"/>
    <xf numFmtId="0" fontId="59" fillId="20" borderId="141" applyNumberFormat="0" applyAlignment="0" applyProtection="0"/>
    <xf numFmtId="4" fontId="202" fillId="0" borderId="144" applyNumberFormat="0" applyProtection="0">
      <alignment horizontal="right" vertical="center"/>
    </xf>
    <xf numFmtId="37" fontId="106" fillId="0" borderId="142" applyNumberFormat="0" applyFont="0" applyBorder="0" applyAlignment="0" applyProtection="0">
      <alignment horizontal="centerContinuous"/>
    </xf>
    <xf numFmtId="0" fontId="63" fillId="0" borderId="143" applyNumberFormat="0" applyFill="0" applyAlignment="0" applyProtection="0"/>
    <xf numFmtId="0" fontId="63" fillId="0" borderId="143" applyNumberFormat="0" applyFill="0" applyAlignment="0" applyProtection="0"/>
    <xf numFmtId="0" fontId="63" fillId="0" borderId="143" applyNumberFormat="0" applyFill="0" applyAlignment="0" applyProtection="0"/>
    <xf numFmtId="0" fontId="42" fillId="20" borderId="139" applyNumberFormat="0" applyAlignment="0" applyProtection="0"/>
    <xf numFmtId="37" fontId="106" fillId="0" borderId="142" applyNumberFormat="0" applyFont="0" applyBorder="0" applyAlignment="0" applyProtection="0">
      <alignment horizontal="centerContinuous"/>
    </xf>
    <xf numFmtId="0" fontId="54" fillId="7" borderId="139" applyNumberFormat="0" applyAlignment="0" applyProtection="0"/>
    <xf numFmtId="0" fontId="34" fillId="25" borderId="140" applyNumberFormat="0" applyFont="0" applyAlignment="0" applyProtection="0"/>
    <xf numFmtId="0" fontId="59" fillId="20" borderId="141" applyNumberFormat="0" applyAlignment="0" applyProtection="0"/>
    <xf numFmtId="0" fontId="6" fillId="67" borderId="0" applyNumberFormat="0" applyBorder="0" applyAlignment="0" applyProtection="0"/>
    <xf numFmtId="0" fontId="42" fillId="20" borderId="148" applyNumberFormat="0" applyAlignment="0" applyProtection="0"/>
    <xf numFmtId="37" fontId="106" fillId="0" borderId="142" applyNumberFormat="0" applyFont="0" applyBorder="0" applyAlignment="0" applyProtection="0">
      <alignment horizontal="centerContinuous"/>
    </xf>
    <xf numFmtId="0" fontId="63" fillId="0" borderId="143" applyNumberFormat="0" applyFill="0" applyAlignment="0" applyProtection="0"/>
    <xf numFmtId="0" fontId="42" fillId="20" borderId="139" applyNumberFormat="0" applyAlignment="0" applyProtection="0"/>
    <xf numFmtId="0" fontId="54" fillId="7" borderId="139" applyNumberFormat="0" applyAlignment="0" applyProtection="0"/>
    <xf numFmtId="0" fontId="33" fillId="25" borderId="140" applyNumberFormat="0" applyFont="0" applyAlignment="0" applyProtection="0"/>
    <xf numFmtId="0" fontId="35" fillId="25" borderId="140" applyNumberFormat="0" applyFont="0" applyAlignment="0" applyProtection="0"/>
    <xf numFmtId="0" fontId="59" fillId="20" borderId="141" applyNumberFormat="0" applyAlignment="0" applyProtection="0"/>
    <xf numFmtId="37" fontId="106" fillId="0" borderId="142" applyNumberFormat="0" applyFont="0" applyBorder="0" applyAlignment="0" applyProtection="0">
      <alignment horizontal="centerContinuous"/>
    </xf>
    <xf numFmtId="0" fontId="63" fillId="0" borderId="143" applyNumberFormat="0" applyFill="0" applyAlignment="0" applyProtection="0"/>
    <xf numFmtId="0" fontId="298" fillId="0" borderId="0"/>
    <xf numFmtId="0" fontId="127" fillId="42" borderId="145"/>
    <xf numFmtId="0" fontId="127" fillId="0" borderId="145"/>
    <xf numFmtId="0" fontId="71" fillId="0" borderId="145"/>
    <xf numFmtId="0" fontId="71" fillId="0" borderId="145"/>
    <xf numFmtId="0" fontId="50" fillId="0" borderId="146">
      <alignment horizontal="left" vertical="center"/>
    </xf>
    <xf numFmtId="0" fontId="50" fillId="0" borderId="146">
      <alignment horizontal="left" vertical="center"/>
    </xf>
    <xf numFmtId="0" fontId="71" fillId="0" borderId="145"/>
    <xf numFmtId="0" fontId="71" fillId="0" borderId="145"/>
    <xf numFmtId="37" fontId="106" fillId="0" borderId="142" applyNumberFormat="0" applyFont="0" applyBorder="0" applyAlignment="0" applyProtection="0">
      <alignment horizontal="centerContinuous"/>
    </xf>
    <xf numFmtId="0" fontId="127" fillId="0" borderId="145"/>
    <xf numFmtId="0" fontId="127" fillId="42" borderId="145"/>
    <xf numFmtId="44" fontId="6" fillId="0" borderId="0" applyFont="0" applyFill="0" applyBorder="0" applyAlignment="0" applyProtection="0"/>
    <xf numFmtId="0" fontId="6" fillId="66" borderId="0" applyNumberFormat="0" applyBorder="0" applyAlignment="0" applyProtection="0"/>
    <xf numFmtId="0" fontId="59" fillId="20" borderId="150" applyNumberFormat="0" applyAlignment="0" applyProtection="0"/>
    <xf numFmtId="0" fontId="54" fillId="7" borderId="148" applyNumberFormat="0" applyAlignment="0" applyProtection="0"/>
    <xf numFmtId="0" fontId="54" fillId="7" borderId="148" applyNumberFormat="0" applyAlignment="0" applyProtection="0"/>
    <xf numFmtId="0" fontId="35" fillId="25" borderId="149" applyNumberFormat="0" applyFont="0" applyAlignment="0" applyProtection="0"/>
    <xf numFmtId="0" fontId="127" fillId="42" borderId="154"/>
    <xf numFmtId="0" fontId="127" fillId="0" borderId="154"/>
    <xf numFmtId="37" fontId="106" fillId="0" borderId="151" applyNumberFormat="0" applyFont="0" applyBorder="0" applyAlignment="0" applyProtection="0">
      <alignment horizontal="centerContinuous"/>
    </xf>
    <xf numFmtId="0" fontId="71" fillId="0" borderId="154"/>
    <xf numFmtId="0" fontId="71" fillId="0" borderId="154"/>
    <xf numFmtId="0" fontId="50" fillId="0" borderId="155">
      <alignment horizontal="left" vertical="center"/>
    </xf>
    <xf numFmtId="0" fontId="54" fillId="7" borderId="148" applyNumberFormat="0" applyAlignment="0" applyProtection="0"/>
    <xf numFmtId="0" fontId="50" fillId="0" borderId="155">
      <alignment horizontal="left" vertical="center"/>
    </xf>
    <xf numFmtId="0" fontId="71" fillId="0" borderId="154"/>
    <xf numFmtId="0" fontId="33" fillId="25" borderId="149" applyNumberFormat="0" applyFont="0" applyAlignment="0" applyProtection="0"/>
    <xf numFmtId="0" fontId="71" fillId="0" borderId="154"/>
    <xf numFmtId="37" fontId="106" fillId="0" borderId="151" applyNumberFormat="0" applyFont="0" applyBorder="0" applyAlignment="0" applyProtection="0">
      <alignment horizontal="centerContinuous"/>
    </xf>
    <xf numFmtId="0" fontId="63" fillId="0" borderId="152" applyNumberFormat="0" applyFill="0" applyAlignment="0" applyProtection="0"/>
    <xf numFmtId="0" fontId="127" fillId="0" borderId="154"/>
    <xf numFmtId="0" fontId="59" fillId="20" borderId="150" applyNumberFormat="0" applyAlignment="0" applyProtection="0"/>
    <xf numFmtId="0" fontId="127" fillId="42" borderId="154"/>
    <xf numFmtId="0" fontId="42" fillId="20" borderId="148" applyNumberFormat="0" applyAlignment="0" applyProtection="0"/>
    <xf numFmtId="0" fontId="127" fillId="42" borderId="154"/>
    <xf numFmtId="0" fontId="54" fillId="7" borderId="148" applyNumberFormat="0" applyAlignment="0" applyProtection="0"/>
    <xf numFmtId="0" fontId="63" fillId="0" borderId="152" applyNumberFormat="0" applyFill="0" applyAlignment="0" applyProtection="0"/>
    <xf numFmtId="0" fontId="59" fillId="20" borderId="150" applyNumberFormat="0" applyAlignment="0" applyProtection="0"/>
    <xf numFmtId="0" fontId="71" fillId="0" borderId="154"/>
    <xf numFmtId="0" fontId="127" fillId="0" borderId="154"/>
    <xf numFmtId="4" fontId="202" fillId="0" borderId="153" applyNumberFormat="0" applyProtection="0">
      <alignment horizontal="right" vertical="center"/>
    </xf>
    <xf numFmtId="0" fontId="71" fillId="0" borderId="154"/>
    <xf numFmtId="0" fontId="63" fillId="0" borderId="152" applyNumberFormat="0" applyFill="0" applyAlignment="0" applyProtection="0"/>
    <xf numFmtId="0" fontId="63" fillId="0" borderId="152" applyNumberFormat="0" applyFill="0" applyAlignment="0" applyProtection="0"/>
    <xf numFmtId="0" fontId="127" fillId="0" borderId="154"/>
    <xf numFmtId="37" fontId="106" fillId="0" borderId="151" applyNumberFormat="0" applyFont="0" applyBorder="0" applyAlignment="0" applyProtection="0">
      <alignment horizontal="centerContinuous"/>
    </xf>
    <xf numFmtId="0" fontId="71" fillId="0" borderId="154"/>
    <xf numFmtId="0" fontId="6" fillId="63" borderId="0" applyNumberFormat="0" applyBorder="0" applyAlignment="0" applyProtection="0"/>
    <xf numFmtId="0" fontId="54" fillId="24" borderId="148" applyNumberFormat="0" applyAlignment="0" applyProtection="0"/>
    <xf numFmtId="0" fontId="59" fillId="56" borderId="150" applyNumberFormat="0" applyAlignment="0" applyProtection="0"/>
    <xf numFmtId="0" fontId="54" fillId="24" borderId="148" applyNumberFormat="0" applyAlignment="0" applyProtection="0"/>
    <xf numFmtId="0" fontId="59" fillId="20" borderId="150" applyNumberFormat="0" applyAlignment="0" applyProtection="0"/>
    <xf numFmtId="0" fontId="54" fillId="24" borderId="148" applyNumberFormat="0" applyAlignment="0" applyProtection="0"/>
    <xf numFmtId="0" fontId="71" fillId="0" borderId="154"/>
    <xf numFmtId="0" fontId="54" fillId="7" borderId="148" applyNumberFormat="0" applyAlignment="0" applyProtection="0"/>
    <xf numFmtId="0" fontId="63" fillId="0" borderId="156" applyNumberFormat="0" applyFill="0" applyAlignment="0" applyProtection="0"/>
    <xf numFmtId="0" fontId="54" fillId="7" borderId="148" applyNumberFormat="0" applyAlignment="0" applyProtection="0"/>
    <xf numFmtId="0" fontId="35" fillId="25" borderId="149" applyNumberFormat="0" applyFont="0" applyAlignment="0" applyProtection="0"/>
    <xf numFmtId="37" fontId="106" fillId="0" borderId="151" applyNumberFormat="0" applyFont="0" applyBorder="0" applyAlignment="0" applyProtection="0">
      <alignment horizontal="centerContinuous"/>
    </xf>
    <xf numFmtId="0" fontId="59" fillId="56" borderId="150" applyNumberFormat="0" applyAlignment="0" applyProtection="0"/>
    <xf numFmtId="0" fontId="54" fillId="7" borderId="148" applyNumberFormat="0" applyAlignment="0" applyProtection="0"/>
    <xf numFmtId="0" fontId="35" fillId="25" borderId="149" applyNumberFormat="0" applyFont="0" applyAlignment="0" applyProtection="0"/>
    <xf numFmtId="0" fontId="42" fillId="20" borderId="148" applyNumberFormat="0" applyAlignment="0" applyProtection="0"/>
    <xf numFmtId="0" fontId="42" fillId="20" borderId="148" applyNumberFormat="0" applyAlignment="0" applyProtection="0"/>
    <xf numFmtId="0" fontId="63" fillId="0" borderId="156" applyNumberFormat="0" applyFill="0" applyAlignment="0" applyProtection="0"/>
    <xf numFmtId="0" fontId="63" fillId="0" borderId="152" applyNumberFormat="0" applyFill="0" applyAlignment="0" applyProtection="0"/>
    <xf numFmtId="0" fontId="54" fillId="7" borderId="148" applyNumberFormat="0" applyAlignment="0" applyProtection="0"/>
    <xf numFmtId="0" fontId="59" fillId="20" borderId="150" applyNumberFormat="0" applyAlignment="0" applyProtection="0"/>
    <xf numFmtId="0" fontId="35" fillId="25" borderId="149" applyNumberFormat="0" applyFont="0" applyAlignment="0" applyProtection="0"/>
    <xf numFmtId="0" fontId="42" fillId="20" borderId="148" applyNumberFormat="0" applyAlignment="0" applyProtection="0"/>
    <xf numFmtId="0" fontId="127" fillId="42" borderId="154"/>
    <xf numFmtId="0" fontId="54" fillId="7" borderId="148" applyNumberFormat="0" applyAlignment="0" applyProtection="0"/>
    <xf numFmtId="0" fontId="42" fillId="56" borderId="148" applyNumberFormat="0" applyAlignment="0" applyProtection="0"/>
    <xf numFmtId="0" fontId="6" fillId="52" borderId="0" applyNumberFormat="0" applyBorder="0" applyAlignment="0" applyProtection="0"/>
    <xf numFmtId="0" fontId="59" fillId="20" borderId="150" applyNumberFormat="0" applyAlignment="0" applyProtection="0"/>
    <xf numFmtId="0" fontId="127" fillId="0" borderId="154"/>
    <xf numFmtId="0" fontId="54" fillId="24" borderId="148" applyNumberFormat="0" applyAlignment="0" applyProtection="0"/>
    <xf numFmtId="0" fontId="54" fillId="7" borderId="148" applyNumberFormat="0" applyAlignment="0" applyProtection="0"/>
    <xf numFmtId="0" fontId="6" fillId="51" borderId="0" applyNumberFormat="0" applyBorder="0" applyAlignment="0" applyProtection="0"/>
    <xf numFmtId="0" fontId="59" fillId="20" borderId="150" applyNumberFormat="0" applyAlignment="0" applyProtection="0"/>
    <xf numFmtId="0" fontId="35" fillId="25" borderId="149" applyNumberFormat="0" applyFont="0" applyAlignment="0" applyProtection="0"/>
    <xf numFmtId="0" fontId="71" fillId="0" borderId="154"/>
    <xf numFmtId="0" fontId="42" fillId="20" borderId="148" applyNumberFormat="0" applyAlignment="0" applyProtection="0"/>
    <xf numFmtId="0" fontId="42" fillId="20" borderId="148" applyNumberFormat="0" applyAlignment="0" applyProtection="0"/>
    <xf numFmtId="0" fontId="42" fillId="20" borderId="148" applyNumberFormat="0" applyAlignment="0" applyProtection="0"/>
    <xf numFmtId="0" fontId="42" fillId="20" borderId="148" applyNumberFormat="0" applyAlignment="0" applyProtection="0"/>
    <xf numFmtId="0" fontId="54" fillId="7" borderId="148" applyNumberFormat="0" applyAlignment="0" applyProtection="0"/>
    <xf numFmtId="0" fontId="33" fillId="25" borderId="149" applyNumberFormat="0" applyFont="0" applyAlignment="0" applyProtection="0"/>
    <xf numFmtId="0" fontId="63" fillId="0" borderId="152" applyNumberFormat="0" applyFill="0" applyAlignment="0" applyProtection="0"/>
    <xf numFmtId="0" fontId="63" fillId="0" borderId="152" applyNumberFormat="0" applyFill="0" applyAlignment="0" applyProtection="0"/>
    <xf numFmtId="0" fontId="59" fillId="56" borderId="150" applyNumberFormat="0" applyAlignment="0" applyProtection="0"/>
    <xf numFmtId="0" fontId="63" fillId="0" borderId="156" applyNumberFormat="0" applyFill="0" applyAlignment="0" applyProtection="0"/>
    <xf numFmtId="0" fontId="54" fillId="7" borderId="148" applyNumberFormat="0" applyAlignment="0" applyProtection="0"/>
    <xf numFmtId="0" fontId="54" fillId="7" borderId="148" applyNumberFormat="0" applyAlignment="0" applyProtection="0"/>
    <xf numFmtId="0" fontId="54" fillId="7" borderId="148" applyNumberFormat="0" applyAlignment="0" applyProtection="0"/>
    <xf numFmtId="0" fontId="54" fillId="7" borderId="148" applyNumberFormat="0" applyAlignment="0" applyProtection="0"/>
    <xf numFmtId="0" fontId="54" fillId="7" borderId="148" applyNumberFormat="0" applyAlignment="0" applyProtection="0"/>
    <xf numFmtId="0" fontId="54" fillId="7" borderId="148" applyNumberFormat="0" applyAlignment="0" applyProtection="0"/>
    <xf numFmtId="37" fontId="106" fillId="0" borderId="151" applyNumberFormat="0" applyFont="0" applyBorder="0" applyAlignment="0" applyProtection="0">
      <alignment horizontal="centerContinuous"/>
    </xf>
    <xf numFmtId="0" fontId="35" fillId="25" borderId="149" applyNumberFormat="0" applyFont="0" applyAlignment="0" applyProtection="0"/>
    <xf numFmtId="0" fontId="35" fillId="25" borderId="149" applyNumberFormat="0" applyFont="0" applyAlignment="0" applyProtection="0"/>
    <xf numFmtId="0" fontId="35" fillId="25" borderId="149" applyNumberFormat="0" applyFont="0" applyAlignment="0" applyProtection="0"/>
    <xf numFmtId="0" fontId="35" fillId="25" borderId="149" applyNumberFormat="0" applyFont="0" applyAlignment="0" applyProtection="0"/>
    <xf numFmtId="0" fontId="59" fillId="20" borderId="150" applyNumberFormat="0" applyAlignment="0" applyProtection="0"/>
    <xf numFmtId="0" fontId="59" fillId="20" borderId="150" applyNumberFormat="0" applyAlignment="0" applyProtection="0"/>
    <xf numFmtId="0" fontId="59" fillId="20" borderId="150" applyNumberFormat="0" applyAlignment="0" applyProtection="0"/>
    <xf numFmtId="0" fontId="59" fillId="20" borderId="150" applyNumberFormat="0" applyAlignment="0" applyProtection="0"/>
    <xf numFmtId="0" fontId="42" fillId="20" borderId="148" applyNumberFormat="0" applyAlignment="0" applyProtection="0"/>
    <xf numFmtId="0" fontId="42" fillId="56" borderId="148" applyNumberFormat="0" applyAlignment="0" applyProtection="0"/>
    <xf numFmtId="0" fontId="33" fillId="25" borderId="149" applyNumberFormat="0" applyFont="0" applyAlignment="0" applyProtection="0"/>
    <xf numFmtId="0" fontId="127" fillId="0" borderId="154"/>
    <xf numFmtId="0" fontId="42" fillId="20" borderId="148" applyNumberFormat="0" applyAlignment="0" applyProtection="0"/>
    <xf numFmtId="0" fontId="42" fillId="20" borderId="148" applyNumberFormat="0" applyAlignment="0" applyProtection="0"/>
    <xf numFmtId="0" fontId="71" fillId="0" borderId="154"/>
    <xf numFmtId="0" fontId="42" fillId="20" borderId="148" applyNumberFormat="0" applyAlignment="0" applyProtection="0"/>
    <xf numFmtId="4" fontId="202" fillId="0" borderId="153" applyNumberFormat="0" applyProtection="0">
      <alignment horizontal="right" vertical="center"/>
    </xf>
    <xf numFmtId="0" fontId="42" fillId="20" borderId="148" applyNumberFormat="0" applyAlignment="0" applyProtection="0"/>
    <xf numFmtId="0" fontId="54" fillId="7" borderId="148" applyNumberFormat="0" applyAlignment="0" applyProtection="0"/>
    <xf numFmtId="0" fontId="63" fillId="0" borderId="152" applyNumberFormat="0" applyFill="0" applyAlignment="0" applyProtection="0"/>
    <xf numFmtId="0" fontId="63" fillId="0" borderId="152" applyNumberFormat="0" applyFill="0" applyAlignment="0" applyProtection="0"/>
    <xf numFmtId="0" fontId="63" fillId="0" borderId="152" applyNumberFormat="0" applyFill="0" applyAlignment="0" applyProtection="0"/>
    <xf numFmtId="0" fontId="54" fillId="24" borderId="148" applyNumberFormat="0" applyAlignment="0" applyProtection="0"/>
    <xf numFmtId="0" fontId="50" fillId="0" borderId="155">
      <alignment horizontal="left" vertical="center"/>
    </xf>
    <xf numFmtId="0" fontId="127" fillId="42" borderId="154"/>
    <xf numFmtId="0" fontId="71" fillId="0" borderId="154"/>
    <xf numFmtId="0" fontId="59" fillId="20" borderId="150" applyNumberFormat="0" applyAlignment="0" applyProtection="0"/>
    <xf numFmtId="0" fontId="54" fillId="24" borderId="148" applyNumberFormat="0" applyAlignment="0" applyProtection="0"/>
    <xf numFmtId="0" fontId="35" fillId="25" borderId="149" applyNumberFormat="0" applyFont="0" applyAlignment="0" applyProtection="0"/>
    <xf numFmtId="0" fontId="71" fillId="0" borderId="154"/>
    <xf numFmtId="0" fontId="35" fillId="25" borderId="149" applyNumberFormat="0" applyFont="0" applyAlignment="0" applyProtection="0"/>
    <xf numFmtId="0" fontId="59" fillId="56" borderId="150" applyNumberFormat="0" applyAlignment="0" applyProtection="0"/>
    <xf numFmtId="0" fontId="35" fillId="25" borderId="149" applyNumberFormat="0" applyFont="0" applyAlignment="0" applyProtection="0"/>
    <xf numFmtId="0" fontId="35" fillId="25" borderId="149" applyNumberFormat="0" applyFont="0" applyAlignment="0" applyProtection="0"/>
    <xf numFmtId="0" fontId="59" fillId="20" borderId="150" applyNumberFormat="0" applyAlignment="0" applyProtection="0"/>
    <xf numFmtId="0" fontId="59" fillId="20" borderId="150" applyNumberFormat="0" applyAlignment="0" applyProtection="0"/>
    <xf numFmtId="0" fontId="35" fillId="25" borderId="149" applyNumberFormat="0" applyFont="0" applyAlignment="0" applyProtection="0"/>
    <xf numFmtId="0" fontId="59" fillId="20" borderId="150" applyNumberFormat="0" applyAlignment="0" applyProtection="0"/>
    <xf numFmtId="0" fontId="54" fillId="7" borderId="148" applyNumberFormat="0" applyAlignment="0" applyProtection="0"/>
    <xf numFmtId="0" fontId="42" fillId="20" borderId="148" applyNumberFormat="0" applyAlignment="0" applyProtection="0"/>
    <xf numFmtId="0" fontId="54" fillId="24" borderId="148" applyNumberFormat="0" applyAlignment="0" applyProtection="0"/>
    <xf numFmtId="0" fontId="6" fillId="48" borderId="0" applyNumberFormat="0" applyBorder="0" applyAlignment="0" applyProtection="0"/>
    <xf numFmtId="0" fontId="50" fillId="0" borderId="155">
      <alignment horizontal="left" vertical="center"/>
    </xf>
    <xf numFmtId="0" fontId="63" fillId="0" borderId="156" applyNumberFormat="0" applyFill="0" applyAlignment="0" applyProtection="0"/>
    <xf numFmtId="0" fontId="127" fillId="42" borderId="154"/>
    <xf numFmtId="0" fontId="127" fillId="42" borderId="154"/>
    <xf numFmtId="0" fontId="59" fillId="20" borderId="150" applyNumberFormat="0" applyAlignment="0" applyProtection="0"/>
    <xf numFmtId="4" fontId="202" fillId="0" borderId="153" applyNumberFormat="0" applyProtection="0">
      <alignment horizontal="right" vertical="center"/>
    </xf>
    <xf numFmtId="37" fontId="106" fillId="0" borderId="151" applyNumberFormat="0" applyFont="0" applyBorder="0" applyAlignment="0" applyProtection="0">
      <alignment horizontal="centerContinuous"/>
    </xf>
    <xf numFmtId="0" fontId="63" fillId="0" borderId="152" applyNumberFormat="0" applyFill="0" applyAlignment="0" applyProtection="0"/>
    <xf numFmtId="0" fontId="63" fillId="0" borderId="152" applyNumberFormat="0" applyFill="0" applyAlignment="0" applyProtection="0"/>
    <xf numFmtId="0" fontId="63" fillId="0" borderId="152" applyNumberFormat="0" applyFill="0" applyAlignment="0" applyProtection="0"/>
    <xf numFmtId="0" fontId="42" fillId="20" borderId="148" applyNumberFormat="0" applyAlignment="0" applyProtection="0"/>
    <xf numFmtId="37" fontId="106" fillId="0" borderId="151" applyNumberFormat="0" applyFont="0" applyBorder="0" applyAlignment="0" applyProtection="0">
      <alignment horizontal="centerContinuous"/>
    </xf>
    <xf numFmtId="0" fontId="54" fillId="7" borderId="148" applyNumberFormat="0" applyAlignment="0" applyProtection="0"/>
    <xf numFmtId="0" fontId="34" fillId="25" borderId="149" applyNumberFormat="0" applyFont="0" applyAlignment="0" applyProtection="0"/>
    <xf numFmtId="0" fontId="59" fillId="20" borderId="150" applyNumberFormat="0" applyAlignment="0" applyProtection="0"/>
    <xf numFmtId="37" fontId="106" fillId="0" borderId="151" applyNumberFormat="0" applyFont="0" applyBorder="0" applyAlignment="0" applyProtection="0">
      <alignment horizontal="centerContinuous"/>
    </xf>
    <xf numFmtId="0" fontId="63" fillId="0" borderId="152" applyNumberFormat="0" applyFill="0" applyAlignment="0" applyProtection="0"/>
    <xf numFmtId="0" fontId="42" fillId="20" borderId="148" applyNumberFormat="0" applyAlignment="0" applyProtection="0"/>
    <xf numFmtId="0" fontId="54" fillId="7" borderId="148" applyNumberFormat="0" applyAlignment="0" applyProtection="0"/>
    <xf numFmtId="0" fontId="33" fillId="25" borderId="149" applyNumberFormat="0" applyFont="0" applyAlignment="0" applyProtection="0"/>
    <xf numFmtId="0" fontId="35" fillId="25" borderId="149" applyNumberFormat="0" applyFont="0" applyAlignment="0" applyProtection="0"/>
    <xf numFmtId="0" fontId="59" fillId="20" borderId="150" applyNumberFormat="0" applyAlignment="0" applyProtection="0"/>
    <xf numFmtId="37" fontId="106" fillId="0" borderId="151" applyNumberFormat="0" applyFont="0" applyBorder="0" applyAlignment="0" applyProtection="0">
      <alignment horizontal="centerContinuous"/>
    </xf>
    <xf numFmtId="0" fontId="63" fillId="0" borderId="152" applyNumberFormat="0" applyFill="0" applyAlignment="0" applyProtection="0"/>
    <xf numFmtId="0" fontId="127" fillId="42" borderId="154"/>
    <xf numFmtId="0" fontId="127" fillId="0" borderId="154"/>
    <xf numFmtId="0" fontId="71" fillId="0" borderId="154"/>
    <xf numFmtId="0" fontId="71" fillId="0" borderId="154"/>
    <xf numFmtId="0" fontId="50" fillId="0" borderId="155">
      <alignment horizontal="left" vertical="center"/>
    </xf>
    <xf numFmtId="0" fontId="50" fillId="0" borderId="155">
      <alignment horizontal="left" vertical="center"/>
    </xf>
    <xf numFmtId="0" fontId="71" fillId="0" borderId="154"/>
    <xf numFmtId="0" fontId="71" fillId="0" borderId="154"/>
    <xf numFmtId="37" fontId="106" fillId="0" borderId="151" applyNumberFormat="0" applyFont="0" applyBorder="0" applyAlignment="0" applyProtection="0">
      <alignment horizontal="centerContinuous"/>
    </xf>
    <xf numFmtId="0" fontId="127" fillId="0" borderId="154"/>
    <xf numFmtId="0" fontId="127" fillId="42" borderId="154"/>
    <xf numFmtId="44" fontId="6" fillId="0" borderId="0" applyFont="0" applyFill="0" applyBorder="0" applyAlignment="0" applyProtection="0"/>
    <xf numFmtId="175" fontId="91" fillId="0" borderId="0"/>
    <xf numFmtId="0" fontId="149" fillId="62" borderId="22"/>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5" fillId="0" borderId="0"/>
    <xf numFmtId="175" fontId="91" fillId="0" borderId="0"/>
    <xf numFmtId="43" fontId="5" fillId="0" borderId="0" applyFont="0" applyFill="0" applyBorder="0" applyAlignment="0" applyProtection="0"/>
    <xf numFmtId="165" fontId="5" fillId="0" borderId="0" applyFont="0" applyFill="0" applyBorder="0" applyAlignment="0" applyProtection="0"/>
    <xf numFmtId="0" fontId="5" fillId="63" borderId="0" applyNumberFormat="0" applyBorder="0" applyAlignment="0" applyProtection="0"/>
    <xf numFmtId="0" fontId="5" fillId="64" borderId="0" applyNumberFormat="0" applyBorder="0" applyAlignment="0" applyProtection="0"/>
    <xf numFmtId="0" fontId="5" fillId="65" borderId="0" applyNumberFormat="0" applyBorder="0" applyAlignment="0" applyProtection="0"/>
    <xf numFmtId="0" fontId="5" fillId="66"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0" fontId="5" fillId="67"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298" fillId="0" borderId="0"/>
    <xf numFmtId="0" fontId="5" fillId="0" borderId="0"/>
    <xf numFmtId="0" fontId="5" fillId="61" borderId="56" applyNumberFormat="0" applyFont="0" applyAlignment="0" applyProtection="0"/>
    <xf numFmtId="0" fontId="149" fillId="62" borderId="22"/>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169" fillId="60" borderId="54" applyNumberFormat="0" applyAlignment="0" applyProtection="0"/>
    <xf numFmtId="0" fontId="203" fillId="74" borderId="0" applyNumberFormat="0" applyBorder="0" applyAlignment="0" applyProtection="0"/>
    <xf numFmtId="0" fontId="5" fillId="63" borderId="0" applyNumberFormat="0" applyBorder="0" applyAlignment="0" applyProtection="0"/>
    <xf numFmtId="0" fontId="5" fillId="49" borderId="0" applyNumberFormat="0" applyBorder="0" applyAlignment="0" applyProtection="0"/>
    <xf numFmtId="0" fontId="203" fillId="75" borderId="0" applyNumberFormat="0" applyBorder="0" applyAlignment="0" applyProtection="0"/>
    <xf numFmtId="0" fontId="5" fillId="64" borderId="0" applyNumberFormat="0" applyBorder="0" applyAlignment="0" applyProtection="0"/>
    <xf numFmtId="0" fontId="5" fillId="50" borderId="0" applyNumberFormat="0" applyBorder="0" applyAlignment="0" applyProtection="0"/>
    <xf numFmtId="0" fontId="203" fillId="76" borderId="0" applyNumberFormat="0" applyBorder="0" applyAlignment="0" applyProtection="0"/>
    <xf numFmtId="0" fontId="5" fillId="65" borderId="0" applyNumberFormat="0" applyBorder="0" applyAlignment="0" applyProtection="0"/>
    <xf numFmtId="0" fontId="5" fillId="67" borderId="0" applyNumberFormat="0" applyBorder="0" applyAlignment="0" applyProtection="0"/>
    <xf numFmtId="0" fontId="203" fillId="77" borderId="0" applyNumberFormat="0" applyBorder="0" applyAlignment="0" applyProtection="0"/>
    <xf numFmtId="0" fontId="5" fillId="66" borderId="0" applyNumberFormat="0" applyBorder="0" applyAlignment="0" applyProtection="0"/>
    <xf numFmtId="0" fontId="5" fillId="51" borderId="0" applyNumberFormat="0" applyBorder="0" applyAlignment="0" applyProtection="0"/>
    <xf numFmtId="0" fontId="203" fillId="78" borderId="0" applyNumberFormat="0" applyBorder="0" applyAlignment="0" applyProtection="0"/>
    <xf numFmtId="0" fontId="5" fillId="47" borderId="0" applyNumberFormat="0" applyBorder="0" applyAlignment="0" applyProtection="0"/>
    <xf numFmtId="0" fontId="5" fillId="52" borderId="0" applyNumberFormat="0" applyBorder="0" applyAlignment="0" applyProtection="0"/>
    <xf numFmtId="0" fontId="203" fillId="79" borderId="0" applyNumberFormat="0" applyBorder="0" applyAlignment="0" applyProtection="0"/>
    <xf numFmtId="0" fontId="5" fillId="48" borderId="0" applyNumberFormat="0" applyBorder="0" applyAlignment="0" applyProtection="0"/>
    <xf numFmtId="0" fontId="5" fillId="53" borderId="0" applyNumberFormat="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61" borderId="56"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61" borderId="56" applyNumberFormat="0" applyFont="0" applyAlignment="0" applyProtection="0"/>
    <xf numFmtId="0" fontId="5" fillId="63" borderId="0" applyNumberFormat="0" applyBorder="0" applyAlignment="0" applyProtection="0"/>
    <xf numFmtId="0" fontId="5" fillId="49" borderId="0" applyNumberFormat="0" applyBorder="0" applyAlignment="0" applyProtection="0"/>
    <xf numFmtId="0" fontId="5" fillId="64" borderId="0" applyNumberFormat="0" applyBorder="0" applyAlignment="0" applyProtection="0"/>
    <xf numFmtId="0" fontId="5" fillId="50" borderId="0" applyNumberFormat="0" applyBorder="0" applyAlignment="0" applyProtection="0"/>
    <xf numFmtId="0" fontId="5" fillId="65" borderId="0" applyNumberFormat="0" applyBorder="0" applyAlignment="0" applyProtection="0"/>
    <xf numFmtId="0" fontId="5" fillId="67" borderId="0" applyNumberFormat="0" applyBorder="0" applyAlignment="0" applyProtection="0"/>
    <xf numFmtId="0" fontId="5" fillId="66" borderId="0" applyNumberFormat="0" applyBorder="0" applyAlignment="0" applyProtection="0"/>
    <xf numFmtId="0" fontId="5" fillId="51" borderId="0" applyNumberFormat="0" applyBorder="0" applyAlignment="0" applyProtection="0"/>
    <xf numFmtId="0" fontId="5" fillId="47" borderId="0" applyNumberFormat="0" applyBorder="0" applyAlignment="0" applyProtection="0"/>
    <xf numFmtId="0" fontId="5" fillId="52" borderId="0" applyNumberFormat="0" applyBorder="0" applyAlignment="0" applyProtection="0"/>
    <xf numFmtId="0" fontId="5" fillId="48" borderId="0" applyNumberFormat="0" applyBorder="0" applyAlignment="0" applyProtection="0"/>
    <xf numFmtId="0" fontId="5" fillId="53" borderId="0" applyNumberFormat="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205" fontId="5" fillId="0" borderId="0" applyFont="0" applyFill="0" applyBorder="0" applyAlignment="0" applyProtection="0"/>
    <xf numFmtId="0" fontId="5" fillId="0" borderId="0"/>
    <xf numFmtId="44" fontId="5" fillId="0" borderId="0" applyFont="0" applyFill="0" applyBorder="0" applyAlignment="0" applyProtection="0"/>
    <xf numFmtId="43" fontId="4"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0" fontId="3" fillId="0" borderId="0"/>
    <xf numFmtId="0" fontId="2" fillId="0" borderId="0"/>
    <xf numFmtId="0" fontId="1" fillId="47" borderId="0" applyNumberFormat="0" applyBorder="0" applyAlignment="0" applyProtection="0"/>
    <xf numFmtId="0" fontId="35" fillId="0" borderId="0">
      <alignment vertical="top"/>
    </xf>
    <xf numFmtId="0" fontId="35" fillId="0" borderId="0">
      <alignment vertical="top"/>
      <protection locked="0"/>
    </xf>
    <xf numFmtId="0" fontId="266" fillId="0" borderId="0"/>
    <xf numFmtId="0" fontId="35" fillId="0" borderId="0">
      <alignment vertical="top"/>
    </xf>
    <xf numFmtId="0" fontId="1" fillId="0" borderId="0"/>
    <xf numFmtId="0" fontId="1" fillId="0" borderId="0"/>
    <xf numFmtId="43" fontId="1" fillId="0" borderId="0" applyFont="0" applyFill="0" applyBorder="0" applyAlignment="0" applyProtection="0"/>
    <xf numFmtId="0" fontId="35" fillId="0" borderId="0">
      <alignment vertical="top"/>
    </xf>
    <xf numFmtId="0" fontId="35" fillId="0" borderId="0">
      <alignment vertical="top"/>
      <protection locked="0"/>
    </xf>
    <xf numFmtId="0" fontId="1" fillId="0" borderId="0"/>
    <xf numFmtId="0" fontId="35" fillId="0" borderId="0">
      <alignment vertical="top"/>
      <protection locked="0"/>
    </xf>
    <xf numFmtId="0" fontId="266"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35" fillId="0" borderId="0">
      <alignment vertical="top"/>
    </xf>
    <xf numFmtId="0" fontId="35" fillId="0" borderId="0">
      <alignment vertical="top"/>
      <protection locked="0"/>
    </xf>
    <xf numFmtId="0" fontId="35" fillId="0" borderId="0">
      <alignment vertical="top"/>
      <protection locked="0"/>
    </xf>
    <xf numFmtId="0" fontId="35" fillId="0" borderId="0">
      <alignment vertical="top"/>
      <protection locked="0"/>
    </xf>
    <xf numFmtId="43" fontId="1" fillId="0" borderId="0" applyFont="0" applyFill="0" applyBorder="0" applyAlignment="0" applyProtection="0"/>
    <xf numFmtId="0" fontId="35" fillId="0" borderId="0">
      <alignment vertical="top"/>
    </xf>
    <xf numFmtId="0" fontId="266" fillId="0" borderId="0"/>
    <xf numFmtId="43" fontId="1" fillId="0" borderId="0" applyFont="0" applyFill="0" applyBorder="0" applyAlignment="0" applyProtection="0"/>
    <xf numFmtId="0" fontId="35" fillId="0" borderId="0">
      <alignment vertical="top"/>
    </xf>
    <xf numFmtId="0" fontId="266" fillId="0" borderId="0"/>
    <xf numFmtId="43" fontId="1" fillId="0" borderId="0" applyFont="0" applyFill="0" applyBorder="0" applyAlignment="0" applyProtection="0"/>
    <xf numFmtId="0" fontId="35" fillId="0" borderId="0">
      <alignment vertical="top"/>
      <protection locked="0"/>
    </xf>
    <xf numFmtId="0" fontId="35" fillId="0" borderId="0">
      <alignment vertical="top"/>
      <protection locked="0"/>
    </xf>
    <xf numFmtId="0" fontId="203" fillId="78" borderId="0" applyNumberFormat="0" applyBorder="0" applyAlignment="0" applyProtection="0"/>
    <xf numFmtId="0" fontId="169" fillId="60" borderId="54" applyNumberFormat="0" applyAlignment="0" applyProtection="0"/>
    <xf numFmtId="0" fontId="203" fillId="74" borderId="0" applyNumberFormat="0" applyBorder="0" applyAlignment="0" applyProtection="0"/>
    <xf numFmtId="0" fontId="1" fillId="63" borderId="0" applyNumberFormat="0" applyBorder="0" applyAlignment="0" applyProtection="0"/>
    <xf numFmtId="0" fontId="1" fillId="49" borderId="0" applyNumberFormat="0" applyBorder="0" applyAlignment="0" applyProtection="0"/>
    <xf numFmtId="0" fontId="203" fillId="75" borderId="0" applyNumberFormat="0" applyBorder="0" applyAlignment="0" applyProtection="0"/>
    <xf numFmtId="0" fontId="1" fillId="64" borderId="0" applyNumberFormat="0" applyBorder="0" applyAlignment="0" applyProtection="0"/>
    <xf numFmtId="0" fontId="1" fillId="50" borderId="0" applyNumberFormat="0" applyBorder="0" applyAlignment="0" applyProtection="0"/>
    <xf numFmtId="0" fontId="203" fillId="76" borderId="0" applyNumberFormat="0" applyBorder="0" applyAlignment="0" applyProtection="0"/>
    <xf numFmtId="0" fontId="1" fillId="65" borderId="0" applyNumberFormat="0" applyBorder="0" applyAlignment="0" applyProtection="0"/>
    <xf numFmtId="0" fontId="1" fillId="67" borderId="0" applyNumberFormat="0" applyBorder="0" applyAlignment="0" applyProtection="0"/>
    <xf numFmtId="0" fontId="203" fillId="77" borderId="0" applyNumberFormat="0" applyBorder="0" applyAlignment="0" applyProtection="0"/>
    <xf numFmtId="0" fontId="1" fillId="66" borderId="0" applyNumberFormat="0" applyBorder="0" applyAlignment="0" applyProtection="0"/>
    <xf numFmtId="0" fontId="1" fillId="51" borderId="0" applyNumberFormat="0" applyBorder="0" applyAlignment="0" applyProtection="0"/>
    <xf numFmtId="0" fontId="203" fillId="78" borderId="0" applyNumberFormat="0" applyBorder="0" applyAlignment="0" applyProtection="0"/>
    <xf numFmtId="0" fontId="1" fillId="47" borderId="0" applyNumberFormat="0" applyBorder="0" applyAlignment="0" applyProtection="0"/>
    <xf numFmtId="0" fontId="1" fillId="52" borderId="0" applyNumberFormat="0" applyBorder="0" applyAlignment="0" applyProtection="0"/>
    <xf numFmtId="0" fontId="203" fillId="79" borderId="0" applyNumberFormat="0" applyBorder="0" applyAlignment="0" applyProtection="0"/>
    <xf numFmtId="0" fontId="1" fillId="48" borderId="0" applyNumberFormat="0" applyBorder="0" applyAlignment="0" applyProtection="0"/>
    <xf numFmtId="0" fontId="1" fillId="53" borderId="0" applyNumberFormat="0" applyBorder="0" applyAlignment="0" applyProtection="0"/>
    <xf numFmtId="0" fontId="35" fillId="0" borderId="0">
      <alignment vertical="top"/>
    </xf>
    <xf numFmtId="0" fontId="35" fillId="0" borderId="0">
      <alignment vertical="top"/>
    </xf>
    <xf numFmtId="0" fontId="1" fillId="53" borderId="0" applyNumberFormat="0" applyBorder="0" applyAlignment="0" applyProtection="0"/>
    <xf numFmtId="0" fontId="1" fillId="48" borderId="0" applyNumberFormat="0" applyBorder="0" applyAlignment="0" applyProtection="0"/>
    <xf numFmtId="0" fontId="203" fillId="79" borderId="0" applyNumberFormat="0" applyBorder="0" applyAlignment="0" applyProtection="0"/>
    <xf numFmtId="0" fontId="1" fillId="52" borderId="0" applyNumberFormat="0" applyBorder="0" applyAlignment="0" applyProtection="0"/>
    <xf numFmtId="0" fontId="1" fillId="66" borderId="0" applyNumberFormat="0" applyBorder="0" applyAlignment="0" applyProtection="0"/>
    <xf numFmtId="0" fontId="203" fillId="77" borderId="0" applyNumberFormat="0" applyBorder="0" applyAlignment="0" applyProtection="0"/>
    <xf numFmtId="0" fontId="1" fillId="67" borderId="0" applyNumberFormat="0" applyBorder="0" applyAlignment="0" applyProtection="0"/>
    <xf numFmtId="0" fontId="1" fillId="65" borderId="0" applyNumberFormat="0" applyBorder="0" applyAlignment="0" applyProtection="0"/>
    <xf numFmtId="0" fontId="203" fillId="76" borderId="0" applyNumberFormat="0" applyBorder="0" applyAlignment="0" applyProtection="0"/>
    <xf numFmtId="0" fontId="1" fillId="50" borderId="0" applyNumberFormat="0" applyBorder="0" applyAlignment="0" applyProtection="0"/>
    <xf numFmtId="0" fontId="1" fillId="64" borderId="0" applyNumberFormat="0" applyBorder="0" applyAlignment="0" applyProtection="0"/>
    <xf numFmtId="0" fontId="203" fillId="75" borderId="0" applyNumberFormat="0" applyBorder="0" applyAlignment="0" applyProtection="0"/>
    <xf numFmtId="0" fontId="203" fillId="74" borderId="0" applyNumberFormat="0" applyBorder="0" applyAlignment="0" applyProtection="0"/>
    <xf numFmtId="0" fontId="169" fillId="60" borderId="54" applyNumberFormat="0" applyAlignment="0" applyProtection="0"/>
    <xf numFmtId="0" fontId="35" fillId="0" borderId="0">
      <alignment vertical="top"/>
      <protection locked="0"/>
    </xf>
    <xf numFmtId="43" fontId="1" fillId="0" borderId="0" applyFont="0" applyFill="0" applyBorder="0" applyAlignment="0" applyProtection="0"/>
    <xf numFmtId="0" fontId="266" fillId="0" borderId="0"/>
    <xf numFmtId="0" fontId="1" fillId="0" borderId="0"/>
    <xf numFmtId="49" fontId="77" fillId="0" borderId="0" applyNumberFormat="0" applyFont="0" applyFill="0" applyBorder="0" applyAlignment="0" applyProtection="0"/>
    <xf numFmtId="265" fontId="34" fillId="0" borderId="0" applyFont="0" applyFill="0" applyBorder="0" applyProtection="0"/>
    <xf numFmtId="0" fontId="266" fillId="0" borderId="0"/>
    <xf numFmtId="43" fontId="1" fillId="0" borderId="0" applyFont="0" applyFill="0" applyBorder="0" applyAlignment="0" applyProtection="0"/>
    <xf numFmtId="0" fontId="35" fillId="0" borderId="0"/>
    <xf numFmtId="0" fontId="23" fillId="0" borderId="0"/>
    <xf numFmtId="43" fontId="35" fillId="0" borderId="0" applyFont="0" applyFill="0" applyBorder="0" applyAlignment="0" applyProtection="0"/>
    <xf numFmtId="0" fontId="34" fillId="0" borderId="0"/>
    <xf numFmtId="0" fontId="34" fillId="0" borderId="0"/>
    <xf numFmtId="0" fontId="34" fillId="0" borderId="0"/>
    <xf numFmtId="0" fontId="1" fillId="0" borderId="0"/>
    <xf numFmtId="205" fontId="34" fillId="0" borderId="0" applyFont="0" applyFill="0" applyBorder="0" applyProtection="0"/>
    <xf numFmtId="0" fontId="34" fillId="0" borderId="0"/>
    <xf numFmtId="0" fontId="34" fillId="0" borderId="0"/>
    <xf numFmtId="0" fontId="35" fillId="0" borderId="0">
      <alignment vertical="top"/>
    </xf>
    <xf numFmtId="0" fontId="34" fillId="0" borderId="0"/>
    <xf numFmtId="0" fontId="35" fillId="0" borderId="0">
      <alignment vertical="top"/>
    </xf>
    <xf numFmtId="0" fontId="1" fillId="51" borderId="0" applyNumberFormat="0" applyBorder="0" applyAlignment="0" applyProtection="0"/>
    <xf numFmtId="0" fontId="35" fillId="0" borderId="0">
      <protection locked="0"/>
    </xf>
    <xf numFmtId="0" fontId="35" fillId="0" borderId="0">
      <alignment vertical="top"/>
      <protection locked="0"/>
    </xf>
    <xf numFmtId="0" fontId="35" fillId="0" borderId="0">
      <alignment vertical="top"/>
      <protection locked="0"/>
    </xf>
    <xf numFmtId="0" fontId="35" fillId="0" borderId="0">
      <alignment vertical="top"/>
      <protection locked="0"/>
    </xf>
    <xf numFmtId="265" fontId="34" fillId="0" borderId="0" applyFont="0" applyFill="0" applyBorder="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27" fillId="0" borderId="0" applyFont="0" applyFill="0" applyBorder="0" applyAlignment="0" applyProtection="0"/>
    <xf numFmtId="0" fontId="35" fillId="0" borderId="0">
      <protection locked="0"/>
    </xf>
    <xf numFmtId="0" fontId="1" fillId="0" borderId="0"/>
    <xf numFmtId="43" fontId="35" fillId="0" borderId="0" applyFont="0" applyFill="0" applyBorder="0" applyAlignment="0" applyProtection="0"/>
    <xf numFmtId="0" fontId="34" fillId="0" borderId="0"/>
    <xf numFmtId="0" fontId="1" fillId="63" borderId="0" applyNumberFormat="0" applyBorder="0" applyAlignment="0" applyProtection="0"/>
    <xf numFmtId="0" fontId="1" fillId="49" borderId="0" applyNumberFormat="0" applyBorder="0" applyAlignment="0" applyProtection="0"/>
    <xf numFmtId="43" fontId="1" fillId="0" borderId="0" applyFont="0" applyFill="0" applyBorder="0" applyAlignment="0" applyProtection="0"/>
    <xf numFmtId="0" fontId="35" fillId="0" borderId="0">
      <alignment vertical="top"/>
    </xf>
  </cellStyleXfs>
  <cellXfs count="2504">
    <xf numFmtId="0" fontId="0" fillId="0" borderId="0" xfId="0">
      <protection locked="0"/>
    </xf>
    <xf numFmtId="0" fontId="65" fillId="0" borderId="0" xfId="154" applyNumberFormat="1" applyFont="1" applyFill="1" applyAlignment="1">
      <alignment horizontal="center"/>
    </xf>
    <xf numFmtId="0" fontId="65" fillId="0" borderId="0" xfId="154" quotePrefix="1" applyNumberFormat="1" applyFont="1" applyFill="1" applyAlignment="1">
      <alignment horizontal="center" vertical="center"/>
    </xf>
    <xf numFmtId="0" fontId="66" fillId="0" borderId="0" xfId="0" applyFont="1" applyFill="1" applyAlignment="1">
      <alignment vertical="top"/>
      <protection locked="0"/>
    </xf>
    <xf numFmtId="0" fontId="66" fillId="0" borderId="0" xfId="0" applyFont="1" applyFill="1">
      <protection locked="0"/>
    </xf>
    <xf numFmtId="0" fontId="66" fillId="0" borderId="0" xfId="0" applyFont="1" applyFill="1" applyAlignment="1">
      <protection locked="0"/>
    </xf>
    <xf numFmtId="0" fontId="66" fillId="0" borderId="0" xfId="0" applyFont="1" applyFill="1" applyAlignment="1">
      <alignment vertical="center"/>
      <protection locked="0"/>
    </xf>
    <xf numFmtId="0" fontId="65" fillId="0" borderId="0" xfId="0" applyFont="1" applyFill="1" applyAlignment="1">
      <protection locked="0"/>
    </xf>
    <xf numFmtId="0" fontId="65" fillId="0" borderId="0" xfId="0" applyNumberFormat="1" applyFont="1" applyFill="1" applyAlignment="1">
      <protection locked="0"/>
    </xf>
    <xf numFmtId="0" fontId="65" fillId="0" borderId="0" xfId="0" applyFont="1" applyFill="1" applyAlignment="1">
      <alignment horizontal="centerContinuous"/>
      <protection locked="0"/>
    </xf>
    <xf numFmtId="0" fontId="65" fillId="0" borderId="0" xfId="0" applyFont="1" applyFill="1" applyAlignment="1">
      <alignment horizontal="center"/>
      <protection locked="0"/>
    </xf>
    <xf numFmtId="0" fontId="65" fillId="0" borderId="0" xfId="0" applyNumberFormat="1" applyFont="1" applyFill="1" applyAlignment="1">
      <alignment horizontal="center"/>
      <protection locked="0"/>
    </xf>
    <xf numFmtId="0" fontId="65" fillId="0" borderId="0" xfId="0" quotePrefix="1" applyFont="1" applyFill="1" applyAlignment="1">
      <protection locked="0"/>
    </xf>
    <xf numFmtId="166" fontId="66" fillId="0" borderId="0" xfId="154" applyNumberFormat="1" applyFont="1" applyFill="1"/>
    <xf numFmtId="166" fontId="66" fillId="0" borderId="0" xfId="154" applyNumberFormat="1" applyFont="1" applyFill="1" applyBorder="1"/>
    <xf numFmtId="43" fontId="66" fillId="0" borderId="0" xfId="154" applyNumberFormat="1" applyFont="1" applyFill="1" applyBorder="1"/>
    <xf numFmtId="166" fontId="66" fillId="0" borderId="0" xfId="0" applyNumberFormat="1" applyFont="1" applyFill="1">
      <protection locked="0"/>
    </xf>
    <xf numFmtId="0" fontId="65" fillId="0" borderId="0" xfId="0" applyFont="1" applyFill="1">
      <protection locked="0"/>
    </xf>
    <xf numFmtId="0" fontId="66" fillId="0" borderId="0" xfId="0" quotePrefix="1" applyNumberFormat="1" applyFont="1" applyFill="1" applyAlignment="1">
      <alignment horizontal="center"/>
      <protection locked="0"/>
    </xf>
    <xf numFmtId="166" fontId="65" fillId="0" borderId="0" xfId="154" applyNumberFormat="1" applyFont="1" applyFill="1"/>
    <xf numFmtId="166" fontId="66" fillId="0" borderId="18" xfId="154" applyNumberFormat="1" applyFont="1" applyFill="1" applyBorder="1"/>
    <xf numFmtId="43" fontId="66" fillId="0" borderId="0" xfId="0" applyNumberFormat="1" applyFont="1" applyFill="1">
      <protection locked="0"/>
    </xf>
    <xf numFmtId="0" fontId="66" fillId="0" borderId="0" xfId="0" applyFont="1" applyFill="1" applyAlignment="1">
      <alignment horizontal="left" indent="1"/>
      <protection locked="0"/>
    </xf>
    <xf numFmtId="0" fontId="65" fillId="0" borderId="0" xfId="0" applyFont="1" applyFill="1" applyAlignment="1">
      <alignment vertical="center"/>
      <protection locked="0"/>
    </xf>
    <xf numFmtId="0" fontId="66" fillId="0" borderId="0" xfId="0" applyFont="1" applyFill="1" applyBorder="1">
      <protection locked="0"/>
    </xf>
    <xf numFmtId="0" fontId="66" fillId="0" borderId="0" xfId="0" applyNumberFormat="1" applyFont="1" applyFill="1">
      <protection locked="0"/>
    </xf>
    <xf numFmtId="0" fontId="65" fillId="0" borderId="0" xfId="0" applyFont="1" applyFill="1" applyBorder="1" applyAlignment="1">
      <protection locked="0"/>
    </xf>
    <xf numFmtId="0" fontId="65" fillId="0" borderId="0" xfId="0" applyNumberFormat="1" applyFont="1" applyFill="1" applyBorder="1" applyAlignment="1">
      <alignment horizontal="center"/>
      <protection locked="0"/>
    </xf>
    <xf numFmtId="0" fontId="66" fillId="0" borderId="0" xfId="0" quotePrefix="1" applyFont="1" applyFill="1" applyBorder="1" applyAlignment="1">
      <alignment horizontal="left"/>
      <protection locked="0"/>
    </xf>
    <xf numFmtId="0" fontId="65" fillId="0" borderId="0" xfId="207" applyNumberFormat="1" applyFont="1" applyFill="1" applyAlignment="1"/>
    <xf numFmtId="0" fontId="66" fillId="0" borderId="0" xfId="207" applyNumberFormat="1" applyFont="1" applyFill="1" applyAlignment="1"/>
    <xf numFmtId="166" fontId="66" fillId="0" borderId="0" xfId="154" applyNumberFormat="1" applyFont="1" applyFill="1" applyBorder="1" applyAlignment="1"/>
    <xf numFmtId="166" fontId="66" fillId="0" borderId="0" xfId="154" applyNumberFormat="1" applyFont="1" applyFill="1" applyAlignment="1"/>
    <xf numFmtId="0" fontId="66" fillId="0" borderId="0" xfId="0" applyNumberFormat="1" applyFont="1" applyFill="1" applyAlignment="1">
      <protection locked="0"/>
    </xf>
    <xf numFmtId="166" fontId="66" fillId="0" borderId="0" xfId="0" applyNumberFormat="1" applyFont="1" applyFill="1" applyBorder="1">
      <protection locked="0"/>
    </xf>
    <xf numFmtId="0" fontId="66" fillId="0" borderId="0" xfId="207" applyNumberFormat="1" applyFont="1" applyFill="1" applyAlignment="1">
      <alignment horizontal="left" indent="1"/>
    </xf>
    <xf numFmtId="170" fontId="66" fillId="0" borderId="0" xfId="207" applyNumberFormat="1" applyFont="1" applyFill="1" applyBorder="1"/>
    <xf numFmtId="165" fontId="66" fillId="0" borderId="0" xfId="207" applyNumberFormat="1" applyFont="1" applyFill="1" applyBorder="1"/>
    <xf numFmtId="43" fontId="66" fillId="0" borderId="0" xfId="207" applyNumberFormat="1" applyFont="1" applyFill="1" applyBorder="1" applyAlignment="1">
      <alignment horizontal="center"/>
    </xf>
    <xf numFmtId="170" fontId="66" fillId="0" borderId="0" xfId="0" applyNumberFormat="1" applyFont="1" applyFill="1" applyBorder="1">
      <protection locked="0"/>
    </xf>
    <xf numFmtId="0" fontId="66" fillId="0" borderId="0" xfId="207" quotePrefix="1" applyNumberFormat="1" applyFont="1" applyFill="1" applyAlignment="1"/>
    <xf numFmtId="166" fontId="66" fillId="0" borderId="0" xfId="154" quotePrefix="1" applyNumberFormat="1" applyFont="1" applyFill="1" applyAlignment="1"/>
    <xf numFmtId="166" fontId="65" fillId="0" borderId="0" xfId="154" applyNumberFormat="1" applyFont="1" applyFill="1" applyAlignment="1">
      <alignment horizontal="centerContinuous"/>
    </xf>
    <xf numFmtId="166" fontId="65" fillId="0" borderId="0" xfId="154" applyNumberFormat="1" applyFont="1" applyFill="1" applyAlignment="1">
      <alignment horizontal="center"/>
    </xf>
    <xf numFmtId="0" fontId="65" fillId="0" borderId="0" xfId="0" applyFont="1" applyFill="1" applyBorder="1" applyAlignment="1">
      <alignment vertical="center"/>
      <protection locked="0"/>
    </xf>
    <xf numFmtId="0" fontId="65" fillId="0" borderId="0" xfId="0" applyFont="1" applyFill="1" applyBorder="1" applyAlignment="1">
      <alignment horizontal="center" vertical="center"/>
      <protection locked="0"/>
    </xf>
    <xf numFmtId="0" fontId="66" fillId="0" borderId="0" xfId="0" quotePrefix="1" applyFont="1" applyFill="1" applyAlignment="1">
      <alignment horizontal="left" indent="1"/>
      <protection locked="0"/>
    </xf>
    <xf numFmtId="0" fontId="66" fillId="0" borderId="0" xfId="0" applyFont="1" applyFill="1" applyAlignment="1">
      <alignment horizontal="left"/>
      <protection locked="0"/>
    </xf>
    <xf numFmtId="0" fontId="65" fillId="0" borderId="0" xfId="0" applyFont="1" applyFill="1" applyBorder="1" applyAlignment="1">
      <alignment horizontal="center"/>
      <protection locked="0"/>
    </xf>
    <xf numFmtId="49" fontId="66" fillId="0" borderId="0" xfId="0" applyNumberFormat="1" applyFont="1" applyFill="1">
      <protection locked="0"/>
    </xf>
    <xf numFmtId="0" fontId="66" fillId="0" borderId="0" xfId="0" quotePrefix="1" applyFont="1" applyFill="1" applyAlignment="1">
      <alignment horizontal="left"/>
      <protection locked="0"/>
    </xf>
    <xf numFmtId="0" fontId="65" fillId="0" borderId="0" xfId="0" applyFont="1" applyFill="1" applyAlignment="1">
      <alignment horizontal="left"/>
      <protection locked="0"/>
    </xf>
    <xf numFmtId="37" fontId="66" fillId="0" borderId="0" xfId="0" applyNumberFormat="1" applyFont="1" applyFill="1">
      <protection locked="0"/>
    </xf>
    <xf numFmtId="173" fontId="66" fillId="0" borderId="0" xfId="0" applyNumberFormat="1" applyFont="1" applyFill="1" applyBorder="1">
      <protection locked="0"/>
    </xf>
    <xf numFmtId="49" fontId="65" fillId="0" borderId="0" xfId="0" applyNumberFormat="1" applyFont="1" applyFill="1">
      <protection locked="0"/>
    </xf>
    <xf numFmtId="166" fontId="65" fillId="0" borderId="0" xfId="154" applyNumberFormat="1" applyFont="1" applyFill="1" applyAlignment="1"/>
    <xf numFmtId="17" fontId="65" fillId="0" borderId="0" xfId="0" applyNumberFormat="1" applyFont="1" applyFill="1" applyBorder="1" applyAlignment="1">
      <alignment vertical="center"/>
      <protection locked="0"/>
    </xf>
    <xf numFmtId="43" fontId="66" fillId="0" borderId="15" xfId="154" applyNumberFormat="1" applyFont="1" applyFill="1" applyBorder="1"/>
    <xf numFmtId="43" fontId="66" fillId="0" borderId="16" xfId="154" applyNumberFormat="1" applyFont="1" applyFill="1" applyBorder="1"/>
    <xf numFmtId="43" fontId="66" fillId="0" borderId="17" xfId="154" applyNumberFormat="1" applyFont="1" applyFill="1" applyBorder="1"/>
    <xf numFmtId="43" fontId="66" fillId="0" borderId="18" xfId="154" applyNumberFormat="1" applyFont="1" applyFill="1" applyBorder="1"/>
    <xf numFmtId="41" fontId="75" fillId="0" borderId="0" xfId="209" applyNumberFormat="1" applyFont="1" applyFill="1"/>
    <xf numFmtId="41" fontId="75" fillId="0" borderId="0" xfId="209" applyNumberFormat="1" applyFont="1" applyFill="1" applyAlignment="1">
      <alignment horizontal="right"/>
    </xf>
    <xf numFmtId="41" fontId="75" fillId="0" borderId="0" xfId="209" applyNumberFormat="1" applyFont="1"/>
    <xf numFmtId="41" fontId="75" fillId="0" borderId="0" xfId="209" applyNumberFormat="1" applyFont="1" applyAlignment="1">
      <alignment horizontal="right"/>
    </xf>
    <xf numFmtId="41" fontId="76" fillId="0" borderId="0" xfId="209" applyNumberFormat="1" applyFont="1" applyAlignment="1"/>
    <xf numFmtId="41" fontId="76" fillId="0" borderId="19" xfId="209" applyNumberFormat="1" applyFont="1" applyBorder="1" applyAlignment="1">
      <alignment horizontal="center" vertical="center" wrapText="1"/>
    </xf>
    <xf numFmtId="41" fontId="75" fillId="0" borderId="0" xfId="209" applyNumberFormat="1" applyFont="1" applyAlignment="1">
      <alignment horizontal="center" vertical="center" wrapText="1"/>
    </xf>
    <xf numFmtId="41" fontId="76" fillId="0" borderId="0" xfId="209" applyNumberFormat="1" applyFont="1" applyAlignment="1">
      <alignment horizontal="center" vertical="center" wrapText="1"/>
    </xf>
    <xf numFmtId="41" fontId="76" fillId="0" borderId="0" xfId="209" applyNumberFormat="1" applyFont="1"/>
    <xf numFmtId="0" fontId="74" fillId="0" borderId="0" xfId="1" applyFont="1"/>
    <xf numFmtId="0" fontId="77" fillId="0" borderId="0" xfId="1" applyFont="1"/>
    <xf numFmtId="0" fontId="74" fillId="0" borderId="0" xfId="1" applyFont="1" applyAlignment="1">
      <alignment horizontal="center"/>
    </xf>
    <xf numFmtId="0" fontId="77" fillId="0" borderId="0" xfId="1" applyNumberFormat="1" applyFont="1"/>
    <xf numFmtId="0" fontId="66" fillId="0" borderId="0" xfId="0" applyFont="1">
      <protection locked="0"/>
    </xf>
    <xf numFmtId="0" fontId="65" fillId="0" borderId="0" xfId="0" applyFont="1" applyAlignment="1">
      <alignment horizontal="center"/>
      <protection locked="0"/>
    </xf>
    <xf numFmtId="0" fontId="65" fillId="0" borderId="0" xfId="0" applyFont="1">
      <protection locked="0"/>
    </xf>
    <xf numFmtId="166" fontId="66" fillId="0" borderId="0" xfId="154" applyNumberFormat="1" applyFont="1"/>
    <xf numFmtId="166" fontId="66" fillId="0" borderId="15" xfId="154" applyNumberFormat="1" applyFont="1" applyBorder="1"/>
    <xf numFmtId="166" fontId="66" fillId="0" borderId="16" xfId="154" applyNumberFormat="1" applyFont="1" applyBorder="1"/>
    <xf numFmtId="166" fontId="66" fillId="0" borderId="17" xfId="154" applyNumberFormat="1" applyFont="1" applyBorder="1"/>
    <xf numFmtId="166" fontId="65" fillId="0" borderId="0" xfId="154" applyNumberFormat="1" applyFont="1"/>
    <xf numFmtId="166" fontId="65" fillId="0" borderId="20" xfId="154" applyNumberFormat="1" applyFont="1" applyBorder="1"/>
    <xf numFmtId="166" fontId="65" fillId="0" borderId="18" xfId="154" applyNumberFormat="1" applyFont="1" applyBorder="1"/>
    <xf numFmtId="0" fontId="66" fillId="0" borderId="0" xfId="0" applyFont="1" applyAlignment="1">
      <alignment horizontal="left" indent="2"/>
      <protection locked="0"/>
    </xf>
    <xf numFmtId="166" fontId="65" fillId="0" borderId="0" xfId="154" applyNumberFormat="1" applyFont="1" applyFill="1" applyBorder="1"/>
    <xf numFmtId="166" fontId="65" fillId="0" borderId="0" xfId="0" applyNumberFormat="1" applyFont="1" applyFill="1">
      <protection locked="0"/>
    </xf>
    <xf numFmtId="166" fontId="65" fillId="0" borderId="0" xfId="154" quotePrefix="1" applyNumberFormat="1" applyFont="1" applyFill="1" applyAlignment="1"/>
    <xf numFmtId="0" fontId="65" fillId="0" borderId="0" xfId="207" quotePrefix="1" applyNumberFormat="1" applyFont="1" applyFill="1" applyAlignment="1"/>
    <xf numFmtId="166" fontId="65" fillId="0" borderId="0" xfId="0" applyNumberFormat="1" applyFont="1" applyFill="1" applyAlignment="1">
      <protection locked="0"/>
    </xf>
    <xf numFmtId="0" fontId="34" fillId="0" borderId="0" xfId="0" applyFont="1">
      <protection locked="0"/>
    </xf>
    <xf numFmtId="188" fontId="34" fillId="0" borderId="0" xfId="0" applyNumberFormat="1" applyFont="1">
      <protection locked="0"/>
    </xf>
    <xf numFmtId="0" fontId="70" fillId="0" borderId="0" xfId="0" applyFont="1">
      <protection locked="0"/>
    </xf>
    <xf numFmtId="0" fontId="70" fillId="0" borderId="0" xfId="0" applyFont="1" applyAlignment="1">
      <alignment horizontal="center"/>
      <protection locked="0"/>
    </xf>
    <xf numFmtId="49" fontId="70" fillId="0" borderId="0" xfId="0" applyNumberFormat="1" applyFont="1" applyAlignment="1">
      <alignment horizontal="center"/>
      <protection locked="0"/>
    </xf>
    <xf numFmtId="164" fontId="34" fillId="0" borderId="0" xfId="0" applyNumberFormat="1" applyFont="1">
      <protection locked="0"/>
    </xf>
    <xf numFmtId="41" fontId="34" fillId="0" borderId="15" xfId="0" applyNumberFormat="1" applyFont="1" applyBorder="1">
      <protection locked="0"/>
    </xf>
    <xf numFmtId="41" fontId="34" fillId="0" borderId="0" xfId="0" applyNumberFormat="1" applyFont="1">
      <protection locked="0"/>
    </xf>
    <xf numFmtId="41" fontId="34" fillId="0" borderId="16" xfId="0" applyNumberFormat="1" applyFont="1" applyBorder="1">
      <protection locked="0"/>
    </xf>
    <xf numFmtId="41" fontId="34" fillId="0" borderId="17" xfId="0" applyNumberFormat="1" applyFont="1" applyBorder="1">
      <protection locked="0"/>
    </xf>
    <xf numFmtId="41" fontId="70" fillId="0" borderId="0" xfId="0" applyNumberFormat="1" applyFont="1">
      <protection locked="0"/>
    </xf>
    <xf numFmtId="41" fontId="34" fillId="0" borderId="1" xfId="0" applyNumberFormat="1" applyFont="1" applyBorder="1">
      <protection locked="0"/>
    </xf>
    <xf numFmtId="41" fontId="70" fillId="0" borderId="18" xfId="0" applyNumberFormat="1" applyFont="1" applyBorder="1">
      <protection locked="0"/>
    </xf>
    <xf numFmtId="2" fontId="34" fillId="0" borderId="0" xfId="0" applyNumberFormat="1" applyFont="1">
      <protection locked="0"/>
    </xf>
    <xf numFmtId="41" fontId="76" fillId="0" borderId="0" xfId="209" quotePrefix="1" applyNumberFormat="1" applyFont="1" applyAlignment="1">
      <alignment horizontal="center"/>
    </xf>
    <xf numFmtId="41" fontId="76" fillId="0" borderId="0" xfId="209" applyNumberFormat="1" applyFont="1" applyAlignment="1">
      <alignment horizontal="right"/>
    </xf>
    <xf numFmtId="41" fontId="75" fillId="0" borderId="18" xfId="209" applyNumberFormat="1" applyFont="1" applyBorder="1"/>
    <xf numFmtId="41" fontId="74" fillId="0" borderId="0" xfId="1" applyNumberFormat="1" applyFont="1"/>
    <xf numFmtId="41" fontId="74" fillId="0" borderId="0" xfId="1" applyNumberFormat="1" applyFont="1" applyAlignment="1">
      <alignment horizontal="center"/>
    </xf>
    <xf numFmtId="41" fontId="77" fillId="0" borderId="0" xfId="1" applyNumberFormat="1" applyFont="1"/>
    <xf numFmtId="41" fontId="77" fillId="0" borderId="0" xfId="209" applyNumberFormat="1" applyFont="1"/>
    <xf numFmtId="41" fontId="77" fillId="0" borderId="0" xfId="209" quotePrefix="1" applyNumberFormat="1" applyFont="1" applyFill="1" applyAlignment="1">
      <alignment horizontal="right"/>
    </xf>
    <xf numFmtId="41" fontId="77" fillId="0" borderId="0" xfId="209" applyNumberFormat="1" applyFont="1" applyBorder="1"/>
    <xf numFmtId="41" fontId="77" fillId="0" borderId="0" xfId="209" applyNumberFormat="1" applyFont="1" applyFill="1" applyAlignment="1">
      <alignment horizontal="right"/>
    </xf>
    <xf numFmtId="166" fontId="65" fillId="0" borderId="0" xfId="0" applyNumberFormat="1" applyFont="1">
      <protection locked="0"/>
    </xf>
    <xf numFmtId="166" fontId="66" fillId="0" borderId="0" xfId="0" applyNumberFormat="1" applyFont="1">
      <protection locked="0"/>
    </xf>
    <xf numFmtId="166" fontId="66" fillId="0" borderId="0" xfId="0" applyNumberFormat="1" applyFont="1" applyFill="1" applyAlignment="1">
      <protection locked="0"/>
    </xf>
    <xf numFmtId="17" fontId="66" fillId="0" borderId="0" xfId="0" applyNumberFormat="1" applyFont="1" applyFill="1" applyBorder="1">
      <protection locked="0"/>
    </xf>
    <xf numFmtId="43" fontId="66" fillId="0" borderId="0" xfId="0" applyNumberFormat="1" applyFont="1" applyFill="1" applyBorder="1">
      <protection locked="0"/>
    </xf>
    <xf numFmtId="49" fontId="66" fillId="0" borderId="0" xfId="0" applyNumberFormat="1" applyFont="1" applyFill="1" applyAlignment="1">
      <alignment horizontal="left" indent="1"/>
      <protection locked="0"/>
    </xf>
    <xf numFmtId="49" fontId="65" fillId="0" borderId="0" xfId="0" applyNumberFormat="1" applyFont="1" applyFill="1" applyAlignment="1">
      <alignment horizontal="left"/>
      <protection locked="0"/>
    </xf>
    <xf numFmtId="166" fontId="66" fillId="0" borderId="0" xfId="0" applyNumberFormat="1" applyFont="1" applyFill="1" applyBorder="1" applyAlignment="1">
      <alignment horizontal="centerContinuous"/>
      <protection locked="0"/>
    </xf>
    <xf numFmtId="173" fontId="65" fillId="0" borderId="0" xfId="0" applyNumberFormat="1" applyFont="1" applyFill="1" applyBorder="1" applyAlignment="1">
      <protection locked="0"/>
    </xf>
    <xf numFmtId="0" fontId="65" fillId="0" borderId="0" xfId="154" applyNumberFormat="1" applyFont="1" applyFill="1" applyBorder="1" applyAlignment="1">
      <alignment horizontal="center"/>
    </xf>
    <xf numFmtId="0" fontId="66" fillId="0" borderId="0" xfId="0" quotePrefix="1" applyFont="1" applyFill="1" applyAlignment="1">
      <alignment horizontal="center"/>
      <protection locked="0"/>
    </xf>
    <xf numFmtId="0" fontId="35" fillId="0" borderId="0" xfId="287"/>
    <xf numFmtId="0" fontId="46" fillId="0" borderId="1" xfId="2" applyNumberFormat="1" applyFont="1" applyFill="1" applyBorder="1"/>
    <xf numFmtId="0" fontId="40" fillId="0" borderId="1" xfId="287" applyFont="1" applyFill="1" applyBorder="1"/>
    <xf numFmtId="15" fontId="40" fillId="0" borderId="0" xfId="287" applyNumberFormat="1" applyFont="1"/>
    <xf numFmtId="15" fontId="35" fillId="0" borderId="0" xfId="287" applyNumberFormat="1"/>
    <xf numFmtId="49" fontId="35" fillId="0" borderId="0" xfId="287" applyNumberFormat="1"/>
    <xf numFmtId="43" fontId="0" fillId="0" borderId="0" xfId="176" applyNumberFormat="1" applyFont="1"/>
    <xf numFmtId="39" fontId="0" fillId="0" borderId="0" xfId="176" applyNumberFormat="1" applyFont="1"/>
    <xf numFmtId="37" fontId="40" fillId="0" borderId="20" xfId="287" applyNumberFormat="1" applyFont="1" applyBorder="1"/>
    <xf numFmtId="0" fontId="35" fillId="0" borderId="21" xfId="287" applyBorder="1"/>
    <xf numFmtId="170" fontId="78" fillId="0" borderId="0" xfId="176" applyNumberFormat="1" applyFont="1" applyFill="1"/>
    <xf numFmtId="37" fontId="78" fillId="0" borderId="0" xfId="176" applyNumberFormat="1" applyFont="1" applyFill="1"/>
    <xf numFmtId="0" fontId="35" fillId="0" borderId="1" xfId="287" applyBorder="1"/>
    <xf numFmtId="41" fontId="0" fillId="0" borderId="0" xfId="176" applyNumberFormat="1" applyFont="1"/>
    <xf numFmtId="37" fontId="40" fillId="0" borderId="20" xfId="176" applyNumberFormat="1" applyFont="1" applyBorder="1"/>
    <xf numFmtId="41" fontId="35" fillId="0" borderId="21" xfId="287" applyNumberFormat="1" applyBorder="1"/>
    <xf numFmtId="0" fontId="0" fillId="0" borderId="0" xfId="287" applyFont="1"/>
    <xf numFmtId="4" fontId="35" fillId="0" borderId="0" xfId="287" applyNumberFormat="1"/>
    <xf numFmtId="41" fontId="35" fillId="0" borderId="0" xfId="287" applyNumberFormat="1"/>
    <xf numFmtId="15" fontId="40" fillId="0" borderId="1" xfId="287" applyNumberFormat="1" applyFont="1" applyBorder="1"/>
    <xf numFmtId="166" fontId="57" fillId="0" borderId="0" xfId="190" quotePrefix="1" applyNumberFormat="1" applyFont="1" applyFill="1" applyBorder="1" applyAlignment="1">
      <alignment horizontal="left"/>
    </xf>
    <xf numFmtId="0" fontId="57" fillId="0" borderId="0" xfId="0" quotePrefix="1" applyFont="1">
      <protection locked="0"/>
    </xf>
    <xf numFmtId="4" fontId="35" fillId="26" borderId="0" xfId="287" applyNumberFormat="1" applyFill="1"/>
    <xf numFmtId="4" fontId="35" fillId="0" borderId="0" xfId="287" applyNumberFormat="1" applyFill="1"/>
    <xf numFmtId="43" fontId="66" fillId="0" borderId="17" xfId="0" applyNumberFormat="1" applyFont="1" applyFill="1" applyBorder="1">
      <protection locked="0"/>
    </xf>
    <xf numFmtId="166" fontId="66" fillId="0" borderId="17" xfId="0" applyNumberFormat="1" applyFont="1" applyFill="1" applyBorder="1">
      <protection locked="0"/>
    </xf>
    <xf numFmtId="166" fontId="66" fillId="0" borderId="20" xfId="0" applyNumberFormat="1" applyFont="1" applyFill="1" applyBorder="1">
      <protection locked="0"/>
    </xf>
    <xf numFmtId="0" fontId="66" fillId="0" borderId="0" xfId="0" applyFont="1" applyFill="1" applyAlignment="1">
      <alignment horizontal="center"/>
      <protection locked="0"/>
    </xf>
    <xf numFmtId="166" fontId="66" fillId="0" borderId="0" xfId="176" applyNumberFormat="1" applyFont="1" applyFill="1"/>
    <xf numFmtId="0" fontId="65" fillId="0" borderId="1" xfId="0" applyFont="1" applyFill="1" applyBorder="1" applyAlignment="1">
      <alignment horizontal="centerContinuous"/>
      <protection locked="0"/>
    </xf>
    <xf numFmtId="16" fontId="65" fillId="0" borderId="1" xfId="0" quotePrefix="1" applyNumberFormat="1" applyFont="1" applyFill="1" applyBorder="1" applyAlignment="1">
      <alignment horizontal="centerContinuous" vertical="center"/>
      <protection locked="0"/>
    </xf>
    <xf numFmtId="0" fontId="65" fillId="0" borderId="1" xfId="0" applyFont="1" applyFill="1" applyBorder="1" applyAlignment="1">
      <alignment horizontal="centerContinuous" vertical="center"/>
      <protection locked="0"/>
    </xf>
    <xf numFmtId="0" fontId="65" fillId="0" borderId="1" xfId="0" quotePrefix="1" applyFont="1" applyFill="1" applyBorder="1" applyAlignment="1">
      <alignment horizontal="centerContinuous" vertical="center"/>
      <protection locked="0"/>
    </xf>
    <xf numFmtId="0" fontId="66" fillId="0" borderId="1" xfId="0" applyFont="1" applyFill="1" applyBorder="1" applyAlignment="1">
      <alignment horizontal="centerContinuous" vertical="center"/>
      <protection locked="0"/>
    </xf>
    <xf numFmtId="0" fontId="50" fillId="0" borderId="0" xfId="1" applyFont="1" applyFill="1" applyAlignment="1"/>
    <xf numFmtId="0" fontId="50" fillId="0" borderId="0" xfId="209" applyNumberFormat="1" applyFont="1" applyFill="1" applyAlignment="1"/>
    <xf numFmtId="0" fontId="46" fillId="0" borderId="0" xfId="1" applyFont="1" applyAlignment="1">
      <alignment horizontal="center" vertical="center" wrapText="1"/>
    </xf>
    <xf numFmtId="0" fontId="46" fillId="0" borderId="0" xfId="1" applyFont="1" applyAlignment="1">
      <alignment horizontal="center"/>
    </xf>
    <xf numFmtId="41" fontId="46" fillId="0" borderId="0" xfId="1" applyNumberFormat="1" applyFont="1"/>
    <xf numFmtId="0" fontId="46" fillId="0" borderId="0" xfId="1" applyFont="1"/>
    <xf numFmtId="41" fontId="77" fillId="0" borderId="15" xfId="209" applyNumberFormat="1" applyFont="1" applyBorder="1"/>
    <xf numFmtId="41" fontId="77" fillId="0" borderId="15" xfId="209" applyNumberFormat="1" applyFont="1" applyFill="1" applyBorder="1" applyAlignment="1">
      <alignment horizontal="right"/>
    </xf>
    <xf numFmtId="41" fontId="77" fillId="0" borderId="16" xfId="209" applyNumberFormat="1" applyFont="1" applyBorder="1"/>
    <xf numFmtId="41" fontId="77" fillId="0" borderId="17" xfId="209" applyNumberFormat="1" applyFont="1" applyBorder="1"/>
    <xf numFmtId="41" fontId="77" fillId="0" borderId="17" xfId="209" applyNumberFormat="1" applyFont="1" applyFill="1" applyBorder="1" applyAlignment="1">
      <alignment horizontal="right"/>
    </xf>
    <xf numFmtId="0" fontId="65" fillId="0" borderId="1" xfId="0" applyFont="1" applyBorder="1" applyAlignment="1">
      <alignment horizontal="center"/>
      <protection locked="0"/>
    </xf>
    <xf numFmtId="166" fontId="66" fillId="0" borderId="0" xfId="154" applyNumberFormat="1" applyFont="1" applyBorder="1"/>
    <xf numFmtId="166" fontId="66" fillId="0" borderId="0" xfId="0" applyNumberFormat="1" applyFont="1" applyBorder="1">
      <protection locked="0"/>
    </xf>
    <xf numFmtId="166" fontId="66" fillId="0" borderId="1" xfId="154" applyNumberFormat="1" applyFont="1" applyBorder="1"/>
    <xf numFmtId="166" fontId="65" fillId="0" borderId="0" xfId="154" applyNumberFormat="1" applyFont="1" applyBorder="1"/>
    <xf numFmtId="166" fontId="65" fillId="0" borderId="0" xfId="0" applyNumberFormat="1" applyFont="1" applyBorder="1">
      <protection locked="0"/>
    </xf>
    <xf numFmtId="193" fontId="34" fillId="0" borderId="0" xfId="0" applyNumberFormat="1" applyFont="1">
      <protection locked="0"/>
    </xf>
    <xf numFmtId="193" fontId="34" fillId="0" borderId="15" xfId="0" applyNumberFormat="1" applyFont="1" applyBorder="1">
      <protection locked="0"/>
    </xf>
    <xf numFmtId="193" fontId="34" fillId="0" borderId="16" xfId="0" applyNumberFormat="1" applyFont="1" applyBorder="1">
      <protection locked="0"/>
    </xf>
    <xf numFmtId="193" fontId="34" fillId="0" borderId="17" xfId="0" applyNumberFormat="1" applyFont="1" applyBorder="1">
      <protection locked="0"/>
    </xf>
    <xf numFmtId="193" fontId="34" fillId="0" borderId="18" xfId="0" applyNumberFormat="1" applyFont="1" applyBorder="1">
      <protection locked="0"/>
    </xf>
    <xf numFmtId="0" fontId="65" fillId="0" borderId="0" xfId="176" applyNumberFormat="1" applyFont="1" applyFill="1" applyBorder="1" applyAlignment="1">
      <alignment horizontal="center"/>
    </xf>
    <xf numFmtId="49" fontId="66" fillId="0" borderId="0" xfId="176" applyNumberFormat="1" applyFont="1" applyFill="1"/>
    <xf numFmtId="166" fontId="66" fillId="0" borderId="0" xfId="176" applyNumberFormat="1" applyFont="1" applyFill="1" applyBorder="1"/>
    <xf numFmtId="0" fontId="66" fillId="0" borderId="0" xfId="208" applyNumberFormat="1" applyFont="1" applyFill="1" applyAlignment="1"/>
    <xf numFmtId="0" fontId="66" fillId="0" borderId="0" xfId="208" applyNumberFormat="1" applyFont="1" applyFill="1" applyAlignment="1">
      <alignment horizontal="left" indent="1"/>
    </xf>
    <xf numFmtId="49" fontId="66" fillId="0" borderId="0" xfId="176" applyNumberFormat="1" applyFont="1" applyFill="1" applyAlignment="1">
      <alignment horizontal="left"/>
    </xf>
    <xf numFmtId="166" fontId="66" fillId="0" borderId="1" xfId="176" applyNumberFormat="1" applyFont="1" applyFill="1" applyBorder="1"/>
    <xf numFmtId="173" fontId="66" fillId="0" borderId="0" xfId="176" applyNumberFormat="1" applyFont="1" applyFill="1" applyBorder="1"/>
    <xf numFmtId="49" fontId="66" fillId="0" borderId="0" xfId="176" applyNumberFormat="1" applyFont="1" applyFill="1" applyAlignment="1">
      <alignment horizontal="left" indent="1"/>
    </xf>
    <xf numFmtId="166" fontId="66" fillId="0" borderId="15" xfId="176" applyNumberFormat="1" applyFont="1" applyFill="1" applyBorder="1"/>
    <xf numFmtId="166" fontId="66" fillId="0" borderId="16" xfId="176" applyNumberFormat="1" applyFont="1" applyFill="1" applyBorder="1"/>
    <xf numFmtId="166" fontId="66" fillId="0" borderId="16" xfId="176" applyNumberFormat="1" applyFont="1" applyFill="1" applyBorder="1" applyAlignment="1">
      <alignment horizontal="right"/>
    </xf>
    <xf numFmtId="166" fontId="66" fillId="0" borderId="17" xfId="176" applyNumberFormat="1" applyFont="1" applyFill="1" applyBorder="1"/>
    <xf numFmtId="166" fontId="66" fillId="0" borderId="20" xfId="176" applyNumberFormat="1" applyFont="1" applyFill="1" applyBorder="1"/>
    <xf numFmtId="166" fontId="66" fillId="0" borderId="6" xfId="176" applyNumberFormat="1" applyFont="1" applyFill="1" applyBorder="1"/>
    <xf numFmtId="49" fontId="66" fillId="0" borderId="0" xfId="176" applyNumberFormat="1" applyFont="1" applyFill="1" applyAlignment="1"/>
    <xf numFmtId="166" fontId="66" fillId="0" borderId="0" xfId="176" applyNumberFormat="1" applyFont="1" applyFill="1" applyBorder="1" applyAlignment="1">
      <alignment horizontal="centerContinuous"/>
    </xf>
    <xf numFmtId="166" fontId="66" fillId="0" borderId="0" xfId="176" applyNumberFormat="1" applyFont="1" applyFill="1" applyBorder="1" applyAlignment="1">
      <alignment horizontal="right"/>
    </xf>
    <xf numFmtId="166" fontId="67" fillId="0" borderId="0" xfId="176" applyNumberFormat="1" applyFont="1" applyFill="1" applyBorder="1" applyAlignment="1">
      <alignment horizontal="centerContinuous"/>
    </xf>
    <xf numFmtId="166" fontId="66" fillId="0" borderId="18" xfId="176" applyNumberFormat="1" applyFont="1" applyFill="1" applyBorder="1"/>
    <xf numFmtId="166" fontId="65" fillId="0" borderId="0" xfId="176" applyNumberFormat="1" applyFont="1" applyFill="1" applyBorder="1"/>
    <xf numFmtId="166" fontId="65" fillId="0" borderId="0" xfId="176" applyNumberFormat="1" applyFont="1" applyFill="1"/>
    <xf numFmtId="166" fontId="66" fillId="0" borderId="0" xfId="176" quotePrefix="1" applyNumberFormat="1" applyFont="1" applyFill="1" applyBorder="1" applyAlignment="1">
      <alignment horizontal="right"/>
    </xf>
    <xf numFmtId="166" fontId="65" fillId="0" borderId="0" xfId="176" quotePrefix="1" applyNumberFormat="1" applyFont="1" applyFill="1" applyBorder="1" applyAlignment="1">
      <alignment horizontal="right"/>
    </xf>
    <xf numFmtId="15" fontId="66" fillId="0" borderId="0" xfId="0" quotePrefix="1" applyNumberFormat="1" applyFont="1" applyFill="1" applyAlignment="1">
      <alignment horizontal="left" vertical="top" indent="1"/>
      <protection locked="0"/>
    </xf>
    <xf numFmtId="0" fontId="70" fillId="0" borderId="0" xfId="0" applyFont="1" applyFill="1" applyAlignment="1">
      <protection locked="0"/>
    </xf>
    <xf numFmtId="0" fontId="41" fillId="0" borderId="0" xfId="0" applyFont="1" applyFill="1" applyAlignment="1">
      <protection locked="0"/>
    </xf>
    <xf numFmtId="0" fontId="66" fillId="0" borderId="0" xfId="0" applyFont="1" applyFill="1" applyBorder="1" applyAlignment="1">
      <protection locked="0"/>
    </xf>
    <xf numFmtId="166" fontId="66" fillId="0" borderId="21" xfId="154" applyNumberFormat="1" applyFont="1" applyFill="1" applyBorder="1" applyAlignment="1"/>
    <xf numFmtId="166" fontId="66" fillId="0" borderId="0" xfId="0" applyNumberFormat="1" applyFont="1" applyFill="1" applyBorder="1" applyAlignment="1">
      <protection locked="0"/>
    </xf>
    <xf numFmtId="41" fontId="65" fillId="0" borderId="0" xfId="154" applyNumberFormat="1" applyFont="1" applyFill="1" applyBorder="1" applyAlignment="1"/>
    <xf numFmtId="0" fontId="66" fillId="0" borderId="0" xfId="0" applyFont="1" applyFill="1" applyAlignment="1">
      <alignment horizontal="left" indent="2"/>
      <protection locked="0"/>
    </xf>
    <xf numFmtId="0" fontId="55" fillId="0" borderId="0" xfId="0" applyFont="1" applyAlignment="1">
      <alignment horizontal="center"/>
      <protection locked="0"/>
    </xf>
    <xf numFmtId="41" fontId="65" fillId="0" borderId="0" xfId="154" quotePrefix="1" applyNumberFormat="1" applyFont="1" applyFill="1" applyBorder="1" applyAlignment="1">
      <alignment horizontal="center"/>
    </xf>
    <xf numFmtId="0" fontId="40" fillId="0" borderId="0" xfId="0" applyFont="1">
      <protection locked="0"/>
    </xf>
    <xf numFmtId="16" fontId="0" fillId="0" borderId="0" xfId="0" applyNumberFormat="1">
      <protection locked="0"/>
    </xf>
    <xf numFmtId="0" fontId="83" fillId="0" borderId="0" xfId="0" applyFont="1" applyAlignment="1">
      <alignment horizontal="center"/>
      <protection locked="0"/>
    </xf>
    <xf numFmtId="41" fontId="65" fillId="0" borderId="18" xfId="154" applyNumberFormat="1" applyFont="1" applyFill="1" applyBorder="1" applyAlignment="1"/>
    <xf numFmtId="166" fontId="65" fillId="0" borderId="18" xfId="154" applyNumberFormat="1" applyFont="1" applyFill="1" applyBorder="1" applyAlignment="1"/>
    <xf numFmtId="43" fontId="65" fillId="0" borderId="21" xfId="154" applyNumberFormat="1" applyFont="1" applyFill="1" applyBorder="1" applyAlignment="1"/>
    <xf numFmtId="0" fontId="85" fillId="0" borderId="0" xfId="355" applyFont="1" applyFill="1" applyAlignment="1">
      <alignment horizontal="center" vertical="top" wrapText="1"/>
    </xf>
    <xf numFmtId="0" fontId="86" fillId="0" borderId="0" xfId="355" applyFont="1" applyFill="1"/>
    <xf numFmtId="0" fontId="88" fillId="0" borderId="0" xfId="355" applyFont="1" applyFill="1" applyAlignment="1">
      <alignment horizontal="center"/>
    </xf>
    <xf numFmtId="0" fontId="86" fillId="0" borderId="0" xfId="355" applyFont="1" applyFill="1" applyAlignment="1">
      <alignment horizontal="center"/>
    </xf>
    <xf numFmtId="166" fontId="89" fillId="0" borderId="0" xfId="356" applyNumberFormat="1" applyFont="1" applyFill="1"/>
    <xf numFmtId="166" fontId="86" fillId="0" borderId="0" xfId="355" applyNumberFormat="1" applyFont="1" applyFill="1"/>
    <xf numFmtId="0" fontId="86" fillId="28" borderId="0" xfId="355" applyFont="1" applyFill="1"/>
    <xf numFmtId="166" fontId="89" fillId="28" borderId="0" xfId="356" applyNumberFormat="1" applyFont="1" applyFill="1"/>
    <xf numFmtId="0" fontId="86" fillId="30" borderId="0" xfId="355" applyFont="1" applyFill="1"/>
    <xf numFmtId="166" fontId="89" fillId="30" borderId="0" xfId="356" applyNumberFormat="1" applyFont="1" applyFill="1"/>
    <xf numFmtId="0" fontId="86" fillId="31" borderId="0" xfId="355" applyFont="1" applyFill="1"/>
    <xf numFmtId="166" fontId="89" fillId="31" borderId="0" xfId="356" applyNumberFormat="1" applyFont="1" applyFill="1"/>
    <xf numFmtId="0" fontId="85" fillId="31" borderId="0" xfId="355" applyFont="1" applyFill="1" applyAlignment="1">
      <alignment horizontal="center" vertical="top" wrapText="1"/>
    </xf>
    <xf numFmtId="0" fontId="86" fillId="29" borderId="0" xfId="355" applyFont="1" applyFill="1"/>
    <xf numFmtId="166" fontId="89" fillId="29" borderId="0" xfId="356" applyNumberFormat="1" applyFont="1" applyFill="1"/>
    <xf numFmtId="9" fontId="86" fillId="29" borderId="0" xfId="355" applyNumberFormat="1" applyFont="1" applyFill="1"/>
    <xf numFmtId="49" fontId="85" fillId="29" borderId="0" xfId="355" applyNumberFormat="1" applyFont="1" applyFill="1" applyAlignment="1">
      <alignment horizontal="center" vertical="top" wrapText="1"/>
    </xf>
    <xf numFmtId="0" fontId="86" fillId="32" borderId="0" xfId="355" applyFont="1" applyFill="1"/>
    <xf numFmtId="166" fontId="89" fillId="32" borderId="0" xfId="356" applyNumberFormat="1" applyFont="1" applyFill="1"/>
    <xf numFmtId="49" fontId="87" fillId="32" borderId="0" xfId="355" applyNumberFormat="1" applyFont="1" applyFill="1" applyAlignment="1">
      <alignment horizontal="center" vertical="top" wrapText="1"/>
    </xf>
    <xf numFmtId="0" fontId="86" fillId="33" borderId="0" xfId="355" applyFont="1" applyFill="1"/>
    <xf numFmtId="166" fontId="89" fillId="33" borderId="0" xfId="356" applyNumberFormat="1" applyFont="1" applyFill="1"/>
    <xf numFmtId="166" fontId="86" fillId="33" borderId="0" xfId="355" applyNumberFormat="1" applyFont="1" applyFill="1"/>
    <xf numFmtId="171" fontId="86" fillId="33" borderId="0" xfId="355" applyNumberFormat="1" applyFont="1" applyFill="1"/>
    <xf numFmtId="43" fontId="86" fillId="33" borderId="0" xfId="355" applyNumberFormat="1" applyFont="1" applyFill="1"/>
    <xf numFmtId="49" fontId="87" fillId="33" borderId="0" xfId="355" applyNumberFormat="1" applyFont="1" applyFill="1" applyAlignment="1">
      <alignment horizontal="center" vertical="top" wrapText="1"/>
    </xf>
    <xf numFmtId="0" fontId="86" fillId="34" borderId="0" xfId="355" applyFont="1" applyFill="1"/>
    <xf numFmtId="166" fontId="89" fillId="34" borderId="0" xfId="356" applyNumberFormat="1" applyFont="1" applyFill="1"/>
    <xf numFmtId="0" fontId="86" fillId="35" borderId="0" xfId="355" applyFont="1" applyFill="1"/>
    <xf numFmtId="166" fontId="89" fillId="35" borderId="0" xfId="356" applyNumberFormat="1" applyFont="1" applyFill="1"/>
    <xf numFmtId="49" fontId="87" fillId="35" borderId="0" xfId="355" applyNumberFormat="1" applyFont="1" applyFill="1" applyAlignment="1">
      <alignment horizontal="center" vertical="top" wrapText="1"/>
    </xf>
    <xf numFmtId="0" fontId="86" fillId="36" borderId="0" xfId="355" applyFont="1" applyFill="1"/>
    <xf numFmtId="166" fontId="89" fillId="36" borderId="0" xfId="356" applyNumberFormat="1" applyFont="1" applyFill="1"/>
    <xf numFmtId="166" fontId="86" fillId="36" borderId="0" xfId="355" applyNumberFormat="1" applyFont="1" applyFill="1"/>
    <xf numFmtId="0" fontId="65" fillId="0" borderId="0" xfId="0" applyFont="1" applyFill="1" applyAlignment="1">
      <alignment horizontal="center"/>
      <protection locked="0"/>
    </xf>
    <xf numFmtId="0" fontId="66" fillId="0" borderId="0" xfId="0" applyFont="1" applyFill="1" applyAlignment="1">
      <alignment horizontal="center"/>
      <protection locked="0"/>
    </xf>
    <xf numFmtId="41" fontId="77" fillId="0" borderId="16" xfId="209" applyNumberFormat="1" applyFont="1" applyFill="1" applyBorder="1" applyAlignment="1">
      <alignment horizontal="right"/>
    </xf>
    <xf numFmtId="0" fontId="67" fillId="0" borderId="0" xfId="0" applyFont="1" applyFill="1" applyAlignment="1">
      <protection locked="0"/>
    </xf>
    <xf numFmtId="0" fontId="67" fillId="0" borderId="0" xfId="0" applyFont="1" applyFill="1" applyAlignment="1">
      <alignment horizontal="left"/>
      <protection locked="0"/>
    </xf>
    <xf numFmtId="0" fontId="41" fillId="0" borderId="0" xfId="0" applyFont="1" applyFill="1">
      <protection locked="0"/>
    </xf>
    <xf numFmtId="0" fontId="82" fillId="0" borderId="0" xfId="0" applyFont="1" applyFill="1" applyAlignment="1">
      <protection locked="0"/>
    </xf>
    <xf numFmtId="0" fontId="82" fillId="0" borderId="0" xfId="0" applyFont="1" applyFill="1" applyAlignment="1">
      <alignment horizontal="center"/>
      <protection locked="0"/>
    </xf>
    <xf numFmtId="17" fontId="82" fillId="0" borderId="0" xfId="0" applyNumberFormat="1" applyFont="1" applyFill="1" applyAlignment="1">
      <alignment horizontal="center"/>
      <protection locked="0"/>
    </xf>
    <xf numFmtId="174" fontId="82" fillId="0" borderId="0" xfId="0" applyNumberFormat="1" applyFont="1" applyFill="1" applyAlignment="1">
      <alignment horizontal="center" vertical="center"/>
      <protection locked="0"/>
    </xf>
    <xf numFmtId="49" fontId="41" fillId="0" borderId="0" xfId="0" applyNumberFormat="1" applyFont="1" applyFill="1" applyAlignment="1">
      <protection locked="0"/>
    </xf>
    <xf numFmtId="1" fontId="82" fillId="0" borderId="0" xfId="0" quotePrefix="1" applyNumberFormat="1" applyFont="1" applyFill="1" applyBorder="1" applyAlignment="1">
      <alignment horizontal="center"/>
      <protection locked="0"/>
    </xf>
    <xf numFmtId="1" fontId="82" fillId="0" borderId="0" xfId="0" quotePrefix="1" applyNumberFormat="1" applyFont="1" applyFill="1" applyAlignment="1">
      <alignment horizontal="center"/>
      <protection locked="0"/>
    </xf>
    <xf numFmtId="0" fontId="82" fillId="0" borderId="1" xfId="0" applyFont="1" applyFill="1" applyBorder="1" applyAlignment="1">
      <alignment horizontal="center"/>
      <protection locked="0"/>
    </xf>
    <xf numFmtId="166" fontId="41" fillId="0" borderId="0" xfId="181" applyNumberFormat="1" applyFont="1" applyFill="1" applyBorder="1" applyAlignment="1"/>
    <xf numFmtId="166" fontId="82" fillId="0" borderId="0" xfId="181" applyNumberFormat="1" applyFont="1" applyFill="1" applyBorder="1" applyAlignment="1"/>
    <xf numFmtId="0" fontId="41" fillId="0" borderId="0" xfId="0" applyFont="1" applyFill="1" applyBorder="1" applyAlignment="1">
      <protection locked="0"/>
    </xf>
    <xf numFmtId="43" fontId="41" fillId="0" borderId="0" xfId="181" applyFont="1" applyFill="1"/>
    <xf numFmtId="0" fontId="82" fillId="0" borderId="0" xfId="0" applyFont="1" applyFill="1">
      <protection locked="0"/>
    </xf>
    <xf numFmtId="166" fontId="41" fillId="0" borderId="0" xfId="181" applyNumberFormat="1" applyFont="1" applyFill="1"/>
    <xf numFmtId="166" fontId="41" fillId="0" borderId="0" xfId="0" applyNumberFormat="1" applyFont="1" applyFill="1">
      <protection locked="0"/>
    </xf>
    <xf numFmtId="166" fontId="82" fillId="0" borderId="0" xfId="181" applyNumberFormat="1" applyFont="1" applyFill="1"/>
    <xf numFmtId="0" fontId="41" fillId="0" borderId="0" xfId="0" applyFont="1" applyFill="1" applyAlignment="1">
      <alignment horizontal="left"/>
      <protection locked="0"/>
    </xf>
    <xf numFmtId="166" fontId="41" fillId="0" borderId="22" xfId="181" applyNumberFormat="1" applyFont="1" applyFill="1" applyBorder="1" applyAlignment="1"/>
    <xf numFmtId="166" fontId="41" fillId="0" borderId="15" xfId="181" applyNumberFormat="1" applyFont="1" applyFill="1" applyBorder="1" applyAlignment="1"/>
    <xf numFmtId="166" fontId="41" fillId="0" borderId="15" xfId="181" applyNumberFormat="1" applyFont="1" applyFill="1" applyBorder="1"/>
    <xf numFmtId="0" fontId="41" fillId="0" borderId="0" xfId="0" applyFont="1" applyFill="1" applyAlignment="1">
      <alignment horizontal="left" indent="1"/>
      <protection locked="0"/>
    </xf>
    <xf numFmtId="166" fontId="41" fillId="0" borderId="16" xfId="181" applyNumberFormat="1" applyFont="1" applyFill="1" applyBorder="1" applyAlignment="1"/>
    <xf numFmtId="166" fontId="41" fillId="0" borderId="0" xfId="181" applyNumberFormat="1" applyFont="1" applyFill="1" applyBorder="1"/>
    <xf numFmtId="166" fontId="41" fillId="0" borderId="16" xfId="181" applyNumberFormat="1" applyFont="1" applyFill="1" applyBorder="1"/>
    <xf numFmtId="166" fontId="41" fillId="0" borderId="22" xfId="181" applyNumberFormat="1" applyFont="1" applyFill="1" applyBorder="1"/>
    <xf numFmtId="166" fontId="41" fillId="0" borderId="17" xfId="181" applyNumberFormat="1" applyFont="1" applyFill="1" applyBorder="1" applyAlignment="1"/>
    <xf numFmtId="166" fontId="41" fillId="0" borderId="17" xfId="181" applyNumberFormat="1" applyFont="1" applyFill="1" applyBorder="1"/>
    <xf numFmtId="166" fontId="41" fillId="0" borderId="0" xfId="0" applyNumberFormat="1" applyFont="1" applyFill="1" applyBorder="1">
      <protection locked="0"/>
    </xf>
    <xf numFmtId="0" fontId="41" fillId="0" borderId="0" xfId="0" applyFont="1" applyFill="1" applyBorder="1">
      <protection locked="0"/>
    </xf>
    <xf numFmtId="0" fontId="41" fillId="0" borderId="0" xfId="0" quotePrefix="1" applyFont="1" applyFill="1" applyAlignment="1">
      <alignment horizontal="right"/>
      <protection locked="0"/>
    </xf>
    <xf numFmtId="166" fontId="41" fillId="0" borderId="0" xfId="181" applyNumberFormat="1" applyFont="1" applyFill="1" applyAlignment="1"/>
    <xf numFmtId="0" fontId="41" fillId="0" borderId="0" xfId="0" quotePrefix="1" applyFont="1" applyFill="1" applyAlignment="1">
      <alignment horizontal="left" indent="1"/>
      <protection locked="0"/>
    </xf>
    <xf numFmtId="0" fontId="41" fillId="0" borderId="0" xfId="0" applyFont="1" applyFill="1" applyAlignment="1">
      <alignment horizontal="center"/>
      <protection locked="0"/>
    </xf>
    <xf numFmtId="166" fontId="41" fillId="0" borderId="0" xfId="181" applyNumberFormat="1" applyFont="1" applyFill="1" applyBorder="1" applyAlignment="1">
      <alignment horizontal="left" indent="1"/>
    </xf>
    <xf numFmtId="0" fontId="41" fillId="0" borderId="0" xfId="0" applyFont="1" applyFill="1" applyAlignment="1">
      <alignment vertical="top"/>
      <protection locked="0"/>
    </xf>
    <xf numFmtId="0" fontId="41" fillId="0" borderId="16" xfId="0" applyFont="1" applyFill="1" applyBorder="1">
      <protection locked="0"/>
    </xf>
    <xf numFmtId="0" fontId="41" fillId="0" borderId="0" xfId="0" applyFont="1" applyFill="1" applyAlignment="1">
      <alignment horizontal="left" vertical="top" indent="1"/>
      <protection locked="0"/>
    </xf>
    <xf numFmtId="166" fontId="41" fillId="0" borderId="20" xfId="181" applyNumberFormat="1" applyFont="1" applyFill="1" applyBorder="1" applyAlignment="1"/>
    <xf numFmtId="0" fontId="41" fillId="0" borderId="0" xfId="0" applyFont="1" applyFill="1" applyAlignment="1">
      <alignment horizontal="left" vertical="top"/>
      <protection locked="0"/>
    </xf>
    <xf numFmtId="0" fontId="41" fillId="0" borderId="0" xfId="0" applyFont="1" applyFill="1" applyAlignment="1">
      <alignment horizontal="justify" vertical="top"/>
      <protection locked="0"/>
    </xf>
    <xf numFmtId="166" fontId="41" fillId="0" borderId="20" xfId="181" applyNumberFormat="1" applyFont="1" applyFill="1" applyBorder="1"/>
    <xf numFmtId="166" fontId="41" fillId="0" borderId="18" xfId="181" applyNumberFormat="1" applyFont="1" applyFill="1" applyBorder="1" applyAlignment="1"/>
    <xf numFmtId="166" fontId="66" fillId="0" borderId="0" xfId="181" applyNumberFormat="1" applyFont="1" applyFill="1" applyBorder="1" applyAlignment="1"/>
    <xf numFmtId="166" fontId="65" fillId="0" borderId="0" xfId="181" applyNumberFormat="1" applyFont="1" applyFill="1" applyBorder="1" applyAlignment="1"/>
    <xf numFmtId="166" fontId="66" fillId="0" borderId="0" xfId="181" applyNumberFormat="1" applyFont="1" applyFill="1" applyAlignment="1"/>
    <xf numFmtId="194" fontId="66" fillId="0" borderId="0" xfId="0" applyNumberFormat="1" applyFont="1" applyFill="1">
      <protection locked="0"/>
    </xf>
    <xf numFmtId="0" fontId="66" fillId="0" borderId="0" xfId="0" applyFont="1" applyFill="1" applyAlignment="1" applyProtection="1">
      <alignment vertical="center"/>
    </xf>
    <xf numFmtId="37" fontId="66" fillId="0" borderId="0" xfId="0" applyNumberFormat="1" applyFont="1" applyFill="1" applyAlignment="1">
      <protection locked="0"/>
    </xf>
    <xf numFmtId="0" fontId="65" fillId="0" borderId="0" xfId="0" applyNumberFormat="1" applyFont="1" applyFill="1" applyAlignment="1" applyProtection="1"/>
    <xf numFmtId="0" fontId="66" fillId="0" borderId="0" xfId="0" applyFont="1" applyFill="1" applyAlignment="1" applyProtection="1">
      <alignment horizontal="center"/>
    </xf>
    <xf numFmtId="0" fontId="66" fillId="0" borderId="0" xfId="0" quotePrefix="1" applyFont="1" applyFill="1">
      <protection locked="0"/>
    </xf>
    <xf numFmtId="0" fontId="66" fillId="0" borderId="0" xfId="0" applyFont="1" applyFill="1" applyAlignment="1" applyProtection="1"/>
    <xf numFmtId="166" fontId="66" fillId="0" borderId="0" xfId="181" applyNumberFormat="1" applyFont="1" applyFill="1"/>
    <xf numFmtId="195" fontId="65" fillId="0" borderId="0" xfId="181" applyNumberFormat="1" applyFont="1" applyFill="1" applyBorder="1" applyAlignment="1"/>
    <xf numFmtId="0" fontId="65" fillId="0" borderId="0" xfId="279" applyNumberFormat="1" applyFont="1" applyFill="1" applyAlignment="1"/>
    <xf numFmtId="0" fontId="66" fillId="0" borderId="0" xfId="279" applyFont="1" applyFill="1" applyAlignment="1"/>
    <xf numFmtId="0" fontId="66" fillId="0" borderId="0" xfId="279" applyFont="1" applyFill="1"/>
    <xf numFmtId="0" fontId="65" fillId="0" borderId="0" xfId="279" applyFont="1" applyFill="1" applyAlignment="1"/>
    <xf numFmtId="0" fontId="67" fillId="0" borderId="0" xfId="279" applyFont="1" applyFill="1" applyAlignment="1"/>
    <xf numFmtId="0" fontId="67" fillId="0" borderId="0" xfId="279" applyFont="1" applyFill="1" applyAlignment="1">
      <alignment horizontal="left"/>
    </xf>
    <xf numFmtId="0" fontId="41" fillId="0" borderId="0" xfId="279" applyFont="1" applyFill="1"/>
    <xf numFmtId="0" fontId="82" fillId="0" borderId="0" xfId="279" applyFont="1" applyFill="1" applyAlignment="1"/>
    <xf numFmtId="0" fontId="82" fillId="0" borderId="0" xfId="279" applyFont="1" applyFill="1" applyAlignment="1">
      <alignment horizontal="center"/>
    </xf>
    <xf numFmtId="0" fontId="41" fillId="0" borderId="0" xfId="279" applyFont="1" applyFill="1" applyAlignment="1"/>
    <xf numFmtId="0" fontId="82" fillId="0" borderId="0" xfId="279" applyFont="1" applyFill="1"/>
    <xf numFmtId="166" fontId="41" fillId="0" borderId="0" xfId="279" applyNumberFormat="1" applyFont="1" applyFill="1"/>
    <xf numFmtId="0" fontId="41" fillId="0" borderId="0" xfId="279" applyFont="1" applyFill="1" applyAlignment="1">
      <alignment horizontal="left"/>
    </xf>
    <xf numFmtId="0" fontId="41" fillId="0" borderId="0" xfId="279" applyFont="1" applyFill="1" applyAlignment="1">
      <alignment horizontal="left" indent="1"/>
    </xf>
    <xf numFmtId="166" fontId="41" fillId="0" borderId="0" xfId="279" applyNumberFormat="1" applyFont="1" applyFill="1" applyBorder="1"/>
    <xf numFmtId="0" fontId="41" fillId="0" borderId="0" xfId="279" quotePrefix="1" applyFont="1" applyFill="1" applyAlignment="1">
      <alignment horizontal="right"/>
    </xf>
    <xf numFmtId="0" fontId="41" fillId="0" borderId="0" xfId="279" quotePrefix="1" applyFont="1" applyFill="1" applyAlignment="1">
      <alignment horizontal="left" indent="1"/>
    </xf>
    <xf numFmtId="0" fontId="41" fillId="0" borderId="0" xfId="279" applyFont="1" applyFill="1" applyAlignment="1">
      <alignment vertical="top"/>
    </xf>
    <xf numFmtId="0" fontId="41" fillId="0" borderId="0" xfId="279" applyFont="1" applyFill="1" applyAlignment="1">
      <alignment horizontal="left" vertical="top" indent="1"/>
    </xf>
    <xf numFmtId="0" fontId="41" fillId="0" borderId="0" xfId="279" applyFont="1" applyFill="1" applyAlignment="1">
      <alignment horizontal="left" vertical="top"/>
    </xf>
    <xf numFmtId="0" fontId="41" fillId="0" borderId="0" xfId="279" applyFont="1" applyFill="1" applyAlignment="1">
      <alignment horizontal="justify" vertical="top"/>
    </xf>
    <xf numFmtId="166" fontId="66" fillId="0" borderId="0" xfId="279" applyNumberFormat="1" applyFont="1" applyFill="1" applyAlignment="1"/>
    <xf numFmtId="166" fontId="66" fillId="0" borderId="0" xfId="279" applyNumberFormat="1" applyFont="1" applyFill="1"/>
    <xf numFmtId="194" fontId="66" fillId="0" borderId="0" xfId="279" applyNumberFormat="1" applyFont="1" applyFill="1"/>
    <xf numFmtId="0" fontId="66" fillId="0" borderId="0" xfId="279" applyFont="1" applyFill="1" applyAlignment="1">
      <alignment horizontal="left" indent="1"/>
    </xf>
    <xf numFmtId="0" fontId="66" fillId="0" borderId="0" xfId="279" quotePrefix="1" applyFont="1" applyFill="1"/>
    <xf numFmtId="0" fontId="66" fillId="27" borderId="0" xfId="0" applyFont="1" applyFill="1" applyAlignment="1">
      <alignment horizontal="left" indent="1"/>
      <protection locked="0"/>
    </xf>
    <xf numFmtId="0" fontId="66" fillId="27" borderId="0" xfId="0" quotePrefix="1" applyFont="1" applyFill="1" applyAlignment="1">
      <alignment horizontal="left" indent="1"/>
      <protection locked="0"/>
    </xf>
    <xf numFmtId="0" fontId="66" fillId="27" borderId="0" xfId="0" applyFont="1" applyFill="1" applyAlignment="1">
      <alignment horizontal="left" vertical="top" indent="1"/>
      <protection locked="0"/>
    </xf>
    <xf numFmtId="0" fontId="82" fillId="0" borderId="0" xfId="0" quotePrefix="1" applyFont="1" applyFill="1" applyAlignment="1">
      <protection locked="0"/>
    </xf>
    <xf numFmtId="0" fontId="87" fillId="0" borderId="0" xfId="355" applyFont="1" applyFill="1" applyAlignment="1">
      <alignment horizontal="left" vertical="top" wrapText="1"/>
    </xf>
    <xf numFmtId="49" fontId="87" fillId="0" borderId="0" xfId="355" applyNumberFormat="1" applyFont="1" applyFill="1" applyAlignment="1">
      <alignment horizontal="left" vertical="top" wrapText="1"/>
    </xf>
    <xf numFmtId="0" fontId="86" fillId="0" borderId="0" xfId="355" applyFont="1" applyFill="1" applyAlignment="1">
      <alignment horizontal="left"/>
    </xf>
    <xf numFmtId="43" fontId="66" fillId="0" borderId="0" xfId="279" applyNumberFormat="1" applyFont="1" applyFill="1"/>
    <xf numFmtId="43" fontId="41" fillId="0" borderId="0" xfId="279" applyNumberFormat="1" applyFont="1" applyFill="1"/>
    <xf numFmtId="43" fontId="41" fillId="0" borderId="0" xfId="279" applyNumberFormat="1" applyFont="1" applyFill="1" applyBorder="1"/>
    <xf numFmtId="43" fontId="66" fillId="0" borderId="0" xfId="181" applyNumberFormat="1" applyFont="1" applyFill="1" applyAlignment="1"/>
    <xf numFmtId="166" fontId="67" fillId="0" borderId="0" xfId="279" applyNumberFormat="1" applyFont="1" applyFill="1" applyAlignment="1"/>
    <xf numFmtId="166" fontId="67" fillId="0" borderId="0" xfId="279" applyNumberFormat="1" applyFont="1" applyFill="1" applyAlignment="1">
      <alignment horizontal="left"/>
    </xf>
    <xf numFmtId="166" fontId="41" fillId="0" borderId="0" xfId="279" applyNumberFormat="1" applyFont="1" applyFill="1" applyBorder="1" applyAlignment="1"/>
    <xf numFmtId="166" fontId="41" fillId="0" borderId="16" xfId="279" applyNumberFormat="1" applyFont="1" applyFill="1" applyBorder="1"/>
    <xf numFmtId="166" fontId="65" fillId="0" borderId="0" xfId="279" applyNumberFormat="1" applyFont="1" applyFill="1"/>
    <xf numFmtId="166" fontId="41" fillId="0" borderId="0" xfId="154" applyNumberFormat="1" applyFont="1" applyFill="1"/>
    <xf numFmtId="166" fontId="89" fillId="38" borderId="0" xfId="356" applyNumberFormat="1" applyFont="1" applyFill="1"/>
    <xf numFmtId="0" fontId="82" fillId="0" borderId="0" xfId="207" applyNumberFormat="1" applyFont="1" applyFill="1" applyAlignment="1"/>
    <xf numFmtId="0" fontId="82" fillId="0" borderId="0" xfId="154" applyNumberFormat="1" applyFont="1" applyFill="1" applyAlignment="1">
      <alignment horizontal="center"/>
    </xf>
    <xf numFmtId="0" fontId="82" fillId="0" borderId="0" xfId="207" applyNumberFormat="1" applyFont="1" applyFill="1" applyBorder="1" applyAlignment="1"/>
    <xf numFmtId="0" fontId="82" fillId="0" borderId="0" xfId="154" applyNumberFormat="1" applyFont="1" applyFill="1" applyBorder="1" applyAlignment="1">
      <alignment horizontal="center"/>
    </xf>
    <xf numFmtId="37" fontId="82" fillId="0" borderId="0" xfId="207" applyNumberFormat="1" applyFont="1" applyFill="1" applyAlignment="1"/>
    <xf numFmtId="0" fontId="41" fillId="0" borderId="0" xfId="207" applyNumberFormat="1" applyFont="1" applyFill="1" applyAlignment="1"/>
    <xf numFmtId="170" fontId="82" fillId="0" borderId="0" xfId="207" applyNumberFormat="1" applyFont="1" applyFill="1" applyAlignment="1"/>
    <xf numFmtId="170" fontId="41" fillId="0" borderId="0" xfId="207" applyNumberFormat="1" applyFont="1" applyFill="1" applyAlignment="1"/>
    <xf numFmtId="166" fontId="41" fillId="0" borderId="0" xfId="154" applyNumberFormat="1" applyFont="1" applyFill="1" applyBorder="1" applyAlignment="1"/>
    <xf numFmtId="166" fontId="41" fillId="0" borderId="0" xfId="154" applyNumberFormat="1" applyFont="1" applyFill="1" applyAlignment="1"/>
    <xf numFmtId="166" fontId="41" fillId="0" borderId="0" xfId="0" applyNumberFormat="1" applyFont="1" applyFill="1" applyAlignment="1">
      <protection locked="0"/>
    </xf>
    <xf numFmtId="0" fontId="41" fillId="0" borderId="0" xfId="0" applyNumberFormat="1" applyFont="1" applyFill="1" applyAlignment="1">
      <protection locked="0"/>
    </xf>
    <xf numFmtId="166" fontId="107" fillId="0" borderId="0" xfId="154" applyNumberFormat="1" applyFont="1" applyFill="1" applyBorder="1" applyAlignment="1"/>
    <xf numFmtId="166" fontId="41" fillId="0" borderId="1" xfId="154" applyNumberFormat="1" applyFont="1" applyFill="1" applyBorder="1" applyAlignment="1"/>
    <xf numFmtId="166" fontId="41" fillId="0" borderId="1" xfId="0" applyNumberFormat="1" applyFont="1" applyFill="1" applyBorder="1" applyAlignment="1">
      <protection locked="0"/>
    </xf>
    <xf numFmtId="0" fontId="82" fillId="0" borderId="0" xfId="0" applyNumberFormat="1" applyFont="1" applyFill="1" applyAlignment="1">
      <protection locked="0"/>
    </xf>
    <xf numFmtId="166" fontId="82" fillId="0" borderId="0" xfId="154" applyNumberFormat="1" applyFont="1" applyFill="1" applyAlignment="1"/>
    <xf numFmtId="166" fontId="41" fillId="0" borderId="15" xfId="154" applyNumberFormat="1" applyFont="1" applyFill="1" applyBorder="1" applyAlignment="1"/>
    <xf numFmtId="166" fontId="41" fillId="0" borderId="16" xfId="154" applyNumberFormat="1" applyFont="1" applyFill="1" applyBorder="1" applyAlignment="1"/>
    <xf numFmtId="166" fontId="41" fillId="0" borderId="16" xfId="0" applyNumberFormat="1" applyFont="1" applyFill="1" applyBorder="1" applyAlignment="1">
      <protection locked="0"/>
    </xf>
    <xf numFmtId="166" fontId="41" fillId="0" borderId="16" xfId="154" applyNumberFormat="1" applyFont="1" applyFill="1" applyBorder="1" applyAlignment="1">
      <alignment horizontal="right"/>
    </xf>
    <xf numFmtId="0" fontId="41" fillId="0" borderId="0" xfId="0" applyNumberFormat="1" applyFont="1" applyFill="1" applyBorder="1" applyAlignment="1">
      <protection locked="0"/>
    </xf>
    <xf numFmtId="166" fontId="41" fillId="0" borderId="17" xfId="154" applyNumberFormat="1" applyFont="1" applyFill="1" applyBorder="1" applyAlignment="1"/>
    <xf numFmtId="166" fontId="41" fillId="0" borderId="17" xfId="154" applyNumberFormat="1" applyFont="1" applyFill="1" applyBorder="1" applyAlignment="1">
      <alignment horizontal="right"/>
    </xf>
    <xf numFmtId="166" fontId="41" fillId="0" borderId="17" xfId="0" applyNumberFormat="1" applyFont="1" applyFill="1" applyBorder="1">
      <protection locked="0"/>
    </xf>
    <xf numFmtId="166" fontId="82" fillId="0" borderId="0" xfId="154" applyNumberFormat="1" applyFont="1" applyFill="1" applyBorder="1" applyAlignment="1"/>
    <xf numFmtId="166" fontId="41" fillId="0" borderId="1" xfId="154" applyNumberFormat="1" applyFont="1" applyFill="1" applyBorder="1"/>
    <xf numFmtId="166" fontId="41" fillId="0" borderId="0" xfId="154" applyNumberFormat="1" applyFont="1" applyFill="1" applyBorder="1"/>
    <xf numFmtId="166" fontId="41" fillId="0" borderId="20" xfId="154" applyNumberFormat="1" applyFont="1" applyFill="1" applyBorder="1" applyAlignment="1"/>
    <xf numFmtId="0" fontId="41" fillId="0" borderId="0" xfId="207" applyNumberFormat="1" applyFont="1" applyFill="1" applyAlignment="1">
      <alignment horizontal="left" indent="1"/>
    </xf>
    <xf numFmtId="43" fontId="41" fillId="0" borderId="0" xfId="154" applyNumberFormat="1" applyFont="1" applyFill="1" applyBorder="1" applyAlignment="1"/>
    <xf numFmtId="0" fontId="41" fillId="0" borderId="0" xfId="207" applyNumberFormat="1" applyFont="1" applyFill="1" applyAlignment="1">
      <alignment horizontal="center"/>
    </xf>
    <xf numFmtId="0" fontId="41" fillId="0" borderId="0" xfId="207" applyNumberFormat="1" applyFont="1" applyFill="1" applyBorder="1" applyAlignment="1"/>
    <xf numFmtId="166" fontId="82" fillId="0" borderId="18" xfId="154" applyNumberFormat="1" applyFont="1" applyFill="1" applyBorder="1" applyAlignment="1">
      <alignment horizontal="center"/>
    </xf>
    <xf numFmtId="166" fontId="82" fillId="0" borderId="0" xfId="154" applyNumberFormat="1" applyFont="1" applyFill="1" applyBorder="1" applyAlignment="1">
      <alignment horizontal="center"/>
    </xf>
    <xf numFmtId="166" fontId="41" fillId="0" borderId="0" xfId="207" applyNumberFormat="1" applyFont="1" applyFill="1" applyBorder="1" applyAlignment="1">
      <alignment horizontal="right"/>
    </xf>
    <xf numFmtId="0" fontId="109" fillId="0" borderId="0" xfId="0" applyFont="1">
      <protection locked="0"/>
    </xf>
    <xf numFmtId="0" fontId="108" fillId="0" borderId="0" xfId="0" applyFont="1" applyFill="1" applyAlignment="1">
      <protection locked="0"/>
    </xf>
    <xf numFmtId="0" fontId="108" fillId="0" borderId="27" xfId="0" applyFont="1" applyFill="1" applyBorder="1" applyAlignment="1">
      <protection locked="0"/>
    </xf>
    <xf numFmtId="0" fontId="109" fillId="0" borderId="27" xfId="0" applyFont="1" applyBorder="1">
      <protection locked="0"/>
    </xf>
    <xf numFmtId="0" fontId="108" fillId="0" borderId="0" xfId="0" applyFont="1" applyFill="1" applyBorder="1" applyAlignment="1">
      <protection locked="0"/>
    </xf>
    <xf numFmtId="0" fontId="109" fillId="0" borderId="0" xfId="0" applyFont="1" applyBorder="1">
      <protection locked="0"/>
    </xf>
    <xf numFmtId="0" fontId="109" fillId="0" borderId="5" xfId="0" applyFont="1" applyBorder="1">
      <protection locked="0"/>
    </xf>
    <xf numFmtId="0" fontId="108" fillId="0" borderId="0" xfId="713" applyFont="1" applyFill="1" applyAlignment="1">
      <alignment vertical="top"/>
    </xf>
    <xf numFmtId="0" fontId="108" fillId="39" borderId="28" xfId="392" applyNumberFormat="1" applyFont="1" applyFill="1" applyBorder="1" applyAlignment="1">
      <alignment horizontal="center" vertical="center"/>
    </xf>
    <xf numFmtId="0" fontId="108" fillId="39" borderId="0" xfId="392" applyNumberFormat="1" applyFont="1" applyFill="1" applyAlignment="1">
      <alignment horizontal="center" vertical="center"/>
    </xf>
    <xf numFmtId="0" fontId="109" fillId="39" borderId="0" xfId="0" applyFont="1" applyFill="1" applyAlignment="1">
      <protection locked="0"/>
    </xf>
    <xf numFmtId="0" fontId="108" fillId="39" borderId="28" xfId="0" applyFont="1" applyFill="1" applyBorder="1" applyAlignment="1">
      <alignment horizontal="center" vertical="center"/>
      <protection locked="0"/>
    </xf>
    <xf numFmtId="16" fontId="108" fillId="39" borderId="28" xfId="392" quotePrefix="1" applyNumberFormat="1" applyFont="1" applyFill="1" applyBorder="1" applyAlignment="1">
      <alignment horizontal="center" vertical="center"/>
    </xf>
    <xf numFmtId="16" fontId="108" fillId="39" borderId="0" xfId="392" quotePrefix="1" applyNumberFormat="1" applyFont="1" applyFill="1" applyBorder="1" applyAlignment="1">
      <alignment horizontal="center" vertical="center"/>
    </xf>
    <xf numFmtId="166" fontId="108" fillId="39" borderId="24" xfId="392" quotePrefix="1" applyNumberFormat="1" applyFont="1" applyFill="1" applyBorder="1" applyAlignment="1">
      <alignment horizontal="center" vertical="center"/>
    </xf>
    <xf numFmtId="0" fontId="108" fillId="39" borderId="0" xfId="392" applyNumberFormat="1" applyFont="1" applyFill="1" applyBorder="1" applyAlignment="1">
      <alignment horizontal="center" vertical="center"/>
    </xf>
    <xf numFmtId="0" fontId="108" fillId="37" borderId="5" xfId="713" applyFont="1" applyFill="1" applyBorder="1" applyAlignment="1">
      <alignment horizontal="center"/>
    </xf>
    <xf numFmtId="0" fontId="108" fillId="37" borderId="0" xfId="713" applyFont="1" applyFill="1" applyAlignment="1">
      <alignment horizontal="center"/>
    </xf>
    <xf numFmtId="0" fontId="108" fillId="37" borderId="5" xfId="0" applyFont="1" applyFill="1" applyBorder="1" applyAlignment="1">
      <alignment horizontal="center" vertical="center"/>
      <protection locked="0"/>
    </xf>
    <xf numFmtId="0" fontId="109" fillId="37" borderId="0" xfId="0" applyFont="1" applyFill="1" applyAlignment="1">
      <protection locked="0"/>
    </xf>
    <xf numFmtId="0" fontId="109" fillId="0" borderId="0" xfId="0" applyFont="1" applyFill="1">
      <protection locked="0"/>
    </xf>
    <xf numFmtId="41" fontId="109" fillId="0" borderId="0" xfId="0" applyNumberFormat="1" applyFont="1">
      <protection locked="0"/>
    </xf>
    <xf numFmtId="41" fontId="109" fillId="0" borderId="15" xfId="0" applyNumberFormat="1" applyFont="1" applyBorder="1">
      <protection locked="0"/>
    </xf>
    <xf numFmtId="166" fontId="109" fillId="0" borderId="15" xfId="392" applyNumberFormat="1" applyFont="1" applyBorder="1"/>
    <xf numFmtId="166" fontId="109" fillId="0" borderId="0" xfId="392" applyNumberFormat="1" applyFont="1"/>
    <xf numFmtId="41" fontId="109" fillId="0" borderId="16" xfId="0" applyNumberFormat="1" applyFont="1" applyBorder="1">
      <protection locked="0"/>
    </xf>
    <xf numFmtId="166" fontId="109" fillId="0" borderId="16" xfId="392" applyNumberFormat="1" applyFont="1" applyBorder="1"/>
    <xf numFmtId="0" fontId="109" fillId="0" borderId="0" xfId="0" applyFont="1" applyFill="1" applyAlignment="1">
      <protection locked="0"/>
    </xf>
    <xf numFmtId="0" fontId="109" fillId="0" borderId="0" xfId="0" applyFont="1" applyFill="1" applyAlignment="1">
      <alignment horizontal="left" indent="2"/>
      <protection locked="0"/>
    </xf>
    <xf numFmtId="41" fontId="109" fillId="0" borderId="17" xfId="0" applyNumberFormat="1" applyFont="1" applyBorder="1">
      <protection locked="0"/>
    </xf>
    <xf numFmtId="166" fontId="109" fillId="0" borderId="17" xfId="392" applyNumberFormat="1" applyFont="1" applyBorder="1"/>
    <xf numFmtId="41" fontId="108" fillId="0" borderId="0" xfId="0" applyNumberFormat="1" applyFont="1">
      <protection locked="0"/>
    </xf>
    <xf numFmtId="17" fontId="109" fillId="0" borderId="0" xfId="0" applyNumberFormat="1" applyFont="1" applyFill="1">
      <protection locked="0"/>
    </xf>
    <xf numFmtId="0" fontId="109" fillId="0" borderId="0" xfId="0" applyFont="1" applyFill="1" applyAlignment="1">
      <alignment horizontal="left"/>
      <protection locked="0"/>
    </xf>
    <xf numFmtId="41" fontId="108" fillId="0" borderId="18" xfId="0" applyNumberFormat="1" applyFont="1" applyBorder="1">
      <protection locked="0"/>
    </xf>
    <xf numFmtId="0" fontId="110" fillId="0" borderId="0" xfId="714" applyFont="1" applyFill="1" applyAlignment="1"/>
    <xf numFmtId="0" fontId="65" fillId="0" borderId="0" xfId="0" applyFont="1" applyFill="1" applyAlignment="1">
      <alignment horizontal="center"/>
      <protection locked="0"/>
    </xf>
    <xf numFmtId="166" fontId="65" fillId="0" borderId="0" xfId="154" applyNumberFormat="1" applyFont="1" applyFill="1" applyAlignment="1">
      <alignment horizontal="center"/>
    </xf>
    <xf numFmtId="0" fontId="41" fillId="0" borderId="0" xfId="0" applyFont="1" applyFill="1" applyAlignment="1">
      <alignment horizontal="center"/>
      <protection locked="0"/>
    </xf>
    <xf numFmtId="166" fontId="82" fillId="0" borderId="0" xfId="279" applyNumberFormat="1" applyFont="1" applyFill="1" applyAlignment="1">
      <alignment horizontal="center"/>
    </xf>
    <xf numFmtId="0" fontId="65" fillId="0" borderId="0" xfId="154" quotePrefix="1" applyNumberFormat="1" applyFont="1" applyFill="1" applyAlignment="1">
      <alignment horizontal="center" vertical="center"/>
    </xf>
    <xf numFmtId="166" fontId="65" fillId="0" borderId="0" xfId="154" applyNumberFormat="1" applyFont="1" applyFill="1" applyBorder="1" applyAlignment="1"/>
    <xf numFmtId="166" fontId="41" fillId="0" borderId="37" xfId="0" applyNumberFormat="1" applyFont="1" applyFill="1" applyBorder="1" applyAlignment="1">
      <protection locked="0"/>
    </xf>
    <xf numFmtId="0" fontId="77" fillId="0" borderId="0" xfId="0" applyFont="1" applyFill="1">
      <protection locked="0"/>
    </xf>
    <xf numFmtId="166" fontId="119" fillId="0" borderId="0" xfId="154" applyNumberFormat="1" applyFont="1" applyFill="1"/>
    <xf numFmtId="41" fontId="76" fillId="40" borderId="0" xfId="209" applyNumberFormat="1" applyFont="1" applyFill="1"/>
    <xf numFmtId="41" fontId="75" fillId="40" borderId="0" xfId="209" applyNumberFormat="1" applyFont="1" applyFill="1"/>
    <xf numFmtId="41" fontId="75" fillId="40" borderId="0" xfId="209" applyNumberFormat="1" applyFont="1" applyFill="1" applyAlignment="1">
      <alignment horizontal="right"/>
    </xf>
    <xf numFmtId="41" fontId="75" fillId="40" borderId="18" xfId="209" applyNumberFormat="1" applyFont="1" applyFill="1" applyBorder="1"/>
    <xf numFmtId="0" fontId="46" fillId="40" borderId="0" xfId="1" applyNumberFormat="1" applyFont="1" applyFill="1"/>
    <xf numFmtId="41" fontId="75" fillId="40" borderId="0" xfId="209" applyNumberFormat="1" applyFont="1" applyFill="1" applyBorder="1"/>
    <xf numFmtId="43" fontId="77" fillId="0" borderId="0" xfId="154" applyFont="1"/>
    <xf numFmtId="166" fontId="77" fillId="0" borderId="0" xfId="154" applyNumberFormat="1" applyFont="1"/>
    <xf numFmtId="166" fontId="119" fillId="0" borderId="0" xfId="154" applyNumberFormat="1" applyFont="1"/>
    <xf numFmtId="41" fontId="76" fillId="40" borderId="18" xfId="209" applyNumberFormat="1" applyFont="1" applyFill="1" applyBorder="1"/>
    <xf numFmtId="0" fontId="122" fillId="0" borderId="0" xfId="720"/>
    <xf numFmtId="49" fontId="115" fillId="0" borderId="0" xfId="720" applyNumberFormat="1" applyFont="1" applyAlignment="1">
      <alignment horizontal="left" vertical="top" wrapText="1"/>
    </xf>
    <xf numFmtId="41" fontId="122" fillId="0" borderId="0" xfId="720" applyNumberFormat="1"/>
    <xf numFmtId="41" fontId="114" fillId="0" borderId="0" xfId="720" applyNumberFormat="1" applyFont="1" applyAlignment="1">
      <alignment horizontal="right" vertical="top" wrapText="1"/>
    </xf>
    <xf numFmtId="0" fontId="122" fillId="41" borderId="0" xfId="720" applyFill="1"/>
    <xf numFmtId="41" fontId="122" fillId="41" borderId="0" xfId="720" applyNumberFormat="1" applyFill="1"/>
    <xf numFmtId="0" fontId="66" fillId="0" borderId="0" xfId="279" applyFont="1" applyFill="1" applyProtection="1"/>
    <xf numFmtId="0" fontId="65" fillId="0" borderId="0" xfId="279" applyFont="1" applyFill="1" applyAlignment="1" applyProtection="1">
      <alignment horizontal="center"/>
    </xf>
    <xf numFmtId="0" fontId="123" fillId="0" borderId="0" xfId="279" applyFont="1" applyFill="1" applyAlignment="1" applyProtection="1">
      <alignment horizontal="center"/>
    </xf>
    <xf numFmtId="0" fontId="66" fillId="0" borderId="0" xfId="279" applyFont="1" applyFill="1" applyAlignment="1" applyProtection="1">
      <alignment horizontal="center"/>
    </xf>
    <xf numFmtId="0" fontId="65" fillId="0" borderId="0" xfId="279" applyFont="1" applyFill="1" applyProtection="1"/>
    <xf numFmtId="49" fontId="65" fillId="0" borderId="0" xfId="279" quotePrefix="1" applyNumberFormat="1" applyFont="1" applyFill="1" applyAlignment="1" applyProtection="1">
      <alignment horizontal="center"/>
    </xf>
    <xf numFmtId="49" fontId="66" fillId="0" borderId="0" xfId="279" applyNumberFormat="1" applyFont="1" applyFill="1" applyAlignment="1" applyProtection="1">
      <alignment horizontal="center"/>
    </xf>
    <xf numFmtId="0" fontId="67" fillId="0" borderId="0" xfId="279" applyFont="1" applyFill="1" applyAlignment="1" applyProtection="1">
      <alignment horizontal="center"/>
    </xf>
    <xf numFmtId="0" fontId="66" fillId="0" borderId="0" xfId="279" applyFont="1" applyFill="1" applyAlignment="1" applyProtection="1">
      <alignment horizontal="left"/>
    </xf>
    <xf numFmtId="166" fontId="65" fillId="0" borderId="37" xfId="392" applyNumberFormat="1" applyFont="1" applyFill="1" applyBorder="1" applyProtection="1"/>
    <xf numFmtId="166" fontId="66" fillId="0" borderId="37" xfId="392" applyNumberFormat="1" applyFont="1" applyFill="1" applyBorder="1" applyProtection="1"/>
    <xf numFmtId="166" fontId="66" fillId="0" borderId="0" xfId="392" applyNumberFormat="1" applyFont="1" applyFill="1" applyBorder="1" applyProtection="1"/>
    <xf numFmtId="166" fontId="65" fillId="0" borderId="0" xfId="279" quotePrefix="1" applyNumberFormat="1" applyFont="1" applyFill="1" applyProtection="1"/>
    <xf numFmtId="166" fontId="66" fillId="0" borderId="0" xfId="279" applyNumberFormat="1" applyFont="1" applyFill="1" applyProtection="1"/>
    <xf numFmtId="166" fontId="65" fillId="0" borderId="16" xfId="392" applyNumberFormat="1" applyFont="1" applyFill="1" applyBorder="1" applyProtection="1"/>
    <xf numFmtId="166" fontId="66" fillId="0" borderId="16" xfId="392" applyNumberFormat="1" applyFont="1" applyFill="1" applyBorder="1" applyProtection="1"/>
    <xf numFmtId="166" fontId="65" fillId="0" borderId="0" xfId="279" applyNumberFormat="1" applyFont="1" applyFill="1" applyProtection="1"/>
    <xf numFmtId="166" fontId="66" fillId="0" borderId="16" xfId="279" applyNumberFormat="1" applyFont="1" applyFill="1" applyBorder="1" applyProtection="1"/>
    <xf numFmtId="166" fontId="65" fillId="0" borderId="38" xfId="392" applyNumberFormat="1" applyFont="1" applyFill="1" applyBorder="1" applyProtection="1"/>
    <xf numFmtId="166" fontId="66" fillId="0" borderId="38" xfId="279" applyNumberFormat="1" applyFont="1" applyFill="1" applyBorder="1" applyProtection="1"/>
    <xf numFmtId="166" fontId="66" fillId="0" borderId="38" xfId="392" applyNumberFormat="1" applyFont="1" applyFill="1" applyBorder="1" applyProtection="1"/>
    <xf numFmtId="0" fontId="65" fillId="0" borderId="0" xfId="279" applyFont="1" applyFill="1" applyAlignment="1" applyProtection="1">
      <alignment horizontal="left"/>
    </xf>
    <xf numFmtId="166" fontId="67" fillId="0" borderId="0" xfId="279" applyNumberFormat="1" applyFont="1" applyFill="1" applyAlignment="1" applyProtection="1">
      <alignment horizontal="center"/>
    </xf>
    <xf numFmtId="166" fontId="65" fillId="0" borderId="0" xfId="392" applyNumberFormat="1" applyFont="1" applyFill="1" applyBorder="1" applyProtection="1"/>
    <xf numFmtId="166" fontId="66" fillId="0" borderId="0" xfId="392" applyNumberFormat="1" applyFont="1" applyFill="1" applyProtection="1"/>
    <xf numFmtId="166" fontId="65" fillId="0" borderId="39" xfId="392" applyNumberFormat="1" applyFont="1" applyFill="1" applyBorder="1" applyProtection="1"/>
    <xf numFmtId="166" fontId="66" fillId="0" borderId="39" xfId="392" applyNumberFormat="1" applyFont="1" applyFill="1" applyBorder="1" applyProtection="1"/>
    <xf numFmtId="166" fontId="67" fillId="0" borderId="0" xfId="279" applyNumberFormat="1" applyFont="1" applyFill="1" applyProtection="1"/>
    <xf numFmtId="166" fontId="65" fillId="0" borderId="0" xfId="392" applyNumberFormat="1" applyFont="1" applyFill="1" applyProtection="1"/>
    <xf numFmtId="0" fontId="67" fillId="0" borderId="0" xfId="279" applyFont="1" applyFill="1" applyProtection="1"/>
    <xf numFmtId="166" fontId="65" fillId="0" borderId="18" xfId="392" applyNumberFormat="1" applyFont="1" applyFill="1" applyBorder="1" applyProtection="1"/>
    <xf numFmtId="166" fontId="66" fillId="0" borderId="18" xfId="392" applyNumberFormat="1" applyFont="1" applyFill="1" applyBorder="1" applyProtection="1"/>
    <xf numFmtId="166" fontId="66" fillId="0" borderId="0" xfId="279" applyNumberFormat="1" applyFont="1" applyFill="1" applyAlignment="1" applyProtection="1">
      <alignment horizontal="center"/>
    </xf>
    <xf numFmtId="166" fontId="65" fillId="0" borderId="21" xfId="392" applyNumberFormat="1" applyFont="1" applyFill="1" applyBorder="1" applyProtection="1"/>
    <xf numFmtId="166" fontId="66" fillId="0" borderId="21" xfId="392" applyNumberFormat="1" applyFont="1" applyFill="1" applyBorder="1" applyProtection="1"/>
    <xf numFmtId="166" fontId="65" fillId="0" borderId="0" xfId="392" applyNumberFormat="1" applyFont="1" applyFill="1" applyAlignment="1" applyProtection="1">
      <alignment horizontal="center"/>
    </xf>
    <xf numFmtId="166" fontId="65" fillId="0" borderId="0" xfId="392" applyNumberFormat="1" applyFont="1" applyFill="1" applyAlignment="1" applyProtection="1"/>
    <xf numFmtId="166" fontId="66" fillId="0" borderId="0" xfId="392" applyNumberFormat="1" applyFont="1" applyFill="1" applyAlignment="1" applyProtection="1">
      <alignment horizontal="center"/>
    </xf>
    <xf numFmtId="3" fontId="66" fillId="0" borderId="0" xfId="279" applyNumberFormat="1" applyFont="1" applyFill="1" applyProtection="1"/>
    <xf numFmtId="0" fontId="65" fillId="0" borderId="0" xfId="279" applyFont="1" applyFill="1" applyAlignment="1" applyProtection="1"/>
    <xf numFmtId="43" fontId="65" fillId="0" borderId="0" xfId="279" applyNumberFormat="1" applyFont="1" applyFill="1" applyAlignment="1" applyProtection="1"/>
    <xf numFmtId="43" fontId="65" fillId="0" borderId="21" xfId="392" applyFont="1" applyFill="1" applyBorder="1" applyProtection="1"/>
    <xf numFmtId="43" fontId="66" fillId="0" borderId="21" xfId="392" applyFont="1" applyFill="1" applyBorder="1" applyProtection="1"/>
    <xf numFmtId="43" fontId="66" fillId="0" borderId="0" xfId="392" applyFont="1" applyFill="1" applyBorder="1" applyProtection="1"/>
    <xf numFmtId="43" fontId="66" fillId="0" borderId="0" xfId="279" applyNumberFormat="1" applyFont="1" applyFill="1" applyProtection="1"/>
    <xf numFmtId="0" fontId="66" fillId="0" borderId="0" xfId="279" applyFont="1" applyFill="1" applyAlignment="1" applyProtection="1">
      <alignment vertical="center"/>
    </xf>
    <xf numFmtId="0" fontId="66" fillId="0" borderId="0" xfId="279" quotePrefix="1" applyFont="1" applyFill="1" applyAlignment="1" applyProtection="1">
      <alignment horizontal="center"/>
    </xf>
    <xf numFmtId="0" fontId="66" fillId="0" borderId="0" xfId="279" quotePrefix="1" applyFont="1" applyFill="1" applyProtection="1"/>
    <xf numFmtId="166" fontId="46" fillId="0" borderId="18" xfId="747" applyNumberFormat="1" applyFont="1" applyFill="1" applyBorder="1"/>
    <xf numFmtId="0" fontId="119" fillId="0" borderId="0" xfId="746" applyFont="1"/>
    <xf numFmtId="166" fontId="77" fillId="0" borderId="0" xfId="747" applyNumberFormat="1" applyFont="1" applyFill="1"/>
    <xf numFmtId="0" fontId="119" fillId="0" borderId="0" xfId="746" quotePrefix="1" applyFont="1"/>
    <xf numFmtId="0" fontId="119" fillId="0" borderId="0" xfId="746" applyFont="1" applyFill="1"/>
    <xf numFmtId="166" fontId="119" fillId="0" borderId="0" xfId="746" applyNumberFormat="1" applyFont="1"/>
    <xf numFmtId="166" fontId="119" fillId="0" borderId="0" xfId="746" applyNumberFormat="1" applyFont="1" applyFill="1"/>
    <xf numFmtId="166" fontId="120" fillId="0" borderId="18" xfId="746" applyNumberFormat="1" applyFont="1" applyBorder="1"/>
    <xf numFmtId="0" fontId="119" fillId="38" borderId="0" xfId="746" applyFont="1" applyFill="1"/>
    <xf numFmtId="166" fontId="119" fillId="27" borderId="0" xfId="154" applyNumberFormat="1" applyFont="1" applyFill="1"/>
    <xf numFmtId="166" fontId="119" fillId="27" borderId="0" xfId="746" applyNumberFormat="1" applyFont="1" applyFill="1"/>
    <xf numFmtId="0" fontId="121" fillId="0" borderId="0" xfId="746" quotePrefix="1" applyFont="1"/>
    <xf numFmtId="0" fontId="121" fillId="0" borderId="0" xfId="746" applyFont="1"/>
    <xf numFmtId="166" fontId="121" fillId="0" borderId="0" xfId="747" applyNumberFormat="1" applyFont="1" applyFill="1"/>
    <xf numFmtId="166" fontId="118" fillId="0" borderId="0" xfId="747" applyNumberFormat="1" applyFont="1" applyFill="1"/>
    <xf numFmtId="166" fontId="121" fillId="0" borderId="0" xfId="746" applyNumberFormat="1" applyFont="1"/>
    <xf numFmtId="166" fontId="121" fillId="0" borderId="0" xfId="154" applyNumberFormat="1" applyFont="1"/>
    <xf numFmtId="0" fontId="121" fillId="0" borderId="0" xfId="746" applyFont="1" applyFill="1"/>
    <xf numFmtId="166" fontId="121" fillId="0" borderId="0" xfId="746" applyNumberFormat="1" applyFont="1" applyFill="1"/>
    <xf numFmtId="0" fontId="131" fillId="0" borderId="0" xfId="0" applyNumberFormat="1" applyFont="1" applyFill="1" applyAlignment="1" applyProtection="1">
      <protection locked="0"/>
    </xf>
    <xf numFmtId="0" fontId="131" fillId="0" borderId="0" xfId="0" applyFont="1" applyFill="1" applyAlignment="1">
      <protection locked="0"/>
    </xf>
    <xf numFmtId="0" fontId="132" fillId="0" borderId="0" xfId="0" applyFont="1" applyFill="1" applyAlignment="1">
      <protection locked="0"/>
    </xf>
    <xf numFmtId="0" fontId="131" fillId="0" borderId="0" xfId="0" applyFont="1" applyFill="1">
      <protection locked="0"/>
    </xf>
    <xf numFmtId="0" fontId="133" fillId="0" borderId="0" xfId="0" applyFont="1" applyFill="1" applyAlignment="1">
      <protection locked="0"/>
    </xf>
    <xf numFmtId="0" fontId="131" fillId="0" borderId="0" xfId="0" applyFont="1" applyFill="1" applyAlignment="1" applyProtection="1">
      <alignment vertical="top"/>
    </xf>
    <xf numFmtId="0" fontId="131" fillId="0" borderId="0" xfId="0" applyFont="1" applyFill="1" applyAlignment="1" applyProtection="1"/>
    <xf numFmtId="0" fontId="131" fillId="0" borderId="0" xfId="0" applyFont="1" applyFill="1" applyProtection="1"/>
    <xf numFmtId="198" fontId="132" fillId="0" borderId="0" xfId="0" applyNumberFormat="1" applyFont="1" applyFill="1" applyAlignment="1" applyProtection="1">
      <alignment horizontal="left"/>
    </xf>
    <xf numFmtId="198" fontId="134" fillId="0" borderId="0" xfId="0" applyNumberFormat="1" applyFont="1" applyFill="1" applyBorder="1" applyAlignment="1" applyProtection="1">
      <alignment wrapText="1"/>
    </xf>
    <xf numFmtId="0" fontId="132" fillId="0" borderId="0" xfId="0" applyFont="1" applyFill="1" applyAlignment="1" applyProtection="1">
      <alignment vertical="top"/>
    </xf>
    <xf numFmtId="0" fontId="131" fillId="0" borderId="0" xfId="207" applyNumberFormat="1" applyFont="1" applyFill="1" applyAlignment="1"/>
    <xf numFmtId="0" fontId="132" fillId="0" borderId="0" xfId="207" applyNumberFormat="1" applyFont="1" applyFill="1" applyAlignment="1"/>
    <xf numFmtId="0" fontId="131" fillId="0" borderId="0" xfId="287" applyFont="1" applyFill="1" applyAlignment="1">
      <alignment vertical="justify" wrapText="1"/>
    </xf>
    <xf numFmtId="0" fontId="131" fillId="0" borderId="0" xfId="0" applyFont="1" applyFill="1" applyAlignment="1" applyProtection="1">
      <protection locked="0"/>
    </xf>
    <xf numFmtId="17" fontId="131" fillId="0" borderId="0" xfId="0" applyNumberFormat="1" applyFont="1" applyFill="1" applyAlignment="1">
      <protection locked="0"/>
    </xf>
    <xf numFmtId="0" fontId="132" fillId="0" borderId="0" xfId="0" applyFont="1" applyFill="1" applyAlignment="1">
      <alignment horizontal="center"/>
      <protection locked="0"/>
    </xf>
    <xf numFmtId="49" fontId="132" fillId="0" borderId="0" xfId="0" applyNumberFormat="1" applyFont="1" applyFill="1" applyBorder="1" applyAlignment="1" applyProtection="1">
      <alignment horizontal="center"/>
      <protection locked="0"/>
    </xf>
    <xf numFmtId="0" fontId="132" fillId="0" borderId="0" xfId="154" applyNumberFormat="1" applyFont="1" applyFill="1" applyAlignment="1">
      <alignment horizontal="center"/>
    </xf>
    <xf numFmtId="14" fontId="131" fillId="0" borderId="0" xfId="0" applyNumberFormat="1" applyFont="1" applyFill="1">
      <protection locked="0"/>
    </xf>
    <xf numFmtId="0" fontId="132" fillId="0" borderId="0" xfId="207" applyNumberFormat="1" applyFont="1" applyFill="1" applyBorder="1" applyAlignment="1"/>
    <xf numFmtId="0" fontId="132" fillId="0" borderId="0" xfId="154" applyNumberFormat="1" applyFont="1" applyFill="1" applyBorder="1" applyAlignment="1">
      <alignment horizontal="center"/>
    </xf>
    <xf numFmtId="0" fontId="131" fillId="0" borderId="0" xfId="154" applyNumberFormat="1" applyFont="1" applyFill="1" applyBorder="1" applyAlignment="1">
      <alignment horizontal="center"/>
    </xf>
    <xf numFmtId="17" fontId="132" fillId="0" borderId="0" xfId="154" applyNumberFormat="1" applyFont="1" applyFill="1" applyBorder="1" applyAlignment="1">
      <alignment horizontal="center"/>
    </xf>
    <xf numFmtId="37" fontId="131" fillId="0" borderId="0" xfId="320" applyNumberFormat="1" applyFont="1" applyFill="1" applyBorder="1" applyProtection="1">
      <protection locked="0"/>
    </xf>
    <xf numFmtId="0" fontId="131" fillId="0" borderId="0" xfId="0" applyFont="1" applyFill="1" applyBorder="1">
      <protection locked="0"/>
    </xf>
    <xf numFmtId="37" fontId="132" fillId="0" borderId="0" xfId="207" applyNumberFormat="1" applyFont="1" applyFill="1" applyAlignment="1"/>
    <xf numFmtId="0" fontId="132" fillId="0" borderId="0" xfId="0" quotePrefix="1" applyFont="1" applyFill="1" applyAlignment="1">
      <alignment horizontal="center"/>
      <protection locked="0"/>
    </xf>
    <xf numFmtId="43" fontId="131" fillId="0" borderId="0" xfId="0" applyNumberFormat="1" applyFont="1" applyFill="1">
      <protection locked="0"/>
    </xf>
    <xf numFmtId="170" fontId="132" fillId="0" borderId="0" xfId="207" applyNumberFormat="1" applyFont="1" applyFill="1" applyAlignment="1"/>
    <xf numFmtId="170" fontId="131" fillId="0" borderId="0" xfId="207" applyNumberFormat="1" applyFont="1" applyFill="1" applyAlignment="1"/>
    <xf numFmtId="166" fontId="131" fillId="0" borderId="0" xfId="0" applyNumberFormat="1" applyFont="1" applyFill="1">
      <protection locked="0"/>
    </xf>
    <xf numFmtId="166" fontId="132" fillId="0" borderId="0" xfId="154" applyNumberFormat="1" applyFont="1" applyFill="1" applyBorder="1" applyAlignment="1"/>
    <xf numFmtId="166" fontId="131" fillId="0" borderId="0" xfId="154" applyNumberFormat="1" applyFont="1" applyFill="1" applyBorder="1" applyAlignment="1"/>
    <xf numFmtId="166" fontId="131" fillId="0" borderId="0" xfId="154" applyNumberFormat="1" applyFont="1" applyFill="1" applyAlignment="1"/>
    <xf numFmtId="166" fontId="132" fillId="0" borderId="0" xfId="0" applyNumberFormat="1" applyFont="1" applyFill="1" applyAlignment="1">
      <protection locked="0"/>
    </xf>
    <xf numFmtId="0" fontId="131" fillId="0" borderId="0" xfId="0" applyNumberFormat="1" applyFont="1" applyFill="1" applyAlignment="1">
      <protection locked="0"/>
    </xf>
    <xf numFmtId="166" fontId="131" fillId="0" borderId="0" xfId="0" applyNumberFormat="1" applyFont="1" applyFill="1" applyBorder="1">
      <protection locked="0"/>
    </xf>
    <xf numFmtId="166" fontId="136" fillId="0" borderId="0" xfId="154" applyNumberFormat="1" applyFont="1" applyFill="1" applyBorder="1" applyAlignment="1"/>
    <xf numFmtId="0" fontId="136" fillId="0" borderId="0" xfId="0" applyFont="1" applyFill="1" applyBorder="1">
      <protection locked="0"/>
    </xf>
    <xf numFmtId="166" fontId="136" fillId="0" borderId="0" xfId="0" applyNumberFormat="1" applyFont="1" applyFill="1" applyBorder="1">
      <protection locked="0"/>
    </xf>
    <xf numFmtId="166" fontId="137" fillId="0" borderId="0" xfId="154" applyNumberFormat="1" applyFont="1" applyFill="1" applyBorder="1" applyAlignment="1"/>
    <xf numFmtId="0" fontId="131" fillId="0" borderId="0" xfId="0" applyFont="1" applyFill="1" applyAlignment="1">
      <alignment horizontal="left" indent="1"/>
      <protection locked="0"/>
    </xf>
    <xf numFmtId="0" fontId="131" fillId="0" borderId="0" xfId="0" applyNumberFormat="1" applyFont="1" applyFill="1" applyBorder="1" applyAlignment="1">
      <protection locked="0"/>
    </xf>
    <xf numFmtId="0" fontId="132" fillId="0" borderId="0" xfId="0" applyNumberFormat="1" applyFont="1" applyFill="1" applyAlignment="1">
      <protection locked="0"/>
    </xf>
    <xf numFmtId="166" fontId="132" fillId="0" borderId="20" xfId="154" applyNumberFormat="1" applyFont="1" applyFill="1" applyBorder="1" applyAlignment="1"/>
    <xf numFmtId="166" fontId="131" fillId="0" borderId="36" xfId="154" applyNumberFormat="1" applyFont="1" applyFill="1" applyBorder="1" applyAlignment="1"/>
    <xf numFmtId="166" fontId="132" fillId="0" borderId="36" xfId="154" applyNumberFormat="1" applyFont="1" applyFill="1" applyBorder="1" applyAlignment="1"/>
    <xf numFmtId="166" fontId="132" fillId="0" borderId="0" xfId="154" applyNumberFormat="1" applyFont="1" applyFill="1" applyAlignment="1"/>
    <xf numFmtId="0" fontId="131" fillId="0" borderId="0" xfId="0" applyFont="1" applyFill="1" applyAlignment="1" applyProtection="1">
      <alignment horizontal="left"/>
      <protection locked="0"/>
    </xf>
    <xf numFmtId="166" fontId="132" fillId="0" borderId="15" xfId="154" applyNumberFormat="1" applyFont="1" applyFill="1" applyBorder="1" applyAlignment="1"/>
    <xf numFmtId="166" fontId="131" fillId="0" borderId="15" xfId="154" applyNumberFormat="1" applyFont="1" applyFill="1" applyBorder="1" applyAlignment="1"/>
    <xf numFmtId="166" fontId="132" fillId="0" borderId="15" xfId="0" applyNumberFormat="1" applyFont="1" applyFill="1" applyBorder="1" applyAlignment="1">
      <protection locked="0"/>
    </xf>
    <xf numFmtId="0" fontId="131" fillId="0" borderId="0" xfId="154" applyNumberFormat="1" applyFont="1" applyFill="1" applyAlignment="1">
      <alignment horizontal="left" vertical="top"/>
    </xf>
    <xf numFmtId="166" fontId="132" fillId="0" borderId="16" xfId="154" applyNumberFormat="1" applyFont="1" applyFill="1" applyBorder="1" applyAlignment="1"/>
    <xf numFmtId="166" fontId="131" fillId="0" borderId="16" xfId="154" applyNumberFormat="1" applyFont="1" applyFill="1" applyBorder="1" applyAlignment="1"/>
    <xf numFmtId="166" fontId="132" fillId="0" borderId="16" xfId="0" applyNumberFormat="1" applyFont="1" applyFill="1" applyBorder="1" applyAlignment="1">
      <protection locked="0"/>
    </xf>
    <xf numFmtId="0" fontId="131" fillId="0" borderId="0" xfId="154" applyNumberFormat="1" applyFont="1" applyFill="1" applyAlignment="1">
      <alignment horizontal="left" vertical="top" indent="1"/>
    </xf>
    <xf numFmtId="0" fontId="131" fillId="0" borderId="0" xfId="0" quotePrefix="1" applyFont="1" applyFill="1" applyAlignment="1" applyProtection="1">
      <alignment horizontal="left"/>
      <protection locked="0"/>
    </xf>
    <xf numFmtId="0" fontId="131" fillId="0" borderId="16" xfId="0" applyFont="1" applyFill="1" applyBorder="1">
      <protection locked="0"/>
    </xf>
    <xf numFmtId="0" fontId="131" fillId="0" borderId="0" xfId="0" quotePrefix="1" applyFont="1" applyFill="1" applyAlignment="1" applyProtection="1">
      <alignment horizontal="left" indent="1"/>
      <protection locked="0"/>
    </xf>
    <xf numFmtId="0" fontId="131" fillId="0" borderId="0" xfId="0" applyFont="1" applyFill="1" applyAlignment="1">
      <alignment horizontal="left"/>
      <protection locked="0"/>
    </xf>
    <xf numFmtId="166" fontId="131" fillId="0" borderId="16" xfId="154" applyNumberFormat="1" applyFont="1" applyFill="1" applyBorder="1" applyAlignment="1">
      <alignment horizontal="right"/>
    </xf>
    <xf numFmtId="166" fontId="132" fillId="0" borderId="38" xfId="154" applyNumberFormat="1" applyFont="1" applyFill="1" applyBorder="1" applyAlignment="1"/>
    <xf numFmtId="166" fontId="131" fillId="0" borderId="38" xfId="154" applyNumberFormat="1" applyFont="1" applyFill="1" applyBorder="1" applyAlignment="1">
      <alignment horizontal="right"/>
    </xf>
    <xf numFmtId="166" fontId="132" fillId="0" borderId="38" xfId="0" applyNumberFormat="1" applyFont="1" applyFill="1" applyBorder="1" applyAlignment="1">
      <protection locked="0"/>
    </xf>
    <xf numFmtId="166" fontId="131" fillId="0" borderId="38" xfId="154" applyNumberFormat="1" applyFont="1" applyFill="1" applyBorder="1" applyAlignment="1"/>
    <xf numFmtId="166" fontId="132" fillId="0" borderId="1" xfId="154" applyNumberFormat="1" applyFont="1" applyFill="1" applyBorder="1"/>
    <xf numFmtId="166" fontId="131" fillId="0" borderId="0" xfId="154" applyNumberFormat="1" applyFont="1" applyFill="1" applyBorder="1"/>
    <xf numFmtId="166" fontId="131" fillId="0" borderId="1" xfId="154" applyNumberFormat="1" applyFont="1" applyFill="1" applyBorder="1"/>
    <xf numFmtId="166" fontId="131" fillId="0" borderId="0" xfId="154" applyNumberFormat="1" applyFont="1" applyFill="1"/>
    <xf numFmtId="166" fontId="131" fillId="0" borderId="20" xfId="154" applyNumberFormat="1" applyFont="1" applyFill="1" applyBorder="1" applyAlignment="1"/>
    <xf numFmtId="0" fontId="131" fillId="0" borderId="0" xfId="207" applyNumberFormat="1" applyFont="1" applyFill="1" applyAlignment="1">
      <alignment horizontal="left" indent="1"/>
    </xf>
    <xf numFmtId="166" fontId="132" fillId="0" borderId="0" xfId="392" applyNumberFormat="1" applyFont="1" applyFill="1" applyBorder="1" applyAlignment="1"/>
    <xf numFmtId="166" fontId="132" fillId="0" borderId="36" xfId="154" applyNumberFormat="1" applyFont="1" applyFill="1" applyBorder="1" applyAlignment="1">
      <alignment horizontal="center"/>
    </xf>
    <xf numFmtId="43" fontId="131" fillId="0" borderId="0" xfId="154" applyNumberFormat="1" applyFont="1" applyFill="1" applyBorder="1" applyAlignment="1"/>
    <xf numFmtId="166" fontId="132" fillId="0" borderId="18" xfId="154" applyNumberFormat="1" applyFont="1" applyFill="1" applyBorder="1" applyAlignment="1"/>
    <xf numFmtId="166" fontId="131" fillId="0" borderId="18" xfId="154" applyNumberFormat="1" applyFont="1" applyFill="1" applyBorder="1" applyAlignment="1"/>
    <xf numFmtId="0" fontId="132" fillId="0" borderId="0" xfId="392" applyNumberFormat="1" applyFont="1" applyFill="1" applyBorder="1" applyAlignment="1">
      <alignment horizontal="left" vertical="top"/>
    </xf>
    <xf numFmtId="0" fontId="131" fillId="0" borderId="0" xfId="0" applyFont="1" applyFill="1" applyAlignment="1" applyProtection="1">
      <alignment vertical="justify"/>
    </xf>
    <xf numFmtId="170" fontId="131" fillId="0" borderId="0" xfId="207" applyNumberFormat="1" applyFont="1" applyFill="1" applyBorder="1"/>
    <xf numFmtId="0" fontId="131" fillId="0" borderId="0" xfId="0" applyFont="1" applyFill="1" applyAlignment="1" applyProtection="1">
      <alignment horizontal="left" vertical="justify"/>
    </xf>
    <xf numFmtId="41" fontId="131" fillId="0" borderId="0" xfId="0" applyNumberFormat="1" applyFont="1" applyFill="1" applyAlignment="1" applyProtection="1">
      <alignment vertical="top"/>
    </xf>
    <xf numFmtId="41" fontId="132" fillId="0" borderId="0" xfId="0" applyNumberFormat="1" applyFont="1" applyFill="1" applyAlignment="1" applyProtection="1">
      <alignment vertical="top"/>
    </xf>
    <xf numFmtId="0" fontId="132" fillId="0" borderId="0" xfId="0" applyFont="1" applyFill="1" applyAlignment="1" applyProtection="1">
      <alignment horizontal="center" vertical="top"/>
    </xf>
    <xf numFmtId="0" fontId="132" fillId="0" borderId="0" xfId="0" applyFont="1" applyFill="1">
      <protection locked="0"/>
    </xf>
    <xf numFmtId="166" fontId="132" fillId="0" borderId="0" xfId="154" applyNumberFormat="1" applyFont="1" applyFill="1" applyAlignment="1">
      <alignment horizontal="centerContinuous"/>
    </xf>
    <xf numFmtId="166" fontId="132" fillId="0" borderId="0" xfId="154" applyNumberFormat="1" applyFont="1" applyFill="1"/>
    <xf numFmtId="0" fontId="131" fillId="0" borderId="0" xfId="0" quotePrefix="1" applyNumberFormat="1" applyFont="1" applyFill="1" applyAlignment="1">
      <alignment horizontal="center"/>
      <protection locked="0"/>
    </xf>
    <xf numFmtId="0" fontId="131" fillId="0" borderId="0" xfId="0" applyFont="1" applyFill="1" applyAlignment="1">
      <alignment horizontal="justify" vertical="top" wrapText="1"/>
      <protection locked="0"/>
    </xf>
    <xf numFmtId="0" fontId="131" fillId="0" borderId="0" xfId="0" applyFont="1" applyFill="1" applyAlignment="1">
      <alignment horizontal="justify" vertical="top" wrapText="1"/>
      <protection locked="0"/>
    </xf>
    <xf numFmtId="0" fontId="131" fillId="0" borderId="0" xfId="0" applyFont="1" applyFill="1" applyAlignment="1" applyProtection="1">
      <alignment vertical="top"/>
    </xf>
    <xf numFmtId="0" fontId="131" fillId="0" borderId="0" xfId="0" applyFont="1" applyFill="1" applyAlignment="1" applyProtection="1">
      <protection locked="0"/>
    </xf>
    <xf numFmtId="0" fontId="132" fillId="0" borderId="0" xfId="0" quotePrefix="1" applyFont="1" applyFill="1" applyAlignment="1">
      <alignment horizontal="center"/>
      <protection locked="0"/>
    </xf>
    <xf numFmtId="0" fontId="132" fillId="0" borderId="0" xfId="0" applyFont="1" applyFill="1" applyAlignment="1" applyProtection="1">
      <alignment horizontal="center" vertical="top"/>
    </xf>
    <xf numFmtId="0" fontId="30" fillId="0" borderId="0" xfId="746"/>
    <xf numFmtId="0" fontId="30" fillId="0" borderId="0" xfId="746" quotePrefix="1"/>
    <xf numFmtId="206" fontId="30" fillId="0" borderId="0" xfId="154" applyNumberFormat="1" applyFont="1"/>
    <xf numFmtId="166" fontId="30" fillId="0" borderId="0" xfId="154" applyNumberFormat="1" applyFont="1"/>
    <xf numFmtId="166" fontId="30" fillId="0" borderId="0" xfId="746" applyNumberFormat="1"/>
    <xf numFmtId="0" fontId="30" fillId="0" borderId="0" xfId="746" quotePrefix="1" applyFill="1"/>
    <xf numFmtId="0" fontId="30" fillId="0" borderId="0" xfId="746" applyFill="1"/>
    <xf numFmtId="166" fontId="30" fillId="0" borderId="0" xfId="154" applyNumberFormat="1" applyFont="1" applyFill="1"/>
    <xf numFmtId="166" fontId="30" fillId="0" borderId="0" xfId="746" applyNumberFormat="1" applyFill="1"/>
    <xf numFmtId="0" fontId="120" fillId="0" borderId="0" xfId="746" applyFont="1"/>
    <xf numFmtId="166" fontId="138" fillId="0" borderId="36" xfId="746" applyNumberFormat="1" applyFont="1" applyBorder="1"/>
    <xf numFmtId="166" fontId="120" fillId="0" borderId="36" xfId="746" applyNumberFormat="1" applyFont="1" applyBorder="1"/>
    <xf numFmtId="166" fontId="120" fillId="0" borderId="0" xfId="746" applyNumberFormat="1" applyFont="1"/>
    <xf numFmtId="166" fontId="120" fillId="0" borderId="20" xfId="746" applyNumberFormat="1" applyFont="1" applyBorder="1"/>
    <xf numFmtId="0" fontId="119" fillId="0" borderId="0" xfId="746" applyFont="1" applyAlignment="1">
      <alignment horizontal="left"/>
    </xf>
    <xf numFmtId="0" fontId="29" fillId="0" borderId="0" xfId="746" applyFont="1"/>
    <xf numFmtId="0" fontId="29" fillId="0" borderId="0" xfId="278" applyFont="1"/>
    <xf numFmtId="166" fontId="0" fillId="0" borderId="0" xfId="0" applyNumberFormat="1" applyProtection="1"/>
    <xf numFmtId="0" fontId="0" fillId="0" borderId="0" xfId="0" applyProtection="1"/>
    <xf numFmtId="166" fontId="0" fillId="0" borderId="0" xfId="154" applyNumberFormat="1" applyFont="1"/>
    <xf numFmtId="0" fontId="34" fillId="0" borderId="0" xfId="278"/>
    <xf numFmtId="43" fontId="0" fillId="0" borderId="0" xfId="0" applyNumberFormat="1" applyProtection="1"/>
    <xf numFmtId="0" fontId="29" fillId="44" borderId="0" xfId="749" applyFont="1" applyFill="1"/>
    <xf numFmtId="0" fontId="138" fillId="44" borderId="25" xfId="749" applyFont="1" applyFill="1" applyBorder="1" applyAlignment="1">
      <alignment horizontal="center"/>
    </xf>
    <xf numFmtId="0" fontId="29" fillId="44" borderId="5" xfId="749" applyFont="1" applyFill="1" applyBorder="1" applyAlignment="1"/>
    <xf numFmtId="0" fontId="29" fillId="44" borderId="47" xfId="749" applyFont="1" applyFill="1" applyBorder="1"/>
    <xf numFmtId="0" fontId="29" fillId="44" borderId="32" xfId="749" applyFont="1" applyFill="1" applyBorder="1"/>
    <xf numFmtId="0" fontId="29" fillId="44" borderId="0" xfId="749" applyFont="1" applyFill="1" applyBorder="1"/>
    <xf numFmtId="1" fontId="29" fillId="44" borderId="32" xfId="749" applyNumberFormat="1" applyFont="1" applyFill="1" applyBorder="1" applyAlignment="1">
      <alignment horizontal="center"/>
    </xf>
    <xf numFmtId="166" fontId="0" fillId="44" borderId="31" xfId="751" applyNumberFormat="1" applyFont="1" applyFill="1" applyBorder="1"/>
    <xf numFmtId="2" fontId="29" fillId="44" borderId="32" xfId="749" applyNumberFormat="1" applyFont="1" applyFill="1" applyBorder="1" applyAlignment="1">
      <alignment horizontal="center"/>
    </xf>
    <xf numFmtId="166" fontId="0" fillId="44" borderId="32" xfId="751" applyNumberFormat="1" applyFont="1" applyFill="1" applyBorder="1"/>
    <xf numFmtId="166" fontId="0" fillId="44" borderId="29" xfId="751" applyNumberFormat="1" applyFont="1" applyFill="1" applyBorder="1"/>
    <xf numFmtId="0" fontId="29" fillId="44" borderId="32" xfId="749" applyFont="1" applyFill="1" applyBorder="1" applyAlignment="1">
      <alignment horizontal="center"/>
    </xf>
    <xf numFmtId="0" fontId="29" fillId="44" borderId="33" xfId="749" applyFont="1" applyFill="1" applyBorder="1"/>
    <xf numFmtId="0" fontId="29" fillId="44" borderId="27" xfId="749" applyFont="1" applyFill="1" applyBorder="1"/>
    <xf numFmtId="166" fontId="0" fillId="44" borderId="33" xfId="751" applyNumberFormat="1" applyFont="1" applyFill="1" applyBorder="1"/>
    <xf numFmtId="166" fontId="0" fillId="44" borderId="34" xfId="751" applyNumberFormat="1" applyFont="1" applyFill="1" applyBorder="1"/>
    <xf numFmtId="0" fontId="29" fillId="44" borderId="34" xfId="749" applyFont="1" applyFill="1" applyBorder="1"/>
    <xf numFmtId="0" fontId="140" fillId="44" borderId="0" xfId="749" applyFont="1" applyFill="1"/>
    <xf numFmtId="0" fontId="29" fillId="44" borderId="19" xfId="749" applyFont="1" applyFill="1" applyBorder="1" applyAlignment="1">
      <alignment horizontal="center"/>
    </xf>
    <xf numFmtId="0" fontId="138" fillId="44" borderId="32" xfId="749" applyFont="1" applyFill="1" applyBorder="1" applyAlignment="1">
      <alignment horizontal="center"/>
    </xf>
    <xf numFmtId="0" fontId="138" fillId="44" borderId="0" xfId="749" applyFont="1" applyFill="1" applyBorder="1" applyAlignment="1">
      <alignment horizontal="center"/>
    </xf>
    <xf numFmtId="0" fontId="138" fillId="44" borderId="23" xfId="749" applyFont="1" applyFill="1" applyBorder="1" applyAlignment="1">
      <alignment horizontal="center"/>
    </xf>
    <xf numFmtId="0" fontId="140" fillId="44" borderId="0" xfId="749" applyFont="1" applyFill="1" applyBorder="1"/>
    <xf numFmtId="166" fontId="0" fillId="38" borderId="28" xfId="751" applyNumberFormat="1" applyFont="1" applyFill="1" applyBorder="1" applyAlignment="1">
      <alignment horizontal="center"/>
    </xf>
    <xf numFmtId="166" fontId="0" fillId="44" borderId="28" xfId="751" applyNumberFormat="1" applyFont="1" applyFill="1" applyBorder="1"/>
    <xf numFmtId="166" fontId="140" fillId="44" borderId="0" xfId="751" applyNumberFormat="1" applyFont="1" applyFill="1" applyBorder="1"/>
    <xf numFmtId="166" fontId="0" fillId="44" borderId="0" xfId="751" applyNumberFormat="1" applyFont="1" applyFill="1" applyBorder="1"/>
    <xf numFmtId="166" fontId="0" fillId="44" borderId="28" xfId="751" applyNumberFormat="1" applyFont="1" applyFill="1" applyBorder="1" applyAlignment="1">
      <alignment horizontal="center"/>
    </xf>
    <xf numFmtId="166" fontId="0" fillId="44" borderId="24" xfId="751" applyNumberFormat="1" applyFont="1" applyFill="1" applyBorder="1"/>
    <xf numFmtId="0" fontId="29" fillId="44" borderId="0" xfId="749" applyFont="1" applyFill="1" applyAlignment="1">
      <alignment horizontal="left" vertical="center"/>
    </xf>
    <xf numFmtId="166" fontId="141" fillId="44" borderId="19" xfId="751" applyNumberFormat="1" applyFont="1" applyFill="1" applyBorder="1" applyAlignment="1">
      <alignment horizontal="center" vertical="center"/>
    </xf>
    <xf numFmtId="166" fontId="140" fillId="44" borderId="32" xfId="751" applyNumberFormat="1" applyFont="1" applyFill="1" applyBorder="1" applyAlignment="1">
      <alignment vertical="center"/>
    </xf>
    <xf numFmtId="166" fontId="140" fillId="44" borderId="0" xfId="751" applyNumberFormat="1" applyFont="1" applyFill="1" applyBorder="1" applyAlignment="1">
      <alignment vertical="center"/>
    </xf>
    <xf numFmtId="166" fontId="0" fillId="44" borderId="30" xfId="751" applyNumberFormat="1" applyFont="1" applyFill="1" applyBorder="1"/>
    <xf numFmtId="0" fontId="29" fillId="0" borderId="0" xfId="749" applyFont="1" applyFill="1" applyBorder="1"/>
    <xf numFmtId="166" fontId="0" fillId="44" borderId="29" xfId="751" applyNumberFormat="1" applyFont="1" applyFill="1" applyBorder="1" applyAlignment="1">
      <alignment horizontal="center"/>
    </xf>
    <xf numFmtId="0" fontId="29" fillId="44" borderId="32" xfId="749" applyFont="1" applyFill="1" applyBorder="1" applyAlignment="1">
      <alignment horizontal="left" vertical="center"/>
    </xf>
    <xf numFmtId="166" fontId="0" fillId="44" borderId="32" xfId="751" applyNumberFormat="1" applyFont="1" applyFill="1" applyBorder="1" applyAlignment="1">
      <alignment horizontal="center"/>
    </xf>
    <xf numFmtId="0" fontId="29" fillId="44" borderId="32" xfId="749" applyFill="1" applyBorder="1" applyAlignment="1">
      <alignment horizontal="left" vertical="center"/>
    </xf>
    <xf numFmtId="0" fontId="29" fillId="44" borderId="0" xfId="749" applyFont="1" applyFill="1" applyBorder="1" applyAlignment="1">
      <alignment horizontal="left" vertical="center"/>
    </xf>
    <xf numFmtId="166" fontId="0" fillId="44" borderId="0" xfId="751" applyNumberFormat="1" applyFont="1" applyFill="1" applyBorder="1" applyAlignment="1">
      <alignment vertical="center"/>
    </xf>
    <xf numFmtId="0" fontId="29" fillId="0" borderId="0" xfId="749" applyFont="1" applyBorder="1"/>
    <xf numFmtId="166" fontId="29" fillId="44" borderId="0" xfId="749" applyNumberFormat="1" applyFont="1" applyFill="1"/>
    <xf numFmtId="166" fontId="0" fillId="44" borderId="0" xfId="751" applyNumberFormat="1" applyFont="1" applyFill="1" applyBorder="1" applyAlignment="1">
      <alignment horizontal="center" vertical="center"/>
    </xf>
    <xf numFmtId="0" fontId="141" fillId="44" borderId="0" xfId="749" applyFont="1" applyFill="1"/>
    <xf numFmtId="166" fontId="141" fillId="44" borderId="0" xfId="751" applyNumberFormat="1" applyFont="1" applyFill="1" applyBorder="1" applyAlignment="1">
      <alignment horizontal="left" vertical="center"/>
    </xf>
    <xf numFmtId="0" fontId="119" fillId="0" borderId="0" xfId="568" applyFont="1" applyBorder="1"/>
    <xf numFmtId="166" fontId="77" fillId="0" borderId="0" xfId="154" applyNumberFormat="1" applyFont="1" applyBorder="1"/>
    <xf numFmtId="166" fontId="119" fillId="0" borderId="0" xfId="154" applyNumberFormat="1" applyFont="1" applyBorder="1"/>
    <xf numFmtId="166" fontId="119" fillId="0" borderId="0" xfId="568" applyNumberFormat="1" applyFont="1" applyBorder="1"/>
    <xf numFmtId="15" fontId="0" fillId="0" borderId="0" xfId="0" applyNumberFormat="1" applyFont="1" applyBorder="1" applyProtection="1"/>
    <xf numFmtId="166" fontId="0" fillId="0" borderId="0" xfId="0" applyNumberFormat="1" applyFont="1" applyBorder="1" applyProtection="1"/>
    <xf numFmtId="0" fontId="30" fillId="0" borderId="0" xfId="746" applyBorder="1"/>
    <xf numFmtId="0" fontId="0" fillId="0" borderId="0" xfId="0" applyFont="1" applyBorder="1" applyProtection="1"/>
    <xf numFmtId="0" fontId="28" fillId="0" borderId="0" xfId="746" applyFont="1"/>
    <xf numFmtId="166" fontId="30" fillId="0" borderId="20" xfId="746" applyNumberFormat="1" applyBorder="1"/>
    <xf numFmtId="0" fontId="29" fillId="27" borderId="0" xfId="746" applyFont="1" applyFill="1"/>
    <xf numFmtId="0" fontId="30" fillId="27" borderId="0" xfId="746" applyFill="1"/>
    <xf numFmtId="166" fontId="30" fillId="27" borderId="0" xfId="154" applyNumberFormat="1" applyFont="1" applyFill="1"/>
    <xf numFmtId="166" fontId="30" fillId="27" borderId="0" xfId="746" applyNumberFormat="1" applyFill="1"/>
    <xf numFmtId="0" fontId="142" fillId="0" borderId="0" xfId="746" applyFont="1"/>
    <xf numFmtId="0" fontId="27" fillId="0" borderId="0" xfId="746" applyFont="1"/>
    <xf numFmtId="166" fontId="130" fillId="0" borderId="0" xfId="154" applyNumberFormat="1" applyFont="1" applyFill="1" applyAlignment="1"/>
    <xf numFmtId="166" fontId="130" fillId="0" borderId="0" xfId="154" applyNumberFormat="1" applyFont="1" applyFill="1" applyBorder="1" applyAlignment="1">
      <alignment vertical="top"/>
    </xf>
    <xf numFmtId="166" fontId="130" fillId="0" borderId="0" xfId="154" applyNumberFormat="1" applyFont="1" applyFill="1" applyBorder="1"/>
    <xf numFmtId="166" fontId="130" fillId="27" borderId="0" xfId="154" applyNumberFormat="1" applyFont="1" applyFill="1" applyBorder="1" applyAlignment="1">
      <alignment vertical="top"/>
    </xf>
    <xf numFmtId="166" fontId="130" fillId="0" borderId="0" xfId="154" applyNumberFormat="1" applyFont="1" applyFill="1" applyBorder="1" applyAlignment="1"/>
    <xf numFmtId="166" fontId="74" fillId="0" borderId="18" xfId="154" applyNumberFormat="1" applyFont="1" applyFill="1" applyBorder="1" applyAlignment="1"/>
    <xf numFmtId="166" fontId="130" fillId="0" borderId="0" xfId="154" applyNumberFormat="1" applyFont="1" applyFill="1"/>
    <xf numFmtId="166" fontId="130" fillId="0" borderId="18" xfId="154" applyNumberFormat="1" applyFont="1" applyFill="1" applyBorder="1" applyAlignment="1"/>
    <xf numFmtId="166" fontId="130" fillId="0" borderId="15" xfId="154" applyNumberFormat="1" applyFont="1" applyFill="1" applyBorder="1" applyAlignment="1"/>
    <xf numFmtId="166" fontId="130" fillId="0" borderId="16" xfId="154" applyNumberFormat="1" applyFont="1" applyFill="1" applyBorder="1" applyAlignment="1"/>
    <xf numFmtId="166" fontId="130" fillId="0" borderId="38" xfId="154" applyNumberFormat="1" applyFont="1" applyFill="1" applyBorder="1" applyAlignment="1"/>
    <xf numFmtId="166" fontId="74" fillId="0" borderId="15" xfId="154" applyNumberFormat="1" applyFont="1" applyFill="1" applyBorder="1" applyAlignment="1">
      <alignment vertical="top"/>
    </xf>
    <xf numFmtId="166" fontId="74" fillId="0" borderId="16" xfId="154" applyNumberFormat="1" applyFont="1" applyFill="1" applyBorder="1" applyAlignment="1">
      <alignment vertical="top"/>
    </xf>
    <xf numFmtId="166" fontId="74" fillId="0" borderId="0" xfId="154" applyNumberFormat="1" applyFont="1" applyFill="1" applyBorder="1" applyAlignment="1">
      <alignment vertical="top"/>
    </xf>
    <xf numFmtId="166" fontId="74" fillId="27" borderId="0" xfId="154" applyNumberFormat="1" applyFont="1" applyFill="1" applyBorder="1" applyAlignment="1">
      <alignment vertical="top"/>
    </xf>
    <xf numFmtId="43" fontId="30" fillId="0" borderId="0" xfId="746" applyNumberFormat="1"/>
    <xf numFmtId="0" fontId="26" fillId="0" borderId="0" xfId="746" applyFont="1"/>
    <xf numFmtId="0" fontId="130" fillId="0" borderId="0" xfId="522" applyFont="1" applyFill="1" applyAlignment="1">
      <alignment vertical="top"/>
    </xf>
    <xf numFmtId="0" fontId="130" fillId="0" borderId="0" xfId="522" applyFont="1" applyFill="1" applyAlignment="1">
      <alignment horizontal="left" vertical="top" indent="1"/>
    </xf>
    <xf numFmtId="0" fontId="130" fillId="0" borderId="0" xfId="522" applyFont="1" applyFill="1"/>
    <xf numFmtId="0" fontId="130" fillId="0" borderId="0" xfId="522" applyFont="1" applyFill="1" applyBorder="1" applyAlignment="1">
      <alignment vertical="top"/>
    </xf>
    <xf numFmtId="0" fontId="130" fillId="0" borderId="0" xfId="522" applyFont="1" applyFill="1" applyBorder="1" applyAlignment="1">
      <alignment horizontal="left" vertical="top"/>
    </xf>
    <xf numFmtId="0" fontId="130" fillId="0" borderId="0" xfId="522" applyFont="1" applyFill="1" applyBorder="1" applyAlignment="1"/>
    <xf numFmtId="0" fontId="130" fillId="27" borderId="0" xfId="522" applyFont="1" applyFill="1" applyAlignment="1">
      <alignment vertical="top"/>
    </xf>
    <xf numFmtId="0" fontId="74" fillId="0" borderId="0" xfId="522" quotePrefix="1" applyFont="1" applyFill="1" applyAlignment="1">
      <alignment horizontal="left" vertical="top"/>
    </xf>
    <xf numFmtId="0" fontId="74" fillId="0" borderId="0" xfId="522" applyFont="1" applyFill="1" applyAlignment="1">
      <alignment vertical="top"/>
    </xf>
    <xf numFmtId="0" fontId="34" fillId="0" borderId="0" xfId="275" applyAlignment="1">
      <alignment vertical="top"/>
    </xf>
    <xf numFmtId="166" fontId="130" fillId="27" borderId="0" xfId="154" applyNumberFormat="1" applyFont="1" applyFill="1" applyAlignment="1">
      <alignment vertical="top"/>
    </xf>
    <xf numFmtId="0" fontId="74" fillId="0" borderId="0" xfId="522" applyFont="1" applyFill="1" applyAlignment="1">
      <alignment horizontal="left" vertical="top" indent="1"/>
    </xf>
    <xf numFmtId="0" fontId="74" fillId="0" borderId="0" xfId="522" applyFont="1" applyFill="1" applyAlignment="1">
      <alignment horizontal="left" vertical="top"/>
    </xf>
    <xf numFmtId="0" fontId="74" fillId="0" borderId="0" xfId="522" applyFont="1" applyFill="1" applyAlignment="1">
      <alignment horizontal="justify" vertical="top"/>
    </xf>
    <xf numFmtId="0" fontId="130" fillId="26" borderId="0" xfId="522" applyFont="1" applyFill="1" applyBorder="1" applyAlignment="1">
      <alignment vertical="top"/>
    </xf>
    <xf numFmtId="166" fontId="130" fillId="26" borderId="0" xfId="154" applyNumberFormat="1" applyFont="1" applyFill="1" applyBorder="1" applyAlignment="1">
      <alignment vertical="top"/>
    </xf>
    <xf numFmtId="166" fontId="130" fillId="0" borderId="0" xfId="154" applyNumberFormat="1" applyFont="1" applyFill="1" applyAlignment="1">
      <alignment vertical="top"/>
    </xf>
    <xf numFmtId="166" fontId="130" fillId="45" borderId="0" xfId="154" applyNumberFormat="1" applyFont="1" applyFill="1" applyAlignment="1">
      <alignment vertical="top" wrapText="1"/>
    </xf>
    <xf numFmtId="0" fontId="130" fillId="45" borderId="0" xfId="522" applyFont="1" applyFill="1" applyAlignment="1">
      <alignment vertical="top" wrapText="1"/>
    </xf>
    <xf numFmtId="0" fontId="130" fillId="45" borderId="0" xfId="522" applyFont="1" applyFill="1" applyAlignment="1">
      <alignment wrapText="1"/>
    </xf>
    <xf numFmtId="166" fontId="130" fillId="27" borderId="36" xfId="154" applyNumberFormat="1" applyFont="1" applyFill="1" applyBorder="1" applyAlignment="1">
      <alignment vertical="top"/>
    </xf>
    <xf numFmtId="0" fontId="130" fillId="0" borderId="0" xfId="522" applyFont="1" applyFill="1" applyAlignment="1">
      <alignment horizontal="left" vertical="top"/>
    </xf>
    <xf numFmtId="0" fontId="74" fillId="0" borderId="0" xfId="522" quotePrefix="1" applyFont="1" applyFill="1" applyBorder="1" applyAlignment="1">
      <alignment horizontal="center"/>
    </xf>
    <xf numFmtId="166" fontId="74" fillId="0" borderId="0" xfId="154" applyNumberFormat="1" applyFont="1" applyFill="1" applyAlignment="1">
      <alignment vertical="top"/>
    </xf>
    <xf numFmtId="166" fontId="74" fillId="0" borderId="36" xfId="154" applyNumberFormat="1" applyFont="1" applyFill="1" applyBorder="1" applyAlignment="1">
      <alignment vertical="top"/>
    </xf>
    <xf numFmtId="166" fontId="130" fillId="0" borderId="36" xfId="154" applyNumberFormat="1" applyFont="1" applyFill="1" applyBorder="1" applyAlignment="1">
      <alignment vertical="top"/>
    </xf>
    <xf numFmtId="0" fontId="130" fillId="0" borderId="0" xfId="522" applyFont="1" applyFill="1" applyBorder="1" applyAlignment="1">
      <alignment vertical="top" wrapText="1"/>
    </xf>
    <xf numFmtId="0" fontId="130" fillId="0" borderId="22" xfId="522" applyFont="1" applyFill="1" applyBorder="1" applyAlignment="1">
      <alignment vertical="top" wrapText="1"/>
    </xf>
    <xf numFmtId="166" fontId="74" fillId="0" borderId="38" xfId="154" applyNumberFormat="1" applyFont="1" applyFill="1" applyBorder="1" applyAlignment="1">
      <alignment vertical="top"/>
    </xf>
    <xf numFmtId="166" fontId="130" fillId="0" borderId="38" xfId="154" applyNumberFormat="1" applyFont="1" applyFill="1" applyBorder="1" applyAlignment="1">
      <alignment vertical="top"/>
    </xf>
    <xf numFmtId="0" fontId="130" fillId="0" borderId="0" xfId="522" applyFont="1" applyFill="1" applyBorder="1" applyAlignment="1">
      <alignment horizontal="left" vertical="top" indent="1"/>
    </xf>
    <xf numFmtId="0" fontId="74" fillId="0" borderId="0" xfId="522" applyFont="1" applyFill="1" applyBorder="1" applyAlignment="1">
      <alignment vertical="top"/>
    </xf>
    <xf numFmtId="0" fontId="130" fillId="0" borderId="0" xfId="275" applyFont="1" applyFill="1" applyAlignment="1">
      <alignment horizontal="left" vertical="top" indent="1"/>
    </xf>
    <xf numFmtId="166" fontId="130" fillId="0" borderId="0" xfId="522" applyNumberFormat="1" applyFont="1" applyFill="1" applyAlignment="1">
      <alignment vertical="top"/>
    </xf>
    <xf numFmtId="0" fontId="130" fillId="0" borderId="0" xfId="522" applyFont="1" applyFill="1" applyAlignment="1">
      <alignment horizontal="left" vertical="top" indent="4"/>
    </xf>
    <xf numFmtId="205" fontId="130" fillId="0" borderId="0" xfId="522" applyNumberFormat="1" applyFont="1" applyFill="1" applyAlignment="1">
      <alignment vertical="top"/>
    </xf>
    <xf numFmtId="0" fontId="74" fillId="0" borderId="0" xfId="522" applyFont="1" applyFill="1" applyAlignment="1">
      <alignment horizontal="left"/>
    </xf>
    <xf numFmtId="0" fontId="130" fillId="0" borderId="0" xfId="522" applyFont="1" applyFill="1" applyAlignment="1">
      <alignment horizontal="justify" vertical="top" wrapText="1"/>
    </xf>
    <xf numFmtId="0" fontId="130" fillId="0" borderId="0" xfId="522" applyFont="1" applyFill="1" applyAlignment="1">
      <alignment wrapText="1"/>
    </xf>
    <xf numFmtId="0" fontId="130" fillId="0" borderId="0" xfId="522" applyNumberFormat="1" applyFont="1" applyFill="1" applyAlignment="1">
      <alignment vertical="top"/>
    </xf>
    <xf numFmtId="0" fontId="130" fillId="0" borderId="0" xfId="522" applyNumberFormat="1" applyFont="1" applyFill="1" applyAlignment="1">
      <alignment horizontal="justify" vertical="top"/>
    </xf>
    <xf numFmtId="3" fontId="130" fillId="0" borderId="0" xfId="522" applyNumberFormat="1" applyFont="1" applyFill="1" applyBorder="1" applyAlignment="1">
      <alignment horizontal="right" vertical="center"/>
    </xf>
    <xf numFmtId="166" fontId="130" fillId="45" borderId="0" xfId="154" applyNumberFormat="1" applyFont="1" applyFill="1" applyBorder="1" applyAlignment="1">
      <alignment vertical="top" wrapText="1"/>
    </xf>
    <xf numFmtId="43" fontId="130" fillId="45" borderId="0" xfId="154" applyFont="1" applyFill="1" applyBorder="1" applyAlignment="1">
      <alignment vertical="top" wrapText="1"/>
    </xf>
    <xf numFmtId="166" fontId="130" fillId="27" borderId="20" xfId="154" applyNumberFormat="1" applyFont="1" applyFill="1" applyBorder="1" applyAlignment="1">
      <alignment vertical="top"/>
    </xf>
    <xf numFmtId="166" fontId="130" fillId="27" borderId="0" xfId="522" applyNumberFormat="1" applyFont="1" applyFill="1" applyAlignment="1">
      <alignment vertical="top"/>
    </xf>
    <xf numFmtId="16" fontId="130" fillId="26" borderId="0" xfId="522" applyNumberFormat="1" applyFont="1" applyFill="1" applyBorder="1" applyAlignment="1">
      <alignment horizontal="center" vertical="top"/>
    </xf>
    <xf numFmtId="166" fontId="130" fillId="27" borderId="0" xfId="522" applyNumberFormat="1" applyFont="1" applyFill="1" applyAlignment="1">
      <alignment horizontal="justify" vertical="top" wrapText="1"/>
    </xf>
    <xf numFmtId="166" fontId="28" fillId="0" borderId="0" xfId="746" applyNumberFormat="1" applyFont="1"/>
    <xf numFmtId="0" fontId="24" fillId="0" borderId="0" xfId="746" applyFont="1"/>
    <xf numFmtId="0" fontId="22" fillId="0" borderId="0" xfId="2530"/>
    <xf numFmtId="0" fontId="138" fillId="0" borderId="0" xfId="2530" applyFont="1" applyAlignment="1">
      <alignment horizontal="center"/>
    </xf>
    <xf numFmtId="0" fontId="22" fillId="0" borderId="0" xfId="2530" quotePrefix="1"/>
    <xf numFmtId="166" fontId="0" fillId="0" borderId="0" xfId="2531" applyNumberFormat="1" applyFont="1"/>
    <xf numFmtId="166" fontId="0" fillId="0" borderId="0" xfId="2531" applyNumberFormat="1" applyFont="1" applyAlignment="1">
      <alignment wrapText="1"/>
    </xf>
    <xf numFmtId="166" fontId="22" fillId="0" borderId="20" xfId="2530" applyNumberFormat="1" applyBorder="1"/>
    <xf numFmtId="0" fontId="22" fillId="0" borderId="20" xfId="2530" applyBorder="1"/>
    <xf numFmtId="166" fontId="22" fillId="0" borderId="0" xfId="2530" applyNumberFormat="1"/>
    <xf numFmtId="0" fontId="21" fillId="0" borderId="0" xfId="2530" applyFont="1"/>
    <xf numFmtId="166" fontId="0" fillId="27" borderId="0" xfId="2531" applyNumberFormat="1" applyFont="1" applyFill="1"/>
    <xf numFmtId="0" fontId="138" fillId="0" borderId="0" xfId="2530" applyFont="1"/>
    <xf numFmtId="0" fontId="142" fillId="0" borderId="0" xfId="2530" applyFont="1"/>
    <xf numFmtId="0" fontId="34" fillId="0" borderId="0" xfId="744" applyFont="1" applyFill="1" applyAlignment="1">
      <alignment horizontal="left"/>
    </xf>
    <xf numFmtId="166" fontId="22" fillId="27" borderId="0" xfId="2530" applyNumberFormat="1" applyFill="1"/>
    <xf numFmtId="0" fontId="193" fillId="0" borderId="0" xfId="2530" applyNumberFormat="1" applyFont="1" applyAlignment="1"/>
    <xf numFmtId="43" fontId="22" fillId="0" borderId="0" xfId="154" applyFont="1"/>
    <xf numFmtId="166" fontId="22" fillId="0" borderId="0" xfId="154" applyNumberFormat="1" applyFont="1"/>
    <xf numFmtId="0" fontId="20" fillId="0" borderId="0" xfId="2530" applyFont="1"/>
    <xf numFmtId="0" fontId="138" fillId="0" borderId="19" xfId="2530" applyFont="1" applyBorder="1" applyAlignment="1">
      <alignment horizontal="center"/>
    </xf>
    <xf numFmtId="166" fontId="22" fillId="0" borderId="0" xfId="2530" applyNumberFormat="1" applyBorder="1"/>
    <xf numFmtId="166" fontId="22" fillId="0" borderId="39" xfId="2530" applyNumberFormat="1" applyBorder="1"/>
    <xf numFmtId="0" fontId="19" fillId="0" borderId="0" xfId="2530" applyFont="1"/>
    <xf numFmtId="0" fontId="142" fillId="0" borderId="0" xfId="2530" quotePrefix="1" applyFont="1"/>
    <xf numFmtId="0" fontId="74" fillId="0" borderId="0" xfId="0" applyFont="1" applyFill="1" applyAlignment="1">
      <alignment horizontal="left"/>
      <protection locked="0"/>
    </xf>
    <xf numFmtId="0" fontId="18" fillId="0" borderId="0" xfId="2535"/>
    <xf numFmtId="0" fontId="138" fillId="0" borderId="0" xfId="2535" applyFont="1" applyAlignment="1">
      <alignment horizontal="center"/>
    </xf>
    <xf numFmtId="0" fontId="18" fillId="0" borderId="0" xfId="2535" quotePrefix="1"/>
    <xf numFmtId="166" fontId="0" fillId="38" borderId="23" xfId="2536" applyNumberFormat="1" applyFont="1" applyFill="1" applyBorder="1"/>
    <xf numFmtId="166" fontId="0" fillId="0" borderId="0" xfId="2536" applyNumberFormat="1" applyFont="1"/>
    <xf numFmtId="166" fontId="0" fillId="38" borderId="28" xfId="2536" applyNumberFormat="1" applyFont="1" applyFill="1" applyBorder="1"/>
    <xf numFmtId="166" fontId="0" fillId="38" borderId="24" xfId="2536" applyNumberFormat="1" applyFont="1" applyFill="1" applyBorder="1"/>
    <xf numFmtId="0" fontId="138" fillId="0" borderId="0" xfId="2535" applyFont="1"/>
    <xf numFmtId="166" fontId="0" fillId="0" borderId="0" xfId="2536" applyNumberFormat="1" applyFont="1" applyFill="1"/>
    <xf numFmtId="166" fontId="0" fillId="0" borderId="18" xfId="2536" applyNumberFormat="1" applyFont="1" applyBorder="1"/>
    <xf numFmtId="166" fontId="18" fillId="0" borderId="0" xfId="2535" applyNumberFormat="1"/>
    <xf numFmtId="166" fontId="70" fillId="0" borderId="0" xfId="1341" applyNumberFormat="1" applyFont="1" applyAlignment="1">
      <alignment horizontal="center"/>
    </xf>
    <xf numFmtId="166" fontId="18" fillId="0" borderId="0" xfId="154" applyNumberFormat="1" applyFont="1"/>
    <xf numFmtId="166" fontId="18" fillId="27" borderId="0" xfId="154" applyNumberFormat="1" applyFont="1" applyFill="1"/>
    <xf numFmtId="0" fontId="17" fillId="0" borderId="0" xfId="1689" applyFont="1"/>
    <xf numFmtId="0" fontId="18" fillId="0" borderId="0" xfId="2535" applyFill="1"/>
    <xf numFmtId="166" fontId="0" fillId="0" borderId="0" xfId="154" applyNumberFormat="1" applyFont="1" applyProtection="1">
      <protection locked="0"/>
    </xf>
    <xf numFmtId="175" fontId="248" fillId="0" borderId="0" xfId="522" applyNumberFormat="1" applyFont="1" applyFill="1" applyAlignment="1">
      <alignment horizontal="center"/>
    </xf>
    <xf numFmtId="175" fontId="248" fillId="0" borderId="0" xfId="522" applyNumberFormat="1" applyFont="1" applyFill="1" applyAlignment="1">
      <alignment horizontal="left"/>
    </xf>
    <xf numFmtId="0" fontId="248" fillId="0" borderId="0" xfId="522" applyFont="1" applyFill="1" applyAlignment="1">
      <alignment horizontal="center"/>
    </xf>
    <xf numFmtId="0" fontId="248" fillId="0" borderId="0" xfId="522" applyFont="1" applyFill="1" applyAlignment="1"/>
    <xf numFmtId="0" fontId="249" fillId="0" borderId="0" xfId="2706" applyNumberFormat="1" applyFont="1" applyFill="1" applyAlignment="1"/>
    <xf numFmtId="0" fontId="249" fillId="0" borderId="0" xfId="522" applyFont="1" applyFill="1" applyAlignment="1">
      <alignment horizontal="center"/>
    </xf>
    <xf numFmtId="175" fontId="248" fillId="0" borderId="0" xfId="522" applyNumberFormat="1" applyFont="1" applyFill="1"/>
    <xf numFmtId="0" fontId="250" fillId="0" borderId="0" xfId="2416" applyNumberFormat="1" applyFont="1" applyFill="1" applyAlignment="1"/>
    <xf numFmtId="0" fontId="251" fillId="0" borderId="0" xfId="2416" applyNumberFormat="1" applyFont="1" applyFill="1" applyAlignment="1"/>
    <xf numFmtId="0" fontId="247" fillId="0" borderId="0" xfId="0" applyFont="1" applyFill="1" applyAlignment="1">
      <protection locked="0"/>
    </xf>
    <xf numFmtId="0" fontId="248" fillId="0" borderId="0" xfId="0" applyFont="1" applyFill="1">
      <protection locked="0"/>
    </xf>
    <xf numFmtId="0" fontId="247" fillId="0" borderId="0" xfId="0" applyNumberFormat="1" applyFont="1" applyFill="1" applyAlignment="1" applyProtection="1">
      <protection locked="0"/>
    </xf>
    <xf numFmtId="0" fontId="247" fillId="0" borderId="0" xfId="0" applyFont="1" applyFill="1" applyAlignment="1">
      <alignment horizontal="center"/>
      <protection locked="0"/>
    </xf>
    <xf numFmtId="0" fontId="247" fillId="0" borderId="0" xfId="207" applyNumberFormat="1" applyFont="1" applyFill="1" applyAlignment="1"/>
    <xf numFmtId="0" fontId="248" fillId="0" borderId="0" xfId="0" applyFont="1" applyFill="1" applyAlignment="1">
      <protection locked="0"/>
    </xf>
    <xf numFmtId="37" fontId="247" fillId="0" borderId="0" xfId="0" quotePrefix="1" applyNumberFormat="1" applyFont="1" applyFill="1" applyAlignment="1" applyProtection="1">
      <alignment horizontal="center"/>
    </xf>
    <xf numFmtId="0" fontId="252" fillId="0" borderId="0" xfId="2533" applyNumberFormat="1" applyFont="1" applyBorder="1" applyAlignment="1">
      <alignment horizontal="center"/>
    </xf>
    <xf numFmtId="37" fontId="247" fillId="0" borderId="0" xfId="2533" applyNumberFormat="1" applyFont="1" applyBorder="1" applyAlignment="1">
      <alignment horizontal="center"/>
    </xf>
    <xf numFmtId="0" fontId="248" fillId="0" borderId="0" xfId="2533" applyNumberFormat="1" applyFont="1" applyBorder="1" applyAlignment="1"/>
    <xf numFmtId="37" fontId="247" fillId="0" borderId="0" xfId="2533" applyNumberFormat="1" applyFont="1" applyBorder="1" applyAlignment="1"/>
    <xf numFmtId="0" fontId="247" fillId="0" borderId="0" xfId="207" applyNumberFormat="1" applyFont="1" applyFill="1" applyBorder="1" applyAlignment="1"/>
    <xf numFmtId="0" fontId="248" fillId="0" borderId="0" xfId="0" applyFont="1" applyFill="1" applyBorder="1">
      <protection locked="0"/>
    </xf>
    <xf numFmtId="0" fontId="250" fillId="0" borderId="0" xfId="2416" applyNumberFormat="1" applyFont="1" applyFill="1" applyBorder="1" applyAlignment="1">
      <alignment horizontal="center" vertical="center"/>
    </xf>
    <xf numFmtId="0" fontId="250" fillId="0" borderId="0" xfId="2416" applyNumberFormat="1" applyFont="1" applyFill="1" applyBorder="1" applyAlignment="1">
      <alignment horizontal="center"/>
    </xf>
    <xf numFmtId="0" fontId="247" fillId="0" borderId="0" xfId="154" applyNumberFormat="1" applyFont="1" applyFill="1" applyBorder="1" applyAlignment="1">
      <alignment horizontal="center"/>
    </xf>
    <xf numFmtId="15" fontId="247" fillId="0" borderId="0" xfId="0" applyNumberFormat="1" applyFont="1" applyFill="1" applyBorder="1">
      <protection locked="0"/>
    </xf>
    <xf numFmtId="37" fontId="247" fillId="0" borderId="0" xfId="207" applyNumberFormat="1" applyFont="1" applyFill="1" applyAlignment="1"/>
    <xf numFmtId="0" fontId="247" fillId="0" borderId="0" xfId="0" applyNumberFormat="1" applyFont="1" applyFill="1" applyBorder="1" applyAlignment="1">
      <alignment horizontal="center"/>
      <protection locked="0"/>
    </xf>
    <xf numFmtId="0" fontId="248" fillId="0" borderId="0" xfId="207" applyNumberFormat="1" applyFont="1" applyFill="1" applyAlignment="1"/>
    <xf numFmtId="170" fontId="247" fillId="0" borderId="0" xfId="207" applyNumberFormat="1" applyFont="1" applyFill="1" applyAlignment="1"/>
    <xf numFmtId="170" fontId="248" fillId="0" borderId="0" xfId="207" applyNumberFormat="1" applyFont="1" applyFill="1" applyAlignment="1"/>
    <xf numFmtId="166" fontId="247" fillId="0" borderId="0" xfId="154" applyNumberFormat="1" applyFont="1" applyFill="1" applyBorder="1" applyAlignment="1"/>
    <xf numFmtId="166" fontId="248" fillId="0" borderId="0" xfId="154" applyNumberFormat="1" applyFont="1" applyFill="1" applyBorder="1" applyAlignment="1"/>
    <xf numFmtId="166" fontId="247" fillId="0" borderId="0" xfId="0" applyNumberFormat="1" applyFont="1" applyFill="1" applyBorder="1" applyAlignment="1">
      <protection locked="0"/>
    </xf>
    <xf numFmtId="0" fontId="248" fillId="0" borderId="0" xfId="0" applyNumberFormat="1" applyFont="1" applyFill="1" applyBorder="1" applyAlignment="1">
      <protection locked="0"/>
    </xf>
    <xf numFmtId="166" fontId="248" fillId="0" borderId="0" xfId="154" applyNumberFormat="1" applyFont="1" applyFill="1" applyProtection="1">
      <protection locked="0"/>
    </xf>
    <xf numFmtId="166" fontId="248" fillId="0" borderId="0" xfId="0" applyNumberFormat="1" applyFont="1" applyFill="1" applyBorder="1" applyAlignment="1">
      <protection locked="0"/>
    </xf>
    <xf numFmtId="0" fontId="248" fillId="0" borderId="0" xfId="2416" applyNumberFormat="1" applyFont="1" applyFill="1" applyAlignment="1"/>
    <xf numFmtId="166" fontId="248" fillId="0" borderId="0" xfId="0" applyNumberFormat="1" applyFont="1" applyFill="1" applyBorder="1">
      <protection locked="0"/>
    </xf>
    <xf numFmtId="0" fontId="248" fillId="0" borderId="0" xfId="2416" applyNumberFormat="1" applyFont="1" applyFill="1" applyAlignment="1">
      <alignment horizontal="left" indent="1"/>
    </xf>
    <xf numFmtId="166" fontId="248" fillId="0" borderId="0" xfId="0" applyNumberFormat="1" applyFont="1" applyFill="1">
      <protection locked="0"/>
    </xf>
    <xf numFmtId="0" fontId="248" fillId="0" borderId="0" xfId="2416" quotePrefix="1" applyNumberFormat="1" applyFont="1" applyFill="1" applyAlignment="1">
      <alignment horizontal="left" indent="1"/>
    </xf>
    <xf numFmtId="0" fontId="248" fillId="0" borderId="0" xfId="207" applyNumberFormat="1" applyFont="1" applyFill="1" applyAlignment="1">
      <alignment horizontal="center"/>
    </xf>
    <xf numFmtId="166" fontId="247" fillId="0" borderId="20" xfId="154" applyNumberFormat="1" applyFont="1" applyFill="1" applyBorder="1" applyAlignment="1"/>
    <xf numFmtId="166" fontId="248" fillId="0" borderId="0" xfId="154" applyNumberFormat="1" applyFont="1" applyFill="1" applyAlignment="1"/>
    <xf numFmtId="166" fontId="248" fillId="0" borderId="20" xfId="154" applyNumberFormat="1" applyFont="1" applyFill="1" applyBorder="1" applyAlignment="1"/>
    <xf numFmtId="0" fontId="248" fillId="0" borderId="0" xfId="0" applyNumberFormat="1" applyFont="1" applyFill="1" applyAlignment="1">
      <protection locked="0"/>
    </xf>
    <xf numFmtId="166" fontId="248" fillId="0" borderId="20" xfId="0" applyNumberFormat="1" applyFont="1" applyFill="1" applyBorder="1">
      <protection locked="0"/>
    </xf>
    <xf numFmtId="0" fontId="247" fillId="0" borderId="0" xfId="0" applyNumberFormat="1" applyFont="1" applyFill="1" applyAlignment="1">
      <protection locked="0"/>
    </xf>
    <xf numFmtId="0" fontId="248" fillId="0" borderId="0" xfId="522" applyFont="1" applyFill="1" applyAlignment="1">
      <alignment vertical="center"/>
    </xf>
    <xf numFmtId="0" fontId="248" fillId="0" borderId="0" xfId="522" applyFont="1" applyFill="1" applyAlignment="1">
      <alignment horizontal="left" vertical="center" indent="1"/>
    </xf>
    <xf numFmtId="166" fontId="248" fillId="0" borderId="0" xfId="154" applyNumberFormat="1" applyFont="1" applyFill="1" applyBorder="1" applyAlignment="1">
      <alignment horizontal="right"/>
    </xf>
    <xf numFmtId="166" fontId="247" fillId="0" borderId="0" xfId="154" applyNumberFormat="1" applyFont="1" applyFill="1" applyAlignment="1"/>
    <xf numFmtId="166" fontId="247" fillId="0" borderId="0" xfId="0" applyNumberFormat="1" applyFont="1" applyFill="1" applyAlignment="1">
      <protection locked="0"/>
    </xf>
    <xf numFmtId="0" fontId="248" fillId="0" borderId="0" xfId="0" applyFont="1" applyFill="1" applyAlignment="1" applyProtection="1">
      <alignment horizontal="left"/>
      <protection locked="0"/>
    </xf>
    <xf numFmtId="166" fontId="247" fillId="0" borderId="15" xfId="154" applyNumberFormat="1" applyFont="1" applyFill="1" applyBorder="1" applyAlignment="1"/>
    <xf numFmtId="166" fontId="248" fillId="0" borderId="15" xfId="154" applyNumberFormat="1" applyFont="1" applyFill="1" applyBorder="1" applyAlignment="1"/>
    <xf numFmtId="166" fontId="247" fillId="0" borderId="15" xfId="0" applyNumberFormat="1" applyFont="1" applyFill="1" applyBorder="1" applyAlignment="1">
      <protection locked="0"/>
    </xf>
    <xf numFmtId="166" fontId="247" fillId="0" borderId="16" xfId="154" applyNumberFormat="1" applyFont="1" applyFill="1" applyBorder="1" applyAlignment="1"/>
    <xf numFmtId="166" fontId="248" fillId="0" borderId="16" xfId="154" applyNumberFormat="1" applyFont="1" applyFill="1" applyBorder="1" applyAlignment="1"/>
    <xf numFmtId="166" fontId="247" fillId="0" borderId="16" xfId="0" applyNumberFormat="1" applyFont="1" applyFill="1" applyBorder="1" applyAlignment="1">
      <protection locked="0"/>
    </xf>
    <xf numFmtId="0" fontId="251" fillId="0" borderId="0" xfId="2416" applyNumberFormat="1" applyFont="1" applyFill="1" applyAlignment="1">
      <alignment horizontal="left" indent="1"/>
    </xf>
    <xf numFmtId="0" fontId="248" fillId="0" borderId="0" xfId="154" applyNumberFormat="1" applyFont="1" applyFill="1" applyAlignment="1">
      <alignment horizontal="left" vertical="top"/>
    </xf>
    <xf numFmtId="43" fontId="247" fillId="0" borderId="16" xfId="154" applyNumberFormat="1" applyFont="1" applyFill="1" applyBorder="1" applyAlignment="1"/>
    <xf numFmtId="43" fontId="247" fillId="0" borderId="16" xfId="0" applyNumberFormat="1" applyFont="1" applyFill="1" applyBorder="1" applyAlignment="1">
      <protection locked="0"/>
    </xf>
    <xf numFmtId="0" fontId="248" fillId="0" borderId="0" xfId="154" applyNumberFormat="1" applyFont="1" applyFill="1" applyAlignment="1">
      <alignment horizontal="left" vertical="top" indent="1"/>
    </xf>
    <xf numFmtId="0" fontId="251" fillId="0" borderId="0" xfId="2416" applyNumberFormat="1" applyFont="1" applyFill="1" applyAlignment="1">
      <alignment horizontal="left"/>
    </xf>
    <xf numFmtId="166" fontId="248" fillId="0" borderId="16" xfId="154" applyNumberFormat="1" applyFont="1" applyFill="1" applyBorder="1" applyAlignment="1">
      <alignment horizontal="right"/>
    </xf>
    <xf numFmtId="166" fontId="248" fillId="0" borderId="50" xfId="154" applyNumberFormat="1" applyFont="1" applyFill="1" applyBorder="1" applyAlignment="1">
      <alignment horizontal="right"/>
    </xf>
    <xf numFmtId="166" fontId="247" fillId="0" borderId="38" xfId="154" applyNumberFormat="1" applyFont="1" applyFill="1" applyBorder="1" applyAlignment="1"/>
    <xf numFmtId="166" fontId="248" fillId="0" borderId="38" xfId="154" applyNumberFormat="1" applyFont="1" applyFill="1" applyBorder="1" applyAlignment="1">
      <alignment horizontal="right"/>
    </xf>
    <xf numFmtId="166" fontId="247" fillId="0" borderId="38" xfId="0" applyNumberFormat="1" applyFont="1" applyFill="1" applyBorder="1" applyAlignment="1">
      <protection locked="0"/>
    </xf>
    <xf numFmtId="166" fontId="248" fillId="0" borderId="38" xfId="154" applyNumberFormat="1" applyFont="1" applyFill="1" applyBorder="1" applyAlignment="1"/>
    <xf numFmtId="166" fontId="247" fillId="0" borderId="1" xfId="154" applyNumberFormat="1" applyFont="1" applyFill="1" applyBorder="1"/>
    <xf numFmtId="166" fontId="248" fillId="0" borderId="0" xfId="154" applyNumberFormat="1" applyFont="1" applyFill="1" applyBorder="1"/>
    <xf numFmtId="166" fontId="248" fillId="0" borderId="1" xfId="154" applyNumberFormat="1" applyFont="1" applyFill="1" applyBorder="1"/>
    <xf numFmtId="166" fontId="248" fillId="0" borderId="0" xfId="154" applyNumberFormat="1" applyFont="1" applyFill="1"/>
    <xf numFmtId="0" fontId="250" fillId="0" borderId="0" xfId="522" applyNumberFormat="1" applyFont="1" applyFill="1" applyAlignment="1"/>
    <xf numFmtId="0" fontId="248" fillId="0" borderId="0" xfId="165" applyNumberFormat="1" applyFont="1" applyFill="1" applyAlignment="1">
      <alignment horizontal="left" indent="1"/>
    </xf>
    <xf numFmtId="0" fontId="248" fillId="0" borderId="0" xfId="165" applyNumberFormat="1" applyFont="1" applyFill="1"/>
    <xf numFmtId="0" fontId="252" fillId="0" borderId="0" xfId="2580" applyFont="1" applyFill="1" applyAlignment="1">
      <alignment horizontal="center"/>
    </xf>
    <xf numFmtId="166" fontId="248" fillId="0" borderId="0" xfId="2580" applyNumberFormat="1" applyFont="1" applyFill="1"/>
    <xf numFmtId="166" fontId="248" fillId="0" borderId="0" xfId="165" applyNumberFormat="1" applyFont="1" applyFill="1" applyBorder="1"/>
    <xf numFmtId="166" fontId="247" fillId="0" borderId="0" xfId="165" applyNumberFormat="1" applyFont="1" applyFill="1" applyBorder="1"/>
    <xf numFmtId="166" fontId="248" fillId="0" borderId="0" xfId="2580" applyNumberFormat="1" applyFont="1" applyFill="1" applyBorder="1"/>
    <xf numFmtId="166" fontId="247" fillId="0" borderId="0" xfId="2548" applyNumberFormat="1" applyFont="1" applyFill="1"/>
    <xf numFmtId="206" fontId="247" fillId="0" borderId="0" xfId="2548" applyNumberFormat="1" applyFont="1" applyFill="1"/>
    <xf numFmtId="0" fontId="248" fillId="0" borderId="0" xfId="2580" applyFont="1" applyFill="1"/>
    <xf numFmtId="229" fontId="248" fillId="0" borderId="0" xfId="165" applyNumberFormat="1" applyFont="1" applyFill="1" applyBorder="1"/>
    <xf numFmtId="0" fontId="248" fillId="0" borderId="0" xfId="2580" applyFont="1" applyFill="1" applyBorder="1"/>
    <xf numFmtId="0" fontId="247" fillId="0" borderId="0" xfId="0" applyNumberFormat="1" applyFont="1" applyFill="1" applyAlignment="1">
      <alignment vertical="top"/>
      <protection locked="0"/>
    </xf>
    <xf numFmtId="166" fontId="247" fillId="0" borderId="36" xfId="154" applyNumberFormat="1" applyFont="1" applyFill="1" applyBorder="1" applyAlignment="1"/>
    <xf numFmtId="166" fontId="248" fillId="0" borderId="36" xfId="154" applyNumberFormat="1" applyFont="1" applyFill="1" applyBorder="1" applyAlignment="1">
      <alignment horizontal="right"/>
    </xf>
    <xf numFmtId="166" fontId="247" fillId="0" borderId="36" xfId="0" applyNumberFormat="1" applyFont="1" applyFill="1" applyBorder="1" applyAlignment="1">
      <protection locked="0"/>
    </xf>
    <xf numFmtId="166" fontId="248" fillId="0" borderId="36" xfId="154" applyNumberFormat="1" applyFont="1" applyFill="1" applyBorder="1" applyAlignment="1"/>
    <xf numFmtId="0" fontId="248" fillId="0" borderId="0" xfId="0" applyFont="1" applyFill="1" applyAlignment="1">
      <alignment horizontal="left"/>
      <protection locked="0"/>
    </xf>
    <xf numFmtId="166" fontId="247" fillId="0" borderId="18" xfId="154" applyNumberFormat="1" applyFont="1" applyFill="1" applyBorder="1" applyAlignment="1"/>
    <xf numFmtId="166" fontId="248" fillId="0" borderId="18" xfId="154" applyNumberFormat="1" applyFont="1" applyFill="1" applyBorder="1" applyAlignment="1"/>
    <xf numFmtId="0" fontId="248" fillId="0" borderId="0" xfId="0" applyNumberFormat="1" applyFont="1" applyFill="1" applyAlignment="1">
      <alignment vertical="top"/>
      <protection locked="0"/>
    </xf>
    <xf numFmtId="0" fontId="248" fillId="0" borderId="0" xfId="0" applyFont="1" applyFill="1" applyAlignment="1">
      <alignment horizontal="center" vertical="top"/>
      <protection locked="0"/>
    </xf>
    <xf numFmtId="166" fontId="248" fillId="0" borderId="0" xfId="0" applyNumberFormat="1" applyFont="1" applyFill="1" applyAlignment="1">
      <alignment horizontal="center" vertical="top"/>
      <protection locked="0"/>
    </xf>
    <xf numFmtId="166" fontId="248" fillId="0" borderId="0" xfId="0" applyNumberFormat="1" applyFont="1" applyFill="1" applyAlignment="1">
      <alignment vertical="top"/>
      <protection locked="0"/>
    </xf>
    <xf numFmtId="0" fontId="248" fillId="0" borderId="0" xfId="0" applyFont="1" applyFill="1" applyAlignment="1">
      <alignment vertical="top"/>
      <protection locked="0"/>
    </xf>
    <xf numFmtId="37" fontId="252" fillId="0" borderId="0" xfId="2581" applyFont="1" applyFill="1"/>
    <xf numFmtId="0" fontId="253" fillId="0" borderId="0" xfId="0" applyNumberFormat="1" applyFont="1" applyFill="1" applyAlignment="1" applyProtection="1">
      <alignment horizontal="left" indent="1"/>
      <protection locked="0"/>
    </xf>
    <xf numFmtId="0" fontId="251" fillId="0" borderId="0" xfId="522" applyFont="1" applyFill="1"/>
    <xf numFmtId="166" fontId="251" fillId="0" borderId="0" xfId="522" applyNumberFormat="1" applyFont="1" applyFill="1"/>
    <xf numFmtId="9" fontId="251" fillId="0" borderId="0" xfId="320" applyFont="1" applyFill="1"/>
    <xf numFmtId="0" fontId="254" fillId="0" borderId="0" xfId="0" applyNumberFormat="1" applyFont="1" applyFill="1" applyBorder="1" applyAlignment="1" applyProtection="1">
      <alignment horizontal="left"/>
      <protection locked="0"/>
    </xf>
    <xf numFmtId="37" fontId="248" fillId="0" borderId="0" xfId="2581" quotePrefix="1" applyFont="1" applyFill="1" applyAlignment="1">
      <alignment horizontal="left" indent="1"/>
    </xf>
    <xf numFmtId="0" fontId="253" fillId="0" borderId="0" xfId="0" applyNumberFormat="1" applyFont="1" applyFill="1" applyAlignment="1" applyProtection="1">
      <alignment horizontal="left"/>
      <protection locked="0"/>
    </xf>
    <xf numFmtId="166" fontId="247" fillId="0" borderId="15" xfId="154" applyNumberFormat="1" applyFont="1" applyFill="1" applyBorder="1" applyAlignment="1">
      <alignment vertical="top"/>
    </xf>
    <xf numFmtId="166" fontId="248" fillId="0" borderId="0" xfId="154" applyNumberFormat="1" applyFont="1" applyFill="1" applyBorder="1" applyAlignment="1">
      <alignment vertical="top"/>
    </xf>
    <xf numFmtId="166" fontId="247" fillId="0" borderId="38" xfId="154" applyNumberFormat="1" applyFont="1" applyFill="1" applyBorder="1" applyAlignment="1">
      <alignment vertical="top"/>
    </xf>
    <xf numFmtId="10" fontId="248" fillId="0" borderId="0" xfId="320" applyNumberFormat="1" applyFont="1" applyFill="1" applyProtection="1">
      <protection locked="0"/>
    </xf>
    <xf numFmtId="37" fontId="248" fillId="0" borderId="0" xfId="2581" quotePrefix="1" applyFont="1" applyFill="1" applyAlignment="1">
      <alignment horizontal="left" indent="2"/>
    </xf>
    <xf numFmtId="166" fontId="247" fillId="0" borderId="18" xfId="154" applyNumberFormat="1" applyFont="1" applyFill="1" applyBorder="1" applyAlignment="1">
      <alignment vertical="top"/>
    </xf>
    <xf numFmtId="1" fontId="248" fillId="0" borderId="0" xfId="0" applyNumberFormat="1" applyFont="1" applyFill="1">
      <protection locked="0"/>
    </xf>
    <xf numFmtId="0" fontId="247" fillId="0" borderId="0" xfId="0" quotePrefix="1" applyFont="1" applyFill="1" applyBorder="1" applyAlignment="1" applyProtection="1">
      <alignment horizontal="left" vertical="top"/>
      <protection locked="0"/>
    </xf>
    <xf numFmtId="166" fontId="247" fillId="0" borderId="0" xfId="154" applyNumberFormat="1" applyFont="1" applyFill="1" applyBorder="1" applyAlignment="1">
      <alignment vertical="top"/>
    </xf>
    <xf numFmtId="166" fontId="247" fillId="0" borderId="0" xfId="154" applyNumberFormat="1" applyFont="1" applyFill="1" applyBorder="1"/>
    <xf numFmtId="0" fontId="248" fillId="0" borderId="0" xfId="0" applyNumberFormat="1" applyFont="1" applyFill="1">
      <protection locked="0"/>
    </xf>
    <xf numFmtId="0" fontId="248" fillId="0" borderId="0" xfId="207" quotePrefix="1" applyNumberFormat="1" applyFont="1" applyFill="1" applyAlignment="1"/>
    <xf numFmtId="166" fontId="247" fillId="0" borderId="0" xfId="154" quotePrefix="1" applyNumberFormat="1" applyFont="1" applyFill="1" applyAlignment="1"/>
    <xf numFmtId="166" fontId="248" fillId="0" borderId="0" xfId="154" quotePrefix="1" applyNumberFormat="1" applyFont="1" applyFill="1" applyAlignment="1"/>
    <xf numFmtId="0" fontId="247" fillId="0" borderId="0" xfId="0" applyFont="1" applyFill="1" applyBorder="1" applyAlignment="1" applyProtection="1">
      <alignment horizontal="center"/>
    </xf>
    <xf numFmtId="0" fontId="247" fillId="0" borderId="0" xfId="0" applyFont="1" applyFill="1" applyBorder="1" applyAlignment="1">
      <alignment horizontal="center"/>
      <protection locked="0"/>
    </xf>
    <xf numFmtId="0" fontId="247" fillId="0" borderId="0" xfId="0" applyFont="1" applyFill="1" applyBorder="1" applyAlignment="1">
      <protection locked="0"/>
    </xf>
    <xf numFmtId="0" fontId="248" fillId="0" borderId="0" xfId="0" quotePrefix="1" applyNumberFormat="1" applyFont="1" applyFill="1" applyAlignment="1">
      <alignment horizontal="center"/>
      <protection locked="0"/>
    </xf>
    <xf numFmtId="0" fontId="248" fillId="0" borderId="0" xfId="522" applyFont="1" applyFill="1" applyBorder="1" applyAlignment="1"/>
    <xf numFmtId="0" fontId="248" fillId="0" borderId="0" xfId="176" applyNumberFormat="1" applyFont="1" applyFill="1" applyBorder="1" applyAlignment="1">
      <alignment vertical="top"/>
    </xf>
    <xf numFmtId="0" fontId="247" fillId="0" borderId="0" xfId="176" applyNumberFormat="1" applyFont="1" applyFill="1" applyBorder="1" applyAlignment="1">
      <alignment vertical="top"/>
    </xf>
    <xf numFmtId="0" fontId="256" fillId="0" borderId="0" xfId="0" applyFont="1">
      <protection locked="0"/>
    </xf>
    <xf numFmtId="166" fontId="256" fillId="0" borderId="0" xfId="154" applyNumberFormat="1" applyFont="1" applyProtection="1">
      <protection locked="0"/>
    </xf>
    <xf numFmtId="166" fontId="0" fillId="0" borderId="0" xfId="0" applyNumberFormat="1">
      <protection locked="0"/>
    </xf>
    <xf numFmtId="166" fontId="256" fillId="0" borderId="0" xfId="0" applyNumberFormat="1" applyFont="1">
      <protection locked="0"/>
    </xf>
    <xf numFmtId="0" fontId="65" fillId="0" borderId="0" xfId="0" applyFont="1" applyFill="1" applyBorder="1" applyAlignment="1">
      <alignment horizontal="center"/>
      <protection locked="0"/>
    </xf>
    <xf numFmtId="0" fontId="66" fillId="0" borderId="0" xfId="0" applyFont="1" applyFill="1" applyAlignment="1">
      <alignment horizontal="justify" vertical="top" wrapText="1"/>
      <protection locked="0"/>
    </xf>
    <xf numFmtId="0" fontId="65" fillId="0" borderId="0" xfId="0" applyFont="1" applyFill="1" applyAlignment="1">
      <alignment horizontal="center"/>
      <protection locked="0"/>
    </xf>
    <xf numFmtId="0" fontId="90" fillId="0" borderId="0" xfId="0" applyFont="1" applyFill="1" applyAlignment="1">
      <protection locked="0"/>
    </xf>
    <xf numFmtId="0" fontId="65" fillId="0" borderId="0" xfId="0" applyFont="1" applyFill="1" applyAlignment="1" applyProtection="1">
      <alignment horizontal="center"/>
    </xf>
    <xf numFmtId="49" fontId="65" fillId="0" borderId="0" xfId="0" quotePrefix="1" applyNumberFormat="1" applyFont="1" applyFill="1" applyAlignment="1" applyProtection="1">
      <alignment horizontal="center"/>
    </xf>
    <xf numFmtId="0" fontId="67" fillId="0" borderId="0" xfId="0" applyNumberFormat="1" applyFont="1" applyFill="1" applyAlignment="1">
      <alignment horizontal="center"/>
      <protection locked="0"/>
    </xf>
    <xf numFmtId="0" fontId="65" fillId="0" borderId="0" xfId="0" applyNumberFormat="1" applyFont="1" applyFill="1">
      <protection locked="0"/>
    </xf>
    <xf numFmtId="0" fontId="66" fillId="0" borderId="0" xfId="0" applyNumberFormat="1" applyFont="1" applyFill="1" applyAlignment="1">
      <alignment horizontal="center"/>
      <protection locked="0"/>
    </xf>
    <xf numFmtId="43" fontId="65" fillId="0" borderId="0" xfId="154" applyNumberFormat="1" applyFont="1" applyFill="1"/>
    <xf numFmtId="0" fontId="66" fillId="0" borderId="0" xfId="0" applyFont="1" applyFill="1" applyAlignment="1" applyProtection="1">
      <alignment horizontal="left" vertical="center"/>
      <protection locked="0"/>
    </xf>
    <xf numFmtId="0" fontId="66" fillId="0" borderId="0" xfId="1" applyNumberFormat="1" applyFont="1" applyFill="1"/>
    <xf numFmtId="0" fontId="66" fillId="0" borderId="0" xfId="0" applyNumberFormat="1" applyFont="1" applyFill="1" applyBorder="1" applyAlignment="1">
      <alignment horizontal="center"/>
      <protection locked="0"/>
    </xf>
    <xf numFmtId="0" fontId="66" fillId="0" borderId="0" xfId="0" applyFont="1" applyProtection="1"/>
    <xf numFmtId="166" fontId="66" fillId="0" borderId="16" xfId="154" applyNumberFormat="1" applyFont="1" applyFill="1" applyBorder="1"/>
    <xf numFmtId="0" fontId="257" fillId="0" borderId="0" xfId="522" applyNumberFormat="1" applyFont="1" applyFill="1" applyAlignment="1">
      <alignment horizontal="left" vertical="top"/>
    </xf>
    <xf numFmtId="0" fontId="257" fillId="0" borderId="0" xfId="522" applyNumberFormat="1" applyFont="1" applyFill="1" applyAlignment="1">
      <alignment horizontal="left" vertical="top" indent="1"/>
    </xf>
    <xf numFmtId="166" fontId="66" fillId="0" borderId="0" xfId="154" applyNumberFormat="1" applyFont="1" applyFill="1" applyProtection="1">
      <protection locked="0"/>
    </xf>
    <xf numFmtId="166" fontId="66" fillId="0" borderId="0" xfId="309" applyNumberFormat="1" applyFont="1" applyFill="1" applyAlignment="1">
      <alignment horizontal="center"/>
    </xf>
    <xf numFmtId="0" fontId="65" fillId="0" borderId="0" xfId="0" applyFont="1" applyAlignment="1" applyProtection="1"/>
    <xf numFmtId="166" fontId="66" fillId="0" borderId="21" xfId="0" applyNumberFormat="1" applyFont="1" applyFill="1" applyBorder="1" applyProtection="1"/>
    <xf numFmtId="0" fontId="65" fillId="0" borderId="0" xfId="0" applyFont="1" applyProtection="1"/>
    <xf numFmtId="166" fontId="66" fillId="0" borderId="21" xfId="154" applyNumberFormat="1" applyFont="1" applyFill="1" applyBorder="1"/>
    <xf numFmtId="0" fontId="90" fillId="0" borderId="0" xfId="0" applyFont="1" applyFill="1">
      <protection locked="0"/>
    </xf>
    <xf numFmtId="4" fontId="66" fillId="0" borderId="0" xfId="0" applyNumberFormat="1" applyFont="1" applyFill="1">
      <protection locked="0"/>
    </xf>
    <xf numFmtId="3" fontId="66" fillId="0" borderId="0" xfId="0" applyNumberFormat="1" applyFont="1" applyFill="1">
      <protection locked="0"/>
    </xf>
    <xf numFmtId="172" fontId="66" fillId="0" borderId="0" xfId="154" applyNumberFormat="1" applyFont="1" applyFill="1" applyBorder="1"/>
    <xf numFmtId="166" fontId="66" fillId="0" borderId="0" xfId="154" applyNumberFormat="1" applyFont="1" applyFill="1" applyAlignment="1">
      <alignment horizontal="center"/>
    </xf>
    <xf numFmtId="261" fontId="66" fillId="0" borderId="0" xfId="294" applyNumberFormat="1" applyFont="1" applyFill="1" applyAlignment="1"/>
    <xf numFmtId="261" fontId="66" fillId="0" borderId="21" xfId="154" applyNumberFormat="1" applyFont="1" applyFill="1" applyBorder="1" applyAlignment="1">
      <alignment vertical="top"/>
    </xf>
    <xf numFmtId="43" fontId="66" fillId="0" borderId="0" xfId="154" applyNumberFormat="1" applyFont="1" applyFill="1" applyBorder="1" applyAlignment="1">
      <alignment vertical="top"/>
    </xf>
    <xf numFmtId="0" fontId="65" fillId="0" borderId="0" xfId="154" applyNumberFormat="1" applyFont="1" applyFill="1" applyAlignment="1">
      <alignment vertical="top"/>
    </xf>
    <xf numFmtId="4" fontId="65" fillId="0" borderId="0" xfId="294" applyNumberFormat="1" applyFont="1" applyFill="1" applyAlignment="1"/>
    <xf numFmtId="49" fontId="66" fillId="0" borderId="0" xfId="294" applyNumberFormat="1" applyFont="1" applyFill="1" applyAlignment="1">
      <alignment vertical="top"/>
    </xf>
    <xf numFmtId="0" fontId="66" fillId="0" borderId="0" xfId="294" applyFont="1" applyFill="1" applyAlignment="1"/>
    <xf numFmtId="166" fontId="66" fillId="0" borderId="0" xfId="0" applyNumberFormat="1" applyFont="1" applyFill="1" applyAlignment="1">
      <alignment vertical="center"/>
      <protection locked="0"/>
    </xf>
    <xf numFmtId="0" fontId="67" fillId="0" borderId="0" xfId="0" applyNumberFormat="1" applyFont="1" applyFill="1" applyAlignment="1">
      <alignment horizontal="center" vertical="center"/>
      <protection locked="0"/>
    </xf>
    <xf numFmtId="166" fontId="65" fillId="0" borderId="0" xfId="154" applyNumberFormat="1" applyFont="1" applyFill="1" applyBorder="1" applyAlignment="1">
      <alignment vertical="center"/>
    </xf>
    <xf numFmtId="166" fontId="66" fillId="0" borderId="0" xfId="154" applyNumberFormat="1" applyFont="1" applyFill="1" applyBorder="1" applyAlignment="1">
      <alignment vertical="center"/>
    </xf>
    <xf numFmtId="172" fontId="65" fillId="0" borderId="0" xfId="154" applyNumberFormat="1" applyFont="1" applyFill="1" applyBorder="1"/>
    <xf numFmtId="0" fontId="65" fillId="0" borderId="0" xfId="0" applyFont="1" applyFill="1" applyBorder="1" applyAlignment="1" applyProtection="1">
      <alignment horizontal="center"/>
    </xf>
    <xf numFmtId="0" fontId="65" fillId="0" borderId="0" xfId="0" applyFont="1" applyFill="1" applyBorder="1" applyAlignment="1">
      <alignment horizontal="centerContinuous"/>
      <protection locked="0"/>
    </xf>
    <xf numFmtId="43" fontId="65" fillId="0" borderId="0" xfId="0" applyNumberFormat="1" applyFont="1" applyFill="1" applyAlignment="1">
      <alignment horizontal="center"/>
      <protection locked="0"/>
    </xf>
    <xf numFmtId="0" fontId="65" fillId="0" borderId="0" xfId="0" applyFont="1" applyFill="1" applyAlignment="1">
      <alignment horizontal="center" vertical="center"/>
      <protection locked="0"/>
    </xf>
    <xf numFmtId="0" fontId="65" fillId="0" borderId="0" xfId="0" applyFont="1" applyFill="1" applyAlignment="1">
      <alignment horizontal="right"/>
      <protection locked="0"/>
    </xf>
    <xf numFmtId="171" fontId="65" fillId="0" borderId="0" xfId="154" applyNumberFormat="1" applyFont="1" applyFill="1"/>
    <xf numFmtId="37" fontId="65" fillId="0" borderId="0" xfId="0" quotePrefix="1" applyNumberFormat="1" applyFont="1" applyFill="1" applyAlignment="1" applyProtection="1">
      <alignment horizontal="center"/>
    </xf>
    <xf numFmtId="37" fontId="65" fillId="0" borderId="0" xfId="2533" applyNumberFormat="1" applyFont="1" applyBorder="1" applyAlignment="1">
      <alignment horizontal="center"/>
    </xf>
    <xf numFmtId="0" fontId="66" fillId="0" borderId="0" xfId="2533" applyNumberFormat="1" applyFont="1" applyBorder="1" applyAlignment="1"/>
    <xf numFmtId="37" fontId="65" fillId="0" borderId="0" xfId="2533" applyNumberFormat="1" applyFont="1" applyBorder="1" applyAlignment="1"/>
    <xf numFmtId="0" fontId="65" fillId="0" borderId="0" xfId="207" applyNumberFormat="1" applyFont="1" applyFill="1" applyBorder="1" applyAlignment="1"/>
    <xf numFmtId="37" fontId="65" fillId="0" borderId="0" xfId="207" applyNumberFormat="1" applyFont="1" applyFill="1" applyAlignment="1"/>
    <xf numFmtId="0" fontId="66" fillId="0" borderId="0" xfId="0" applyNumberFormat="1" applyFont="1" applyFill="1" applyBorder="1" applyAlignment="1">
      <protection locked="0"/>
    </xf>
    <xf numFmtId="0" fontId="66" fillId="0" borderId="0" xfId="154" applyNumberFormat="1" applyFont="1" applyFill="1" applyAlignment="1">
      <alignment horizontal="left" vertical="top"/>
    </xf>
    <xf numFmtId="166" fontId="66" fillId="0" borderId="18" xfId="154" applyNumberFormat="1" applyFont="1" applyFill="1" applyBorder="1" applyAlignment="1"/>
    <xf numFmtId="0" fontId="66" fillId="0" borderId="0" xfId="0" applyNumberFormat="1" applyFont="1" applyFill="1" applyAlignment="1">
      <alignment vertical="top"/>
      <protection locked="0"/>
    </xf>
    <xf numFmtId="0" fontId="257" fillId="0" borderId="0" xfId="522" applyFont="1" applyFill="1"/>
    <xf numFmtId="166" fontId="66" fillId="0" borderId="0" xfId="154" applyNumberFormat="1" applyFont="1" applyFill="1" applyBorder="1" applyAlignment="1">
      <alignment vertical="top"/>
    </xf>
    <xf numFmtId="10" fontId="66" fillId="0" borderId="0" xfId="320" applyNumberFormat="1" applyFont="1" applyFill="1" applyProtection="1">
      <protection locked="0"/>
    </xf>
    <xf numFmtId="166" fontId="65" fillId="0" borderId="0" xfId="154" applyNumberFormat="1" applyFont="1" applyFill="1" applyBorder="1" applyAlignment="1">
      <alignment vertical="top"/>
    </xf>
    <xf numFmtId="49" fontId="65" fillId="0" borderId="0" xfId="0" applyNumberFormat="1" applyFont="1" applyFill="1" applyBorder="1" applyAlignment="1" applyProtection="1">
      <alignment horizontal="center"/>
      <protection locked="0"/>
    </xf>
    <xf numFmtId="0" fontId="66" fillId="0" borderId="0" xfId="718" applyFont="1" applyFill="1" applyAlignment="1">
      <alignment horizontal="left" indent="1"/>
    </xf>
    <xf numFmtId="166" fontId="65" fillId="27" borderId="0" xfId="154" applyNumberFormat="1" applyFont="1" applyFill="1" applyBorder="1" applyAlignment="1"/>
    <xf numFmtId="0" fontId="66" fillId="0" borderId="0" xfId="522" applyFont="1" applyFill="1" applyAlignment="1">
      <alignment vertical="top"/>
    </xf>
    <xf numFmtId="0" fontId="66" fillId="0" borderId="0" xfId="752" applyNumberFormat="1" applyFont="1" applyFill="1" applyAlignment="1">
      <alignment vertical="top"/>
    </xf>
    <xf numFmtId="0" fontId="66" fillId="0" borderId="0" xfId="522" applyFont="1" applyFill="1" applyAlignment="1">
      <alignment horizontal="left" vertical="top" indent="3"/>
    </xf>
    <xf numFmtId="0" fontId="66" fillId="0" borderId="0" xfId="752" applyNumberFormat="1" applyFont="1" applyFill="1" applyAlignment="1">
      <alignment horizontal="left" vertical="top" indent="1"/>
    </xf>
    <xf numFmtId="0" fontId="66" fillId="0" borderId="0" xfId="522" applyFont="1" applyFill="1" applyAlignment="1">
      <alignment horizontal="left" vertical="top" indent="4"/>
    </xf>
    <xf numFmtId="0" fontId="259" fillId="0" borderId="0" xfId="0" applyNumberFormat="1" applyFont="1" applyFill="1" applyBorder="1" applyAlignment="1">
      <alignment vertical="center" wrapText="1"/>
      <protection locked="0"/>
    </xf>
    <xf numFmtId="166" fontId="66" fillId="0" borderId="0" xfId="154" applyNumberFormat="1" applyFont="1" applyFill="1" applyBorder="1" applyProtection="1">
      <protection locked="0"/>
    </xf>
    <xf numFmtId="166" fontId="65" fillId="0" borderId="0" xfId="154" applyNumberFormat="1" applyFont="1" applyFill="1" applyBorder="1" applyProtection="1">
      <protection locked="0"/>
    </xf>
    <xf numFmtId="166" fontId="66" fillId="0" borderId="20" xfId="154" applyNumberFormat="1" applyFont="1" applyFill="1" applyBorder="1" applyProtection="1">
      <protection locked="0"/>
    </xf>
    <xf numFmtId="166" fontId="65" fillId="0" borderId="0" xfId="0" applyNumberFormat="1" applyFont="1" applyFill="1" applyBorder="1">
      <protection locked="0"/>
    </xf>
    <xf numFmtId="166" fontId="66" fillId="0" borderId="0" xfId="154" applyNumberFormat="1" applyFont="1" applyFill="1" applyBorder="1" applyAlignment="1" applyProtection="1">
      <alignment horizontal="center"/>
      <protection locked="0"/>
    </xf>
    <xf numFmtId="0" fontId="66" fillId="0" borderId="0" xfId="0" applyFont="1" applyFill="1" applyBorder="1" applyAlignment="1">
      <alignment horizontal="center"/>
      <protection locked="0"/>
    </xf>
    <xf numFmtId="227" fontId="258" fillId="0" borderId="0" xfId="2574" quotePrefix="1" applyNumberFormat="1" applyFont="1" applyFill="1" applyAlignment="1">
      <alignment horizontal="center" vertical="center" wrapText="1"/>
    </xf>
    <xf numFmtId="49" fontId="258" fillId="0" borderId="0" xfId="0" applyNumberFormat="1" applyFont="1" applyFill="1" applyAlignment="1" applyProtection="1">
      <alignment horizontal="center" vertical="center" wrapText="1"/>
    </xf>
    <xf numFmtId="17" fontId="65" fillId="0" borderId="0" xfId="0" applyNumberFormat="1" applyFont="1" applyFill="1" applyAlignment="1">
      <alignment horizontal="center"/>
      <protection locked="0"/>
    </xf>
    <xf numFmtId="0" fontId="260" fillId="0" borderId="0" xfId="0" applyFont="1" applyFill="1" applyBorder="1">
      <protection locked="0"/>
    </xf>
    <xf numFmtId="0" fontId="257" fillId="0" borderId="0" xfId="2575" applyNumberFormat="1" applyFont="1" applyFill="1" applyAlignment="1"/>
    <xf numFmtId="43" fontId="65" fillId="0" borderId="0" xfId="0" applyNumberFormat="1" applyFont="1" applyFill="1">
      <protection locked="0"/>
    </xf>
    <xf numFmtId="49" fontId="123" fillId="0" borderId="0" xfId="0" applyNumberFormat="1" applyFont="1" applyFill="1">
      <protection locked="0"/>
    </xf>
    <xf numFmtId="166" fontId="66" fillId="0" borderId="18" xfId="0" applyNumberFormat="1" applyFont="1" applyFill="1" applyBorder="1">
      <protection locked="0"/>
    </xf>
    <xf numFmtId="0" fontId="66" fillId="0" borderId="0" xfId="2576" applyNumberFormat="1" applyFont="1" applyFill="1" applyAlignment="1"/>
    <xf numFmtId="0" fontId="66" fillId="0" borderId="0" xfId="2577" applyNumberFormat="1" applyFont="1" applyFill="1" applyAlignment="1">
      <alignment horizontal="left"/>
    </xf>
    <xf numFmtId="43" fontId="66" fillId="0" borderId="0" xfId="176" applyNumberFormat="1" applyFont="1" applyFill="1"/>
    <xf numFmtId="0" fontId="66" fillId="0" borderId="0" xfId="2576" quotePrefix="1" applyNumberFormat="1" applyFont="1" applyFill="1" applyAlignment="1">
      <alignment horizontal="left" indent="1"/>
    </xf>
    <xf numFmtId="0" fontId="66" fillId="0" borderId="0" xfId="2577" applyNumberFormat="1" applyFont="1" applyFill="1" applyAlignment="1">
      <alignment horizontal="left" indent="1"/>
    </xf>
    <xf numFmtId="0" fontId="261" fillId="0" borderId="30" xfId="522" applyFont="1" applyFill="1" applyBorder="1"/>
    <xf numFmtId="16" fontId="258" fillId="0" borderId="19" xfId="522" applyNumberFormat="1" applyFont="1" applyFill="1" applyBorder="1" applyAlignment="1">
      <alignment horizontal="center"/>
    </xf>
    <xf numFmtId="0" fontId="257" fillId="0" borderId="32" xfId="522" quotePrefix="1" applyFont="1" applyFill="1" applyBorder="1"/>
    <xf numFmtId="166" fontId="257" fillId="0" borderId="0" xfId="154" applyNumberFormat="1" applyFont="1" applyFill="1" applyBorder="1"/>
    <xf numFmtId="166" fontId="90" fillId="0" borderId="29" xfId="154" applyNumberFormat="1" applyFont="1" applyFill="1" applyBorder="1"/>
    <xf numFmtId="166" fontId="65" fillId="0" borderId="20" xfId="176" applyNumberFormat="1" applyFont="1" applyFill="1" applyBorder="1"/>
    <xf numFmtId="0" fontId="258" fillId="0" borderId="0" xfId="522" applyNumberFormat="1" applyFont="1" applyFill="1" applyAlignment="1">
      <alignment vertical="top"/>
    </xf>
    <xf numFmtId="0" fontId="258" fillId="0" borderId="33" xfId="522" applyFont="1" applyFill="1" applyBorder="1"/>
    <xf numFmtId="166" fontId="257" fillId="0" borderId="59" xfId="154" applyNumberFormat="1" applyFont="1" applyFill="1" applyBorder="1"/>
    <xf numFmtId="166" fontId="90" fillId="0" borderId="60" xfId="154" applyNumberFormat="1" applyFont="1" applyFill="1" applyBorder="1"/>
    <xf numFmtId="166" fontId="65" fillId="0" borderId="15" xfId="176" applyNumberFormat="1" applyFont="1" applyFill="1" applyBorder="1" applyAlignment="1">
      <alignment horizontal="right"/>
    </xf>
    <xf numFmtId="166" fontId="66" fillId="0" borderId="15" xfId="176" applyNumberFormat="1" applyFont="1" applyFill="1" applyBorder="1" applyAlignment="1">
      <alignment horizontal="right"/>
    </xf>
    <xf numFmtId="0" fontId="66" fillId="0" borderId="0" xfId="176" applyNumberFormat="1" applyFont="1" applyFill="1" applyAlignment="1">
      <alignment horizontal="left"/>
    </xf>
    <xf numFmtId="166" fontId="65" fillId="0" borderId="16" xfId="176" applyNumberFormat="1" applyFont="1" applyFill="1" applyBorder="1" applyAlignment="1">
      <alignment horizontal="right"/>
    </xf>
    <xf numFmtId="166" fontId="65" fillId="0" borderId="38" xfId="176" applyNumberFormat="1" applyFont="1" applyFill="1" applyBorder="1"/>
    <xf numFmtId="166" fontId="66" fillId="0" borderId="38" xfId="176" applyNumberFormat="1" applyFont="1" applyFill="1" applyBorder="1"/>
    <xf numFmtId="49" fontId="66" fillId="0" borderId="0" xfId="0" applyNumberFormat="1" applyFont="1" applyFill="1" applyAlignment="1">
      <alignment horizontal="left"/>
      <protection locked="0"/>
    </xf>
    <xf numFmtId="166" fontId="66" fillId="0" borderId="37" xfId="176" applyNumberFormat="1" applyFont="1" applyFill="1" applyBorder="1"/>
    <xf numFmtId="166" fontId="65" fillId="0" borderId="16" xfId="176" applyNumberFormat="1" applyFont="1" applyFill="1" applyBorder="1"/>
    <xf numFmtId="0" fontId="66" fillId="0" borderId="0" xfId="0" applyNumberFormat="1" applyFont="1" applyFill="1" applyAlignment="1">
      <alignment horizontal="left"/>
      <protection locked="0"/>
    </xf>
    <xf numFmtId="166" fontId="90" fillId="0" borderId="29" xfId="522" applyNumberFormat="1" applyFont="1" applyFill="1" applyBorder="1"/>
    <xf numFmtId="0" fontId="257" fillId="0" borderId="0" xfId="522" applyNumberFormat="1" applyFont="1" applyFill="1"/>
    <xf numFmtId="166" fontId="257" fillId="0" borderId="0" xfId="522" applyNumberFormat="1" applyFont="1" applyFill="1" applyBorder="1"/>
    <xf numFmtId="0" fontId="257" fillId="0" borderId="33" xfId="522" quotePrefix="1" applyFont="1" applyFill="1" applyBorder="1"/>
    <xf numFmtId="166" fontId="66" fillId="0" borderId="15" xfId="0" applyNumberFormat="1" applyFont="1" applyFill="1" applyBorder="1">
      <protection locked="0"/>
    </xf>
    <xf numFmtId="166" fontId="65" fillId="0" borderId="15" xfId="0" applyNumberFormat="1" applyFont="1" applyFill="1" applyBorder="1">
      <protection locked="0"/>
    </xf>
    <xf numFmtId="166" fontId="66" fillId="0" borderId="38" xfId="0" applyNumberFormat="1" applyFont="1" applyFill="1" applyBorder="1">
      <protection locked="0"/>
    </xf>
    <xf numFmtId="166" fontId="65" fillId="0" borderId="16" xfId="0" applyNumberFormat="1" applyFont="1" applyFill="1" applyBorder="1">
      <protection locked="0"/>
    </xf>
    <xf numFmtId="49" fontId="65" fillId="0" borderId="0" xfId="176" applyNumberFormat="1" applyFont="1" applyFill="1"/>
    <xf numFmtId="0" fontId="65" fillId="0" borderId="0" xfId="0" quotePrefix="1" applyFont="1" applyFill="1" applyAlignment="1">
      <alignment horizontal="left"/>
      <protection locked="0"/>
    </xf>
    <xf numFmtId="0" fontId="66" fillId="0" borderId="20" xfId="0" applyFont="1" applyFill="1" applyBorder="1">
      <protection locked="0"/>
    </xf>
    <xf numFmtId="166" fontId="65" fillId="0" borderId="39" xfId="176" applyNumberFormat="1" applyFont="1" applyFill="1" applyBorder="1"/>
    <xf numFmtId="166" fontId="66" fillId="0" borderId="39" xfId="176" applyNumberFormat="1" applyFont="1" applyFill="1" applyBorder="1"/>
    <xf numFmtId="166" fontId="65" fillId="0" borderId="18" xfId="176" applyNumberFormat="1" applyFont="1" applyFill="1" applyBorder="1"/>
    <xf numFmtId="43" fontId="90" fillId="0" borderId="0" xfId="154" applyFont="1" applyFill="1"/>
    <xf numFmtId="43" fontId="65" fillId="0" borderId="0" xfId="154" applyFont="1" applyFill="1" applyProtection="1">
      <protection locked="0"/>
    </xf>
    <xf numFmtId="43" fontId="66" fillId="0" borderId="0" xfId="154" applyFont="1" applyFill="1"/>
    <xf numFmtId="43" fontId="66" fillId="0" borderId="0" xfId="154" applyFont="1" applyFill="1" applyProtection="1">
      <protection locked="0"/>
    </xf>
    <xf numFmtId="0" fontId="65" fillId="0" borderId="0" xfId="0" applyFont="1" applyFill="1" applyAlignment="1">
      <alignment horizontal="center"/>
      <protection locked="0"/>
    </xf>
    <xf numFmtId="0" fontId="65" fillId="0" borderId="0" xfId="0" applyNumberFormat="1" applyFont="1" applyFill="1" applyAlignment="1" applyProtection="1">
      <alignment horizontal="center"/>
    </xf>
    <xf numFmtId="0" fontId="65" fillId="0" borderId="0" xfId="279" applyNumberFormat="1" applyFont="1" applyFill="1" applyAlignment="1">
      <alignment horizontal="center"/>
    </xf>
    <xf numFmtId="0" fontId="65" fillId="0" borderId="0" xfId="279" applyFont="1" applyFill="1"/>
    <xf numFmtId="205" fontId="65" fillId="0" borderId="0" xfId="41974" applyFont="1" applyFill="1"/>
    <xf numFmtId="0" fontId="65" fillId="0" borderId="0" xfId="279" applyFont="1" applyFill="1" applyAlignment="1">
      <alignment horizontal="center"/>
    </xf>
    <xf numFmtId="3" fontId="66" fillId="0" borderId="0" xfId="279" applyNumberFormat="1" applyFont="1" applyFill="1" applyBorder="1"/>
    <xf numFmtId="205" fontId="66" fillId="0" borderId="0" xfId="41974" applyFont="1" applyFill="1"/>
    <xf numFmtId="205" fontId="65" fillId="0" borderId="0" xfId="41974" applyFont="1" applyFill="1" applyBorder="1" applyAlignment="1">
      <alignment horizontal="right" vertical="center"/>
    </xf>
    <xf numFmtId="166" fontId="66" fillId="0" borderId="0" xfId="41974" applyNumberFormat="1" applyFont="1" applyFill="1" applyBorder="1"/>
    <xf numFmtId="3" fontId="66" fillId="0" borderId="0" xfId="279" applyNumberFormat="1" applyFont="1" applyFill="1"/>
    <xf numFmtId="49" fontId="65" fillId="0" borderId="0" xfId="279" applyNumberFormat="1" applyFont="1" applyFill="1" applyBorder="1" applyAlignment="1">
      <alignment horizontal="center" vertical="top"/>
    </xf>
    <xf numFmtId="0" fontId="66" fillId="0" borderId="0" xfId="279" applyFont="1" applyFill="1" applyBorder="1"/>
    <xf numFmtId="166" fontId="66" fillId="0" borderId="0" xfId="41979" applyNumberFormat="1" applyFont="1" applyFill="1"/>
    <xf numFmtId="0" fontId="66" fillId="0" borderId="0" xfId="42334" quotePrefix="1" applyNumberFormat="1" applyFont="1" applyFill="1" applyAlignment="1" applyProtection="1">
      <alignment vertical="top"/>
      <protection locked="0"/>
    </xf>
    <xf numFmtId="0" fontId="66" fillId="0" borderId="0" xfId="42334" applyNumberFormat="1" applyFont="1" applyFill="1" applyAlignment="1" applyProtection="1">
      <alignment vertical="top"/>
      <protection locked="0"/>
    </xf>
    <xf numFmtId="0" fontId="66" fillId="0" borderId="0" xfId="42002" applyNumberFormat="1" applyFont="1" applyFill="1" applyAlignment="1" applyProtection="1">
      <alignment vertical="top"/>
      <protection locked="0"/>
    </xf>
    <xf numFmtId="0" fontId="65" fillId="0" borderId="0" xfId="0" applyFont="1" applyFill="1" applyAlignment="1">
      <alignment horizontal="center"/>
      <protection locked="0"/>
    </xf>
    <xf numFmtId="0" fontId="65" fillId="0" borderId="0" xfId="0" quotePrefix="1" applyFont="1" applyFill="1" applyAlignment="1">
      <alignment horizontal="center"/>
      <protection locked="0"/>
    </xf>
    <xf numFmtId="0" fontId="65" fillId="0" borderId="0" xfId="0" applyNumberFormat="1" applyFont="1" applyFill="1" applyAlignment="1">
      <protection locked="0"/>
    </xf>
    <xf numFmtId="0" fontId="66" fillId="0" borderId="0" xfId="1" applyNumberFormat="1" applyFont="1" applyFill="1" applyAlignment="1">
      <alignment vertical="top"/>
    </xf>
    <xf numFmtId="0" fontId="65" fillId="0" borderId="0" xfId="1" applyNumberFormat="1" applyFont="1" applyFill="1" applyAlignment="1">
      <alignment vertical="top"/>
    </xf>
    <xf numFmtId="0" fontId="65" fillId="0" borderId="0" xfId="0" applyFont="1" applyFill="1" applyAlignment="1">
      <alignment vertical="top"/>
      <protection locked="0"/>
    </xf>
    <xf numFmtId="0" fontId="65" fillId="0" borderId="0" xfId="1" applyNumberFormat="1" applyFont="1" applyFill="1" applyBorder="1" applyAlignment="1">
      <alignment horizontal="left" vertical="top"/>
    </xf>
    <xf numFmtId="0" fontId="65" fillId="0" borderId="0" xfId="190" quotePrefix="1" applyNumberFormat="1" applyFont="1" applyFill="1" applyBorder="1" applyAlignment="1">
      <alignment horizontal="left" vertical="top"/>
    </xf>
    <xf numFmtId="0" fontId="65" fillId="0" borderId="0" xfId="717" quotePrefix="1" applyNumberFormat="1" applyFont="1" applyFill="1" applyAlignment="1">
      <alignment horizontal="left" vertical="center"/>
    </xf>
    <xf numFmtId="0" fontId="66" fillId="0" borderId="0" xfId="0" applyFont="1" applyFill="1" applyAlignment="1">
      <alignment horizontal="justify" vertical="top"/>
      <protection locked="0"/>
    </xf>
    <xf numFmtId="0" fontId="65" fillId="0" borderId="0" xfId="1" applyNumberFormat="1" applyFont="1" applyFill="1" applyBorder="1" applyAlignment="1">
      <alignment vertical="top"/>
    </xf>
    <xf numFmtId="186" fontId="65" fillId="0" borderId="0" xfId="1" applyNumberFormat="1" applyFont="1" applyFill="1" applyBorder="1" applyAlignment="1">
      <alignment horizontal="left" vertical="top"/>
    </xf>
    <xf numFmtId="0" fontId="65" fillId="0" borderId="0" xfId="0" applyFont="1" applyAlignment="1" applyProtection="1">
      <alignment horizontal="left" vertical="top"/>
      <protection locked="0"/>
    </xf>
    <xf numFmtId="0" fontId="66" fillId="0" borderId="0" xfId="42369" quotePrefix="1" applyNumberFormat="1" applyFont="1" applyFill="1" applyAlignment="1" applyProtection="1">
      <alignment vertical="top"/>
      <protection locked="0"/>
    </xf>
    <xf numFmtId="0" fontId="66" fillId="0" borderId="0" xfId="42369" quotePrefix="1" applyFont="1" applyFill="1" applyAlignment="1">
      <alignment vertical="top"/>
    </xf>
    <xf numFmtId="0" fontId="66" fillId="0" borderId="0" xfId="1" applyNumberFormat="1" applyFont="1" applyFill="1" applyBorder="1" applyAlignment="1">
      <alignment vertical="top"/>
    </xf>
    <xf numFmtId="0" fontId="66" fillId="0" borderId="0" xfId="337" applyFont="1" applyFill="1" applyAlignment="1">
      <alignment horizontal="justify" vertical="top" wrapText="1"/>
    </xf>
    <xf numFmtId="0" fontId="66" fillId="0" borderId="0" xfId="1" applyNumberFormat="1" applyFont="1" applyFill="1" applyAlignment="1">
      <alignment horizontal="justify" vertical="top"/>
    </xf>
    <xf numFmtId="0" fontId="65" fillId="0" borderId="0" xfId="190" applyNumberFormat="1" applyFont="1" applyFill="1" applyBorder="1" applyAlignment="1">
      <alignment horizontal="left" vertical="top"/>
    </xf>
    <xf numFmtId="0" fontId="66" fillId="0" borderId="0" xfId="42410" applyFont="1" applyFill="1" applyAlignment="1">
      <alignment vertical="top"/>
    </xf>
    <xf numFmtId="0" fontId="65" fillId="0" borderId="0" xfId="41987" applyNumberFormat="1" applyFont="1" applyFill="1" applyAlignment="1">
      <alignment vertical="top"/>
    </xf>
    <xf numFmtId="0" fontId="65" fillId="0" borderId="0" xfId="42410" applyFont="1" applyFill="1" applyAlignment="1">
      <alignment vertical="top"/>
    </xf>
    <xf numFmtId="0" fontId="65" fillId="0" borderId="0" xfId="190" applyNumberFormat="1" applyFont="1" applyFill="1" applyBorder="1" applyAlignment="1">
      <alignment horizontal="left"/>
    </xf>
    <xf numFmtId="166" fontId="66" fillId="0" borderId="0" xfId="1" applyNumberFormat="1" applyFont="1" applyFill="1" applyBorder="1" applyAlignment="1">
      <alignment vertical="top"/>
    </xf>
    <xf numFmtId="166" fontId="66" fillId="0" borderId="0" xfId="305" applyNumberFormat="1" applyFont="1" applyFill="1" applyBorder="1"/>
    <xf numFmtId="0" fontId="66" fillId="0" borderId="0" xfId="305" applyFont="1" applyFill="1" applyBorder="1"/>
    <xf numFmtId="0" fontId="66" fillId="0" borderId="0" xfId="185" applyNumberFormat="1" applyFont="1" applyFill="1" applyAlignment="1">
      <alignment horizontal="center"/>
    </xf>
    <xf numFmtId="166" fontId="66" fillId="0" borderId="0" xfId="185" applyNumberFormat="1" applyFont="1" applyFill="1" applyAlignment="1"/>
    <xf numFmtId="166" fontId="65" fillId="0" borderId="0" xfId="185" applyNumberFormat="1" applyFont="1" applyFill="1" applyBorder="1" applyAlignment="1"/>
    <xf numFmtId="166" fontId="65" fillId="0" borderId="0" xfId="185" applyNumberFormat="1" applyFont="1" applyFill="1" applyAlignment="1"/>
    <xf numFmtId="0" fontId="65" fillId="0" borderId="0" xfId="0" quotePrefix="1" applyNumberFormat="1" applyFont="1" applyFill="1" applyAlignment="1" applyProtection="1">
      <alignment vertical="top"/>
    </xf>
    <xf numFmtId="0" fontId="65" fillId="0" borderId="0" xfId="0" applyNumberFormat="1" applyFont="1" applyFill="1" applyAlignment="1" applyProtection="1">
      <alignment vertical="center"/>
    </xf>
    <xf numFmtId="0" fontId="65" fillId="0" borderId="0" xfId="307" applyNumberFormat="1" applyFont="1" applyFill="1" applyBorder="1" applyAlignment="1"/>
    <xf numFmtId="0" fontId="123" fillId="0" borderId="0" xfId="0" applyNumberFormat="1" applyFont="1" applyFill="1" applyAlignment="1" applyProtection="1">
      <alignment vertical="center"/>
    </xf>
    <xf numFmtId="0" fontId="66" fillId="0" borderId="0" xfId="305" applyFont="1" applyFill="1" applyBorder="1" applyAlignment="1"/>
    <xf numFmtId="0" fontId="257" fillId="0" borderId="0" xfId="626" applyFont="1" applyFill="1" applyAlignment="1"/>
    <xf numFmtId="0" fontId="65" fillId="0" borderId="0" xfId="0" applyFont="1" applyFill="1" applyProtection="1"/>
    <xf numFmtId="0" fontId="65" fillId="0" borderId="0" xfId="0" quotePrefix="1" applyFont="1" applyFill="1" applyAlignment="1">
      <alignment horizontal="center" wrapText="1"/>
      <protection locked="0"/>
    </xf>
    <xf numFmtId="166" fontId="66" fillId="0" borderId="18" xfId="185" applyNumberFormat="1" applyFont="1" applyFill="1" applyBorder="1" applyAlignment="1"/>
    <xf numFmtId="0" fontId="66" fillId="0" borderId="0" xfId="305" applyFont="1" applyFill="1" applyBorder="1" applyAlignment="1">
      <alignment horizontal="left"/>
    </xf>
    <xf numFmtId="0" fontId="66" fillId="0" borderId="0" xfId="42511" quotePrefix="1" applyFont="1" applyFill="1" applyAlignment="1">
      <alignment horizontal="left" vertical="top"/>
    </xf>
    <xf numFmtId="0" fontId="65" fillId="0" borderId="0" xfId="0" applyFont="1" applyFill="1" applyAlignment="1">
      <alignment horizontal="center"/>
      <protection locked="0"/>
    </xf>
    <xf numFmtId="0" fontId="65" fillId="0" borderId="0" xfId="0" applyNumberFormat="1" applyFont="1" applyFill="1" applyAlignment="1">
      <protection locked="0"/>
    </xf>
    <xf numFmtId="0" fontId="66" fillId="0" borderId="0" xfId="0" applyNumberFormat="1" applyFont="1" applyFill="1" applyAlignment="1" applyProtection="1">
      <alignment horizontal="justify" vertical="top" wrapText="1"/>
    </xf>
    <xf numFmtId="2" fontId="66" fillId="38" borderId="0" xfId="320" applyNumberFormat="1" applyFont="1" applyFill="1" applyAlignment="1" applyProtection="1">
      <alignment vertical="top" wrapText="1"/>
      <protection locked="0"/>
    </xf>
    <xf numFmtId="37" fontId="65" fillId="27" borderId="0" xfId="2533" applyNumberFormat="1" applyFont="1" applyFill="1" applyBorder="1" applyAlignment="1">
      <alignment horizontal="center"/>
    </xf>
    <xf numFmtId="194" fontId="66" fillId="38" borderId="0" xfId="320" applyNumberFormat="1" applyFont="1" applyFill="1" applyAlignment="1" applyProtection="1">
      <alignment vertical="top" wrapText="1"/>
      <protection locked="0"/>
    </xf>
    <xf numFmtId="0" fontId="65" fillId="0" borderId="0" xfId="305" applyNumberFormat="1" applyFont="1" applyFill="1" applyAlignment="1">
      <alignment vertical="center"/>
    </xf>
    <xf numFmtId="166" fontId="66" fillId="0" borderId="0" xfId="305" applyNumberFormat="1" applyFont="1" applyFill="1" applyAlignment="1">
      <alignment vertical="top"/>
    </xf>
    <xf numFmtId="228" fontId="65" fillId="0" borderId="0" xfId="0" quotePrefix="1" applyNumberFormat="1" applyFont="1" applyFill="1" applyBorder="1" applyAlignment="1">
      <alignment horizontal="left" vertical="top"/>
      <protection locked="0"/>
    </xf>
    <xf numFmtId="166" fontId="69" fillId="0" borderId="0" xfId="185" applyNumberFormat="1" applyFont="1" applyFill="1"/>
    <xf numFmtId="0" fontId="67" fillId="0" borderId="0" xfId="2533" applyNumberFormat="1" applyFont="1" applyFill="1" applyBorder="1" applyAlignment="1">
      <alignment horizontal="center"/>
    </xf>
    <xf numFmtId="0" fontId="258" fillId="27" borderId="0" xfId="2449" applyNumberFormat="1" applyFont="1" applyFill="1" applyBorder="1" applyAlignment="1">
      <alignment horizontal="center" vertical="center"/>
    </xf>
    <xf numFmtId="0" fontId="65" fillId="0" borderId="0" xfId="0" applyFont="1" applyFill="1" applyBorder="1" applyAlignment="1">
      <alignment vertical="top"/>
      <protection locked="0"/>
    </xf>
    <xf numFmtId="41" fontId="302" fillId="0" borderId="0" xfId="185" applyNumberFormat="1" applyFont="1" applyFill="1" applyBorder="1" applyAlignment="1">
      <alignment vertical="top"/>
    </xf>
    <xf numFmtId="166" fontId="65" fillId="0" borderId="0" xfId="279" applyNumberFormat="1" applyFont="1" applyFill="1" applyAlignment="1">
      <alignment horizontal="center"/>
    </xf>
    <xf numFmtId="0" fontId="303" fillId="0" borderId="0" xfId="553" quotePrefix="1" applyFont="1" applyFill="1" applyAlignment="1">
      <alignment horizontal="center"/>
    </xf>
    <xf numFmtId="0" fontId="66" fillId="0" borderId="0" xfId="306" applyFont="1" applyFill="1" applyAlignment="1"/>
    <xf numFmtId="0" fontId="65" fillId="0" borderId="0" xfId="305" quotePrefix="1" applyNumberFormat="1" applyFont="1" applyFill="1" applyBorder="1" applyAlignment="1">
      <alignment horizontal="left" vertical="top"/>
    </xf>
    <xf numFmtId="166" fontId="66" fillId="0" borderId="0" xfId="154" applyNumberFormat="1" applyFont="1" applyFill="1" applyAlignment="1" applyProtection="1">
      <alignment vertical="top"/>
      <protection locked="0"/>
    </xf>
    <xf numFmtId="0" fontId="66" fillId="0" borderId="0" xfId="359" applyNumberFormat="1" applyFont="1" applyFill="1" applyAlignment="1">
      <alignment vertical="top"/>
    </xf>
    <xf numFmtId="166" fontId="302" fillId="0" borderId="0" xfId="154" applyNumberFormat="1" applyFont="1" applyFill="1" applyBorder="1" applyAlignment="1">
      <alignment vertical="top"/>
    </xf>
    <xf numFmtId="0" fontId="66" fillId="27" borderId="0" xfId="2533" applyNumberFormat="1" applyFont="1" applyFill="1" applyBorder="1" applyAlignment="1"/>
    <xf numFmtId="0" fontId="66" fillId="0" borderId="0" xfId="718" applyNumberFormat="1" applyFont="1" applyFill="1" applyAlignment="1">
      <alignment horizontal="justify" vertical="top"/>
    </xf>
    <xf numFmtId="166" fontId="66" fillId="0" borderId="0" xfId="154" applyNumberFormat="1" applyFont="1" applyFill="1" applyAlignment="1" applyProtection="1">
      <alignment vertical="top"/>
    </xf>
    <xf numFmtId="0" fontId="66" fillId="27" borderId="0" xfId="0" applyFont="1" applyFill="1">
      <protection locked="0"/>
    </xf>
    <xf numFmtId="211" fontId="66" fillId="0" borderId="0" xfId="605" applyNumberFormat="1" applyFont="1" applyFill="1" applyAlignment="1">
      <alignment horizontal="center" vertical="top"/>
    </xf>
    <xf numFmtId="0" fontId="69" fillId="0" borderId="0" xfId="42591" applyFont="1" applyFill="1" applyAlignment="1">
      <alignment horizontal="center" vertical="top"/>
    </xf>
    <xf numFmtId="0" fontId="65" fillId="0" borderId="0" xfId="0" quotePrefix="1" applyFont="1" applyFill="1" applyBorder="1" applyAlignment="1">
      <alignment horizontal="left" vertical="top"/>
      <protection locked="0"/>
    </xf>
    <xf numFmtId="0" fontId="66" fillId="0" borderId="0" xfId="0" applyNumberFormat="1" applyFont="1" applyFill="1" applyAlignment="1" applyProtection="1">
      <alignment vertical="top" wrapText="1"/>
    </xf>
    <xf numFmtId="0" fontId="66" fillId="0" borderId="0" xfId="2376" applyFont="1" applyFill="1" applyAlignment="1" applyProtection="1">
      <alignment vertical="top"/>
    </xf>
    <xf numFmtId="0" fontId="69" fillId="0" borderId="0" xfId="42591" applyFont="1" applyFill="1" applyAlignment="1">
      <alignment vertical="top"/>
    </xf>
    <xf numFmtId="0" fontId="65" fillId="0" borderId="0" xfId="0" quotePrefix="1" applyFont="1" applyFill="1" applyAlignment="1">
      <alignment horizontal="left" vertical="center"/>
      <protection locked="0"/>
    </xf>
    <xf numFmtId="166" fontId="69" fillId="0" borderId="0" xfId="745" applyNumberFormat="1" applyFont="1" applyFill="1" applyAlignment="1">
      <alignment vertical="top"/>
    </xf>
    <xf numFmtId="0" fontId="302" fillId="0" borderId="0" xfId="0" applyFont="1" applyFill="1" applyAlignment="1" applyProtection="1">
      <alignment vertical="top"/>
    </xf>
    <xf numFmtId="0" fontId="300" fillId="27" borderId="35" xfId="0" applyFont="1" applyFill="1" applyBorder="1" applyAlignment="1">
      <alignment horizontal="left" vertical="center"/>
      <protection locked="0"/>
    </xf>
    <xf numFmtId="37" fontId="65" fillId="27" borderId="0" xfId="2533" applyNumberFormat="1" applyFont="1" applyFill="1" applyBorder="1" applyAlignment="1"/>
    <xf numFmtId="0" fontId="303" fillId="0" borderId="0" xfId="553" applyFont="1" applyFill="1" applyAlignment="1"/>
    <xf numFmtId="228" fontId="66" fillId="0" borderId="0" xfId="0" applyNumberFormat="1" applyFont="1" applyFill="1" applyBorder="1" applyAlignment="1">
      <alignment vertical="top"/>
      <protection locked="0"/>
    </xf>
    <xf numFmtId="166" fontId="66" fillId="0" borderId="0" xfId="154" applyNumberFormat="1" applyFont="1" applyFill="1" applyAlignment="1">
      <alignment vertical="top"/>
    </xf>
    <xf numFmtId="0" fontId="66" fillId="0" borderId="0" xfId="0" applyNumberFormat="1" applyFont="1" applyFill="1" applyBorder="1" applyAlignment="1">
      <alignment horizontal="left" vertical="top"/>
      <protection locked="0"/>
    </xf>
    <xf numFmtId="0" fontId="66" fillId="0" borderId="0" xfId="0" applyFont="1" applyFill="1" applyBorder="1" applyAlignment="1">
      <alignment vertical="top"/>
      <protection locked="0"/>
    </xf>
    <xf numFmtId="0" fontId="303" fillId="0" borderId="0" xfId="0" applyNumberFormat="1" applyFont="1" applyFill="1" applyBorder="1" applyAlignment="1">
      <alignment horizontal="center" vertical="top"/>
      <protection locked="0"/>
    </xf>
    <xf numFmtId="0" fontId="258" fillId="27" borderId="0" xfId="305" applyFont="1" applyFill="1" applyBorder="1" applyAlignment="1">
      <alignment horizontal="center"/>
    </xf>
    <xf numFmtId="0" fontId="66" fillId="27" borderId="0" xfId="0" applyFont="1" applyFill="1" applyAlignment="1">
      <alignment vertical="top"/>
      <protection locked="0"/>
    </xf>
    <xf numFmtId="0" fontId="302" fillId="0" borderId="0" xfId="717" applyFont="1" applyFill="1" applyBorder="1"/>
    <xf numFmtId="0" fontId="302" fillId="0" borderId="0" xfId="0" applyFont="1" applyFill="1">
      <protection locked="0"/>
    </xf>
    <xf numFmtId="16" fontId="66" fillId="27" borderId="0" xfId="0" applyNumberFormat="1" applyFont="1" applyFill="1" applyAlignment="1">
      <alignment vertical="top"/>
      <protection locked="0"/>
    </xf>
    <xf numFmtId="0" fontId="66" fillId="0" borderId="0" xfId="605" applyFont="1" applyFill="1" applyAlignment="1">
      <alignment horizontal="left" vertical="top"/>
    </xf>
    <xf numFmtId="228" fontId="65" fillId="0" borderId="0" xfId="0" applyNumberFormat="1" applyFont="1" applyFill="1" applyAlignment="1">
      <alignment horizontal="left" vertical="top"/>
      <protection locked="0"/>
    </xf>
    <xf numFmtId="0" fontId="65" fillId="0" borderId="0" xfId="0" applyFont="1" applyFill="1" applyAlignment="1" applyProtection="1">
      <alignment vertical="top"/>
    </xf>
    <xf numFmtId="0" fontId="66" fillId="0" borderId="0" xfId="2" applyNumberFormat="1" applyFont="1" applyFill="1"/>
    <xf numFmtId="198" fontId="66" fillId="0" borderId="0" xfId="748" applyFont="1" applyFill="1" applyAlignment="1">
      <alignment horizontal="justify" vertical="top"/>
    </xf>
    <xf numFmtId="0" fontId="66" fillId="0" borderId="0" xfId="718" applyFont="1" applyFill="1" applyAlignment="1">
      <alignment horizontal="left" vertical="top" wrapText="1"/>
    </xf>
    <xf numFmtId="0" fontId="258" fillId="0" borderId="0" xfId="2449" applyNumberFormat="1" applyFont="1" applyFill="1" applyBorder="1" applyAlignment="1">
      <alignment horizontal="center" vertical="center"/>
    </xf>
    <xf numFmtId="166" fontId="258" fillId="27" borderId="0" xfId="522" quotePrefix="1" applyNumberFormat="1" applyFont="1" applyFill="1" applyAlignment="1"/>
    <xf numFmtId="0" fontId="66" fillId="0" borderId="0" xfId="0" applyFont="1" applyFill="1" applyAlignment="1" applyProtection="1">
      <alignment vertical="top"/>
    </xf>
    <xf numFmtId="0" fontId="302" fillId="0" borderId="0" xfId="1" applyFont="1" applyFill="1" applyAlignment="1">
      <alignment vertical="top"/>
    </xf>
    <xf numFmtId="0" fontId="66" fillId="0" borderId="0" xfId="718" applyNumberFormat="1" applyFont="1" applyFill="1" applyAlignment="1">
      <alignment vertical="top"/>
    </xf>
    <xf numFmtId="166" fontId="65" fillId="0" borderId="0" xfId="279" applyNumberFormat="1" applyFont="1" applyFill="1" applyAlignment="1">
      <alignment horizontal="center" vertical="center"/>
    </xf>
    <xf numFmtId="166" fontId="66" fillId="0" borderId="0" xfId="154" applyNumberFormat="1" applyFont="1" applyProtection="1">
      <protection locked="0"/>
    </xf>
    <xf numFmtId="43" fontId="69" fillId="0" borderId="0" xfId="42591" applyNumberFormat="1" applyFont="1" applyFill="1" applyAlignment="1">
      <alignment vertical="top"/>
    </xf>
    <xf numFmtId="0" fontId="65" fillId="0" borderId="0" xfId="42591" applyFont="1" applyFill="1" applyBorder="1" applyAlignment="1" applyProtection="1">
      <alignment horizontal="left"/>
      <protection locked="0"/>
    </xf>
    <xf numFmtId="43" fontId="66" fillId="38" borderId="0" xfId="0" applyNumberFormat="1" applyFont="1" applyFill="1">
      <protection locked="0"/>
    </xf>
    <xf numFmtId="0" fontId="65" fillId="0" borderId="0" xfId="1" applyNumberFormat="1" applyFont="1" applyFill="1"/>
    <xf numFmtId="166" fontId="66" fillId="27" borderId="0" xfId="392" applyNumberFormat="1" applyFont="1" applyFill="1" applyAlignment="1">
      <alignment vertical="top"/>
    </xf>
    <xf numFmtId="166" fontId="66" fillId="0" borderId="0" xfId="392" applyNumberFormat="1" applyFont="1" applyFill="1"/>
    <xf numFmtId="171" fontId="69" fillId="0" borderId="0" xfId="745" applyNumberFormat="1" applyFont="1" applyFill="1" applyAlignment="1">
      <alignment vertical="top"/>
    </xf>
    <xf numFmtId="0" fontId="65" fillId="0" borderId="0" xfId="0" applyNumberFormat="1" applyFont="1" applyFill="1" applyAlignment="1">
      <alignment horizontal="left" vertical="top"/>
      <protection locked="0"/>
    </xf>
    <xf numFmtId="0" fontId="66" fillId="0" borderId="0" xfId="0" applyFont="1" applyFill="1" applyAlignment="1">
      <alignment horizontal="left" vertical="top" indent="1"/>
      <protection locked="0"/>
    </xf>
    <xf numFmtId="0" fontId="258" fillId="0" borderId="0" xfId="2417" applyNumberFormat="1" applyFont="1" applyFill="1" applyBorder="1" applyAlignment="1">
      <alignment horizontal="center" vertical="center"/>
    </xf>
    <xf numFmtId="166" fontId="302" fillId="0" borderId="0" xfId="185" applyNumberFormat="1" applyFont="1" applyFill="1"/>
    <xf numFmtId="16" fontId="66" fillId="0" borderId="0" xfId="0" applyNumberFormat="1" applyFont="1" applyFill="1" applyAlignment="1">
      <alignment vertical="top"/>
      <protection locked="0"/>
    </xf>
    <xf numFmtId="228" fontId="65" fillId="0" borderId="0" xfId="0" applyNumberFormat="1" applyFont="1" applyFill="1" applyBorder="1" applyAlignment="1">
      <alignment horizontal="left" vertical="top"/>
      <protection locked="0"/>
    </xf>
    <xf numFmtId="0" fontId="66" fillId="0" borderId="0" xfId="0" quotePrefix="1" applyFont="1" applyFill="1" applyAlignment="1">
      <alignment vertical="top"/>
      <protection locked="0"/>
    </xf>
    <xf numFmtId="43" fontId="66" fillId="0" borderId="0" xfId="154" applyFont="1" applyProtection="1">
      <protection locked="0"/>
    </xf>
    <xf numFmtId="0" fontId="257" fillId="0" borderId="0" xfId="305" applyNumberFormat="1" applyFont="1" applyFill="1" applyAlignment="1">
      <alignment vertical="center"/>
    </xf>
    <xf numFmtId="0" fontId="66" fillId="0" borderId="0" xfId="305" applyFont="1" applyFill="1" applyBorder="1" applyAlignment="1">
      <alignment vertical="top"/>
    </xf>
    <xf numFmtId="10" fontId="66" fillId="0" borderId="0" xfId="320" applyNumberFormat="1" applyFont="1" applyFill="1" applyAlignment="1" applyProtection="1">
      <alignment vertical="top" wrapText="1"/>
      <protection locked="0"/>
    </xf>
    <xf numFmtId="187" fontId="66" fillId="0" borderId="0" xfId="605" applyNumberFormat="1" applyFont="1" applyFill="1" applyAlignment="1">
      <alignment vertical="top"/>
    </xf>
    <xf numFmtId="166" fontId="69" fillId="0" borderId="0" xfId="4649" applyNumberFormat="1" applyFont="1" applyFill="1" applyAlignment="1">
      <alignment vertical="top"/>
    </xf>
    <xf numFmtId="0" fontId="66" fillId="0" borderId="0" xfId="717" applyFont="1" applyFill="1" applyBorder="1"/>
    <xf numFmtId="0" fontId="66" fillId="0" borderId="0" xfId="0" applyFont="1" applyFill="1" applyAlignment="1" applyProtection="1">
      <alignment horizontal="left" vertical="top"/>
    </xf>
    <xf numFmtId="0" fontId="300" fillId="0" borderId="0" xfId="42591" applyFont="1" applyFill="1" applyAlignment="1">
      <alignment vertical="top"/>
    </xf>
    <xf numFmtId="166" fontId="69" fillId="0" borderId="0" xfId="154" applyNumberFormat="1" applyFont="1" applyFill="1" applyBorder="1" applyAlignment="1">
      <alignment vertical="top"/>
    </xf>
    <xf numFmtId="0" fontId="66" fillId="0" borderId="0" xfId="305" applyFont="1" applyFill="1" applyBorder="1" applyAlignment="1">
      <alignment vertical="center"/>
    </xf>
    <xf numFmtId="166" fontId="302" fillId="0" borderId="0" xfId="154" applyNumberFormat="1" applyFont="1" applyFill="1" applyAlignment="1">
      <alignment vertical="top"/>
    </xf>
    <xf numFmtId="0" fontId="66" fillId="27" borderId="0" xfId="0" applyFont="1" applyFill="1" applyBorder="1" applyAlignment="1">
      <alignment vertical="top"/>
      <protection locked="0"/>
    </xf>
    <xf numFmtId="0" fontId="258" fillId="0" borderId="0" xfId="522" applyFont="1" applyFill="1" applyBorder="1" applyAlignment="1"/>
    <xf numFmtId="0" fontId="66" fillId="0" borderId="0" xfId="305" applyFont="1" applyFill="1" applyAlignment="1">
      <alignment vertical="top"/>
    </xf>
    <xf numFmtId="0" fontId="66" fillId="0" borderId="0" xfId="0" applyFont="1" applyFill="1" applyAlignment="1">
      <alignment vertical="top" wrapText="1"/>
      <protection locked="0"/>
    </xf>
    <xf numFmtId="0" fontId="65" fillId="0" borderId="0" xfId="522" applyFont="1" applyFill="1" applyAlignment="1">
      <alignment vertical="top"/>
    </xf>
    <xf numFmtId="41" fontId="65" fillId="0" borderId="0" xfId="154" applyNumberFormat="1" applyFont="1" applyFill="1" applyBorder="1" applyAlignment="1">
      <alignment vertical="top"/>
    </xf>
    <xf numFmtId="0" fontId="300" fillId="27" borderId="0" xfId="0" applyFont="1" applyFill="1" applyBorder="1" applyAlignment="1">
      <alignment horizontal="left" vertical="center"/>
      <protection locked="0"/>
    </xf>
    <xf numFmtId="173" fontId="66" fillId="38" borderId="0" xfId="320" applyNumberFormat="1" applyFont="1" applyFill="1" applyAlignment="1" applyProtection="1">
      <alignment vertical="top" wrapText="1"/>
      <protection locked="0"/>
    </xf>
    <xf numFmtId="41" fontId="69" fillId="0" borderId="0" xfId="154" applyNumberFormat="1" applyFont="1" applyFill="1" applyBorder="1" applyAlignment="1">
      <alignment vertical="top"/>
    </xf>
    <xf numFmtId="0" fontId="66" fillId="0" borderId="0" xfId="359" applyNumberFormat="1" applyFont="1" applyFill="1" applyAlignment="1">
      <alignment vertical="top" wrapText="1"/>
    </xf>
    <xf numFmtId="166" fontId="69" fillId="0" borderId="0" xfId="154" applyNumberFormat="1" applyFont="1" applyFill="1" applyBorder="1" applyAlignment="1" applyProtection="1">
      <alignment vertical="top"/>
      <protection locked="0"/>
    </xf>
    <xf numFmtId="166" fontId="258" fillId="0" borderId="0" xfId="522" quotePrefix="1" applyNumberFormat="1" applyFont="1" applyFill="1" applyAlignment="1"/>
    <xf numFmtId="0" fontId="303" fillId="0" borderId="0" xfId="553" applyFont="1" applyFill="1" applyAlignment="1">
      <alignment horizontal="center"/>
    </xf>
    <xf numFmtId="166" fontId="66" fillId="0" borderId="18" xfId="745" applyNumberFormat="1" applyFont="1" applyFill="1" applyBorder="1" applyAlignment="1"/>
    <xf numFmtId="0" fontId="66" fillId="0" borderId="0" xfId="718" quotePrefix="1" applyFont="1" applyFill="1" applyAlignment="1">
      <alignment horizontal="justify" vertical="top"/>
    </xf>
    <xf numFmtId="0" fontId="258" fillId="0" borderId="0" xfId="522" quotePrefix="1" applyFont="1" applyFill="1" applyAlignment="1">
      <alignment horizontal="left" vertical="center"/>
    </xf>
    <xf numFmtId="0" fontId="66" fillId="0" borderId="0" xfId="718" applyFont="1" applyFill="1" applyAlignment="1">
      <alignment horizontal="justify" vertical="top"/>
    </xf>
    <xf numFmtId="0" fontId="65" fillId="0" borderId="0" xfId="1651" applyFont="1" applyFill="1" applyAlignment="1">
      <alignment vertical="top"/>
    </xf>
    <xf numFmtId="0" fontId="65" fillId="0" borderId="0" xfId="2689" applyNumberFormat="1" applyFont="1" applyFill="1" applyAlignment="1">
      <alignment vertical="top"/>
    </xf>
    <xf numFmtId="0" fontId="65" fillId="0" borderId="0" xfId="522" applyNumberFormat="1" applyFont="1" applyFill="1" applyBorder="1" applyAlignment="1">
      <alignment horizontal="left" vertical="top"/>
    </xf>
    <xf numFmtId="0" fontId="66" fillId="0" borderId="0" xfId="522" applyFont="1" applyFill="1" applyBorder="1" applyAlignment="1">
      <alignment horizontal="justify" vertical="top"/>
    </xf>
    <xf numFmtId="0" fontId="258" fillId="0" borderId="0" xfId="305" quotePrefix="1" applyFont="1" applyFill="1" applyBorder="1" applyAlignment="1"/>
    <xf numFmtId="0" fontId="258" fillId="0" borderId="0" xfId="305" applyFont="1" applyFill="1" applyBorder="1" applyAlignment="1"/>
    <xf numFmtId="0" fontId="66" fillId="0" borderId="0" xfId="522" applyFont="1" applyFill="1"/>
    <xf numFmtId="0" fontId="258" fillId="0" borderId="0" xfId="305" applyFont="1" applyFill="1" applyBorder="1" applyAlignment="1">
      <alignment horizontal="center"/>
    </xf>
    <xf numFmtId="0" fontId="66" fillId="0" borderId="0" xfId="48667" applyFont="1" applyFill="1" applyAlignment="1">
      <alignment vertical="top" wrapText="1"/>
    </xf>
    <xf numFmtId="0" fontId="65" fillId="0" borderId="0" xfId="0" applyFont="1" applyFill="1" applyAlignment="1">
      <alignment horizontal="center"/>
      <protection locked="0"/>
    </xf>
    <xf numFmtId="0" fontId="65" fillId="0" borderId="0" xfId="0" applyNumberFormat="1" applyFont="1" applyFill="1" applyAlignment="1">
      <protection locked="0"/>
    </xf>
    <xf numFmtId="0" fontId="66" fillId="0" borderId="0" xfId="0" applyFont="1" applyFill="1" applyAlignment="1">
      <alignment horizontal="justify" vertical="top" wrapText="1"/>
      <protection locked="0"/>
    </xf>
    <xf numFmtId="0" fontId="66" fillId="0" borderId="0" xfId="0" applyFont="1" applyAlignment="1">
      <alignment horizontal="justify" vertical="top"/>
      <protection locked="0"/>
    </xf>
    <xf numFmtId="0" fontId="65" fillId="0" borderId="0" xfId="306" applyNumberFormat="1" applyFont="1" applyFill="1" applyBorder="1" applyAlignment="1">
      <alignment vertical="center"/>
    </xf>
    <xf numFmtId="0" fontId="65" fillId="0" borderId="0" xfId="0" applyFont="1" applyFill="1" applyBorder="1" applyAlignment="1">
      <alignment horizontal="left" vertical="top"/>
      <protection locked="0"/>
    </xf>
    <xf numFmtId="0" fontId="65" fillId="0" borderId="0" xfId="711" quotePrefix="1" applyNumberFormat="1" applyFont="1" applyFill="1" applyAlignment="1">
      <alignment horizontal="left"/>
    </xf>
    <xf numFmtId="228" fontId="66" fillId="0" borderId="0" xfId="0" applyNumberFormat="1" applyFont="1" applyFill="1" applyAlignment="1">
      <alignment horizontal="left" vertical="top"/>
      <protection locked="0"/>
    </xf>
    <xf numFmtId="0" fontId="258" fillId="27" borderId="1" xfId="305" applyFont="1" applyFill="1" applyBorder="1" applyAlignment="1"/>
    <xf numFmtId="228" fontId="66" fillId="0" borderId="0" xfId="279" applyNumberFormat="1" applyFont="1" applyFill="1"/>
    <xf numFmtId="0" fontId="65" fillId="0" borderId="0" xfId="309" quotePrefix="1" applyFont="1" applyFill="1" applyAlignment="1">
      <alignment horizontal="center" vertical="top"/>
    </xf>
    <xf numFmtId="41" fontId="69" fillId="0" borderId="0" xfId="0" applyNumberFormat="1" applyFont="1" applyFill="1" applyBorder="1" applyAlignment="1">
      <alignment vertical="top"/>
      <protection locked="0"/>
    </xf>
    <xf numFmtId="41" fontId="66" fillId="0" borderId="0" xfId="0" applyNumberFormat="1" applyFont="1" applyFill="1" applyBorder="1" applyAlignment="1">
      <alignment vertical="top"/>
      <protection locked="0"/>
    </xf>
    <xf numFmtId="0" fontId="65" fillId="0" borderId="0" xfId="0" applyFont="1" applyFill="1" applyBorder="1" applyAlignment="1">
      <alignment horizontal="left" vertical="top" indent="1"/>
      <protection locked="0"/>
    </xf>
    <xf numFmtId="0" fontId="66" fillId="0" borderId="0" xfId="0" applyFont="1" applyFill="1" applyBorder="1" applyAlignment="1" applyProtection="1">
      <alignment horizontal="left" vertical="top"/>
    </xf>
    <xf numFmtId="166" fontId="65" fillId="27" borderId="0" xfId="154" applyNumberFormat="1" applyFont="1" applyFill="1" applyBorder="1" applyAlignment="1">
      <alignment vertical="top"/>
    </xf>
    <xf numFmtId="166" fontId="69" fillId="27" borderId="0" xfId="154" applyNumberFormat="1" applyFont="1" applyFill="1" applyBorder="1" applyAlignment="1">
      <alignment vertical="top"/>
    </xf>
    <xf numFmtId="166" fontId="66" fillId="27" borderId="0" xfId="154" applyNumberFormat="1" applyFont="1" applyFill="1" applyBorder="1" applyAlignment="1">
      <alignment vertical="top"/>
    </xf>
    <xf numFmtId="166" fontId="66" fillId="27" borderId="0" xfId="154" applyNumberFormat="1" applyFont="1" applyFill="1" applyAlignment="1" applyProtection="1">
      <alignment vertical="top"/>
      <protection locked="0"/>
    </xf>
    <xf numFmtId="0" fontId="257" fillId="0" borderId="0" xfId="305" applyNumberFormat="1" applyFont="1" applyFill="1" applyAlignment="1"/>
    <xf numFmtId="166" fontId="65" fillId="27" borderId="0" xfId="154" applyNumberFormat="1" applyFont="1" applyFill="1" applyAlignment="1" applyProtection="1">
      <alignment vertical="top"/>
      <protection locked="0"/>
    </xf>
    <xf numFmtId="0" fontId="258" fillId="0" borderId="0" xfId="305" applyNumberFormat="1" applyFont="1" applyFill="1" applyAlignment="1"/>
    <xf numFmtId="0" fontId="257" fillId="0" borderId="0" xfId="522" applyFont="1" applyFill="1" applyBorder="1" applyAlignment="1"/>
    <xf numFmtId="0" fontId="65" fillId="0" borderId="0" xfId="308" applyFont="1" applyFill="1" applyAlignment="1">
      <alignment vertical="top"/>
    </xf>
    <xf numFmtId="0" fontId="69" fillId="0" borderId="0" xfId="0" applyFont="1" applyFill="1" applyBorder="1" applyAlignment="1">
      <alignment vertical="top"/>
      <protection locked="0"/>
    </xf>
    <xf numFmtId="166" fontId="300" fillId="27" borderId="0" xfId="154" applyNumberFormat="1" applyFont="1" applyFill="1" applyBorder="1" applyAlignment="1">
      <alignment vertical="top"/>
    </xf>
    <xf numFmtId="0" fontId="65" fillId="0" borderId="0" xfId="0" applyNumberFormat="1" applyFont="1" applyFill="1" applyProtection="1"/>
    <xf numFmtId="0" fontId="65" fillId="27" borderId="0" xfId="0" applyFont="1" applyFill="1" applyAlignment="1">
      <alignment vertical="top"/>
      <protection locked="0"/>
    </xf>
    <xf numFmtId="43" fontId="66" fillId="27" borderId="0" xfId="154" applyFont="1" applyFill="1" applyAlignment="1" applyProtection="1">
      <alignment vertical="top"/>
      <protection locked="0"/>
    </xf>
    <xf numFmtId="43" fontId="66" fillId="0" borderId="0" xfId="154" applyFont="1" applyFill="1" applyAlignment="1" applyProtection="1">
      <alignment vertical="top"/>
      <protection locked="0"/>
    </xf>
    <xf numFmtId="0" fontId="66" fillId="0" borderId="0" xfId="306" applyNumberFormat="1" applyFont="1" applyFill="1" applyBorder="1" applyAlignment="1">
      <alignment vertical="center"/>
    </xf>
    <xf numFmtId="0" fontId="300" fillId="0" borderId="0" xfId="0" applyFont="1" applyFill="1" applyBorder="1" applyAlignment="1">
      <alignment horizontal="left" vertical="center"/>
      <protection locked="0"/>
    </xf>
    <xf numFmtId="166" fontId="66" fillId="0" borderId="0" xfId="392" applyNumberFormat="1" applyFont="1" applyFill="1" applyAlignment="1">
      <alignment vertical="top"/>
    </xf>
    <xf numFmtId="0" fontId="65" fillId="0" borderId="0" xfId="0" applyFont="1" applyFill="1" applyBorder="1" applyAlignment="1">
      <alignment horizontal="left" vertical="center"/>
      <protection locked="0"/>
    </xf>
    <xf numFmtId="0" fontId="65" fillId="0" borderId="0" xfId="0" applyFont="1" applyFill="1" applyAlignment="1">
      <alignment horizontal="left" vertical="center"/>
      <protection locked="0"/>
    </xf>
    <xf numFmtId="0" fontId="66" fillId="0" borderId="0" xfId="0" applyFont="1" applyFill="1" applyBorder="1" applyAlignment="1">
      <alignment horizontal="justify" vertical="top" wrapText="1"/>
      <protection locked="0"/>
    </xf>
    <xf numFmtId="37" fontId="66" fillId="0" borderId="0" xfId="0" applyNumberFormat="1" applyFont="1" applyFill="1" applyBorder="1" applyAlignment="1">
      <alignment horizontal="centerContinuous" vertical="top"/>
      <protection locked="0"/>
    </xf>
    <xf numFmtId="0" fontId="66" fillId="0" borderId="0" xfId="305" applyFont="1" applyFill="1" applyAlignment="1">
      <alignment horizontal="centerContinuous" vertical="top"/>
    </xf>
    <xf numFmtId="0" fontId="66" fillId="0" borderId="0" xfId="308" applyNumberFormat="1" applyFont="1" applyFill="1" applyAlignment="1">
      <alignment vertical="top"/>
    </xf>
    <xf numFmtId="0" fontId="66" fillId="0" borderId="0" xfId="308" applyNumberFormat="1" applyFont="1" applyFill="1" applyBorder="1" applyAlignment="1">
      <alignment vertical="top"/>
    </xf>
    <xf numFmtId="166" fontId="69" fillId="0" borderId="0" xfId="154" applyNumberFormat="1" applyFont="1" applyFill="1" applyBorder="1" applyAlignment="1" applyProtection="1">
      <alignment horizontal="centerContinuous" vertical="top"/>
      <protection locked="0"/>
    </xf>
    <xf numFmtId="166" fontId="66" fillId="0" borderId="0" xfId="154" applyNumberFormat="1" applyFont="1" applyFill="1" applyBorder="1" applyAlignment="1">
      <alignment horizontal="centerContinuous" vertical="top"/>
    </xf>
    <xf numFmtId="166" fontId="300" fillId="27" borderId="0" xfId="154" applyNumberFormat="1" applyFont="1" applyFill="1" applyBorder="1" applyAlignment="1" applyProtection="1">
      <alignment horizontal="left" vertical="center"/>
      <protection locked="0"/>
    </xf>
    <xf numFmtId="166" fontId="300" fillId="27" borderId="0" xfId="154" applyNumberFormat="1" applyFont="1" applyFill="1" applyBorder="1" applyAlignment="1" applyProtection="1">
      <alignment vertical="top" wrapText="1"/>
      <protection locked="0"/>
    </xf>
    <xf numFmtId="0" fontId="300" fillId="27" borderId="0" xfId="0" applyFont="1" applyFill="1" applyBorder="1" applyAlignment="1">
      <alignment vertical="top" wrapText="1"/>
      <protection locked="0"/>
    </xf>
    <xf numFmtId="0" fontId="257" fillId="0" borderId="0" xfId="305" applyFont="1" applyFill="1" applyAlignment="1"/>
    <xf numFmtId="0" fontId="65" fillId="0" borderId="0" xfId="308" applyNumberFormat="1" applyFont="1" applyFill="1" applyAlignment="1">
      <alignment vertical="top"/>
    </xf>
    <xf numFmtId="0" fontId="65" fillId="0" borderId="0" xfId="305" applyNumberFormat="1" applyFont="1" applyFill="1" applyAlignment="1">
      <alignment horizontal="left" vertical="top"/>
    </xf>
    <xf numFmtId="166" fontId="66" fillId="0" borderId="0" xfId="154" applyNumberFormat="1" applyFont="1" applyFill="1" applyBorder="1" applyAlignment="1" applyProtection="1">
      <alignment horizontal="justify" vertical="top" wrapText="1"/>
      <protection locked="0"/>
    </xf>
    <xf numFmtId="166" fontId="66" fillId="0" borderId="0" xfId="154" applyNumberFormat="1" applyFont="1" applyFill="1" applyBorder="1" applyAlignment="1" applyProtection="1">
      <alignment horizontal="center" vertical="top"/>
      <protection locked="0"/>
    </xf>
    <xf numFmtId="0" fontId="66" fillId="0" borderId="0" xfId="0" applyFont="1" applyFill="1" applyBorder="1" applyAlignment="1">
      <alignment vertical="center"/>
      <protection locked="0"/>
    </xf>
    <xf numFmtId="166" fontId="66" fillId="0" borderId="0" xfId="154" applyNumberFormat="1" applyFont="1" applyFill="1" applyBorder="1" applyAlignment="1" applyProtection="1">
      <alignment vertical="center"/>
      <protection locked="0"/>
    </xf>
    <xf numFmtId="0" fontId="66" fillId="27" borderId="0" xfId="308" applyNumberFormat="1" applyFont="1" applyFill="1" applyAlignment="1">
      <alignment vertical="top"/>
    </xf>
    <xf numFmtId="0" fontId="66" fillId="27" borderId="0" xfId="308" quotePrefix="1" applyNumberFormat="1" applyFont="1" applyFill="1" applyAlignment="1">
      <alignment horizontal="left" vertical="top" indent="1"/>
    </xf>
    <xf numFmtId="0" fontId="66" fillId="27" borderId="0" xfId="308" applyNumberFormat="1" applyFont="1" applyFill="1" applyAlignment="1">
      <alignment horizontal="left" vertical="top"/>
    </xf>
    <xf numFmtId="43" fontId="66" fillId="0" borderId="0" xfId="0" applyNumberFormat="1" applyFont="1" applyFill="1" applyBorder="1" applyAlignment="1">
      <alignment vertical="top"/>
      <protection locked="0"/>
    </xf>
    <xf numFmtId="0" fontId="65" fillId="0" borderId="0" xfId="0" applyFont="1" applyFill="1" applyBorder="1" applyAlignment="1">
      <alignment vertical="top" wrapText="1"/>
      <protection locked="0"/>
    </xf>
    <xf numFmtId="0" fontId="257" fillId="0" borderId="0" xfId="522" applyNumberFormat="1" applyFont="1" applyFill="1" applyAlignment="1">
      <alignment horizontal="justify" vertical="top" wrapText="1"/>
    </xf>
    <xf numFmtId="0" fontId="66" fillId="0" borderId="0" xfId="207" applyNumberFormat="1" applyFont="1" applyFill="1" applyBorder="1" applyAlignment="1"/>
    <xf numFmtId="0" fontId="257" fillId="0" borderId="0" xfId="2416" applyNumberFormat="1" applyFont="1" applyFill="1" applyBorder="1" applyAlignment="1">
      <alignment horizontal="left"/>
    </xf>
    <xf numFmtId="0" fontId="257" fillId="0" borderId="0" xfId="2416" applyNumberFormat="1" applyFont="1" applyFill="1" applyBorder="1" applyAlignment="1"/>
    <xf numFmtId="0" fontId="65" fillId="0" borderId="0" xfId="2689" quotePrefix="1" applyFont="1" applyFill="1" applyAlignment="1">
      <alignment vertical="top"/>
    </xf>
    <xf numFmtId="0" fontId="65" fillId="0" borderId="0" xfId="3" applyNumberFormat="1" applyFont="1" applyFill="1" applyBorder="1" applyAlignment="1">
      <alignment vertical="top"/>
    </xf>
    <xf numFmtId="0" fontId="66" fillId="0" borderId="0" xfId="1651" applyFont="1" applyFill="1" applyAlignment="1">
      <alignment vertical="top"/>
    </xf>
    <xf numFmtId="0" fontId="65" fillId="0" borderId="0" xfId="42594" applyFont="1" applyFill="1" applyAlignment="1">
      <alignment vertical="top"/>
    </xf>
    <xf numFmtId="0" fontId="66" fillId="0" borderId="0" xfId="48097" applyFont="1" applyFill="1"/>
    <xf numFmtId="0" fontId="65" fillId="0" borderId="0" xfId="2689" quotePrefix="1" applyFont="1" applyFill="1" applyAlignment="1">
      <alignment horizontal="left" vertical="top"/>
    </xf>
    <xf numFmtId="0" fontId="66" fillId="0" borderId="0" xfId="3" applyFont="1" applyFill="1" applyAlignment="1">
      <alignment vertical="top"/>
    </xf>
    <xf numFmtId="0" fontId="66" fillId="0" borderId="0" xfId="2689" applyFont="1" applyFill="1" applyAlignment="1">
      <alignment horizontal="left" vertical="top"/>
    </xf>
    <xf numFmtId="0" fontId="66" fillId="0" borderId="0" xfId="2689" applyNumberFormat="1" applyFont="1" applyFill="1" applyAlignment="1">
      <alignment vertical="top"/>
    </xf>
    <xf numFmtId="0" fontId="66" fillId="0" borderId="0" xfId="2689" applyFont="1" applyFill="1" applyAlignment="1">
      <alignment vertical="top"/>
    </xf>
    <xf numFmtId="0" fontId="66" fillId="0" borderId="0" xfId="48097" applyFont="1" applyFill="1" applyAlignment="1">
      <alignment vertical="top"/>
    </xf>
    <xf numFmtId="0" fontId="66" fillId="0" borderId="0" xfId="2689" applyFont="1" applyFill="1" applyBorder="1" applyAlignment="1">
      <alignment vertical="top"/>
    </xf>
    <xf numFmtId="0" fontId="65" fillId="0" borderId="0" xfId="48097" applyFont="1" applyFill="1" applyAlignment="1">
      <alignment vertical="top"/>
    </xf>
    <xf numFmtId="41" fontId="66" fillId="0" borderId="0" xfId="203" applyNumberFormat="1" applyFont="1" applyFill="1" applyBorder="1" applyAlignment="1">
      <alignment vertical="top" wrapText="1"/>
    </xf>
    <xf numFmtId="41" fontId="66" fillId="0" borderId="0" xfId="2689" applyNumberFormat="1" applyFont="1" applyFill="1" applyBorder="1" applyAlignment="1">
      <alignment vertical="top" wrapText="1"/>
    </xf>
    <xf numFmtId="41" fontId="66" fillId="0" borderId="0" xfId="203" applyNumberFormat="1" applyFont="1" applyFill="1" applyBorder="1" applyAlignment="1">
      <alignment vertical="top"/>
    </xf>
    <xf numFmtId="0" fontId="65" fillId="0" borderId="0" xfId="0" applyFont="1" applyFill="1" applyAlignment="1">
      <alignment horizontal="center"/>
      <protection locked="0"/>
    </xf>
    <xf numFmtId="0" fontId="65" fillId="0" borderId="0" xfId="0" applyNumberFormat="1" applyFont="1" applyFill="1" applyAlignment="1">
      <protection locked="0"/>
    </xf>
    <xf numFmtId="0" fontId="65" fillId="0" borderId="0" xfId="0" quotePrefix="1" applyFont="1" applyFill="1" applyAlignment="1">
      <alignment horizontal="center"/>
      <protection locked="0"/>
    </xf>
    <xf numFmtId="166" fontId="66" fillId="0" borderId="39" xfId="0" applyNumberFormat="1" applyFont="1" applyFill="1" applyBorder="1">
      <protection locked="0"/>
    </xf>
    <xf numFmtId="0" fontId="66" fillId="0" borderId="0" xfId="0" applyNumberFormat="1" applyFont="1" applyFill="1" applyBorder="1">
      <protection locked="0"/>
    </xf>
    <xf numFmtId="0" fontId="65" fillId="0" borderId="0" xfId="697" applyNumberFormat="1" applyFont="1" applyFill="1" applyAlignment="1">
      <alignment vertical="top"/>
    </xf>
    <xf numFmtId="166" fontId="66" fillId="0" borderId="0" xfId="185" applyNumberFormat="1" applyFont="1" applyFill="1" applyBorder="1" applyAlignment="1"/>
    <xf numFmtId="186" fontId="65" fillId="0" borderId="0" xfId="42591" applyNumberFormat="1" applyFont="1" applyFill="1" applyBorder="1" applyAlignment="1" applyProtection="1">
      <alignment horizontal="left"/>
      <protection locked="0"/>
    </xf>
    <xf numFmtId="0" fontId="66" fillId="0" borderId="0" xfId="0" quotePrefix="1" applyFont="1" applyFill="1" applyBorder="1" applyAlignment="1">
      <alignment horizontal="left" vertical="top" wrapText="1"/>
      <protection locked="0"/>
    </xf>
    <xf numFmtId="0" fontId="65" fillId="0" borderId="0" xfId="0" applyFont="1" applyFill="1" applyAlignment="1" applyProtection="1">
      <alignment horizontal="left" vertical="top"/>
    </xf>
    <xf numFmtId="0" fontId="65" fillId="0" borderId="0" xfId="0" applyFont="1" applyFill="1" applyAlignment="1">
      <alignment horizontal="left"/>
      <protection locked="0"/>
    </xf>
    <xf numFmtId="0" fontId="65" fillId="0" borderId="0" xfId="0" quotePrefix="1" applyFont="1" applyFill="1" applyAlignment="1">
      <alignment horizontal="center"/>
      <protection locked="0"/>
    </xf>
    <xf numFmtId="0" fontId="65" fillId="0" borderId="0" xfId="0" applyNumberFormat="1" applyFont="1" applyFill="1" applyAlignment="1">
      <protection locked="0"/>
    </xf>
    <xf numFmtId="0" fontId="66" fillId="0" borderId="0" xfId="0" applyFont="1" applyFill="1" applyAlignment="1">
      <alignment horizontal="center"/>
      <protection locked="0"/>
    </xf>
    <xf numFmtId="0" fontId="65" fillId="0" borderId="0" xfId="279" applyFont="1" applyFill="1" applyAlignment="1">
      <alignment horizontal="left"/>
    </xf>
    <xf numFmtId="0" fontId="66" fillId="0" borderId="0" xfId="42410" applyFont="1" applyFill="1" applyAlignment="1">
      <alignment horizontal="justify" vertical="top"/>
    </xf>
    <xf numFmtId="0" fontId="66" fillId="0" borderId="0" xfId="42002" quotePrefix="1" applyFont="1" applyFill="1" applyAlignment="1">
      <alignment horizontal="justify" vertical="top"/>
    </xf>
    <xf numFmtId="0" fontId="66" fillId="0" borderId="0" xfId="42098" applyFont="1" applyFill="1" applyAlignment="1">
      <alignment horizontal="justify" vertical="top"/>
    </xf>
    <xf numFmtId="0" fontId="66" fillId="0" borderId="0" xfId="48667" applyFont="1" applyFill="1" applyAlignment="1">
      <alignment vertical="top" wrapText="1"/>
    </xf>
    <xf numFmtId="0" fontId="66" fillId="0" borderId="0" xfId="0" applyNumberFormat="1" applyFont="1" applyFill="1" applyAlignment="1" applyProtection="1">
      <alignment horizontal="justify" vertical="top" wrapText="1"/>
    </xf>
    <xf numFmtId="198" fontId="66" fillId="0" borderId="0" xfId="748" applyFont="1" applyFill="1" applyAlignment="1">
      <alignment horizontal="justify" vertical="top"/>
    </xf>
    <xf numFmtId="0" fontId="66" fillId="0" borderId="0" xfId="718" applyNumberFormat="1" applyFont="1" applyFill="1" applyAlignment="1">
      <alignment horizontal="justify" vertical="top"/>
    </xf>
    <xf numFmtId="0" fontId="66" fillId="0" borderId="0" xfId="0" applyFont="1" applyAlignment="1">
      <alignment horizontal="justify" vertical="top"/>
      <protection locked="0"/>
    </xf>
    <xf numFmtId="0" fontId="66" fillId="0" borderId="0" xfId="718" applyFont="1" applyFill="1" applyAlignment="1">
      <alignment horizontal="justify" vertical="top"/>
    </xf>
    <xf numFmtId="0" fontId="66" fillId="0" borderId="0" xfId="48097" applyFont="1" applyAlignment="1">
      <alignment horizontal="left" vertical="top" wrapText="1"/>
    </xf>
    <xf numFmtId="166" fontId="65" fillId="0" borderId="0" xfId="4682" applyNumberFormat="1" applyFont="1" applyFill="1" applyAlignment="1">
      <alignment horizontal="center" vertical="top"/>
    </xf>
    <xf numFmtId="0" fontId="66" fillId="0" borderId="0" xfId="48097" applyFont="1" applyFill="1" applyAlignment="1">
      <alignment horizontal="justify" vertical="top" wrapText="1"/>
    </xf>
    <xf numFmtId="0" fontId="66" fillId="0" borderId="0" xfId="1651" applyFont="1" applyFill="1" applyAlignment="1">
      <alignment horizontal="justify" vertical="top" wrapText="1"/>
    </xf>
    <xf numFmtId="0" fontId="66" fillId="0" borderId="0" xfId="48097" applyFont="1" applyFill="1" applyAlignment="1">
      <alignment horizontal="left" vertical="top" wrapText="1"/>
    </xf>
    <xf numFmtId="0" fontId="65" fillId="0" borderId="0" xfId="0" applyFont="1" applyAlignment="1" applyProtection="1">
      <alignment vertical="center"/>
    </xf>
    <xf numFmtId="0" fontId="65" fillId="0" borderId="0" xfId="0" applyFont="1" applyFill="1" applyBorder="1" applyAlignment="1" applyProtection="1">
      <protection locked="0"/>
    </xf>
    <xf numFmtId="0" fontId="65" fillId="0" borderId="0" xfId="0" applyFont="1" applyFill="1" applyBorder="1" applyAlignment="1" applyProtection="1">
      <alignment horizontal="center"/>
      <protection locked="0"/>
    </xf>
    <xf numFmtId="0" fontId="66" fillId="0" borderId="0" xfId="0" applyFont="1" applyFill="1" applyProtection="1">
      <protection locked="0"/>
    </xf>
    <xf numFmtId="0" fontId="65" fillId="0" borderId="0" xfId="0" applyFont="1" applyFill="1" applyAlignment="1" applyProtection="1">
      <alignment horizontal="center"/>
      <protection locked="0"/>
    </xf>
    <xf numFmtId="0" fontId="65" fillId="0" borderId="0" xfId="0" applyNumberFormat="1" applyFont="1" applyFill="1" applyAlignment="1" applyProtection="1">
      <alignment horizontal="center"/>
      <protection locked="0"/>
    </xf>
    <xf numFmtId="0" fontId="66" fillId="0" borderId="0" xfId="0" applyFont="1" applyFill="1" applyBorder="1" applyProtection="1">
      <protection locked="0"/>
    </xf>
    <xf numFmtId="0" fontId="66" fillId="0" borderId="0" xfId="0" applyFont="1" applyFill="1" applyAlignment="1" applyProtection="1">
      <alignment horizontal="center" vertical="top"/>
      <protection locked="0"/>
    </xf>
    <xf numFmtId="0" fontId="65" fillId="0" borderId="0" xfId="0" applyFont="1" applyFill="1" applyAlignment="1" applyProtection="1">
      <alignment horizontal="center" vertical="top"/>
      <protection locked="0"/>
    </xf>
    <xf numFmtId="0" fontId="66" fillId="0" borderId="0" xfId="48097" applyFont="1" applyFill="1" applyAlignment="1">
      <alignment vertical="top" wrapText="1"/>
    </xf>
    <xf numFmtId="0" fontId="65" fillId="0" borderId="0" xfId="0" applyFont="1" applyFill="1" applyAlignment="1" applyProtection="1">
      <alignment vertical="center"/>
    </xf>
    <xf numFmtId="0" fontId="65" fillId="0" borderId="0" xfId="48097" applyFont="1" applyFill="1" applyAlignment="1">
      <alignment horizontal="left" vertical="center"/>
    </xf>
    <xf numFmtId="0" fontId="65" fillId="0" borderId="0" xfId="4682" applyNumberFormat="1" applyFont="1" applyFill="1" applyAlignment="1">
      <alignment horizontal="left" vertical="top"/>
    </xf>
    <xf numFmtId="0" fontId="65" fillId="0" borderId="0" xfId="2689" quotePrefix="1" applyNumberFormat="1" applyFont="1" applyFill="1" applyAlignment="1">
      <alignment horizontal="left" vertical="top"/>
    </xf>
    <xf numFmtId="0" fontId="65" fillId="0" borderId="0" xfId="48097" applyFont="1" applyAlignment="1">
      <alignment vertical="top"/>
    </xf>
    <xf numFmtId="0" fontId="66" fillId="0" borderId="0" xfId="48097" applyFont="1" applyFill="1" applyAlignment="1">
      <alignment horizontal="justify" vertical="top"/>
    </xf>
    <xf numFmtId="0" fontId="66" fillId="0" borderId="0" xfId="48097" applyFont="1" applyFill="1" applyAlignment="1"/>
    <xf numFmtId="0" fontId="66" fillId="0" borderId="0" xfId="42594" applyFont="1" applyFill="1" applyAlignment="1">
      <alignment vertical="top"/>
    </xf>
    <xf numFmtId="0" fontId="66" fillId="0" borderId="0" xfId="42594" applyFont="1" applyFill="1" applyAlignment="1">
      <alignment vertical="center"/>
    </xf>
    <xf numFmtId="0" fontId="65" fillId="0" borderId="0" xfId="305" quotePrefix="1" applyFont="1" applyFill="1" applyAlignment="1">
      <alignment horizontal="left" vertical="top"/>
    </xf>
    <xf numFmtId="228" fontId="66" fillId="0" borderId="0" xfId="0" applyNumberFormat="1" applyFont="1" applyFill="1" applyBorder="1" applyAlignment="1">
      <alignment horizontal="left" vertical="top"/>
      <protection locked="0"/>
    </xf>
    <xf numFmtId="0" fontId="65" fillId="27" borderId="0" xfId="0" applyFont="1" applyFill="1">
      <protection locked="0"/>
    </xf>
    <xf numFmtId="0" fontId="65" fillId="27" borderId="0" xfId="0" applyFont="1" applyFill="1" applyAlignment="1">
      <alignment horizontal="left"/>
      <protection locked="0"/>
    </xf>
    <xf numFmtId="0" fontId="41" fillId="0" borderId="0" xfId="522" applyFont="1" applyFill="1" applyBorder="1"/>
    <xf numFmtId="0" fontId="82" fillId="0" borderId="0" xfId="842" applyFont="1" applyFill="1" applyBorder="1" applyAlignment="1">
      <alignment horizontal="center"/>
    </xf>
    <xf numFmtId="0" fontId="41" fillId="0" borderId="0" xfId="0" applyFont="1" applyBorder="1">
      <protection locked="0"/>
    </xf>
    <xf numFmtId="0" fontId="41" fillId="0" borderId="0" xfId="0" applyFont="1">
      <protection locked="0"/>
    </xf>
    <xf numFmtId="0" fontId="82" fillId="0" borderId="0" xfId="842" applyNumberFormat="1" applyFont="1" applyFill="1" applyBorder="1" applyAlignment="1">
      <alignment horizontal="center" vertical="center"/>
    </xf>
    <xf numFmtId="0" fontId="304" fillId="0" borderId="0" xfId="522" applyFont="1" applyFill="1" applyBorder="1" applyAlignment="1">
      <alignment horizontal="center"/>
    </xf>
    <xf numFmtId="0" fontId="304" fillId="0" borderId="0" xfId="522" quotePrefix="1" applyFont="1" applyFill="1" applyBorder="1" applyAlignment="1">
      <alignment horizontal="center"/>
    </xf>
    <xf numFmtId="0" fontId="82" fillId="0" borderId="0" xfId="0" applyFont="1">
      <protection locked="0"/>
    </xf>
    <xf numFmtId="166" fontId="41" fillId="0" borderId="0" xfId="154" applyNumberFormat="1" applyFont="1" applyProtection="1">
      <protection locked="0"/>
    </xf>
    <xf numFmtId="0" fontId="41" fillId="0" borderId="0" xfId="0" applyFont="1" applyAlignment="1">
      <alignment horizontal="left" indent="1"/>
      <protection locked="0"/>
    </xf>
    <xf numFmtId="0" fontId="41" fillId="0" borderId="0" xfId="0" quotePrefix="1" applyFont="1" applyAlignment="1">
      <alignment horizontal="left" indent="1"/>
      <protection locked="0"/>
    </xf>
    <xf numFmtId="0" fontId="82" fillId="0" borderId="0" xfId="0" applyFont="1" applyAlignment="1">
      <alignment horizontal="left" indent="1"/>
      <protection locked="0"/>
    </xf>
    <xf numFmtId="265" fontId="41" fillId="0" borderId="0" xfId="154" applyNumberFormat="1" applyFont="1" applyFill="1" applyAlignment="1" applyProtection="1">
      <protection locked="0"/>
    </xf>
    <xf numFmtId="265" fontId="41" fillId="0" borderId="0" xfId="154" applyNumberFormat="1" applyFont="1" applyAlignment="1" applyProtection="1">
      <protection locked="0"/>
    </xf>
    <xf numFmtId="265" fontId="41" fillId="0" borderId="0" xfId="0" applyNumberFormat="1" applyFont="1" applyAlignment="1">
      <protection locked="0"/>
    </xf>
    <xf numFmtId="166" fontId="306" fillId="0" borderId="0" xfId="522" quotePrefix="1" applyNumberFormat="1" applyFont="1" applyFill="1" applyBorder="1" applyAlignment="1">
      <alignment horizontal="center" vertical="center"/>
    </xf>
    <xf numFmtId="0" fontId="257" fillId="0" borderId="0" xfId="0" applyFont="1" applyProtection="1"/>
    <xf numFmtId="0" fontId="257" fillId="0" borderId="0" xfId="0" applyNumberFormat="1" applyFont="1" applyProtection="1"/>
    <xf numFmtId="0" fontId="66" fillId="0" borderId="0" xfId="309" applyNumberFormat="1" applyFont="1" applyFill="1" applyAlignment="1">
      <alignment vertical="distributed" wrapText="1"/>
    </xf>
    <xf numFmtId="2" fontId="66" fillId="0" borderId="0" xfId="309" applyNumberFormat="1" applyFont="1" applyFill="1" applyAlignment="1">
      <alignment vertical="justify" readingOrder="1"/>
    </xf>
    <xf numFmtId="0" fontId="65" fillId="0" borderId="0" xfId="305" applyFont="1" applyFill="1" applyBorder="1"/>
    <xf numFmtId="0" fontId="65" fillId="0" borderId="0" xfId="0" applyFont="1" applyFill="1" applyAlignment="1">
      <alignment horizontal="center" wrapText="1"/>
      <protection locked="0"/>
    </xf>
    <xf numFmtId="0" fontId="65" fillId="0" borderId="0" xfId="0" applyFont="1" applyAlignment="1" applyProtection="1">
      <alignment vertical="top"/>
      <protection locked="0"/>
    </xf>
    <xf numFmtId="0" fontId="65" fillId="0" borderId="0" xfId="154" quotePrefix="1" applyNumberFormat="1" applyFont="1" applyFill="1" applyAlignment="1">
      <alignment horizontal="left" vertical="top"/>
    </xf>
    <xf numFmtId="0" fontId="66" fillId="0" borderId="0" xfId="1" applyNumberFormat="1" applyFont="1" applyFill="1" applyBorder="1" applyAlignment="1">
      <alignment horizontal="left" vertical="top"/>
    </xf>
    <xf numFmtId="0" fontId="66" fillId="0" borderId="0" xfId="305" applyNumberFormat="1" applyFont="1" applyFill="1" applyBorder="1" applyAlignment="1">
      <alignment horizontal="left"/>
    </xf>
    <xf numFmtId="0" fontId="66" fillId="0" borderId="0" xfId="305" applyNumberFormat="1" applyFont="1" applyFill="1" applyBorder="1" applyAlignment="1"/>
    <xf numFmtId="0" fontId="300" fillId="27" borderId="0" xfId="42591" applyFont="1" applyFill="1" applyAlignment="1">
      <alignment horizontal="left" vertical="top"/>
    </xf>
    <xf numFmtId="0" fontId="274" fillId="0" borderId="0" xfId="42591" applyFont="1" applyFill="1" applyAlignment="1">
      <alignment vertical="top"/>
    </xf>
    <xf numFmtId="166" fontId="274" fillId="0" borderId="0" xfId="745" applyNumberFormat="1" applyFont="1" applyFill="1" applyAlignment="1">
      <alignment vertical="top"/>
    </xf>
    <xf numFmtId="171" fontId="274" fillId="0" borderId="0" xfId="745" applyNumberFormat="1" applyFont="1" applyFill="1" applyAlignment="1">
      <alignment vertical="top"/>
    </xf>
    <xf numFmtId="0" fontId="274" fillId="0" borderId="0" xfId="42591" applyFont="1" applyFill="1" applyAlignment="1" applyProtection="1">
      <alignment vertical="top"/>
      <protection locked="0"/>
    </xf>
    <xf numFmtId="0" fontId="82" fillId="0" borderId="0" xfId="305" applyNumberFormat="1" applyFont="1" applyFill="1" applyBorder="1" applyAlignment="1">
      <alignment vertical="center"/>
    </xf>
    <xf numFmtId="43" fontId="274" fillId="0" borderId="0" xfId="42591" applyNumberFormat="1" applyFont="1" applyFill="1" applyAlignment="1">
      <alignment vertical="top"/>
    </xf>
    <xf numFmtId="0" fontId="82" fillId="0" borderId="0" xfId="305" applyFont="1" applyFill="1" applyBorder="1" applyAlignment="1">
      <alignment vertical="center"/>
    </xf>
    <xf numFmtId="166" fontId="274" fillId="0" borderId="0" xfId="42591" applyNumberFormat="1" applyFont="1" applyFill="1" applyAlignment="1">
      <alignment horizontal="center" vertical="top"/>
    </xf>
    <xf numFmtId="166" fontId="307" fillId="0" borderId="0" xfId="745" applyNumberFormat="1" applyFont="1" applyFill="1" applyAlignment="1">
      <alignment vertical="top"/>
    </xf>
    <xf numFmtId="166" fontId="307" fillId="0" borderId="0" xfId="745" applyNumberFormat="1" applyFont="1" applyFill="1" applyBorder="1" applyAlignment="1">
      <alignment vertical="top"/>
    </xf>
    <xf numFmtId="10" fontId="307" fillId="0" borderId="0" xfId="33589" applyNumberFormat="1" applyFont="1" applyFill="1" applyBorder="1" applyAlignment="1">
      <alignment horizontal="center" vertical="top"/>
    </xf>
    <xf numFmtId="10" fontId="307" fillId="0" borderId="0" xfId="33589" applyNumberFormat="1" applyFont="1" applyFill="1" applyBorder="1" applyAlignment="1">
      <alignment horizontal="center" vertical="center"/>
    </xf>
    <xf numFmtId="255" fontId="274" fillId="0" borderId="0" xfId="24114" applyFont="1" applyFill="1" applyBorder="1" applyAlignment="1">
      <alignment vertical="top"/>
    </xf>
    <xf numFmtId="0" fontId="274" fillId="0" borderId="0" xfId="42591" applyFont="1" applyFill="1" applyBorder="1" applyAlignment="1">
      <alignment vertical="top"/>
    </xf>
    <xf numFmtId="0" fontId="274" fillId="0" borderId="22" xfId="42591" applyFont="1" applyFill="1" applyBorder="1" applyAlignment="1">
      <alignment vertical="top"/>
    </xf>
    <xf numFmtId="10" fontId="307" fillId="0" borderId="36" xfId="33589" applyNumberFormat="1" applyFont="1" applyFill="1" applyBorder="1" applyAlignment="1">
      <alignment horizontal="right" vertical="top"/>
    </xf>
    <xf numFmtId="10" fontId="307" fillId="0" borderId="36" xfId="33589" applyNumberFormat="1" applyFont="1" applyFill="1" applyBorder="1" applyAlignment="1">
      <alignment vertical="top"/>
    </xf>
    <xf numFmtId="166" fontId="274" fillId="0" borderId="50" xfId="745" applyNumberFormat="1" applyFont="1" applyFill="1" applyBorder="1" applyAlignment="1">
      <alignment vertical="top"/>
    </xf>
    <xf numFmtId="10" fontId="307" fillId="0" borderId="0" xfId="33589" applyNumberFormat="1" applyFont="1" applyFill="1" applyAlignment="1">
      <alignment horizontal="right" vertical="top"/>
    </xf>
    <xf numFmtId="43" fontId="307" fillId="0" borderId="0" xfId="42591" applyNumberFormat="1" applyFont="1" applyFill="1" applyAlignment="1">
      <alignment vertical="top"/>
    </xf>
    <xf numFmtId="10" fontId="307" fillId="0" borderId="0" xfId="33589" applyNumberFormat="1" applyFont="1" applyFill="1" applyBorder="1" applyAlignment="1">
      <alignment horizontal="right" vertical="top"/>
    </xf>
    <xf numFmtId="10" fontId="307" fillId="0" borderId="0" xfId="33589" applyNumberFormat="1" applyFont="1" applyFill="1" applyBorder="1" applyAlignment="1">
      <alignment vertical="top"/>
    </xf>
    <xf numFmtId="166" fontId="274" fillId="0" borderId="0" xfId="745" applyNumberFormat="1" applyFont="1" applyFill="1" applyBorder="1" applyAlignment="1">
      <alignment vertical="top"/>
    </xf>
    <xf numFmtId="166" fontId="307" fillId="0" borderId="0" xfId="745" applyNumberFormat="1" applyFont="1" applyFill="1" applyAlignment="1">
      <alignment horizontal="right" vertical="top"/>
    </xf>
    <xf numFmtId="10" fontId="307" fillId="0" borderId="0" xfId="33589" applyNumberFormat="1" applyFont="1" applyFill="1" applyAlignment="1">
      <alignment horizontal="center" vertical="center"/>
    </xf>
    <xf numFmtId="0" fontId="41" fillId="0" borderId="0" xfId="305" applyNumberFormat="1" applyFont="1" applyFill="1" applyBorder="1" applyAlignment="1">
      <alignment vertical="center"/>
    </xf>
    <xf numFmtId="37" fontId="274" fillId="0" borderId="0" xfId="745" applyNumberFormat="1" applyFont="1" applyFill="1" applyBorder="1" applyAlignment="1">
      <alignment vertical="top"/>
    </xf>
    <xf numFmtId="171" fontId="274" fillId="0" borderId="0" xfId="745" applyNumberFormat="1" applyFont="1" applyFill="1" applyBorder="1" applyAlignment="1">
      <alignment vertical="top"/>
    </xf>
    <xf numFmtId="0" fontId="307" fillId="0" borderId="0" xfId="42591" applyFont="1" applyFill="1" applyBorder="1" applyAlignment="1" applyProtection="1">
      <alignment vertical="top"/>
      <protection locked="0"/>
    </xf>
    <xf numFmtId="0" fontId="274" fillId="0" borderId="0" xfId="42591" applyFont="1" applyFill="1" applyBorder="1" applyAlignment="1" applyProtection="1">
      <alignment vertical="top"/>
      <protection locked="0"/>
    </xf>
    <xf numFmtId="166" fontId="274" fillId="0" borderId="113" xfId="745" applyNumberFormat="1" applyFont="1" applyFill="1" applyBorder="1" applyAlignment="1">
      <alignment vertical="top"/>
    </xf>
    <xf numFmtId="0" fontId="274" fillId="0" borderId="1" xfId="42591" applyFont="1" applyFill="1" applyBorder="1" applyAlignment="1">
      <alignment vertical="top"/>
    </xf>
    <xf numFmtId="0" fontId="274" fillId="0" borderId="112" xfId="42591" applyFont="1" applyFill="1" applyBorder="1" applyAlignment="1">
      <alignment vertical="top"/>
    </xf>
    <xf numFmtId="0" fontId="41" fillId="0" borderId="0" xfId="42591" applyFont="1" applyFill="1">
      <alignment vertical="top"/>
    </xf>
    <xf numFmtId="0" fontId="307" fillId="0" borderId="0" xfId="42591" applyFont="1" applyFill="1" applyAlignment="1" applyProtection="1">
      <alignment vertical="top"/>
      <protection locked="0"/>
    </xf>
    <xf numFmtId="0" fontId="274" fillId="0" borderId="0" xfId="42591" applyNumberFormat="1" applyFont="1" applyFill="1" applyAlignment="1">
      <alignment vertical="top"/>
    </xf>
    <xf numFmtId="166" fontId="307" fillId="0" borderId="0" xfId="745" applyNumberFormat="1" applyFont="1" applyFill="1" applyBorder="1" applyAlignment="1">
      <alignment horizontal="center" vertical="center" wrapText="1"/>
    </xf>
    <xf numFmtId="0" fontId="307" fillId="0" borderId="0" xfId="42591" applyFont="1" applyFill="1" applyBorder="1" applyAlignment="1">
      <alignment horizontal="center" vertical="center" wrapText="1"/>
    </xf>
    <xf numFmtId="265" fontId="274" fillId="0" borderId="0" xfId="745" applyNumberFormat="1" applyFont="1" applyFill="1" applyAlignment="1">
      <alignment vertical="top"/>
    </xf>
    <xf numFmtId="265" fontId="307" fillId="0" borderId="0" xfId="745" applyNumberFormat="1" applyFont="1" applyFill="1" applyAlignment="1">
      <alignment vertical="top"/>
    </xf>
    <xf numFmtId="265" fontId="307" fillId="0" borderId="36" xfId="745" applyNumberFormat="1" applyFont="1" applyFill="1" applyBorder="1" applyAlignment="1">
      <alignment vertical="top"/>
    </xf>
    <xf numFmtId="265" fontId="307" fillId="0" borderId="0" xfId="745" applyNumberFormat="1" applyFont="1" applyFill="1" applyBorder="1" applyAlignment="1">
      <alignment vertical="top"/>
    </xf>
    <xf numFmtId="265" fontId="274" fillId="0" borderId="0" xfId="745" applyNumberFormat="1" applyFont="1" applyFill="1" applyBorder="1" applyAlignment="1">
      <alignment vertical="top"/>
    </xf>
    <xf numFmtId="265" fontId="274" fillId="0" borderId="0" xfId="42591" applyNumberFormat="1" applyFont="1" applyFill="1" applyAlignment="1">
      <alignment vertical="top"/>
    </xf>
    <xf numFmtId="265" fontId="308" fillId="0" borderId="0" xfId="42596" applyNumberFormat="1" applyFont="1" applyFill="1" applyBorder="1" applyAlignment="1"/>
    <xf numFmtId="265" fontId="307" fillId="0" borderId="18" xfId="745" applyNumberFormat="1" applyFont="1" applyFill="1" applyBorder="1" applyAlignment="1">
      <alignment vertical="top"/>
    </xf>
    <xf numFmtId="265" fontId="274" fillId="0" borderId="18" xfId="745" applyNumberFormat="1" applyFont="1" applyFill="1" applyBorder="1" applyAlignment="1">
      <alignment vertical="top"/>
    </xf>
    <xf numFmtId="265" fontId="274" fillId="0" borderId="0" xfId="42591" applyNumberFormat="1" applyFont="1" applyFill="1" applyBorder="1" applyAlignment="1">
      <alignment vertical="top"/>
    </xf>
    <xf numFmtId="265" fontId="307" fillId="0" borderId="0" xfId="42591" applyNumberFormat="1" applyFont="1" applyFill="1" applyAlignment="1">
      <alignment vertical="top"/>
    </xf>
    <xf numFmtId="0" fontId="309" fillId="0" borderId="0" xfId="24114" applyNumberFormat="1" applyFont="1" applyFill="1" applyBorder="1" applyAlignment="1">
      <alignment vertical="center"/>
    </xf>
    <xf numFmtId="0" fontId="309" fillId="0" borderId="0" xfId="42591" applyNumberFormat="1" applyFont="1" applyFill="1" applyAlignment="1">
      <alignment horizontal="center" vertical="center"/>
    </xf>
    <xf numFmtId="0" fontId="313" fillId="0" borderId="0" xfId="42596" applyNumberFormat="1" applyFont="1" applyFill="1" applyBorder="1" applyAlignment="1">
      <alignment vertical="center"/>
    </xf>
    <xf numFmtId="0" fontId="309" fillId="0" borderId="0" xfId="745" applyNumberFormat="1" applyFont="1" applyFill="1" applyAlignment="1">
      <alignment vertical="center"/>
    </xf>
    <xf numFmtId="0" fontId="310" fillId="0" borderId="0" xfId="745" applyNumberFormat="1" applyFont="1" applyFill="1" applyAlignment="1">
      <alignment vertical="center"/>
    </xf>
    <xf numFmtId="0" fontId="65" fillId="0" borderId="0" xfId="0" quotePrefix="1" applyNumberFormat="1" applyFont="1" applyFill="1" applyAlignment="1">
      <alignment horizontal="left" vertical="top"/>
      <protection locked="0"/>
    </xf>
    <xf numFmtId="0" fontId="65" fillId="0" borderId="0" xfId="0" quotePrefix="1" applyNumberFormat="1" applyFont="1" applyFill="1" applyBorder="1" applyAlignment="1">
      <alignment horizontal="left" vertical="top"/>
      <protection locked="0"/>
    </xf>
    <xf numFmtId="0" fontId="65" fillId="0" borderId="0" xfId="305" quotePrefix="1" applyNumberFormat="1" applyFont="1" applyFill="1" applyAlignment="1">
      <alignment horizontal="left" vertical="top"/>
    </xf>
    <xf numFmtId="0" fontId="65" fillId="0" borderId="0" xfId="0" applyNumberFormat="1" applyFont="1" applyFill="1" applyAlignment="1">
      <alignment horizontal="left"/>
      <protection locked="0"/>
    </xf>
    <xf numFmtId="0" fontId="65" fillId="0" borderId="0" xfId="0" applyNumberFormat="1" applyFont="1" applyFill="1" applyAlignment="1">
      <alignment horizontal="left" vertical="center"/>
      <protection locked="0"/>
    </xf>
    <xf numFmtId="0" fontId="66" fillId="0" borderId="0" xfId="0" applyNumberFormat="1" applyFont="1" applyAlignment="1">
      <alignment horizontal="left"/>
      <protection locked="0"/>
    </xf>
    <xf numFmtId="0" fontId="41" fillId="0" borderId="0" xfId="2689" applyFont="1" applyFill="1" applyAlignment="1">
      <alignment vertical="top"/>
    </xf>
    <xf numFmtId="0" fontId="66" fillId="0" borderId="0" xfId="42410" applyFont="1" applyFill="1" applyAlignment="1">
      <alignment horizontal="justify" vertical="top"/>
    </xf>
    <xf numFmtId="0" fontId="65" fillId="0" borderId="0" xfId="0" applyNumberFormat="1" applyFont="1" applyFill="1" applyAlignment="1" applyProtection="1">
      <protection locked="0"/>
    </xf>
    <xf numFmtId="37" fontId="82" fillId="0" borderId="0" xfId="2533" applyNumberFormat="1" applyFont="1" applyBorder="1" applyAlignment="1"/>
    <xf numFmtId="0" fontId="304" fillId="0" borderId="0" xfId="2416" applyNumberFormat="1" applyFont="1" applyFill="1" applyBorder="1" applyAlignment="1">
      <alignment horizontal="center" vertical="center"/>
    </xf>
    <xf numFmtId="0" fontId="308" fillId="0" borderId="0" xfId="2416" applyNumberFormat="1" applyFont="1" applyFill="1" applyAlignment="1"/>
    <xf numFmtId="166" fontId="82" fillId="0" borderId="0" xfId="0" applyNumberFormat="1" applyFont="1" applyFill="1" applyBorder="1" applyAlignment="1">
      <protection locked="0"/>
    </xf>
    <xf numFmtId="166" fontId="41" fillId="0" borderId="0" xfId="0" applyNumberFormat="1" applyFont="1" applyFill="1" applyBorder="1" applyAlignment="1">
      <protection locked="0"/>
    </xf>
    <xf numFmtId="0" fontId="41" fillId="0" borderId="0" xfId="2416" applyNumberFormat="1" applyFont="1" applyFill="1" applyAlignment="1"/>
    <xf numFmtId="166" fontId="41" fillId="0" borderId="38" xfId="154" applyNumberFormat="1" applyFont="1" applyFill="1" applyBorder="1" applyAlignment="1"/>
    <xf numFmtId="166" fontId="82" fillId="0" borderId="20" xfId="154" applyNumberFormat="1" applyFont="1" applyFill="1" applyBorder="1" applyAlignment="1"/>
    <xf numFmtId="166" fontId="82" fillId="0" borderId="0" xfId="0" applyNumberFormat="1" applyFont="1" applyFill="1" applyAlignment="1">
      <protection locked="0"/>
    </xf>
    <xf numFmtId="0" fontId="41" fillId="0" borderId="0" xfId="0" applyFont="1" applyFill="1" applyAlignment="1" applyProtection="1">
      <alignment horizontal="left"/>
      <protection locked="0"/>
    </xf>
    <xf numFmtId="166" fontId="41" fillId="0" borderId="15" xfId="0" applyNumberFormat="1" applyFont="1" applyFill="1" applyBorder="1" applyAlignment="1">
      <protection locked="0"/>
    </xf>
    <xf numFmtId="0" fontId="41" fillId="0" borderId="0" xfId="154" applyNumberFormat="1" applyFont="1" applyFill="1" applyAlignment="1">
      <alignment horizontal="left" vertical="top"/>
    </xf>
    <xf numFmtId="0" fontId="308" fillId="0" borderId="0" xfId="2416" applyNumberFormat="1" applyFont="1" applyFill="1" applyAlignment="1">
      <alignment horizontal="left"/>
    </xf>
    <xf numFmtId="166" fontId="41" fillId="0" borderId="22" xfId="0" applyNumberFormat="1" applyFont="1" applyFill="1" applyBorder="1" applyAlignment="1">
      <protection locked="0"/>
    </xf>
    <xf numFmtId="166" fontId="41" fillId="0" borderId="50" xfId="154" applyNumberFormat="1" applyFont="1" applyFill="1" applyBorder="1" applyAlignment="1">
      <alignment horizontal="right"/>
    </xf>
    <xf numFmtId="166" fontId="41" fillId="0" borderId="38" xfId="0" applyNumberFormat="1" applyFont="1" applyFill="1" applyBorder="1" applyAlignment="1">
      <protection locked="0"/>
    </xf>
    <xf numFmtId="0" fontId="82" fillId="0" borderId="0" xfId="0" applyNumberFormat="1" applyFont="1" applyFill="1" applyAlignment="1">
      <alignment vertical="top"/>
      <protection locked="0"/>
    </xf>
    <xf numFmtId="166" fontId="41" fillId="0" borderId="36" xfId="154" applyNumberFormat="1" applyFont="1" applyFill="1" applyBorder="1" applyAlignment="1"/>
    <xf numFmtId="166" fontId="41" fillId="0" borderId="36" xfId="0" applyNumberFormat="1" applyFont="1" applyFill="1" applyBorder="1" applyAlignment="1">
      <protection locked="0"/>
    </xf>
    <xf numFmtId="0" fontId="41" fillId="0" borderId="0" xfId="165" applyNumberFormat="1" applyFont="1" applyFill="1" applyAlignment="1">
      <alignment horizontal="left" indent="1"/>
    </xf>
    <xf numFmtId="0" fontId="41" fillId="0" borderId="0" xfId="165" applyNumberFormat="1" applyFont="1" applyFill="1"/>
    <xf numFmtId="166" fontId="41" fillId="0" borderId="0" xfId="2580" applyNumberFormat="1" applyFont="1" applyFill="1"/>
    <xf numFmtId="166" fontId="41" fillId="0" borderId="0" xfId="165" applyNumberFormat="1" applyFont="1" applyFill="1" applyBorder="1"/>
    <xf numFmtId="166" fontId="82" fillId="0" borderId="0" xfId="165" applyNumberFormat="1" applyFont="1" applyFill="1" applyBorder="1"/>
    <xf numFmtId="166" fontId="41" fillId="0" borderId="0" xfId="2580" applyNumberFormat="1" applyFont="1" applyFill="1" applyBorder="1"/>
    <xf numFmtId="0" fontId="41" fillId="0" borderId="0" xfId="2580" applyFont="1" applyFill="1"/>
    <xf numFmtId="229" fontId="41" fillId="0" borderId="0" xfId="165" applyNumberFormat="1" applyFont="1" applyFill="1" applyBorder="1"/>
    <xf numFmtId="0" fontId="41" fillId="0" borderId="0" xfId="2580" applyFont="1" applyFill="1" applyBorder="1"/>
    <xf numFmtId="0" fontId="304" fillId="0" borderId="0" xfId="522" applyNumberFormat="1" applyFont="1" applyFill="1" applyAlignment="1"/>
    <xf numFmtId="166" fontId="41" fillId="0" borderId="18" xfId="154" applyNumberFormat="1" applyFont="1" applyFill="1" applyBorder="1" applyAlignment="1"/>
    <xf numFmtId="0" fontId="41" fillId="0" borderId="0" xfId="0" applyNumberFormat="1" applyFont="1" applyFill="1" applyAlignment="1">
      <alignment vertical="top"/>
      <protection locked="0"/>
    </xf>
    <xf numFmtId="166" fontId="41" fillId="0" borderId="0" xfId="0" applyNumberFormat="1" applyFont="1" applyFill="1" applyAlignment="1">
      <alignment horizontal="center" vertical="top"/>
      <protection locked="0"/>
    </xf>
    <xf numFmtId="0" fontId="41" fillId="0" borderId="0" xfId="0" applyFont="1" applyFill="1" applyAlignment="1">
      <alignment horizontal="center" vertical="top"/>
      <protection locked="0"/>
    </xf>
    <xf numFmtId="166" fontId="41" fillId="0" borderId="0" xfId="0" applyNumberFormat="1" applyFont="1" applyFill="1" applyAlignment="1">
      <alignment vertical="top"/>
      <protection locked="0"/>
    </xf>
    <xf numFmtId="37" fontId="314" fillId="0" borderId="0" xfId="2581" applyFont="1" applyFill="1"/>
    <xf numFmtId="0" fontId="274" fillId="0" borderId="0" xfId="0" applyNumberFormat="1" applyFont="1" applyFill="1" applyAlignment="1" applyProtection="1">
      <alignment horizontal="left" indent="1"/>
      <protection locked="0"/>
    </xf>
    <xf numFmtId="166" fontId="82" fillId="0" borderId="18" xfId="154" applyNumberFormat="1" applyFont="1" applyFill="1" applyBorder="1" applyAlignment="1"/>
    <xf numFmtId="0" fontId="315" fillId="0" borderId="0" xfId="0" applyNumberFormat="1" applyFont="1" applyFill="1" applyBorder="1" applyAlignment="1" applyProtection="1">
      <alignment horizontal="left"/>
      <protection locked="0"/>
    </xf>
    <xf numFmtId="37" fontId="41" fillId="0" borderId="0" xfId="2581" quotePrefix="1" applyFont="1" applyFill="1" applyAlignment="1">
      <alignment horizontal="left" indent="1"/>
    </xf>
    <xf numFmtId="0" fontId="274" fillId="0" borderId="0" xfId="0" applyNumberFormat="1" applyFont="1" applyFill="1" applyAlignment="1" applyProtection="1">
      <alignment horizontal="left"/>
      <protection locked="0"/>
    </xf>
    <xf numFmtId="166" fontId="82" fillId="0" borderId="15" xfId="154" applyNumberFormat="1" applyFont="1" applyFill="1" applyBorder="1" applyAlignment="1">
      <alignment vertical="top"/>
    </xf>
    <xf numFmtId="166" fontId="41" fillId="0" borderId="0" xfId="154" applyNumberFormat="1" applyFont="1" applyFill="1" applyBorder="1" applyAlignment="1">
      <alignment vertical="top"/>
    </xf>
    <xf numFmtId="166" fontId="82" fillId="0" borderId="38" xfId="154" applyNumberFormat="1" applyFont="1" applyFill="1" applyBorder="1" applyAlignment="1">
      <alignment vertical="top"/>
    </xf>
    <xf numFmtId="37" fontId="41" fillId="0" borderId="0" xfId="2581" quotePrefix="1" applyFont="1" applyFill="1" applyAlignment="1">
      <alignment horizontal="left" indent="2"/>
    </xf>
    <xf numFmtId="166" fontId="82" fillId="0" borderId="18" xfId="154" applyNumberFormat="1" applyFont="1" applyFill="1" applyBorder="1" applyAlignment="1">
      <alignment vertical="top"/>
    </xf>
    <xf numFmtId="1" fontId="41" fillId="0" borderId="0" xfId="0" applyNumberFormat="1" applyFont="1" applyFill="1">
      <protection locked="0"/>
    </xf>
    <xf numFmtId="0" fontId="82" fillId="0" borderId="0" xfId="0" quotePrefix="1" applyFont="1" applyFill="1" applyBorder="1" applyAlignment="1" applyProtection="1">
      <alignment horizontal="left" vertical="top"/>
      <protection locked="0"/>
    </xf>
    <xf numFmtId="166" fontId="82" fillId="0" borderId="0" xfId="154" applyNumberFormat="1" applyFont="1" applyFill="1" applyBorder="1" applyAlignment="1">
      <alignment vertical="top"/>
    </xf>
    <xf numFmtId="0" fontId="82" fillId="0" borderId="0" xfId="1196" applyNumberFormat="1" applyFont="1" applyFill="1" applyBorder="1" applyAlignment="1">
      <alignment horizontal="center" wrapText="1"/>
    </xf>
    <xf numFmtId="0" fontId="82" fillId="0" borderId="0" xfId="1196" applyNumberFormat="1" applyFont="1" applyFill="1" applyBorder="1" applyAlignment="1">
      <alignment horizontal="center" vertical="center" wrapText="1"/>
    </xf>
    <xf numFmtId="0" fontId="82" fillId="0" borderId="0" xfId="1935" quotePrefix="1" applyNumberFormat="1" applyFont="1" applyFill="1" applyBorder="1" applyAlignment="1" applyProtection="1">
      <alignment horizontal="center" wrapText="1"/>
    </xf>
    <xf numFmtId="0" fontId="66" fillId="0" borderId="0" xfId="42410" applyFont="1" applyFill="1" applyAlignment="1">
      <alignment horizontal="justify" vertical="top"/>
    </xf>
    <xf numFmtId="286" fontId="258" fillId="0" borderId="0" xfId="279" quotePrefix="1" applyNumberFormat="1" applyFont="1" applyFill="1" applyAlignment="1">
      <alignment horizontal="left" vertical="top"/>
    </xf>
    <xf numFmtId="0" fontId="41" fillId="0" borderId="0" xfId="0" quotePrefix="1" applyFont="1" applyFill="1" applyAlignment="1" applyProtection="1">
      <alignment horizontal="right" vertical="top"/>
    </xf>
    <xf numFmtId="0" fontId="41" fillId="0" borderId="0" xfId="0" applyFont="1" applyFill="1" applyBorder="1" applyAlignment="1">
      <alignment vertical="top"/>
      <protection locked="0"/>
    </xf>
    <xf numFmtId="0" fontId="82" fillId="0" borderId="0" xfId="0" applyFont="1" applyFill="1" applyBorder="1" applyAlignment="1">
      <alignment vertical="top"/>
      <protection locked="0"/>
    </xf>
    <xf numFmtId="166" fontId="41" fillId="0" borderId="0" xfId="0" applyNumberFormat="1" applyFont="1" applyFill="1" applyBorder="1" applyAlignment="1">
      <alignment vertical="top"/>
      <protection locked="0"/>
    </xf>
    <xf numFmtId="43" fontId="41" fillId="0" borderId="0" xfId="0" applyNumberFormat="1" applyFont="1" applyFill="1" applyBorder="1" applyAlignment="1">
      <alignment vertical="top"/>
      <protection locked="0"/>
    </xf>
    <xf numFmtId="166" fontId="41" fillId="0" borderId="0" xfId="154" applyNumberFormat="1" applyFont="1" applyFill="1" applyBorder="1" applyAlignment="1" applyProtection="1">
      <alignment vertical="top"/>
      <protection locked="0"/>
    </xf>
    <xf numFmtId="228" fontId="82" fillId="0" borderId="0" xfId="0" applyNumberFormat="1" applyFont="1" applyFill="1" applyAlignment="1">
      <alignment horizontal="left" vertical="top"/>
      <protection locked="0"/>
    </xf>
    <xf numFmtId="0" fontId="82" fillId="0" borderId="0" xfId="0" applyFont="1" applyFill="1" applyBorder="1" applyAlignment="1">
      <alignment vertical="top" wrapText="1"/>
      <protection locked="0"/>
    </xf>
    <xf numFmtId="0" fontId="41" fillId="0" borderId="0" xfId="2416" quotePrefix="1" applyNumberFormat="1" applyFont="1" applyFill="1" applyAlignment="1">
      <alignment horizontal="left" indent="1"/>
    </xf>
    <xf numFmtId="0" fontId="304" fillId="0" borderId="0" xfId="522" applyFont="1" applyFill="1"/>
    <xf numFmtId="265" fontId="274" fillId="0" borderId="43" xfId="745" applyNumberFormat="1" applyFont="1" applyFill="1" applyBorder="1" applyAlignment="1">
      <alignment vertical="top"/>
    </xf>
    <xf numFmtId="265" fontId="274" fillId="0" borderId="20" xfId="745" applyNumberFormat="1" applyFont="1" applyFill="1" applyBorder="1" applyAlignment="1">
      <alignment vertical="top"/>
    </xf>
    <xf numFmtId="265" fontId="274" fillId="0" borderId="20" xfId="4649" applyNumberFormat="1" applyFont="1" applyFill="1" applyBorder="1" applyAlignment="1">
      <alignment vertical="top"/>
    </xf>
    <xf numFmtId="10" fontId="274" fillId="0" borderId="20" xfId="33589" applyNumberFormat="1" applyFont="1" applyFill="1" applyBorder="1" applyAlignment="1">
      <alignment horizontal="right" vertical="top"/>
    </xf>
    <xf numFmtId="10" fontId="274" fillId="0" borderId="157" xfId="33589" applyNumberFormat="1" applyFont="1" applyFill="1" applyBorder="1" applyAlignment="1">
      <alignment vertical="top"/>
    </xf>
    <xf numFmtId="265" fontId="274" fillId="0" borderId="159" xfId="745" applyNumberFormat="1" applyFont="1" applyFill="1" applyBorder="1" applyAlignment="1">
      <alignment vertical="top"/>
    </xf>
    <xf numFmtId="265" fontId="274" fillId="0" borderId="39" xfId="745" applyNumberFormat="1" applyFont="1" applyFill="1" applyBorder="1" applyAlignment="1">
      <alignment vertical="top"/>
    </xf>
    <xf numFmtId="265" fontId="274" fillId="0" borderId="39" xfId="4649" applyNumberFormat="1" applyFont="1" applyFill="1" applyBorder="1" applyAlignment="1">
      <alignment vertical="top"/>
    </xf>
    <xf numFmtId="10" fontId="274" fillId="0" borderId="39" xfId="33589" applyNumberFormat="1" applyFont="1" applyFill="1" applyBorder="1" applyAlignment="1">
      <alignment horizontal="right" vertical="top"/>
    </xf>
    <xf numFmtId="10" fontId="274" fillId="0" borderId="160" xfId="33589" applyNumberFormat="1" applyFont="1" applyFill="1" applyBorder="1" applyAlignment="1">
      <alignment vertical="top"/>
    </xf>
    <xf numFmtId="265" fontId="274" fillId="0" borderId="50" xfId="745" applyNumberFormat="1" applyFont="1" applyFill="1" applyBorder="1" applyAlignment="1">
      <alignment vertical="top"/>
    </xf>
    <xf numFmtId="265" fontId="274" fillId="0" borderId="0" xfId="4649" applyNumberFormat="1" applyFont="1" applyFill="1" applyBorder="1" applyAlignment="1">
      <alignment vertical="top"/>
    </xf>
    <xf numFmtId="10" fontId="274" fillId="0" borderId="0" xfId="33589" applyNumberFormat="1" applyFont="1" applyFill="1" applyBorder="1" applyAlignment="1">
      <alignment horizontal="right" vertical="top"/>
    </xf>
    <xf numFmtId="10" fontId="274" fillId="0" borderId="22" xfId="33589" applyNumberFormat="1" applyFont="1" applyFill="1" applyBorder="1" applyAlignment="1">
      <alignment vertical="top"/>
    </xf>
    <xf numFmtId="265" fontId="274" fillId="0" borderId="49" xfId="745" applyNumberFormat="1" applyFont="1" applyFill="1" applyBorder="1" applyAlignment="1">
      <alignment vertical="top"/>
    </xf>
    <xf numFmtId="265" fontId="274" fillId="0" borderId="40" xfId="745" applyNumberFormat="1" applyFont="1" applyFill="1" applyBorder="1" applyAlignment="1">
      <alignment vertical="top"/>
    </xf>
    <xf numFmtId="265" fontId="274" fillId="0" borderId="40" xfId="4649" applyNumberFormat="1" applyFont="1" applyFill="1" applyBorder="1" applyAlignment="1">
      <alignment vertical="top"/>
    </xf>
    <xf numFmtId="10" fontId="274" fillId="0" borderId="40" xfId="33589" applyNumberFormat="1" applyFont="1" applyFill="1" applyBorder="1" applyAlignment="1">
      <alignment horizontal="right" vertical="top"/>
    </xf>
    <xf numFmtId="10" fontId="274" fillId="0" borderId="58" xfId="33589" applyNumberFormat="1" applyFont="1" applyFill="1" applyBorder="1" applyAlignment="1">
      <alignment vertical="top"/>
    </xf>
    <xf numFmtId="10" fontId="307" fillId="0" borderId="36" xfId="320" applyNumberFormat="1" applyFont="1" applyFill="1" applyBorder="1" applyAlignment="1">
      <alignment vertical="top"/>
    </xf>
    <xf numFmtId="0" fontId="65" fillId="0" borderId="0" xfId="0" applyFont="1" applyFill="1" applyAlignment="1">
      <alignment horizontal="center"/>
      <protection locked="0"/>
    </xf>
    <xf numFmtId="0" fontId="66" fillId="0" borderId="0" xfId="1" applyNumberFormat="1" applyFont="1" applyFill="1" applyBorder="1" applyAlignment="1">
      <alignment vertical="top"/>
    </xf>
    <xf numFmtId="43" fontId="66" fillId="0" borderId="0" xfId="154" applyFont="1" applyFill="1" applyBorder="1" applyAlignment="1">
      <alignment vertical="top"/>
    </xf>
    <xf numFmtId="166" fontId="66" fillId="0" borderId="18" xfId="154" applyNumberFormat="1" applyFont="1" applyFill="1" applyBorder="1" applyAlignment="1" applyProtection="1">
      <alignment horizontal="center"/>
      <protection locked="0"/>
    </xf>
    <xf numFmtId="0" fontId="305" fillId="0" borderId="10" xfId="42591" applyNumberFormat="1" applyFont="1" applyFill="1" applyBorder="1" applyAlignment="1" applyProtection="1">
      <alignment horizontal="center" vertical="center" wrapText="1"/>
      <protection locked="0"/>
    </xf>
    <xf numFmtId="0" fontId="69" fillId="0" borderId="0" xfId="42591" applyFont="1" applyFill="1" applyAlignment="1" applyProtection="1">
      <alignment vertical="top"/>
      <protection locked="0"/>
    </xf>
    <xf numFmtId="166" fontId="66" fillId="0" borderId="0" xfId="745" applyNumberFormat="1" applyFont="1" applyFill="1" applyBorder="1" applyAlignment="1" applyProtection="1">
      <alignment horizontal="center" vertical="top"/>
      <protection locked="0"/>
    </xf>
    <xf numFmtId="166" fontId="300" fillId="0" borderId="0" xfId="745" quotePrefix="1" applyNumberFormat="1" applyFont="1" applyFill="1" applyBorder="1" applyAlignment="1" applyProtection="1">
      <alignment horizontal="center" vertical="top"/>
      <protection locked="0"/>
    </xf>
    <xf numFmtId="0" fontId="65" fillId="0" borderId="0" xfId="42591" quotePrefix="1" applyNumberFormat="1" applyFont="1" applyFill="1" applyBorder="1" applyAlignment="1" applyProtection="1">
      <alignment horizontal="center" vertical="top"/>
      <protection locked="0"/>
    </xf>
    <xf numFmtId="0" fontId="66" fillId="0" borderId="0" xfId="42591" applyFont="1" applyFill="1" applyBorder="1" applyAlignment="1" applyProtection="1">
      <alignment vertical="top"/>
      <protection locked="0"/>
    </xf>
    <xf numFmtId="0" fontId="65" fillId="0" borderId="0" xfId="287" applyNumberFormat="1" applyFont="1" applyFill="1" applyBorder="1" applyAlignment="1">
      <alignment vertical="top" wrapText="1"/>
    </xf>
    <xf numFmtId="43" fontId="69" fillId="0" borderId="0" xfId="42591" applyNumberFormat="1" applyFont="1" applyFill="1" applyAlignment="1" applyProtection="1">
      <alignment vertical="top"/>
      <protection locked="0"/>
    </xf>
    <xf numFmtId="0" fontId="0" fillId="0" borderId="0" xfId="0" applyBorder="1">
      <protection locked="0"/>
    </xf>
    <xf numFmtId="0" fontId="66" fillId="0" borderId="0" xfId="1" applyNumberFormat="1" applyFont="1" applyFill="1" applyBorder="1" applyAlignment="1">
      <alignment vertical="top"/>
    </xf>
    <xf numFmtId="166" fontId="66" fillId="0" borderId="37" xfId="154" applyNumberFormat="1" applyFont="1" applyFill="1" applyBorder="1"/>
    <xf numFmtId="166" fontId="66" fillId="0" borderId="16" xfId="154" applyNumberFormat="1" applyFont="1" applyFill="1" applyBorder="1" applyAlignment="1">
      <alignment vertical="top"/>
    </xf>
    <xf numFmtId="166" fontId="66" fillId="0" borderId="17" xfId="154" applyNumberFormat="1" applyFont="1" applyFill="1" applyBorder="1"/>
    <xf numFmtId="0" fontId="82" fillId="0" borderId="0" xfId="42591" applyNumberFormat="1" applyFont="1" applyFill="1" applyBorder="1" applyAlignment="1" applyProtection="1">
      <alignment wrapText="1"/>
      <protection locked="0"/>
    </xf>
    <xf numFmtId="166" fontId="307" fillId="0" borderId="0" xfId="745" quotePrefix="1" applyNumberFormat="1" applyFont="1" applyFill="1" applyBorder="1" applyAlignment="1" applyProtection="1">
      <alignment horizontal="center" vertical="top"/>
      <protection locked="0"/>
    </xf>
    <xf numFmtId="166" fontId="274" fillId="0" borderId="0" xfId="4649" applyNumberFormat="1" applyFont="1" applyFill="1" applyAlignment="1">
      <alignment vertical="top"/>
    </xf>
    <xf numFmtId="166" fontId="307" fillId="0" borderId="0" xfId="745" applyNumberFormat="1" applyFont="1" applyFill="1" applyBorder="1" applyAlignment="1">
      <alignment horizontal="center" vertical="top"/>
    </xf>
    <xf numFmtId="166" fontId="307" fillId="0" borderId="0" xfId="745" applyNumberFormat="1" applyFont="1" applyFill="1" applyBorder="1" applyAlignment="1">
      <alignment horizontal="right" vertical="center"/>
    </xf>
    <xf numFmtId="166" fontId="274" fillId="0" borderId="0" xfId="745" applyNumberFormat="1" applyFont="1" applyFill="1" applyAlignment="1">
      <alignment horizontal="center" vertical="top"/>
    </xf>
    <xf numFmtId="166" fontId="274" fillId="0" borderId="0" xfId="4649" applyNumberFormat="1" applyFont="1" applyFill="1" applyBorder="1" applyAlignment="1">
      <alignment vertical="top"/>
    </xf>
    <xf numFmtId="10" fontId="274" fillId="0" borderId="0" xfId="33589" applyNumberFormat="1" applyFont="1" applyFill="1" applyBorder="1" applyAlignment="1">
      <alignment horizontal="right" vertical="center"/>
    </xf>
    <xf numFmtId="166" fontId="307" fillId="0" borderId="36" xfId="745" applyNumberFormat="1" applyFont="1" applyFill="1" applyBorder="1" applyAlignment="1">
      <alignment vertical="top"/>
    </xf>
    <xf numFmtId="166" fontId="307" fillId="0" borderId="0" xfId="4649" applyNumberFormat="1" applyFont="1" applyFill="1" applyBorder="1" applyAlignment="1">
      <alignment vertical="top"/>
    </xf>
    <xf numFmtId="10" fontId="307" fillId="0" borderId="0" xfId="33589" applyNumberFormat="1" applyFont="1" applyFill="1" applyBorder="1" applyAlignment="1">
      <alignment horizontal="right" vertical="center"/>
    </xf>
    <xf numFmtId="0" fontId="274" fillId="0" borderId="0" xfId="42591" applyFont="1" applyFill="1" applyAlignment="1">
      <alignment horizontal="center" vertical="top"/>
    </xf>
    <xf numFmtId="166" fontId="307" fillId="0" borderId="36" xfId="4649" applyNumberFormat="1" applyFont="1" applyFill="1" applyBorder="1" applyAlignment="1">
      <alignment vertical="top"/>
    </xf>
    <xf numFmtId="166" fontId="307" fillId="0" borderId="0" xfId="4649" applyNumberFormat="1" applyFont="1" applyFill="1" applyAlignment="1">
      <alignment vertical="top"/>
    </xf>
    <xf numFmtId="10" fontId="307" fillId="0" borderId="0" xfId="33589" applyNumberFormat="1" applyFont="1" applyFill="1" applyBorder="1" applyAlignment="1">
      <alignment horizontal="right"/>
    </xf>
    <xf numFmtId="43" fontId="307" fillId="0" borderId="0" xfId="745" applyFont="1" applyFill="1" applyBorder="1" applyAlignment="1">
      <alignment horizontal="right" vertical="top"/>
    </xf>
    <xf numFmtId="166" fontId="274" fillId="0" borderId="39" xfId="745" applyNumberFormat="1" applyFont="1" applyFill="1" applyBorder="1" applyAlignment="1">
      <alignment vertical="top"/>
    </xf>
    <xf numFmtId="0" fontId="274" fillId="0" borderId="0" xfId="402" applyNumberFormat="1" applyFont="1" applyFill="1" applyBorder="1" applyAlignment="1">
      <alignment horizontal="left" vertical="top" readingOrder="1"/>
    </xf>
    <xf numFmtId="166" fontId="274" fillId="0" borderId="0" xfId="745" applyNumberFormat="1" applyFont="1" applyFill="1" applyBorder="1" applyAlignment="1">
      <alignment horizontal="center" vertical="top"/>
    </xf>
    <xf numFmtId="0" fontId="318" fillId="0" borderId="0" xfId="49681" applyFont="1" applyFill="1" applyBorder="1" applyAlignment="1"/>
    <xf numFmtId="0" fontId="274" fillId="0" borderId="0" xfId="402" applyNumberFormat="1" applyFont="1" applyFill="1" applyBorder="1" applyAlignment="1">
      <alignment vertical="top"/>
    </xf>
    <xf numFmtId="0" fontId="82" fillId="0" borderId="0" xfId="305" applyNumberFormat="1" applyFont="1" applyFill="1" applyBorder="1" applyAlignment="1">
      <alignment vertical="top"/>
    </xf>
    <xf numFmtId="43" fontId="307" fillId="0" borderId="0" xfId="745" applyFont="1" applyFill="1" applyBorder="1" applyAlignment="1">
      <alignment vertical="top"/>
    </xf>
    <xf numFmtId="166" fontId="307" fillId="0" borderId="0" xfId="745" applyNumberFormat="1" applyFont="1" applyFill="1" applyAlignment="1">
      <alignment horizontal="center" vertical="top"/>
    </xf>
    <xf numFmtId="43" fontId="307" fillId="0" borderId="0" xfId="42591" applyNumberFormat="1" applyFont="1" applyFill="1" applyBorder="1" applyAlignment="1">
      <alignment vertical="top"/>
    </xf>
    <xf numFmtId="43" fontId="307" fillId="0" borderId="0" xfId="42591" applyNumberFormat="1" applyFont="1" applyFill="1" applyBorder="1" applyAlignment="1">
      <alignment horizontal="right" vertical="top"/>
    </xf>
    <xf numFmtId="0" fontId="307" fillId="0" borderId="0" xfId="42591" applyFont="1" applyFill="1" applyAlignment="1">
      <alignment horizontal="center" vertical="top"/>
    </xf>
    <xf numFmtId="166" fontId="307" fillId="0" borderId="18" xfId="4649" applyNumberFormat="1" applyFont="1" applyFill="1" applyBorder="1" applyAlignment="1">
      <alignment vertical="top"/>
    </xf>
    <xf numFmtId="2" fontId="82" fillId="0" borderId="0" xfId="42591" applyNumberFormat="1" applyFont="1" applyFill="1" applyBorder="1" applyAlignment="1">
      <alignment horizontal="center" vertical="top"/>
    </xf>
    <xf numFmtId="9" fontId="307" fillId="0" borderId="0" xfId="33589" applyFont="1" applyFill="1" applyBorder="1" applyAlignment="1">
      <alignment horizontal="center" vertical="top"/>
    </xf>
    <xf numFmtId="0" fontId="82" fillId="0" borderId="0" xfId="42591" applyFont="1" applyFill="1" applyBorder="1">
      <alignment vertical="top"/>
    </xf>
    <xf numFmtId="2" fontId="307" fillId="0" borderId="0" xfId="42591" applyNumberFormat="1" applyFont="1" applyFill="1" applyBorder="1" applyAlignment="1">
      <alignment horizontal="center" vertical="center"/>
    </xf>
    <xf numFmtId="166" fontId="82" fillId="0" borderId="0" xfId="745" applyNumberFormat="1" applyFont="1" applyFill="1" applyAlignment="1">
      <alignment vertical="top"/>
    </xf>
    <xf numFmtId="166" fontId="82" fillId="0" borderId="0" xfId="745" applyNumberFormat="1" applyFont="1" applyFill="1" applyBorder="1" applyAlignment="1">
      <alignment vertical="top"/>
    </xf>
    <xf numFmtId="0" fontId="41" fillId="0" borderId="0" xfId="42591" applyFont="1" applyFill="1" applyBorder="1">
      <alignment vertical="top"/>
    </xf>
    <xf numFmtId="166" fontId="41" fillId="0" borderId="72" xfId="745" applyNumberFormat="1" applyFont="1" applyFill="1" applyBorder="1" applyAlignment="1">
      <alignment vertical="top"/>
    </xf>
    <xf numFmtId="166" fontId="41" fillId="0" borderId="0" xfId="745" applyNumberFormat="1" applyFont="1" applyFill="1" applyBorder="1" applyAlignment="1">
      <alignment vertical="top"/>
    </xf>
    <xf numFmtId="0" fontId="274" fillId="0" borderId="0" xfId="2638" applyNumberFormat="1" applyFont="1" applyFill="1" applyBorder="1" applyAlignment="1">
      <alignment horizontal="left" vertical="top" readingOrder="1"/>
    </xf>
    <xf numFmtId="49" fontId="317" fillId="0" borderId="0" xfId="49683" applyNumberFormat="1" applyFont="1" applyFill="1" applyBorder="1"/>
    <xf numFmtId="0" fontId="307" fillId="0" borderId="0" xfId="42591" applyFont="1" applyFill="1" applyBorder="1" applyAlignment="1">
      <alignment vertical="top"/>
    </xf>
    <xf numFmtId="0" fontId="274" fillId="0" borderId="0" xfId="2638" applyNumberFormat="1" applyFont="1" applyFill="1" applyBorder="1" applyAlignment="1">
      <alignment horizontal="left" vertical="top" indent="1"/>
    </xf>
    <xf numFmtId="0" fontId="307" fillId="0" borderId="0" xfId="2638" applyNumberFormat="1" applyFont="1" applyFill="1" applyBorder="1" applyAlignment="1">
      <alignment vertical="top"/>
    </xf>
    <xf numFmtId="0" fontId="66" fillId="0" borderId="0" xfId="1" applyNumberFormat="1" applyFont="1" applyFill="1" applyBorder="1" applyAlignment="1">
      <alignment vertical="top"/>
    </xf>
    <xf numFmtId="0" fontId="66" fillId="0" borderId="0" xfId="0" applyNumberFormat="1" applyFont="1" applyFill="1" applyAlignment="1">
      <protection locked="0"/>
    </xf>
    <xf numFmtId="0" fontId="65" fillId="0" borderId="0" xfId="0" applyNumberFormat="1" applyFont="1" applyFill="1" applyAlignment="1">
      <protection locked="0"/>
    </xf>
    <xf numFmtId="0" fontId="82" fillId="0" borderId="0" xfId="0" applyFont="1" applyFill="1" applyAlignment="1">
      <alignment horizontal="center"/>
      <protection locked="0"/>
    </xf>
    <xf numFmtId="0" fontId="66" fillId="0" borderId="0" xfId="1" applyNumberFormat="1" applyFont="1" applyFill="1" applyBorder="1" applyAlignment="1">
      <alignment vertical="top"/>
    </xf>
    <xf numFmtId="37" fontId="82" fillId="0" borderId="0" xfId="2533" applyNumberFormat="1" applyFont="1" applyBorder="1" applyAlignment="1">
      <alignment horizontal="center"/>
    </xf>
    <xf numFmtId="0" fontId="41" fillId="0" borderId="0" xfId="2533" applyNumberFormat="1" applyFont="1" applyBorder="1" applyAlignment="1"/>
    <xf numFmtId="0" fontId="304" fillId="0" borderId="0" xfId="2416" applyNumberFormat="1" applyFont="1" applyFill="1" applyBorder="1" applyAlignment="1">
      <alignment horizontal="center"/>
    </xf>
    <xf numFmtId="0" fontId="82" fillId="0" borderId="0" xfId="0" applyNumberFormat="1" applyFont="1" applyFill="1" applyBorder="1" applyAlignment="1">
      <alignment horizontal="center"/>
      <protection locked="0"/>
    </xf>
    <xf numFmtId="0" fontId="319" fillId="0" borderId="20" xfId="1196" applyNumberFormat="1" applyFont="1" applyFill="1" applyBorder="1" applyAlignment="1">
      <alignment horizontal="center" vertical="center" wrapText="1"/>
    </xf>
    <xf numFmtId="0" fontId="319" fillId="0" borderId="0" xfId="1196" applyNumberFormat="1" applyFont="1" applyFill="1" applyBorder="1" applyAlignment="1">
      <alignment horizontal="center" vertical="center" wrapText="1"/>
    </xf>
    <xf numFmtId="0" fontId="320" fillId="0" borderId="0" xfId="279" applyFont="1" applyFill="1"/>
    <xf numFmtId="0" fontId="320" fillId="0" borderId="0" xfId="1196" applyNumberFormat="1" applyFont="1" applyFill="1" applyBorder="1" applyAlignment="1">
      <alignment horizontal="center" vertical="center" wrapText="1"/>
    </xf>
    <xf numFmtId="166" fontId="320" fillId="0" borderId="0" xfId="154" applyNumberFormat="1" applyFont="1" applyFill="1" applyBorder="1" applyAlignment="1">
      <alignment horizontal="center" vertical="center" wrapText="1"/>
    </xf>
    <xf numFmtId="166" fontId="320" fillId="0" borderId="0" xfId="1196" applyNumberFormat="1" applyFont="1" applyFill="1" applyBorder="1" applyAlignment="1">
      <alignment horizontal="center" vertical="center" wrapText="1"/>
    </xf>
    <xf numFmtId="166" fontId="320" fillId="0" borderId="0" xfId="41974" applyNumberFormat="1" applyFont="1" applyFill="1" applyAlignment="1">
      <alignment horizontal="centerContinuous"/>
    </xf>
    <xf numFmtId="0" fontId="321" fillId="0" borderId="0" xfId="279" applyFont="1" applyFill="1"/>
    <xf numFmtId="3" fontId="321" fillId="0" borderId="0" xfId="279" applyNumberFormat="1" applyFont="1" applyFill="1"/>
    <xf numFmtId="0" fontId="320" fillId="0" borderId="0" xfId="279" applyFont="1" applyFill="1" applyAlignment="1">
      <alignment vertical="top"/>
    </xf>
    <xf numFmtId="265" fontId="321" fillId="0" borderId="0" xfId="154" applyNumberFormat="1" applyFont="1" applyFill="1" applyAlignment="1"/>
    <xf numFmtId="166" fontId="321" fillId="0" borderId="0" xfId="154" applyNumberFormat="1" applyFont="1" applyFill="1"/>
    <xf numFmtId="171" fontId="321" fillId="0" borderId="0" xfId="154" applyNumberFormat="1" applyFont="1" applyFill="1"/>
    <xf numFmtId="166" fontId="321" fillId="0" borderId="0" xfId="41974" applyNumberFormat="1" applyFont="1" applyFill="1"/>
    <xf numFmtId="205" fontId="321" fillId="0" borderId="0" xfId="41974" applyFont="1" applyFill="1"/>
    <xf numFmtId="166" fontId="320" fillId="0" borderId="0" xfId="41974" applyNumberFormat="1" applyFont="1" applyFill="1"/>
    <xf numFmtId="166" fontId="321" fillId="0" borderId="0" xfId="41974" applyNumberFormat="1" applyFont="1" applyFill="1" applyBorder="1"/>
    <xf numFmtId="43" fontId="321" fillId="0" borderId="0" xfId="279" applyNumberFormat="1" applyFont="1" applyFill="1"/>
    <xf numFmtId="166" fontId="321" fillId="0" borderId="0" xfId="279" applyNumberFormat="1" applyFont="1" applyFill="1"/>
    <xf numFmtId="0" fontId="321" fillId="0" borderId="0" xfId="279" applyFont="1" applyFill="1" applyBorder="1"/>
    <xf numFmtId="0" fontId="322" fillId="0" borderId="0" xfId="41976" applyFont="1" applyFill="1" applyAlignment="1">
      <alignment horizontal="left"/>
      <protection locked="0"/>
    </xf>
    <xf numFmtId="265" fontId="321" fillId="0" borderId="0" xfId="154" applyNumberFormat="1" applyFont="1" applyFill="1" applyBorder="1" applyAlignment="1">
      <alignment vertical="top"/>
    </xf>
    <xf numFmtId="166" fontId="321" fillId="0" borderId="15" xfId="279" applyNumberFormat="1" applyFont="1" applyFill="1" applyBorder="1"/>
    <xf numFmtId="0" fontId="321" fillId="0" borderId="15" xfId="279" applyFont="1" applyFill="1" applyBorder="1"/>
    <xf numFmtId="3" fontId="321" fillId="0" borderId="0" xfId="279" applyNumberFormat="1" applyFont="1" applyFill="1" applyBorder="1"/>
    <xf numFmtId="0" fontId="322" fillId="0" borderId="0" xfId="41976" quotePrefix="1" applyFont="1" applyFill="1" applyAlignment="1">
      <alignment horizontal="left" indent="1"/>
      <protection locked="0"/>
    </xf>
    <xf numFmtId="265" fontId="321" fillId="0" borderId="16" xfId="154" applyNumberFormat="1" applyFont="1" applyFill="1" applyBorder="1" applyAlignment="1">
      <alignment vertical="top"/>
    </xf>
    <xf numFmtId="265" fontId="321" fillId="0" borderId="15" xfId="154" applyNumberFormat="1" applyFont="1" applyFill="1" applyBorder="1" applyAlignment="1">
      <alignment vertical="top"/>
    </xf>
    <xf numFmtId="265" fontId="321" fillId="0" borderId="15" xfId="154" applyNumberFormat="1" applyFont="1" applyFill="1" applyBorder="1" applyAlignment="1"/>
    <xf numFmtId="166" fontId="321" fillId="0" borderId="0" xfId="154" applyNumberFormat="1" applyFont="1" applyFill="1" applyBorder="1"/>
    <xf numFmtId="166" fontId="321" fillId="0" borderId="16" xfId="279" applyNumberFormat="1" applyFont="1" applyFill="1" applyBorder="1"/>
    <xf numFmtId="0" fontId="321" fillId="0" borderId="16" xfId="279" applyFont="1" applyFill="1" applyBorder="1"/>
    <xf numFmtId="0" fontId="322" fillId="0" borderId="0" xfId="41976" applyFont="1" applyFill="1" applyAlignment="1">
      <alignment horizontal="left" indent="2"/>
      <protection locked="0"/>
    </xf>
    <xf numFmtId="265" fontId="321" fillId="0" borderId="16" xfId="154" applyNumberFormat="1" applyFont="1" applyFill="1" applyBorder="1" applyAlignment="1"/>
    <xf numFmtId="262" fontId="321" fillId="0" borderId="0" xfId="41974" applyNumberFormat="1" applyFont="1" applyFill="1"/>
    <xf numFmtId="205" fontId="321" fillId="0" borderId="0" xfId="41974" applyFont="1" applyFill="1" applyBorder="1"/>
    <xf numFmtId="166" fontId="321" fillId="0" borderId="16" xfId="41974" applyNumberFormat="1" applyFont="1" applyFill="1" applyBorder="1"/>
    <xf numFmtId="265" fontId="321" fillId="0" borderId="38" xfId="154" applyNumberFormat="1" applyFont="1" applyFill="1" applyBorder="1" applyAlignment="1">
      <alignment vertical="top"/>
    </xf>
    <xf numFmtId="265" fontId="321" fillId="0" borderId="17" xfId="154" applyNumberFormat="1" applyFont="1" applyFill="1" applyBorder="1" applyAlignment="1"/>
    <xf numFmtId="166" fontId="321" fillId="0" borderId="17" xfId="41974" applyNumberFormat="1" applyFont="1" applyFill="1" applyBorder="1"/>
    <xf numFmtId="0" fontId="322" fillId="0" borderId="0" xfId="41977" applyFont="1" applyFill="1" applyAlignment="1">
      <alignment horizontal="left" indent="1"/>
      <protection locked="0"/>
    </xf>
    <xf numFmtId="0" fontId="322" fillId="0" borderId="0" xfId="41978" applyFont="1" applyFill="1" applyAlignment="1">
      <protection locked="0"/>
    </xf>
    <xf numFmtId="205" fontId="321" fillId="0" borderId="15" xfId="41974" applyFont="1" applyFill="1" applyBorder="1"/>
    <xf numFmtId="205" fontId="321" fillId="0" borderId="16" xfId="41974" applyFont="1" applyFill="1" applyBorder="1"/>
    <xf numFmtId="166" fontId="321" fillId="0" borderId="0" xfId="279" applyNumberFormat="1" applyFont="1" applyFill="1" applyBorder="1"/>
    <xf numFmtId="265" fontId="321" fillId="0" borderId="0" xfId="154" applyNumberFormat="1" applyFont="1" applyFill="1" applyBorder="1" applyAlignment="1" applyProtection="1">
      <alignment vertical="top"/>
      <protection locked="0"/>
    </xf>
    <xf numFmtId="265" fontId="321" fillId="0" borderId="0" xfId="1196" applyNumberFormat="1" applyFont="1" applyFill="1" applyBorder="1" applyAlignment="1" applyProtection="1">
      <alignment vertical="top"/>
      <protection locked="0"/>
    </xf>
    <xf numFmtId="265" fontId="321" fillId="0" borderId="0" xfId="41974" applyNumberFormat="1" applyFont="1" applyFill="1" applyAlignment="1"/>
    <xf numFmtId="0" fontId="322" fillId="0" borderId="0" xfId="279" applyFont="1" applyFill="1" applyAlignment="1" applyProtection="1">
      <protection locked="0"/>
    </xf>
    <xf numFmtId="0" fontId="321" fillId="0" borderId="0" xfId="2534" applyFont="1" applyFill="1"/>
    <xf numFmtId="265" fontId="321" fillId="0" borderId="15" xfId="41979" applyNumberFormat="1" applyFont="1" applyFill="1" applyBorder="1" applyAlignment="1">
      <alignment vertical="top"/>
    </xf>
    <xf numFmtId="265" fontId="321" fillId="0" borderId="16" xfId="41979" applyNumberFormat="1" applyFont="1" applyFill="1" applyBorder="1" applyAlignment="1">
      <alignment vertical="top"/>
    </xf>
    <xf numFmtId="166" fontId="321" fillId="0" borderId="0" xfId="41979" applyNumberFormat="1" applyFont="1" applyFill="1" applyBorder="1" applyAlignment="1">
      <alignment vertical="top"/>
    </xf>
    <xf numFmtId="265" fontId="321" fillId="0" borderId="38" xfId="41979" applyNumberFormat="1" applyFont="1" applyFill="1" applyBorder="1" applyAlignment="1">
      <alignment vertical="top"/>
    </xf>
    <xf numFmtId="0" fontId="322" fillId="0" borderId="0" xfId="279" applyFont="1" applyFill="1" applyAlignment="1" applyProtection="1">
      <alignment horizontal="left" indent="4"/>
      <protection locked="0"/>
    </xf>
    <xf numFmtId="0" fontId="320" fillId="0" borderId="0" xfId="2534" applyFont="1" applyFill="1" applyAlignment="1"/>
    <xf numFmtId="265" fontId="321" fillId="0" borderId="18" xfId="41974" applyNumberFormat="1" applyFont="1" applyFill="1" applyBorder="1" applyAlignment="1"/>
    <xf numFmtId="265" fontId="321" fillId="0" borderId="0" xfId="41974" applyNumberFormat="1" applyFont="1" applyFill="1" applyBorder="1" applyAlignment="1"/>
    <xf numFmtId="205" fontId="320" fillId="0" borderId="0" xfId="41974" applyFont="1" applyFill="1" applyBorder="1"/>
    <xf numFmtId="166" fontId="320" fillId="0" borderId="0" xfId="41974" applyNumberFormat="1" applyFont="1" applyFill="1" applyBorder="1"/>
    <xf numFmtId="166" fontId="320" fillId="0" borderId="18" xfId="41974" applyNumberFormat="1" applyFont="1" applyFill="1" applyBorder="1"/>
    <xf numFmtId="166" fontId="321" fillId="0" borderId="18" xfId="41974" applyNumberFormat="1" applyFont="1" applyFill="1" applyBorder="1"/>
    <xf numFmtId="0" fontId="321" fillId="0" borderId="0" xfId="279" quotePrefix="1" applyFont="1" applyFill="1" applyAlignment="1">
      <alignment horizontal="left" indent="1"/>
    </xf>
    <xf numFmtId="265" fontId="321" fillId="0" borderId="15" xfId="41974" applyNumberFormat="1" applyFont="1" applyFill="1" applyBorder="1" applyAlignment="1"/>
    <xf numFmtId="265" fontId="321" fillId="0" borderId="0" xfId="279" applyNumberFormat="1" applyFont="1" applyFill="1" applyAlignment="1"/>
    <xf numFmtId="238" fontId="321" fillId="0" borderId="0" xfId="41974" applyNumberFormat="1" applyFont="1" applyFill="1"/>
    <xf numFmtId="265" fontId="321" fillId="0" borderId="17" xfId="41974" applyNumberFormat="1" applyFont="1" applyFill="1" applyBorder="1" applyAlignment="1"/>
    <xf numFmtId="265" fontId="321" fillId="0" borderId="20" xfId="41974" applyNumberFormat="1" applyFont="1" applyFill="1" applyBorder="1" applyAlignment="1"/>
    <xf numFmtId="205" fontId="320" fillId="0" borderId="0" xfId="41974" applyFont="1" applyFill="1"/>
    <xf numFmtId="166" fontId="320" fillId="0" borderId="20" xfId="41974" applyNumberFormat="1" applyFont="1" applyFill="1" applyBorder="1"/>
    <xf numFmtId="166" fontId="321" fillId="0" borderId="20" xfId="41974" applyNumberFormat="1" applyFont="1" applyFill="1" applyBorder="1"/>
    <xf numFmtId="0" fontId="321" fillId="0" borderId="0" xfId="2534" applyFont="1" applyFill="1" applyAlignment="1"/>
    <xf numFmtId="0" fontId="321" fillId="0" borderId="0" xfId="279" quotePrefix="1" applyFont="1" applyFill="1"/>
    <xf numFmtId="0" fontId="321" fillId="0" borderId="0" xfId="0" applyFont="1" applyFill="1" applyProtection="1"/>
    <xf numFmtId="0" fontId="321" fillId="0" borderId="0" xfId="279" applyFont="1" applyFill="1" applyAlignment="1">
      <alignment horizontal="left" indent="1"/>
    </xf>
    <xf numFmtId="0" fontId="321" fillId="0" borderId="0" xfId="2534" applyFont="1" applyFill="1" applyAlignment="1">
      <alignment horizontal="left"/>
    </xf>
    <xf numFmtId="0" fontId="321" fillId="0" borderId="0" xfId="2534" applyFont="1" applyFill="1" applyAlignment="1">
      <alignment horizontal="left" indent="1"/>
    </xf>
    <xf numFmtId="0" fontId="322" fillId="0" borderId="0" xfId="279" quotePrefix="1" applyFont="1" applyFill="1" applyAlignment="1" applyProtection="1">
      <alignment horizontal="left" indent="2"/>
      <protection locked="0"/>
    </xf>
    <xf numFmtId="166" fontId="321" fillId="0" borderId="15" xfId="41974" applyNumberFormat="1" applyFont="1" applyFill="1" applyBorder="1"/>
    <xf numFmtId="0" fontId="322" fillId="0" borderId="0" xfId="279" applyFont="1" applyFill="1" applyAlignment="1" applyProtection="1">
      <alignment horizontal="left" indent="3"/>
      <protection locked="0"/>
    </xf>
    <xf numFmtId="0" fontId="321" fillId="0" borderId="0" xfId="2534" applyFont="1" applyFill="1" applyBorder="1" applyAlignment="1">
      <alignment horizontal="left" indent="1"/>
    </xf>
    <xf numFmtId="171" fontId="321" fillId="0" borderId="0" xfId="279" applyNumberFormat="1" applyFont="1" applyFill="1"/>
    <xf numFmtId="37" fontId="321" fillId="0" borderId="0" xfId="279" applyNumberFormat="1" applyFont="1" applyFill="1" applyBorder="1"/>
    <xf numFmtId="37" fontId="321" fillId="0" borderId="16" xfId="279" applyNumberFormat="1" applyFont="1" applyFill="1" applyBorder="1"/>
    <xf numFmtId="0" fontId="321" fillId="0" borderId="0" xfId="279" applyFont="1" applyFill="1" applyBorder="1" applyAlignment="1">
      <alignment horizontal="left"/>
    </xf>
    <xf numFmtId="0" fontId="321" fillId="0" borderId="0" xfId="279" applyFont="1" applyFill="1" applyBorder="1" applyAlignment="1"/>
    <xf numFmtId="37" fontId="321" fillId="0" borderId="0" xfId="41974" applyNumberFormat="1" applyFont="1" applyFill="1" applyBorder="1"/>
    <xf numFmtId="166" fontId="321" fillId="44" borderId="16" xfId="2638" applyNumberFormat="1" applyFont="1" applyFill="1" applyBorder="1"/>
    <xf numFmtId="166" fontId="321" fillId="44" borderId="17" xfId="2638" applyNumberFormat="1" applyFont="1" applyFill="1" applyBorder="1"/>
    <xf numFmtId="166" fontId="321" fillId="0" borderId="17" xfId="279" applyNumberFormat="1" applyFont="1" applyFill="1" applyBorder="1"/>
    <xf numFmtId="37" fontId="321" fillId="0" borderId="0" xfId="41974" applyNumberFormat="1" applyFont="1" applyFill="1"/>
    <xf numFmtId="166" fontId="321" fillId="0" borderId="18" xfId="279" applyNumberFormat="1" applyFont="1" applyFill="1" applyBorder="1"/>
    <xf numFmtId="37" fontId="321" fillId="0" borderId="18" xfId="279" applyNumberFormat="1" applyFont="1" applyFill="1" applyBorder="1"/>
    <xf numFmtId="0" fontId="321" fillId="0" borderId="0" xfId="0" quotePrefix="1" applyFont="1" applyFill="1" applyAlignment="1">
      <protection locked="0"/>
    </xf>
    <xf numFmtId="0" fontId="320" fillId="0" borderId="0" xfId="0" applyFont="1" applyFill="1" applyAlignment="1">
      <alignment horizontal="center"/>
      <protection locked="0"/>
    </xf>
    <xf numFmtId="0" fontId="320" fillId="0" borderId="0" xfId="41975" applyFont="1" applyFill="1" applyAlignment="1" applyProtection="1">
      <alignment horizontal="center" vertical="top"/>
      <protection locked="0"/>
    </xf>
    <xf numFmtId="171" fontId="321" fillId="0" borderId="72" xfId="41974" applyNumberFormat="1" applyFont="1" applyFill="1" applyBorder="1"/>
    <xf numFmtId="171" fontId="321" fillId="0" borderId="0" xfId="41974" applyNumberFormat="1" applyFont="1" applyFill="1" applyBorder="1"/>
    <xf numFmtId="43" fontId="321" fillId="0" borderId="0" xfId="41974" applyNumberFormat="1" applyFont="1" applyFill="1" applyBorder="1"/>
    <xf numFmtId="43" fontId="321" fillId="0" borderId="0" xfId="41974" applyNumberFormat="1" applyFont="1" applyFill="1"/>
    <xf numFmtId="0" fontId="320" fillId="0" borderId="0" xfId="279" applyNumberFormat="1" applyFont="1" applyFill="1"/>
    <xf numFmtId="0" fontId="321" fillId="0" borderId="0" xfId="279" applyNumberFormat="1" applyFont="1" applyFill="1"/>
    <xf numFmtId="0" fontId="320" fillId="0" borderId="0" xfId="1935" quotePrefix="1" applyNumberFormat="1" applyFont="1" applyFill="1" applyBorder="1" applyAlignment="1" applyProtection="1">
      <alignment horizontal="center" wrapText="1"/>
    </xf>
    <xf numFmtId="0" fontId="323" fillId="0" borderId="0" xfId="154" quotePrefix="1" applyNumberFormat="1" applyFont="1" applyFill="1" applyBorder="1" applyAlignment="1" applyProtection="1">
      <alignment horizontal="center" vertical="top"/>
    </xf>
    <xf numFmtId="0" fontId="320" fillId="0" borderId="0" xfId="41975" quotePrefix="1" applyNumberFormat="1" applyFont="1" applyFill="1" applyBorder="1" applyAlignment="1" applyProtection="1">
      <alignment horizontal="center" vertical="top"/>
    </xf>
    <xf numFmtId="0" fontId="320" fillId="0" borderId="0" xfId="41974" quotePrefix="1" applyNumberFormat="1" applyFont="1" applyFill="1" applyBorder="1" applyAlignment="1" applyProtection="1">
      <alignment horizontal="center" vertical="top"/>
    </xf>
    <xf numFmtId="0" fontId="323" fillId="0" borderId="0" xfId="41975" quotePrefix="1" applyNumberFormat="1" applyFont="1" applyFill="1" applyBorder="1" applyAlignment="1" applyProtection="1">
      <alignment horizontal="center" vertical="top"/>
    </xf>
    <xf numFmtId="0" fontId="320" fillId="0" borderId="0" xfId="154" quotePrefix="1" applyNumberFormat="1" applyFont="1" applyFill="1" applyBorder="1" applyAlignment="1" applyProtection="1">
      <alignment horizontal="center" vertical="top"/>
    </xf>
    <xf numFmtId="0" fontId="320" fillId="0" borderId="0" xfId="279" quotePrefix="1" applyNumberFormat="1" applyFont="1" applyFill="1" applyBorder="1" applyAlignment="1">
      <alignment horizontal="center" vertical="center"/>
    </xf>
    <xf numFmtId="0" fontId="320" fillId="0" borderId="0" xfId="41974" quotePrefix="1" applyNumberFormat="1" applyFont="1" applyFill="1" applyAlignment="1"/>
    <xf numFmtId="0" fontId="320" fillId="0" borderId="0" xfId="1196" applyNumberFormat="1" applyFont="1" applyFill="1" applyBorder="1" applyAlignment="1">
      <alignment horizontal="center" wrapText="1"/>
    </xf>
    <xf numFmtId="0" fontId="320" fillId="0" borderId="0" xfId="41974" applyNumberFormat="1" applyFont="1" applyFill="1" applyAlignment="1">
      <alignment horizontal="centerContinuous"/>
    </xf>
    <xf numFmtId="0" fontId="320" fillId="0" borderId="0" xfId="0" applyFont="1" applyFill="1" applyAlignment="1" applyProtection="1">
      <alignment horizontal="center" vertical="top"/>
    </xf>
    <xf numFmtId="0" fontId="82" fillId="0" borderId="0" xfId="279" applyNumberFormat="1" applyFont="1" applyFill="1" applyAlignment="1">
      <alignment horizontal="center"/>
    </xf>
    <xf numFmtId="205" fontId="41" fillId="0" borderId="0" xfId="41974" applyFont="1" applyFill="1"/>
    <xf numFmtId="166" fontId="41" fillId="0" borderId="0" xfId="41979" applyNumberFormat="1" applyFont="1" applyFill="1" applyBorder="1" applyAlignment="1">
      <alignment vertical="top"/>
    </xf>
    <xf numFmtId="166" fontId="41" fillId="0" borderId="0" xfId="41974" applyNumberFormat="1" applyFont="1" applyFill="1"/>
    <xf numFmtId="166" fontId="41" fillId="0" borderId="0" xfId="41974" applyNumberFormat="1" applyFont="1" applyFill="1" applyBorder="1"/>
    <xf numFmtId="205" fontId="82" fillId="0" borderId="0" xfId="41974" applyFont="1" applyFill="1"/>
    <xf numFmtId="205" fontId="82" fillId="0" borderId="0" xfId="41974" applyFont="1" applyFill="1" applyBorder="1"/>
    <xf numFmtId="171" fontId="41" fillId="0" borderId="0" xfId="41974" applyNumberFormat="1" applyFont="1" applyFill="1" applyBorder="1"/>
    <xf numFmtId="43" fontId="41" fillId="0" borderId="0" xfId="41974" applyNumberFormat="1" applyFont="1" applyFill="1"/>
    <xf numFmtId="0" fontId="41" fillId="0" borderId="0" xfId="0" applyFont="1" applyFill="1" applyAlignment="1" applyProtection="1">
      <alignment vertical="top"/>
    </xf>
    <xf numFmtId="0" fontId="319" fillId="0" borderId="40" xfId="287" applyNumberFormat="1" applyFont="1" applyFill="1" applyBorder="1" applyAlignment="1">
      <alignment horizontal="center" vertical="center"/>
    </xf>
    <xf numFmtId="0" fontId="324" fillId="0" borderId="0" xfId="42591" applyFont="1" applyFill="1" applyAlignment="1" applyProtection="1">
      <alignment vertical="top"/>
      <protection locked="0"/>
    </xf>
    <xf numFmtId="0" fontId="319" fillId="0" borderId="36" xfId="42591" quotePrefix="1" applyNumberFormat="1" applyFont="1" applyFill="1" applyBorder="1" applyAlignment="1" applyProtection="1">
      <alignment vertical="top"/>
      <protection locked="0"/>
    </xf>
    <xf numFmtId="0" fontId="41" fillId="0" borderId="0" xfId="0" applyNumberFormat="1" applyFont="1">
      <protection locked="0"/>
    </xf>
    <xf numFmtId="0" fontId="41" fillId="0" borderId="0" xfId="0" applyNumberFormat="1" applyFont="1" applyBorder="1">
      <protection locked="0"/>
    </xf>
    <xf numFmtId="0" fontId="326" fillId="0" borderId="0" xfId="42591" applyFont="1" applyFill="1" applyAlignment="1">
      <alignment horizontal="right" vertical="center"/>
    </xf>
    <xf numFmtId="0" fontId="305" fillId="0" borderId="0" xfId="1" applyNumberFormat="1" applyFont="1" applyFill="1" applyBorder="1" applyAlignment="1">
      <alignment vertical="top"/>
    </xf>
    <xf numFmtId="265" fontId="66" fillId="0" borderId="0" xfId="1" applyNumberFormat="1" applyFont="1" applyFill="1" applyBorder="1" applyAlignment="1">
      <alignment vertical="top"/>
    </xf>
    <xf numFmtId="265" fontId="66" fillId="0" borderId="0" xfId="0" applyNumberFormat="1" applyFont="1" applyFill="1" applyAlignment="1">
      <protection locked="0"/>
    </xf>
    <xf numFmtId="265" fontId="66" fillId="0" borderId="18" xfId="0" applyNumberFormat="1" applyFont="1" applyFill="1" applyBorder="1" applyAlignment="1">
      <protection locked="0"/>
    </xf>
    <xf numFmtId="265" fontId="66" fillId="0" borderId="0" xfId="0" applyNumberFormat="1" applyFont="1" applyFill="1" applyBorder="1" applyAlignment="1">
      <protection locked="0"/>
    </xf>
    <xf numFmtId="0" fontId="328" fillId="0" borderId="0" xfId="522" applyFont="1" applyFill="1" applyAlignment="1">
      <alignment vertical="top"/>
    </xf>
    <xf numFmtId="265" fontId="328" fillId="0" borderId="0" xfId="1140" applyNumberFormat="1" applyFont="1" applyFill="1" applyBorder="1" applyAlignment="1">
      <alignment vertical="top"/>
    </xf>
    <xf numFmtId="265" fontId="329" fillId="0" borderId="0" xfId="1140" quotePrefix="1" applyNumberFormat="1" applyFont="1" applyFill="1" applyBorder="1" applyAlignment="1">
      <alignment vertical="top"/>
    </xf>
    <xf numFmtId="265" fontId="328" fillId="0" borderId="0" xfId="1140" applyNumberFormat="1" applyFont="1" applyFill="1" applyAlignment="1">
      <alignment vertical="top"/>
    </xf>
    <xf numFmtId="2" fontId="328" fillId="0" borderId="0" xfId="522" applyNumberFormat="1" applyFont="1" applyFill="1" applyBorder="1" applyAlignment="1">
      <alignment vertical="top"/>
    </xf>
    <xf numFmtId="166" fontId="328" fillId="0" borderId="0" xfId="1140" applyNumberFormat="1" applyFont="1" applyFill="1" applyBorder="1" applyAlignment="1">
      <alignment vertical="top"/>
    </xf>
    <xf numFmtId="0" fontId="328" fillId="0" borderId="0" xfId="522" applyFont="1" applyFill="1" applyBorder="1" applyAlignment="1">
      <alignment vertical="top"/>
    </xf>
    <xf numFmtId="0" fontId="0" fillId="0" borderId="0" xfId="0" quotePrefix="1" applyProtection="1"/>
    <xf numFmtId="166" fontId="0" fillId="0" borderId="0" xfId="154" applyNumberFormat="1" applyFont="1" applyProtection="1"/>
    <xf numFmtId="0" fontId="65" fillId="0" borderId="0" xfId="0" applyFont="1" applyFill="1" applyAlignment="1">
      <alignment horizontal="center"/>
      <protection locked="0"/>
    </xf>
    <xf numFmtId="16" fontId="65" fillId="0" borderId="0" xfId="0" applyNumberFormat="1" applyFont="1" applyFill="1" applyAlignment="1">
      <alignment horizontal="center"/>
      <protection locked="0"/>
    </xf>
    <xf numFmtId="49" fontId="258" fillId="0" borderId="0" xfId="154" quotePrefix="1" applyNumberFormat="1" applyFont="1" applyFill="1" applyAlignment="1">
      <alignment horizontal="center" vertical="center" wrapText="1"/>
    </xf>
    <xf numFmtId="49" fontId="65" fillId="0" borderId="0" xfId="0" applyNumberFormat="1" applyFont="1" applyFill="1" applyAlignment="1" applyProtection="1">
      <alignment horizontal="center"/>
    </xf>
    <xf numFmtId="43" fontId="0" fillId="0" borderId="0" xfId="0" applyNumberFormat="1">
      <protection locked="0"/>
    </xf>
    <xf numFmtId="166" fontId="66" fillId="0" borderId="0" xfId="0" applyNumberFormat="1" applyFont="1" applyFill="1" applyAlignment="1" applyProtection="1">
      <alignment vertical="top"/>
    </xf>
    <xf numFmtId="0" fontId="66" fillId="0" borderId="0" xfId="1" applyNumberFormat="1" applyFont="1" applyFill="1" applyBorder="1" applyAlignment="1">
      <alignment vertical="top"/>
    </xf>
    <xf numFmtId="0" fontId="66" fillId="0" borderId="0" xfId="42410" applyFont="1" applyFill="1" applyAlignment="1">
      <alignment horizontal="justify" vertical="top"/>
    </xf>
    <xf numFmtId="166" fontId="65" fillId="0" borderId="18" xfId="745" applyNumberFormat="1" applyFont="1" applyFill="1" applyBorder="1" applyAlignment="1"/>
    <xf numFmtId="0" fontId="327" fillId="0" borderId="0" xfId="1" applyNumberFormat="1" applyFont="1" applyFill="1" applyBorder="1" applyAlignment="1">
      <alignment vertical="top"/>
    </xf>
    <xf numFmtId="0" fontId="66" fillId="0" borderId="0" xfId="1" applyNumberFormat="1" applyFont="1" applyFill="1" applyBorder="1" applyAlignment="1">
      <alignment vertical="top"/>
    </xf>
    <xf numFmtId="0" fontId="66" fillId="0" borderId="0" xfId="1" applyNumberFormat="1" applyFont="1" applyFill="1" applyBorder="1" applyAlignment="1">
      <alignment horizontal="left" vertical="top" wrapText="1"/>
    </xf>
    <xf numFmtId="0" fontId="66" fillId="0" borderId="0" xfId="0" applyFont="1" applyAlignment="1">
      <alignment horizontal="left" vertical="top" wrapText="1"/>
      <protection locked="0"/>
    </xf>
    <xf numFmtId="0" fontId="316" fillId="0" borderId="0" xfId="755" applyNumberFormat="1" applyFont="1" applyFill="1" applyBorder="1" applyAlignment="1">
      <alignment horizontal="left" vertical="center"/>
    </xf>
    <xf numFmtId="0" fontId="316" fillId="0" borderId="0" xfId="755" applyNumberFormat="1" applyFont="1" applyFill="1" applyBorder="1" applyAlignment="1">
      <alignment horizontal="center" vertical="center" wrapText="1"/>
    </xf>
    <xf numFmtId="0" fontId="66" fillId="0" borderId="0" xfId="1" applyNumberFormat="1" applyFont="1" applyFill="1" applyBorder="1" applyAlignment="1">
      <alignment vertical="top"/>
    </xf>
    <xf numFmtId="166" fontId="65" fillId="0" borderId="18" xfId="185" applyNumberFormat="1" applyFont="1" applyFill="1" applyBorder="1" applyAlignment="1"/>
    <xf numFmtId="265" fontId="65" fillId="0" borderId="0" xfId="154" applyNumberFormat="1" applyFont="1" applyFill="1" applyAlignment="1" applyProtection="1">
      <protection locked="0"/>
    </xf>
    <xf numFmtId="265" fontId="65" fillId="0" borderId="0" xfId="1" applyNumberFormat="1" applyFont="1" applyFill="1" applyBorder="1" applyAlignment="1">
      <alignment vertical="top"/>
    </xf>
    <xf numFmtId="265" fontId="65" fillId="0" borderId="18" xfId="0" applyNumberFormat="1" applyFont="1" applyFill="1" applyBorder="1" applyAlignment="1">
      <protection locked="0"/>
    </xf>
    <xf numFmtId="166" fontId="65" fillId="0" borderId="0" xfId="154" quotePrefix="1" applyNumberFormat="1" applyFont="1" applyFill="1" applyBorder="1" applyAlignment="1" applyProtection="1">
      <alignment horizontal="center"/>
      <protection locked="0"/>
    </xf>
    <xf numFmtId="166" fontId="65" fillId="0" borderId="18" xfId="154" quotePrefix="1" applyNumberFormat="1" applyFont="1" applyFill="1" applyBorder="1" applyAlignment="1" applyProtection="1">
      <alignment horizontal="center"/>
      <protection locked="0"/>
    </xf>
    <xf numFmtId="166" fontId="65" fillId="0" borderId="0" xfId="154" applyNumberFormat="1" applyFont="1" applyFill="1" applyAlignment="1" applyProtection="1">
      <alignment vertical="top"/>
    </xf>
    <xf numFmtId="166" fontId="65" fillId="0" borderId="0" xfId="154" applyNumberFormat="1" applyFont="1" applyFill="1" applyAlignment="1">
      <alignment vertical="top"/>
    </xf>
    <xf numFmtId="166" fontId="65" fillId="0" borderId="18" xfId="154" applyNumberFormat="1" applyFont="1" applyFill="1" applyBorder="1"/>
    <xf numFmtId="166" fontId="65" fillId="0" borderId="37" xfId="154" applyNumberFormat="1" applyFont="1" applyFill="1" applyBorder="1"/>
    <xf numFmtId="166" fontId="65" fillId="0" borderId="16" xfId="154" applyNumberFormat="1" applyFont="1" applyFill="1" applyBorder="1" applyAlignment="1">
      <alignment vertical="top"/>
    </xf>
    <xf numFmtId="166" fontId="65" fillId="0" borderId="16" xfId="154" applyNumberFormat="1" applyFont="1" applyFill="1" applyBorder="1"/>
    <xf numFmtId="166" fontId="65" fillId="0" borderId="17" xfId="154" applyNumberFormat="1" applyFont="1" applyFill="1" applyBorder="1"/>
    <xf numFmtId="166" fontId="65" fillId="0" borderId="0" xfId="0" applyNumberFormat="1" applyFont="1" applyFill="1" applyAlignment="1">
      <alignment horizontal="center"/>
      <protection locked="0"/>
    </xf>
    <xf numFmtId="166" fontId="65" fillId="0" borderId="21" xfId="154" applyNumberFormat="1" applyFont="1" applyFill="1" applyBorder="1"/>
    <xf numFmtId="261" fontId="65" fillId="0" borderId="21" xfId="154" applyNumberFormat="1" applyFont="1" applyFill="1" applyBorder="1" applyAlignment="1">
      <alignment vertical="top"/>
    </xf>
    <xf numFmtId="166" fontId="82" fillId="0" borderId="15" xfId="154" applyNumberFormat="1" applyFont="1" applyFill="1" applyBorder="1" applyAlignment="1"/>
    <xf numFmtId="166" fontId="82" fillId="0" borderId="16" xfId="154" applyNumberFormat="1" applyFont="1" applyFill="1" applyBorder="1" applyAlignment="1"/>
    <xf numFmtId="166" fontId="82" fillId="0" borderId="16" xfId="0" applyNumberFormat="1" applyFont="1" applyFill="1" applyBorder="1">
      <protection locked="0"/>
    </xf>
    <xf numFmtId="166" fontId="82" fillId="0" borderId="38" xfId="154" applyNumberFormat="1" applyFont="1" applyFill="1" applyBorder="1" applyAlignment="1"/>
    <xf numFmtId="166" fontId="82" fillId="0" borderId="17" xfId="154" applyNumberFormat="1" applyFont="1" applyFill="1" applyBorder="1" applyAlignment="1"/>
    <xf numFmtId="166" fontId="82" fillId="0" borderId="36" xfId="154" applyNumberFormat="1" applyFont="1" applyFill="1" applyBorder="1" applyAlignment="1"/>
    <xf numFmtId="0" fontId="332" fillId="0" borderId="0" xfId="2580" applyFont="1" applyFill="1" applyAlignment="1">
      <alignment horizontal="center"/>
    </xf>
    <xf numFmtId="0" fontId="82" fillId="0" borderId="0" xfId="0" applyFont="1" applyFill="1" applyAlignment="1">
      <alignment horizontal="center" vertical="top"/>
      <protection locked="0"/>
    </xf>
    <xf numFmtId="265" fontId="320" fillId="0" borderId="0" xfId="154" applyNumberFormat="1" applyFont="1" applyFill="1" applyAlignment="1"/>
    <xf numFmtId="265" fontId="320" fillId="0" borderId="1" xfId="154" applyNumberFormat="1" applyFont="1" applyFill="1" applyBorder="1" applyAlignment="1">
      <alignment vertical="top"/>
    </xf>
    <xf numFmtId="265" fontId="320" fillId="0" borderId="16" xfId="154" applyNumberFormat="1" applyFont="1" applyFill="1" applyBorder="1" applyAlignment="1">
      <alignment vertical="top"/>
    </xf>
    <xf numFmtId="265" fontId="320" fillId="0" borderId="0" xfId="154" applyNumberFormat="1" applyFont="1" applyFill="1" applyBorder="1" applyAlignment="1">
      <alignment vertical="top"/>
    </xf>
    <xf numFmtId="265" fontId="320" fillId="0" borderId="17" xfId="154" applyNumberFormat="1" applyFont="1" applyFill="1" applyBorder="1" applyAlignment="1">
      <alignment vertical="top"/>
    </xf>
    <xf numFmtId="265" fontId="320" fillId="0" borderId="15" xfId="154" applyNumberFormat="1" applyFont="1" applyFill="1" applyBorder="1" applyAlignment="1">
      <alignment vertical="top"/>
    </xf>
    <xf numFmtId="265" fontId="320" fillId="0" borderId="38" xfId="154" applyNumberFormat="1" applyFont="1" applyFill="1" applyBorder="1" applyAlignment="1">
      <alignment vertical="top"/>
    </xf>
    <xf numFmtId="265" fontId="320" fillId="0" borderId="0" xfId="154" applyNumberFormat="1" applyFont="1" applyFill="1" applyBorder="1" applyAlignment="1" applyProtection="1">
      <alignment vertical="top"/>
      <protection locked="0"/>
    </xf>
    <xf numFmtId="265" fontId="320" fillId="0" borderId="0" xfId="1196" applyNumberFormat="1" applyFont="1" applyFill="1" applyBorder="1" applyAlignment="1" applyProtection="1">
      <alignment vertical="top"/>
      <protection locked="0"/>
    </xf>
    <xf numFmtId="265" fontId="320" fillId="0" borderId="15" xfId="41979" applyNumberFormat="1" applyFont="1" applyFill="1" applyBorder="1" applyAlignment="1">
      <alignment vertical="top"/>
    </xf>
    <xf numFmtId="265" fontId="320" fillId="0" borderId="17" xfId="41979" applyNumberFormat="1" applyFont="1" applyFill="1" applyBorder="1" applyAlignment="1">
      <alignment vertical="top"/>
    </xf>
    <xf numFmtId="265" fontId="320" fillId="0" borderId="0" xfId="41974" applyNumberFormat="1" applyFont="1" applyFill="1" applyAlignment="1"/>
    <xf numFmtId="265" fontId="320" fillId="0" borderId="18" xfId="41974" applyNumberFormat="1" applyFont="1" applyFill="1" applyBorder="1" applyAlignment="1"/>
    <xf numFmtId="265" fontId="320" fillId="0" borderId="15" xfId="41974" applyNumberFormat="1" applyFont="1" applyFill="1" applyBorder="1" applyAlignment="1"/>
    <xf numFmtId="265" fontId="320" fillId="0" borderId="17" xfId="41974" applyNumberFormat="1" applyFont="1" applyFill="1" applyBorder="1" applyAlignment="1"/>
    <xf numFmtId="265" fontId="320" fillId="0" borderId="20" xfId="41974" applyNumberFormat="1" applyFont="1" applyFill="1" applyBorder="1" applyAlignment="1"/>
    <xf numFmtId="171" fontId="320" fillId="0" borderId="72" xfId="41974" applyNumberFormat="1" applyFont="1" applyFill="1" applyBorder="1"/>
    <xf numFmtId="43" fontId="320" fillId="0" borderId="0" xfId="41974" applyNumberFormat="1" applyFont="1" applyFill="1"/>
    <xf numFmtId="166" fontId="65" fillId="0" borderId="37" xfId="176" applyNumberFormat="1" applyFont="1" applyFill="1" applyBorder="1"/>
    <xf numFmtId="166" fontId="65" fillId="0" borderId="36" xfId="176" applyNumberFormat="1" applyFont="1" applyFill="1" applyBorder="1"/>
    <xf numFmtId="166" fontId="65" fillId="0" borderId="15" xfId="176" applyNumberFormat="1" applyFont="1" applyFill="1" applyBorder="1"/>
    <xf numFmtId="0" fontId="301" fillId="0" borderId="0" xfId="0" applyFont="1" applyAlignment="1">
      <alignment vertical="top" wrapText="1"/>
      <protection locked="0"/>
    </xf>
    <xf numFmtId="0" fontId="66" fillId="0" borderId="0" xfId="0" applyNumberFormat="1" applyFont="1" applyFill="1" applyAlignment="1">
      <protection locked="0"/>
    </xf>
    <xf numFmtId="0" fontId="65" fillId="0" borderId="0" xfId="0" quotePrefix="1" applyFont="1" applyFill="1" applyAlignment="1">
      <alignment horizontal="center"/>
      <protection locked="0"/>
    </xf>
    <xf numFmtId="0" fontId="65" fillId="0" borderId="0" xfId="0" applyFont="1" applyFill="1" applyAlignment="1">
      <alignment horizontal="center"/>
      <protection locked="0"/>
    </xf>
    <xf numFmtId="0" fontId="66" fillId="0" borderId="0" xfId="1" applyNumberFormat="1" applyFont="1" applyFill="1" applyBorder="1" applyAlignment="1">
      <alignment vertical="top"/>
    </xf>
    <xf numFmtId="0" fontId="65" fillId="0" borderId="0" xfId="0" applyFont="1" applyFill="1" applyAlignment="1" applyProtection="1">
      <alignment horizontal="center"/>
    </xf>
    <xf numFmtId="173" fontId="66" fillId="0" borderId="0" xfId="0" applyNumberFormat="1" applyFont="1" applyFill="1">
      <protection locked="0"/>
    </xf>
    <xf numFmtId="171" fontId="66" fillId="0" borderId="0" xfId="0" applyNumberFormat="1" applyFont="1" applyFill="1">
      <protection locked="0"/>
    </xf>
    <xf numFmtId="0" fontId="65" fillId="0" borderId="0" xfId="0" quotePrefix="1" applyFont="1" applyFill="1" applyBorder="1" applyAlignment="1">
      <alignment horizontal="center" wrapText="1"/>
      <protection locked="0"/>
    </xf>
    <xf numFmtId="166" fontId="66" fillId="0" borderId="20" xfId="154" applyNumberFormat="1" applyFont="1" applyFill="1" applyBorder="1"/>
    <xf numFmtId="166" fontId="65" fillId="0" borderId="20" xfId="154" applyNumberFormat="1" applyFont="1" applyFill="1" applyBorder="1"/>
    <xf numFmtId="43" fontId="41" fillId="0" borderId="0" xfId="154" applyNumberFormat="1" applyFont="1" applyFill="1"/>
    <xf numFmtId="0" fontId="66" fillId="0" borderId="0" xfId="0" quotePrefix="1" applyFont="1" applyFill="1" applyAlignment="1">
      <alignment horizontal="justify" vertical="top" wrapText="1"/>
      <protection locked="0"/>
    </xf>
    <xf numFmtId="0" fontId="66" fillId="0" borderId="0" xfId="42410" applyFont="1" applyFill="1" applyAlignment="1">
      <alignment horizontal="justify" vertical="top"/>
    </xf>
    <xf numFmtId="0" fontId="66" fillId="0" borderId="0" xfId="1" applyNumberFormat="1" applyFont="1" applyFill="1" applyBorder="1" applyAlignment="1">
      <alignment vertical="top"/>
    </xf>
    <xf numFmtId="0" fontId="66" fillId="0" borderId="0" xfId="0" applyFont="1" applyAlignment="1">
      <alignment horizontal="justify" vertical="top"/>
      <protection locked="0"/>
    </xf>
    <xf numFmtId="0" fontId="331" fillId="0" borderId="0" xfId="0" applyFont="1">
      <protection locked="0"/>
    </xf>
    <xf numFmtId="0" fontId="66" fillId="0" borderId="0" xfId="0" applyFont="1" applyFill="1" applyAlignment="1" applyProtection="1">
      <alignment horizontal="left"/>
    </xf>
    <xf numFmtId="0" fontId="66" fillId="0" borderId="0" xfId="0" applyFont="1" applyFill="1" applyAlignment="1" applyProtection="1">
      <alignment horizontal="left" vertical="top" indent="1"/>
    </xf>
    <xf numFmtId="166" fontId="65" fillId="0" borderId="0" xfId="0" applyNumberFormat="1" applyFont="1" applyFill="1" applyAlignment="1" applyProtection="1">
      <alignment horizontal="center"/>
    </xf>
    <xf numFmtId="0" fontId="66" fillId="0" borderId="0" xfId="0" applyFont="1" applyFill="1" applyBorder="1" applyAlignment="1" applyProtection="1">
      <alignment vertical="top"/>
    </xf>
    <xf numFmtId="0" fontId="65" fillId="0" borderId="0" xfId="0" quotePrefix="1" applyNumberFormat="1" applyFont="1" applyFill="1" applyAlignment="1" applyProtection="1">
      <alignment horizontal="center" vertical="top"/>
    </xf>
    <xf numFmtId="49" fontId="300" fillId="0" borderId="0" xfId="0" applyNumberFormat="1" applyFont="1" applyFill="1" applyAlignment="1" applyProtection="1">
      <alignment horizontal="center" vertical="center" wrapText="1"/>
    </xf>
    <xf numFmtId="37" fontId="65" fillId="0" borderId="0" xfId="0" applyNumberFormat="1" applyFont="1" applyFill="1" applyAlignment="1" applyProtection="1">
      <alignment horizontal="left"/>
    </xf>
    <xf numFmtId="37" fontId="65" fillId="0" borderId="0" xfId="0" applyNumberFormat="1" applyFont="1" applyFill="1" applyAlignment="1" applyProtection="1">
      <alignment horizontal="left" indent="1"/>
    </xf>
    <xf numFmtId="166" fontId="66" fillId="0" borderId="0" xfId="154" quotePrefix="1" applyNumberFormat="1" applyFont="1" applyFill="1" applyAlignment="1" applyProtection="1">
      <alignment horizontal="justify" vertical="top" wrapText="1"/>
      <protection locked="0"/>
    </xf>
    <xf numFmtId="166" fontId="66" fillId="0" borderId="18" xfId="0" applyNumberFormat="1" applyFont="1" applyFill="1" applyBorder="1" applyAlignment="1" applyProtection="1">
      <alignment vertical="top"/>
    </xf>
    <xf numFmtId="166" fontId="65" fillId="0" borderId="18" xfId="0" applyNumberFormat="1" applyFont="1" applyFill="1" applyBorder="1" applyAlignment="1" applyProtection="1">
      <alignment vertical="top"/>
    </xf>
    <xf numFmtId="265" fontId="321" fillId="0" borderId="17" xfId="154" applyNumberFormat="1" applyFont="1" applyFill="1" applyBorder="1" applyAlignment="1">
      <alignment vertical="top"/>
    </xf>
    <xf numFmtId="166" fontId="65" fillId="0" borderId="0" xfId="154" quotePrefix="1" applyNumberFormat="1" applyFont="1" applyFill="1" applyAlignment="1" applyProtection="1">
      <alignment horizontal="justify" vertical="top" wrapText="1"/>
      <protection locked="0"/>
    </xf>
    <xf numFmtId="0" fontId="66" fillId="0" borderId="0" xfId="0" quotePrefix="1" applyFont="1" applyFill="1" applyAlignment="1">
      <alignment horizontal="center" vertical="top" wrapText="1"/>
      <protection locked="0"/>
    </xf>
    <xf numFmtId="166" fontId="41" fillId="0" borderId="38" xfId="154" applyNumberFormat="1" applyFont="1" applyFill="1" applyBorder="1" applyAlignment="1">
      <alignment vertical="top"/>
    </xf>
    <xf numFmtId="166" fontId="41" fillId="0" borderId="18" xfId="154" applyNumberFormat="1" applyFont="1" applyFill="1" applyBorder="1" applyAlignment="1">
      <alignment vertical="top"/>
    </xf>
    <xf numFmtId="0" fontId="66" fillId="0" borderId="0" xfId="1" applyNumberFormat="1" applyFont="1" applyFill="1" applyBorder="1" applyAlignment="1">
      <alignment vertical="top"/>
    </xf>
    <xf numFmtId="0" fontId="66" fillId="0" borderId="0" xfId="42410" applyFont="1" applyFill="1" applyAlignment="1">
      <alignment horizontal="justify" vertical="top"/>
    </xf>
    <xf numFmtId="265" fontId="320" fillId="0" borderId="16" xfId="41979" applyNumberFormat="1" applyFont="1" applyFill="1" applyBorder="1" applyAlignment="1">
      <alignment vertical="top"/>
    </xf>
    <xf numFmtId="0" fontId="66" fillId="0" borderId="0" xfId="1" applyNumberFormat="1" applyFont="1" applyFill="1" applyBorder="1" applyAlignment="1">
      <alignment vertical="top"/>
    </xf>
    <xf numFmtId="0" fontId="330" fillId="0" borderId="0" xfId="522" applyFont="1" applyFill="1" applyBorder="1" applyAlignment="1">
      <alignment horizontal="left"/>
    </xf>
    <xf numFmtId="4" fontId="0" fillId="0" borderId="0" xfId="0" applyNumberFormat="1">
      <protection locked="0"/>
    </xf>
    <xf numFmtId="3" fontId="0" fillId="0" borderId="0" xfId="0" applyNumberFormat="1">
      <protection locked="0"/>
    </xf>
    <xf numFmtId="43" fontId="66" fillId="0" borderId="0" xfId="1" applyNumberFormat="1" applyFont="1" applyFill="1" applyBorder="1" applyAlignment="1">
      <alignment vertical="top"/>
    </xf>
    <xf numFmtId="0" fontId="69" fillId="44" borderId="0" xfId="42591" applyFont="1" applyFill="1" applyAlignment="1">
      <alignment vertical="top"/>
    </xf>
    <xf numFmtId="10" fontId="69" fillId="44" borderId="0" xfId="320" applyNumberFormat="1" applyFont="1" applyFill="1" applyAlignment="1">
      <alignment horizontal="right" vertical="top"/>
    </xf>
    <xf numFmtId="10" fontId="69" fillId="44" borderId="0" xfId="320" applyNumberFormat="1" applyFont="1" applyFill="1" applyBorder="1" applyAlignment="1">
      <alignment horizontal="right" vertical="top"/>
    </xf>
    <xf numFmtId="10" fontId="300" fillId="44" borderId="0" xfId="320" applyNumberFormat="1" applyFont="1" applyFill="1" applyBorder="1" applyAlignment="1">
      <alignment horizontal="right" vertical="top"/>
    </xf>
    <xf numFmtId="10" fontId="300" fillId="44" borderId="0" xfId="320" applyNumberFormat="1" applyFont="1" applyFill="1" applyAlignment="1">
      <alignment horizontal="right" vertical="top"/>
    </xf>
    <xf numFmtId="10" fontId="65" fillId="44" borderId="0" xfId="320" applyNumberFormat="1" applyFont="1" applyFill="1" applyAlignment="1" applyProtection="1">
      <alignment horizontal="right"/>
    </xf>
    <xf numFmtId="10" fontId="65" fillId="44" borderId="0" xfId="320" quotePrefix="1" applyNumberFormat="1" applyFont="1" applyFill="1" applyAlignment="1">
      <alignment horizontal="right" vertical="top"/>
    </xf>
    <xf numFmtId="10" fontId="66" fillId="44" borderId="0" xfId="320" applyNumberFormat="1" applyFont="1" applyFill="1" applyBorder="1" applyAlignment="1">
      <alignment horizontal="right"/>
    </xf>
    <xf numFmtId="10" fontId="65" fillId="44" borderId="0" xfId="320" applyNumberFormat="1" applyFont="1" applyFill="1" applyBorder="1" applyAlignment="1">
      <alignment horizontal="right" wrapText="1"/>
    </xf>
    <xf numFmtId="10" fontId="65" fillId="44" borderId="0" xfId="320" applyNumberFormat="1" applyFont="1" applyFill="1" applyBorder="1" applyAlignment="1">
      <alignment horizontal="right"/>
    </xf>
    <xf numFmtId="10" fontId="65" fillId="44" borderId="0" xfId="320" applyNumberFormat="1" applyFont="1" applyFill="1" applyAlignment="1">
      <alignment horizontal="right"/>
    </xf>
    <xf numFmtId="10" fontId="66" fillId="44" borderId="72" xfId="320" applyNumberFormat="1" applyFont="1" applyFill="1" applyBorder="1" applyAlignment="1">
      <alignment horizontal="right"/>
    </xf>
    <xf numFmtId="166" fontId="69" fillId="44" borderId="0" xfId="745" applyNumberFormat="1" applyFont="1" applyFill="1" applyAlignment="1">
      <alignment vertical="top"/>
    </xf>
    <xf numFmtId="166" fontId="300" fillId="44" borderId="0" xfId="745" applyNumberFormat="1" applyFont="1" applyFill="1" applyAlignment="1">
      <alignment vertical="top"/>
    </xf>
    <xf numFmtId="0" fontId="69" fillId="44" borderId="0" xfId="745" applyNumberFormat="1" applyFont="1" applyFill="1" applyAlignment="1">
      <alignment vertical="top"/>
    </xf>
    <xf numFmtId="0" fontId="69" fillId="44" borderId="0" xfId="320" applyNumberFormat="1" applyFont="1" applyFill="1" applyAlignment="1">
      <alignment vertical="top"/>
    </xf>
    <xf numFmtId="0" fontId="69" fillId="44" borderId="0" xfId="745" applyNumberFormat="1" applyFont="1" applyFill="1" applyBorder="1" applyAlignment="1">
      <alignment vertical="top"/>
    </xf>
    <xf numFmtId="166" fontId="69" fillId="44" borderId="0" xfId="745" applyNumberFormat="1" applyFont="1" applyFill="1" applyBorder="1" applyAlignment="1">
      <alignment vertical="top"/>
    </xf>
    <xf numFmtId="37" fontId="69" fillId="44" borderId="0" xfId="745" applyNumberFormat="1" applyFont="1" applyFill="1" applyBorder="1" applyAlignment="1">
      <alignment vertical="top"/>
    </xf>
    <xf numFmtId="166" fontId="300" fillId="44" borderId="0" xfId="745" applyNumberFormat="1" applyFont="1" applyFill="1" applyBorder="1" applyAlignment="1">
      <alignment horizontal="center" vertical="center" wrapText="1"/>
    </xf>
    <xf numFmtId="166" fontId="300" fillId="44" borderId="17" xfId="745" applyNumberFormat="1" applyFont="1" applyFill="1" applyBorder="1" applyAlignment="1">
      <alignment horizontal="center" vertical="center" wrapText="1"/>
    </xf>
    <xf numFmtId="166" fontId="69" fillId="44" borderId="10" xfId="745" applyNumberFormat="1" applyFont="1" applyFill="1" applyBorder="1" applyAlignment="1">
      <alignment vertical="top"/>
    </xf>
    <xf numFmtId="166" fontId="66" fillId="44" borderId="0" xfId="745" applyNumberFormat="1" applyFont="1" applyFill="1"/>
    <xf numFmtId="0" fontId="69" fillId="44" borderId="0" xfId="42591" applyNumberFormat="1" applyFont="1" applyFill="1" applyAlignment="1">
      <alignment vertical="top"/>
    </xf>
    <xf numFmtId="0" fontId="69" fillId="44" borderId="0" xfId="42591" applyFont="1" applyFill="1" applyBorder="1" applyAlignment="1">
      <alignment vertical="top"/>
    </xf>
    <xf numFmtId="166" fontId="69" fillId="44" borderId="0" xfId="42591" applyNumberFormat="1" applyFont="1" applyFill="1" applyBorder="1" applyAlignment="1">
      <alignment vertical="top"/>
    </xf>
    <xf numFmtId="0" fontId="300" fillId="44" borderId="0" xfId="42591" applyFont="1" applyFill="1" applyBorder="1" applyAlignment="1">
      <alignment horizontal="center" vertical="center" wrapText="1"/>
    </xf>
    <xf numFmtId="0" fontId="300" fillId="44" borderId="17" xfId="42591" applyFont="1" applyFill="1" applyBorder="1" applyAlignment="1">
      <alignment horizontal="center" vertical="center" wrapText="1"/>
    </xf>
    <xf numFmtId="0" fontId="69" fillId="44" borderId="10" xfId="42591" applyFont="1" applyFill="1" applyBorder="1" applyAlignment="1">
      <alignment vertical="top"/>
    </xf>
    <xf numFmtId="0" fontId="90" fillId="44" borderId="0" xfId="42591" applyFont="1" applyFill="1" applyAlignment="1">
      <alignment vertical="top"/>
    </xf>
    <xf numFmtId="166" fontId="66" fillId="44" borderId="0" xfId="4649" applyNumberFormat="1" applyFont="1" applyFill="1"/>
    <xf numFmtId="0" fontId="69" fillId="44" borderId="0" xfId="42591" applyNumberFormat="1" applyFont="1" applyFill="1" applyBorder="1" applyAlignment="1">
      <alignment vertical="top"/>
    </xf>
    <xf numFmtId="43" fontId="69" fillId="44" borderId="0" xfId="42591" applyNumberFormat="1" applyFont="1" applyFill="1" applyBorder="1" applyAlignment="1">
      <alignment vertical="top"/>
    </xf>
    <xf numFmtId="43" fontId="300" fillId="44" borderId="0" xfId="42591" applyNumberFormat="1" applyFont="1" applyFill="1" applyBorder="1" applyAlignment="1">
      <alignment vertical="top"/>
    </xf>
    <xf numFmtId="166" fontId="66" fillId="44" borderId="0" xfId="4649" applyNumberFormat="1" applyFont="1" applyFill="1" applyBorder="1"/>
    <xf numFmtId="171" fontId="69" fillId="44" borderId="0" xfId="745" applyNumberFormat="1" applyFont="1" applyFill="1" applyAlignment="1">
      <alignment vertical="top"/>
    </xf>
    <xf numFmtId="171" fontId="69" fillId="44" borderId="0" xfId="745" applyNumberFormat="1" applyFont="1" applyFill="1" applyBorder="1" applyAlignment="1">
      <alignment vertical="top"/>
    </xf>
    <xf numFmtId="0" fontId="300" fillId="44" borderId="0" xfId="42591" applyFont="1" applyFill="1" applyAlignment="1">
      <alignment horizontal="left" vertical="top"/>
    </xf>
    <xf numFmtId="0" fontId="69" fillId="44" borderId="0" xfId="42591" applyFont="1" applyFill="1" applyAlignment="1">
      <alignment horizontal="center" vertical="top"/>
    </xf>
    <xf numFmtId="0" fontId="65" fillId="44" borderId="0" xfId="305" applyNumberFormat="1" applyFont="1" applyFill="1" applyBorder="1" applyAlignment="1">
      <alignment vertical="center"/>
    </xf>
    <xf numFmtId="0" fontId="69" fillId="44" borderId="0" xfId="42591" applyNumberFormat="1" applyFont="1" applyFill="1" applyAlignment="1" applyProtection="1">
      <alignment vertical="center"/>
      <protection locked="0"/>
    </xf>
    <xf numFmtId="0" fontId="65" fillId="44" borderId="36" xfId="42591" quotePrefix="1" applyNumberFormat="1" applyFont="1" applyFill="1" applyBorder="1" applyAlignment="1" applyProtection="1">
      <alignment vertical="center"/>
      <protection locked="0"/>
    </xf>
    <xf numFmtId="265" fontId="69" fillId="44" borderId="0" xfId="745" applyNumberFormat="1" applyFont="1" applyFill="1" applyBorder="1" applyAlignment="1">
      <alignment vertical="top"/>
    </xf>
    <xf numFmtId="265" fontId="300" fillId="44" borderId="0" xfId="745" applyNumberFormat="1" applyFont="1" applyFill="1" applyBorder="1" applyAlignment="1">
      <alignment vertical="top"/>
    </xf>
    <xf numFmtId="166" fontId="66" fillId="44" borderId="0" xfId="0" applyNumberFormat="1" applyFont="1" applyFill="1" applyBorder="1" applyProtection="1"/>
    <xf numFmtId="265" fontId="69" fillId="44" borderId="0" xfId="42591" applyNumberFormat="1" applyFont="1" applyFill="1" applyBorder="1" applyAlignment="1">
      <alignment vertical="top"/>
    </xf>
    <xf numFmtId="265" fontId="257" fillId="44" borderId="0" xfId="42596" applyNumberFormat="1" applyFont="1" applyFill="1" applyBorder="1" applyAlignment="1"/>
    <xf numFmtId="255" fontId="69" fillId="44" borderId="0" xfId="24114" applyFont="1" applyFill="1" applyBorder="1" applyAlignment="1">
      <alignment vertical="top"/>
    </xf>
    <xf numFmtId="0" fontId="69" fillId="44" borderId="0" xfId="42591" applyFont="1" applyFill="1" applyBorder="1" applyAlignment="1" applyProtection="1">
      <alignment vertical="top"/>
      <protection locked="0"/>
    </xf>
    <xf numFmtId="0" fontId="300" fillId="44" borderId="0" xfId="42591" applyFont="1" applyFill="1" applyAlignment="1" applyProtection="1">
      <alignment vertical="top"/>
      <protection locked="0"/>
    </xf>
    <xf numFmtId="265" fontId="300" fillId="44" borderId="0" xfId="42591" applyNumberFormat="1" applyFont="1" applyFill="1" applyAlignment="1">
      <alignment vertical="top"/>
    </xf>
    <xf numFmtId="265" fontId="300" fillId="44" borderId="0" xfId="745" applyNumberFormat="1" applyFont="1" applyFill="1" applyAlignment="1">
      <alignment vertical="top"/>
    </xf>
    <xf numFmtId="265" fontId="300" fillId="44" borderId="72" xfId="745" applyNumberFormat="1" applyFont="1" applyFill="1" applyBorder="1" applyAlignment="1">
      <alignment vertical="top"/>
    </xf>
    <xf numFmtId="0" fontId="66" fillId="44" borderId="0" xfId="42591" applyFont="1" applyFill="1">
      <alignment vertical="top"/>
    </xf>
    <xf numFmtId="265" fontId="69" fillId="44" borderId="0" xfId="42591" applyNumberFormat="1" applyFont="1" applyFill="1" applyAlignment="1">
      <alignment vertical="top"/>
    </xf>
    <xf numFmtId="265" fontId="69" fillId="44" borderId="0" xfId="745" applyNumberFormat="1" applyFont="1" applyFill="1" applyAlignment="1">
      <alignment vertical="top"/>
    </xf>
    <xf numFmtId="0" fontId="69" fillId="44" borderId="0" xfId="42591" applyFont="1" applyFill="1" applyAlignment="1" applyProtection="1">
      <alignment vertical="top"/>
      <protection locked="0"/>
    </xf>
    <xf numFmtId="265" fontId="69" fillId="44" borderId="72" xfId="745" applyNumberFormat="1" applyFont="1" applyFill="1" applyBorder="1" applyAlignment="1">
      <alignment vertical="top"/>
    </xf>
    <xf numFmtId="166" fontId="69" fillId="44" borderId="0" xfId="745" applyNumberFormat="1" applyFont="1" applyFill="1" applyAlignment="1">
      <alignment horizontal="center" vertical="top"/>
    </xf>
    <xf numFmtId="166" fontId="300" fillId="44" borderId="0" xfId="745" applyNumberFormat="1" applyFont="1" applyFill="1" applyBorder="1" applyAlignment="1">
      <alignment vertical="top"/>
    </xf>
    <xf numFmtId="0" fontId="66" fillId="44" borderId="0" xfId="305" applyNumberFormat="1" applyFont="1" applyFill="1" applyBorder="1" applyAlignment="1">
      <alignment vertical="center"/>
    </xf>
    <xf numFmtId="0" fontId="65" fillId="44" borderId="0" xfId="306" applyNumberFormat="1" applyFont="1" applyFill="1" applyAlignment="1">
      <alignment horizontal="left"/>
    </xf>
    <xf numFmtId="0" fontId="258" fillId="44" borderId="0" xfId="42591" applyFont="1" applyFill="1" applyAlignment="1" applyProtection="1">
      <protection locked="0"/>
    </xf>
    <xf numFmtId="10" fontId="66" fillId="44" borderId="0" xfId="320" quotePrefix="1" applyNumberFormat="1" applyFont="1" applyFill="1" applyBorder="1" applyAlignment="1">
      <alignment horizontal="right"/>
    </xf>
    <xf numFmtId="0" fontId="257" fillId="44" borderId="0" xfId="42591" applyFont="1" applyFill="1" applyAlignment="1" applyProtection="1">
      <protection locked="0"/>
    </xf>
    <xf numFmtId="10" fontId="65" fillId="44" borderId="18" xfId="320" applyNumberFormat="1" applyFont="1" applyFill="1" applyBorder="1" applyAlignment="1">
      <alignment horizontal="right"/>
    </xf>
    <xf numFmtId="0" fontId="300" fillId="44" borderId="0" xfId="42591" quotePrefix="1" applyFont="1" applyFill="1" applyBorder="1" applyAlignment="1">
      <alignment vertical="top"/>
    </xf>
    <xf numFmtId="0" fontId="66" fillId="44" borderId="0" xfId="42591" applyNumberFormat="1" applyFont="1" applyFill="1" applyAlignment="1"/>
    <xf numFmtId="166" fontId="66" fillId="44" borderId="0" xfId="2545" applyNumberFormat="1" applyFont="1" applyFill="1" applyBorder="1" applyAlignment="1"/>
    <xf numFmtId="0" fontId="65" fillId="44" borderId="0" xfId="42595" applyNumberFormat="1" applyFont="1" applyFill="1" applyAlignment="1">
      <alignment vertical="top"/>
    </xf>
    <xf numFmtId="0" fontId="65" fillId="44" borderId="0" xfId="287" quotePrefix="1" applyNumberFormat="1" applyFont="1" applyFill="1" applyBorder="1" applyAlignment="1">
      <alignment horizontal="center" vertical="center"/>
    </xf>
    <xf numFmtId="0" fontId="66" fillId="44" borderId="0" xfId="42595" applyNumberFormat="1" applyFont="1" applyFill="1" applyAlignment="1">
      <alignment vertical="top"/>
    </xf>
    <xf numFmtId="0" fontId="66" fillId="44" borderId="0" xfId="2" applyFont="1" applyFill="1" applyAlignment="1">
      <alignment horizontal="left"/>
    </xf>
    <xf numFmtId="0" fontId="66" fillId="44" borderId="0" xfId="2" applyFont="1" applyFill="1" applyAlignment="1">
      <alignment horizontal="left" indent="1"/>
    </xf>
    <xf numFmtId="10" fontId="65" fillId="44" borderId="0" xfId="331" applyNumberFormat="1" applyFont="1" applyFill="1" applyAlignment="1">
      <alignment horizontal="center"/>
    </xf>
    <xf numFmtId="166" fontId="65" fillId="44" borderId="0" xfId="176" applyNumberFormat="1" applyFont="1" applyFill="1"/>
    <xf numFmtId="166" fontId="65" fillId="44" borderId="0" xfId="176" applyNumberFormat="1" applyFont="1" applyFill="1" applyAlignment="1">
      <alignment horizontal="center"/>
    </xf>
    <xf numFmtId="166" fontId="300" fillId="44" borderId="0" xfId="176" applyNumberFormat="1" applyFont="1" applyFill="1" applyBorder="1"/>
    <xf numFmtId="10" fontId="66" fillId="44" borderId="0" xfId="331" applyNumberFormat="1" applyFont="1" applyFill="1" applyAlignment="1">
      <alignment horizontal="center"/>
    </xf>
    <xf numFmtId="166" fontId="300" fillId="44" borderId="18" xfId="176" applyNumberFormat="1" applyFont="1" applyFill="1" applyBorder="1"/>
    <xf numFmtId="0" fontId="66" fillId="44" borderId="0" xfId="605" applyNumberFormat="1" applyFont="1" applyFill="1" applyAlignment="1"/>
    <xf numFmtId="166" fontId="66" fillId="44" borderId="0" xfId="176" applyNumberFormat="1" applyFont="1" applyFill="1"/>
    <xf numFmtId="166" fontId="66" fillId="44" borderId="72" xfId="2545" applyNumberFormat="1" applyFont="1" applyFill="1" applyBorder="1" applyAlignment="1"/>
    <xf numFmtId="0" fontId="258" fillId="44" borderId="0" xfId="42591" applyFont="1" applyFill="1" applyAlignment="1" applyProtection="1">
      <alignment horizontal="left"/>
      <protection locked="0"/>
    </xf>
    <xf numFmtId="0" fontId="66" fillId="44" borderId="0" xfId="605" applyNumberFormat="1" applyFont="1" applyFill="1" applyAlignment="1">
      <alignment vertical="top"/>
    </xf>
    <xf numFmtId="0" fontId="65" fillId="44" borderId="0" xfId="42591" quotePrefix="1" applyNumberFormat="1" applyFont="1" applyFill="1" applyAlignment="1"/>
    <xf numFmtId="0" fontId="65" fillId="44" borderId="10" xfId="42591" applyNumberFormat="1" applyFont="1" applyFill="1" applyBorder="1" applyAlignment="1">
      <alignment horizontal="left" wrapText="1"/>
    </xf>
    <xf numFmtId="166" fontId="65" fillId="44" borderId="10" xfId="2545" applyNumberFormat="1" applyFont="1" applyFill="1" applyBorder="1" applyAlignment="1">
      <alignment horizontal="center" wrapText="1"/>
    </xf>
    <xf numFmtId="10" fontId="65" fillId="44" borderId="10" xfId="320" applyNumberFormat="1" applyFont="1" applyFill="1" applyBorder="1" applyAlignment="1">
      <alignment horizontal="right" wrapText="1"/>
    </xf>
    <xf numFmtId="0" fontId="65" fillId="44" borderId="0" xfId="42591" applyNumberFormat="1" applyFont="1" applyFill="1" applyBorder="1" applyAlignment="1">
      <alignment horizontal="left" wrapText="1"/>
    </xf>
    <xf numFmtId="166" fontId="65" fillId="44" borderId="0" xfId="2545" applyNumberFormat="1" applyFont="1" applyFill="1" applyBorder="1" applyAlignment="1">
      <alignment horizontal="center" wrapText="1"/>
    </xf>
    <xf numFmtId="0" fontId="65" fillId="44" borderId="0" xfId="42591" applyNumberFormat="1" applyFont="1" applyFill="1" applyAlignment="1">
      <alignment horizontal="left" wrapText="1"/>
    </xf>
    <xf numFmtId="15" fontId="66" fillId="44" borderId="0" xfId="42591" applyNumberFormat="1" applyFont="1" applyFill="1" applyAlignment="1">
      <alignment horizontal="center" wrapText="1"/>
    </xf>
    <xf numFmtId="166" fontId="66" fillId="44" borderId="0" xfId="745" applyNumberFormat="1" applyFont="1" applyFill="1" applyBorder="1" applyAlignment="1"/>
    <xf numFmtId="166" fontId="65" fillId="44" borderId="0" xfId="2545" applyNumberFormat="1" applyFont="1" applyFill="1" applyBorder="1" applyAlignment="1"/>
    <xf numFmtId="0" fontId="65" fillId="44" borderId="0" xfId="42591" quotePrefix="1" applyFont="1" applyFill="1" applyAlignment="1" applyProtection="1">
      <alignment horizontal="left"/>
      <protection locked="0"/>
    </xf>
    <xf numFmtId="0" fontId="65" fillId="44" borderId="0" xfId="42591" applyNumberFormat="1" applyFont="1" applyFill="1" applyBorder="1" applyAlignment="1" applyProtection="1">
      <alignment vertical="top"/>
      <protection locked="0"/>
    </xf>
    <xf numFmtId="0" fontId="65" fillId="44" borderId="0" xfId="42591" applyFont="1" applyFill="1" applyBorder="1" applyAlignment="1" applyProtection="1">
      <alignment horizontal="left" vertical="top" indent="1"/>
      <protection locked="0"/>
    </xf>
    <xf numFmtId="0" fontId="66" fillId="44" borderId="0" xfId="42591" applyFont="1" applyFill="1" applyAlignment="1" applyProtection="1">
      <alignment horizontal="left"/>
      <protection locked="0"/>
    </xf>
    <xf numFmtId="0" fontId="65" fillId="44" borderId="0" xfId="42591" applyNumberFormat="1" applyFont="1" applyFill="1" applyBorder="1" applyAlignment="1" applyProtection="1">
      <alignment horizontal="center" vertical="top"/>
      <protection locked="0"/>
    </xf>
    <xf numFmtId="0" fontId="66" fillId="44" borderId="0" xfId="42591" applyNumberFormat="1" applyFont="1" applyFill="1" applyBorder="1" applyAlignment="1" applyProtection="1">
      <alignment horizontal="left" vertical="top"/>
      <protection locked="0"/>
    </xf>
    <xf numFmtId="0" fontId="66" fillId="44" borderId="0" xfId="42591" applyNumberFormat="1" applyFont="1" applyFill="1" applyAlignment="1" applyProtection="1">
      <alignment vertical="top"/>
      <protection locked="0"/>
    </xf>
    <xf numFmtId="0" fontId="66" fillId="44" borderId="0" xfId="42591" applyNumberFormat="1" applyFont="1" applyFill="1" applyBorder="1" applyAlignment="1" applyProtection="1">
      <alignment horizontal="left" vertical="top" indent="1"/>
      <protection locked="0"/>
    </xf>
    <xf numFmtId="0" fontId="65" fillId="44" borderId="0" xfId="42591" applyFont="1" applyFill="1" applyAlignment="1" applyProtection="1">
      <alignment horizontal="left"/>
      <protection locked="0"/>
    </xf>
    <xf numFmtId="0" fontId="66" fillId="44" borderId="0" xfId="306" applyNumberFormat="1" applyFont="1" applyFill="1" applyAlignment="1"/>
    <xf numFmtId="0" fontId="66" fillId="44" borderId="0" xfId="0" applyFont="1" applyFill="1" applyAlignment="1" applyProtection="1">
      <alignment vertical="top"/>
    </xf>
    <xf numFmtId="0" fontId="66" fillId="44" borderId="0" xfId="0" applyFont="1" applyFill="1" applyAlignment="1" applyProtection="1">
      <alignment horizontal="left" vertical="center" wrapText="1"/>
    </xf>
    <xf numFmtId="0" fontId="66" fillId="44" borderId="0" xfId="0" applyFont="1" applyFill="1" applyAlignment="1" applyProtection="1">
      <alignment horizontal="center" vertical="center" wrapText="1"/>
    </xf>
    <xf numFmtId="265" fontId="66" fillId="44" borderId="0" xfId="745" applyNumberFormat="1" applyFont="1" applyFill="1" applyAlignment="1">
      <alignment vertical="center"/>
    </xf>
    <xf numFmtId="265" fontId="66" fillId="44" borderId="0" xfId="0" applyNumberFormat="1" applyFont="1" applyFill="1" applyAlignment="1" applyProtection="1">
      <alignment vertical="center"/>
    </xf>
    <xf numFmtId="265" fontId="301" fillId="44" borderId="0" xfId="745" applyNumberFormat="1" applyFont="1" applyFill="1" applyAlignment="1">
      <alignment vertical="center"/>
    </xf>
    <xf numFmtId="265" fontId="69" fillId="44" borderId="0" xfId="745" applyNumberFormat="1" applyFont="1" applyFill="1" applyAlignment="1">
      <alignment vertical="center"/>
    </xf>
    <xf numFmtId="166" fontId="66" fillId="44" borderId="0" xfId="745" applyNumberFormat="1" applyFont="1" applyFill="1" applyAlignment="1">
      <alignment horizontal="center" vertical="center"/>
    </xf>
    <xf numFmtId="10" fontId="66" fillId="44" borderId="0" xfId="33589" applyNumberFormat="1" applyFont="1" applyFill="1" applyAlignment="1">
      <alignment horizontal="right" vertical="center"/>
    </xf>
    <xf numFmtId="175" fontId="66" fillId="44" borderId="0" xfId="0" applyNumberFormat="1" applyFont="1" applyFill="1" applyAlignment="1" applyProtection="1">
      <alignment horizontal="left" vertical="center"/>
    </xf>
    <xf numFmtId="10" fontId="66" fillId="44" borderId="0" xfId="33589" applyNumberFormat="1" applyFont="1" applyFill="1" applyAlignment="1">
      <alignment horizontal="center" vertical="center"/>
    </xf>
    <xf numFmtId="0" fontId="65" fillId="44" borderId="0" xfId="0" applyFont="1" applyFill="1" applyAlignment="1" applyProtection="1">
      <alignment vertical="top"/>
    </xf>
    <xf numFmtId="0" fontId="66" fillId="44" borderId="0" xfId="0" applyFont="1" applyFill="1" applyAlignment="1" applyProtection="1">
      <alignment horizontal="left" vertical="top" wrapText="1"/>
    </xf>
    <xf numFmtId="166" fontId="66" fillId="44" borderId="0" xfId="745" applyNumberFormat="1" applyFont="1" applyFill="1" applyAlignment="1">
      <alignment vertical="top"/>
    </xf>
    <xf numFmtId="265" fontId="65" fillId="44" borderId="18" xfId="745" applyNumberFormat="1" applyFont="1" applyFill="1" applyBorder="1" applyAlignment="1">
      <alignment vertical="top"/>
    </xf>
    <xf numFmtId="265" fontId="65" fillId="44" borderId="72" xfId="745" applyNumberFormat="1" applyFont="1" applyFill="1" applyBorder="1" applyAlignment="1">
      <alignment vertical="top"/>
    </xf>
    <xf numFmtId="10" fontId="65" fillId="44" borderId="0" xfId="320" quotePrefix="1" applyNumberFormat="1" applyFont="1" applyFill="1" applyAlignment="1">
      <alignment horizontal="right"/>
    </xf>
    <xf numFmtId="0" fontId="66" fillId="44" borderId="0" xfId="0" applyFont="1" applyFill="1" applyBorder="1" applyAlignment="1" applyProtection="1"/>
    <xf numFmtId="0" fontId="0" fillId="0" borderId="0" xfId="0" quotePrefix="1" applyNumberFormat="1" applyProtection="1"/>
    <xf numFmtId="10" fontId="300" fillId="44" borderId="0" xfId="320" applyNumberFormat="1" applyFont="1" applyFill="1" applyBorder="1" applyAlignment="1">
      <alignment vertical="top"/>
    </xf>
    <xf numFmtId="172" fontId="0" fillId="0" borderId="0" xfId="0" applyNumberFormat="1">
      <protection locked="0"/>
    </xf>
    <xf numFmtId="198" fontId="66" fillId="0" borderId="0" xfId="748" applyFont="1" applyFill="1" applyAlignment="1">
      <alignment horizontal="justify" vertical="top"/>
    </xf>
    <xf numFmtId="0" fontId="327" fillId="0" borderId="0" xfId="1" applyNumberFormat="1" applyFont="1" applyFill="1" applyBorder="1" applyAlignment="1">
      <alignment vertical="top"/>
    </xf>
    <xf numFmtId="0" fontId="66" fillId="0" borderId="0" xfId="1" applyNumberFormat="1" applyFont="1" applyFill="1" applyBorder="1" applyAlignment="1">
      <alignment vertical="top"/>
    </xf>
    <xf numFmtId="0" fontId="326" fillId="0" borderId="0" xfId="42591" applyFont="1" applyFill="1" applyAlignment="1">
      <alignment horizontal="left" vertical="center"/>
    </xf>
    <xf numFmtId="3" fontId="41" fillId="0" borderId="0" xfId="0" applyNumberFormat="1" applyFont="1" applyFill="1">
      <protection locked="0"/>
    </xf>
    <xf numFmtId="0" fontId="334" fillId="129" borderId="0" xfId="0" applyFont="1" applyFill="1" applyAlignment="1" applyProtection="1">
      <alignment horizontal="left" vertical="top" wrapText="1" readingOrder="1"/>
    </xf>
    <xf numFmtId="0" fontId="0" fillId="129" borderId="0" xfId="0" applyFill="1" applyAlignment="1" applyProtection="1">
      <alignment vertical="top" wrapText="1" readingOrder="1"/>
    </xf>
    <xf numFmtId="0" fontId="0" fillId="105" borderId="0" xfId="0" applyFill="1" applyAlignment="1" applyProtection="1">
      <alignment vertical="top" readingOrder="1"/>
    </xf>
    <xf numFmtId="0" fontId="0" fillId="0" borderId="0" xfId="0" applyAlignment="1">
      <alignment vertical="top" readingOrder="1"/>
      <protection locked="0"/>
    </xf>
    <xf numFmtId="0" fontId="0" fillId="105" borderId="0" xfId="0" applyFill="1" applyAlignment="1" applyProtection="1">
      <alignment horizontal="left" vertical="top" wrapText="1" readingOrder="1"/>
    </xf>
    <xf numFmtId="0" fontId="0" fillId="105" borderId="0" xfId="0" applyFill="1" applyAlignment="1" applyProtection="1">
      <alignment vertical="top" wrapText="1" readingOrder="1"/>
    </xf>
    <xf numFmtId="0" fontId="334" fillId="105" borderId="0" xfId="0" applyFont="1" applyFill="1" applyAlignment="1" applyProtection="1">
      <alignment horizontal="left" vertical="top" wrapText="1" readingOrder="1"/>
    </xf>
    <xf numFmtId="0" fontId="0" fillId="129" borderId="0" xfId="0" applyFill="1" applyAlignment="1" applyProtection="1">
      <alignment horizontal="right" vertical="top" wrapText="1" readingOrder="1"/>
    </xf>
    <xf numFmtId="0" fontId="318" fillId="129" borderId="0" xfId="0" applyFont="1" applyFill="1" applyAlignment="1" applyProtection="1">
      <alignment horizontal="right" vertical="top" wrapText="1" readingOrder="1"/>
    </xf>
    <xf numFmtId="0" fontId="0" fillId="129" borderId="0" xfId="0" applyFill="1" applyAlignment="1" applyProtection="1">
      <alignment vertical="top" wrapText="1"/>
    </xf>
    <xf numFmtId="0" fontId="0" fillId="105" borderId="0" xfId="0" applyFill="1" applyAlignment="1" applyProtection="1">
      <alignment vertical="top"/>
    </xf>
    <xf numFmtId="0" fontId="0" fillId="0" borderId="0" xfId="0" applyAlignment="1">
      <alignment vertical="top"/>
      <protection locked="0"/>
    </xf>
    <xf numFmtId="0" fontId="0" fillId="105" borderId="0" xfId="0" applyFill="1" applyAlignment="1" applyProtection="1">
      <alignment vertical="top" wrapText="1"/>
    </xf>
    <xf numFmtId="4" fontId="318" fillId="129" borderId="0" xfId="0" applyNumberFormat="1" applyFont="1" applyFill="1" applyAlignment="1" applyProtection="1">
      <alignment horizontal="right" vertical="top" wrapText="1" readingOrder="1"/>
    </xf>
    <xf numFmtId="4" fontId="0" fillId="0" borderId="0" xfId="0" applyNumberFormat="1" applyAlignment="1">
      <alignment vertical="top"/>
      <protection locked="0"/>
    </xf>
    <xf numFmtId="0" fontId="66" fillId="44" borderId="0" xfId="0" applyNumberFormat="1" applyFont="1" applyFill="1" applyProtection="1"/>
    <xf numFmtId="0" fontId="66" fillId="44" borderId="0" xfId="0" applyFont="1" applyFill="1" applyAlignment="1">
      <alignment vertical="top"/>
      <protection locked="0"/>
    </xf>
    <xf numFmtId="0" fontId="66" fillId="0" borderId="0" xfId="308" applyFont="1" applyFill="1" applyAlignment="1">
      <alignment vertical="top"/>
    </xf>
    <xf numFmtId="0" fontId="338" fillId="0" borderId="0" xfId="0" applyFont="1" applyFill="1" applyAlignment="1" applyProtection="1">
      <alignment horizontal="left"/>
      <protection locked="0"/>
    </xf>
    <xf numFmtId="0" fontId="340" fillId="0" borderId="0" xfId="0" applyFont="1" applyFill="1" applyAlignment="1">
      <protection locked="0"/>
    </xf>
    <xf numFmtId="0" fontId="341" fillId="0" borderId="0" xfId="0" applyFont="1" applyFill="1">
      <protection locked="0"/>
    </xf>
    <xf numFmtId="0" fontId="340" fillId="0" borderId="0" xfId="0" applyNumberFormat="1" applyFont="1" applyFill="1" applyAlignment="1" applyProtection="1">
      <protection locked="0"/>
    </xf>
    <xf numFmtId="0" fontId="342" fillId="0" borderId="0" xfId="0" applyFont="1" applyFill="1" applyAlignment="1" applyProtection="1">
      <alignment horizontal="center"/>
    </xf>
    <xf numFmtId="0" fontId="343" fillId="0" borderId="0" xfId="0" applyFont="1" applyFill="1" applyAlignment="1" applyProtection="1">
      <alignment horizontal="left"/>
    </xf>
    <xf numFmtId="0" fontId="340" fillId="0" borderId="0" xfId="0" applyFont="1" applyFill="1" applyAlignment="1" applyProtection="1">
      <alignment horizontal="left"/>
      <protection locked="0"/>
    </xf>
    <xf numFmtId="0" fontId="340" fillId="0" borderId="0" xfId="207" applyNumberFormat="1" applyFont="1" applyFill="1" applyAlignment="1"/>
    <xf numFmtId="0" fontId="341" fillId="0" borderId="0" xfId="0" applyFont="1" applyFill="1" applyAlignment="1">
      <protection locked="0"/>
    </xf>
    <xf numFmtId="37" fontId="340" fillId="0" borderId="0" xfId="0" quotePrefix="1" applyNumberFormat="1" applyFont="1" applyFill="1" applyBorder="1" applyAlignment="1" applyProtection="1">
      <alignment horizontal="center"/>
    </xf>
    <xf numFmtId="0" fontId="340" fillId="0" borderId="0" xfId="207" applyNumberFormat="1" applyFont="1" applyFill="1" applyBorder="1" applyAlignment="1"/>
    <xf numFmtId="0" fontId="341" fillId="0" borderId="0" xfId="0" applyFont="1" applyFill="1" applyBorder="1">
      <protection locked="0"/>
    </xf>
    <xf numFmtId="0" fontId="342" fillId="0" borderId="0" xfId="2416" applyNumberFormat="1" applyFont="1" applyFill="1" applyBorder="1" applyAlignment="1">
      <alignment horizontal="center" vertical="center"/>
    </xf>
    <xf numFmtId="0" fontId="342" fillId="0" borderId="0" xfId="2416" applyNumberFormat="1" applyFont="1" applyFill="1" applyBorder="1" applyAlignment="1">
      <alignment horizontal="center"/>
    </xf>
    <xf numFmtId="37" fontId="340" fillId="0" borderId="0" xfId="207" applyNumberFormat="1" applyFont="1" applyFill="1" applyAlignment="1"/>
    <xf numFmtId="0" fontId="340" fillId="0" borderId="0" xfId="0" applyNumberFormat="1" applyFont="1" applyFill="1" applyBorder="1" applyAlignment="1">
      <alignment horizontal="center"/>
      <protection locked="0"/>
    </xf>
    <xf numFmtId="0" fontId="340" fillId="0" borderId="0" xfId="0" quotePrefix="1" applyFont="1" applyFill="1" applyAlignment="1">
      <alignment horizontal="center"/>
      <protection locked="0"/>
    </xf>
    <xf numFmtId="0" fontId="341" fillId="0" borderId="0" xfId="207" applyNumberFormat="1" applyFont="1" applyFill="1" applyAlignment="1"/>
    <xf numFmtId="170" fontId="340" fillId="0" borderId="0" xfId="207" applyNumberFormat="1" applyFont="1" applyFill="1" applyAlignment="1"/>
    <xf numFmtId="170" fontId="341" fillId="0" borderId="0" xfId="207" applyNumberFormat="1" applyFont="1" applyFill="1" applyAlignment="1"/>
    <xf numFmtId="0" fontId="343" fillId="0" borderId="0" xfId="2416" applyNumberFormat="1" applyFont="1" applyFill="1" applyAlignment="1"/>
    <xf numFmtId="166" fontId="340" fillId="0" borderId="15" xfId="154" applyNumberFormat="1" applyFont="1" applyFill="1" applyBorder="1" applyAlignment="1"/>
    <xf numFmtId="166" fontId="341" fillId="0" borderId="0" xfId="154" applyNumberFormat="1" applyFont="1" applyFill="1" applyBorder="1" applyAlignment="1"/>
    <xf numFmtId="166" fontId="341" fillId="0" borderId="15" xfId="154" applyNumberFormat="1" applyFont="1" applyFill="1" applyBorder="1" applyAlignment="1"/>
    <xf numFmtId="166" fontId="340" fillId="0" borderId="16" xfId="154" applyNumberFormat="1" applyFont="1" applyFill="1" applyBorder="1" applyAlignment="1"/>
    <xf numFmtId="166" fontId="341" fillId="0" borderId="16" xfId="154" applyNumberFormat="1" applyFont="1" applyFill="1" applyBorder="1" applyAlignment="1"/>
    <xf numFmtId="0" fontId="341" fillId="0" borderId="0" xfId="2416" applyNumberFormat="1" applyFont="1" applyFill="1" applyAlignment="1"/>
    <xf numFmtId="0" fontId="341" fillId="0" borderId="0" xfId="2416" quotePrefix="1" applyNumberFormat="1" applyFont="1" applyFill="1" applyAlignment="1">
      <alignment horizontal="left" indent="1"/>
    </xf>
    <xf numFmtId="0" fontId="341" fillId="0" borderId="0" xfId="207" applyNumberFormat="1" applyFont="1" applyFill="1" applyAlignment="1">
      <alignment horizontal="center"/>
    </xf>
    <xf numFmtId="166" fontId="341" fillId="0" borderId="0" xfId="0" applyNumberFormat="1" applyFont="1" applyFill="1">
      <protection locked="0"/>
    </xf>
    <xf numFmtId="166" fontId="340" fillId="0" borderId="20" xfId="154" applyNumberFormat="1" applyFont="1" applyFill="1" applyBorder="1" applyAlignment="1"/>
    <xf numFmtId="166" fontId="341" fillId="0" borderId="0" xfId="154" applyNumberFormat="1" applyFont="1" applyFill="1" applyAlignment="1"/>
    <xf numFmtId="166" fontId="341" fillId="0" borderId="20" xfId="154" applyNumberFormat="1" applyFont="1" applyFill="1" applyBorder="1" applyAlignment="1"/>
    <xf numFmtId="0" fontId="340" fillId="0" borderId="0" xfId="0" applyNumberFormat="1" applyFont="1" applyFill="1" applyAlignment="1">
      <protection locked="0"/>
    </xf>
    <xf numFmtId="0" fontId="341" fillId="0" borderId="0" xfId="0" applyNumberFormat="1" applyFont="1" applyFill="1" applyAlignment="1">
      <protection locked="0"/>
    </xf>
    <xf numFmtId="166" fontId="340" fillId="0" borderId="0" xfId="154" applyNumberFormat="1" applyFont="1" applyFill="1" applyAlignment="1"/>
    <xf numFmtId="0" fontId="341" fillId="0" borderId="0" xfId="0" applyFont="1" applyFill="1" applyAlignment="1" applyProtection="1">
      <alignment horizontal="left"/>
      <protection locked="0"/>
    </xf>
    <xf numFmtId="0" fontId="341" fillId="0" borderId="0" xfId="154" applyNumberFormat="1" applyFont="1" applyFill="1" applyAlignment="1">
      <alignment horizontal="left" vertical="top"/>
    </xf>
    <xf numFmtId="0" fontId="343" fillId="0" borderId="0" xfId="2416" applyNumberFormat="1" applyFont="1" applyFill="1" applyAlignment="1">
      <alignment horizontal="left"/>
    </xf>
    <xf numFmtId="166" fontId="341" fillId="0" borderId="16" xfId="154" applyNumberFormat="1" applyFont="1" applyFill="1" applyBorder="1" applyAlignment="1">
      <alignment horizontal="right"/>
    </xf>
    <xf numFmtId="166" fontId="341" fillId="0" borderId="0" xfId="154" applyNumberFormat="1" applyFont="1" applyFill="1" applyBorder="1" applyAlignment="1">
      <alignment horizontal="right"/>
    </xf>
    <xf numFmtId="166" fontId="340" fillId="0" borderId="17" xfId="154" applyNumberFormat="1" applyFont="1" applyFill="1" applyBorder="1" applyAlignment="1"/>
    <xf numFmtId="166" fontId="341" fillId="0" borderId="17" xfId="154" applyNumberFormat="1" applyFont="1" applyFill="1" applyBorder="1" applyAlignment="1">
      <alignment horizontal="right"/>
    </xf>
    <xf numFmtId="166" fontId="340" fillId="0" borderId="0" xfId="154" applyNumberFormat="1" applyFont="1" applyFill="1" applyBorder="1" applyAlignment="1"/>
    <xf numFmtId="0" fontId="342" fillId="0" borderId="0" xfId="522" applyFont="1" applyFill="1"/>
    <xf numFmtId="166" fontId="341" fillId="0" borderId="0" xfId="154" applyNumberFormat="1" applyFont="1" applyFill="1" applyBorder="1" applyAlignment="1">
      <alignment horizontal="center"/>
    </xf>
    <xf numFmtId="166" fontId="341" fillId="0" borderId="1" xfId="154" applyNumberFormat="1" applyFont="1" applyFill="1" applyBorder="1"/>
    <xf numFmtId="166" fontId="341" fillId="0" borderId="0" xfId="154" applyNumberFormat="1" applyFont="1" applyFill="1" applyBorder="1"/>
    <xf numFmtId="0" fontId="340" fillId="0" borderId="0" xfId="0" applyNumberFormat="1" applyFont="1" applyFill="1" applyAlignment="1">
      <alignment vertical="top"/>
      <protection locked="0"/>
    </xf>
    <xf numFmtId="166" fontId="340" fillId="0" borderId="36" xfId="154" applyNumberFormat="1" applyFont="1" applyFill="1" applyBorder="1" applyAlignment="1"/>
    <xf numFmtId="166" fontId="341" fillId="0" borderId="36" xfId="154" applyNumberFormat="1" applyFont="1" applyFill="1" applyBorder="1" applyAlignment="1"/>
    <xf numFmtId="1" fontId="341" fillId="0" borderId="0" xfId="0" applyNumberFormat="1" applyFont="1" applyFill="1">
      <protection locked="0"/>
    </xf>
    <xf numFmtId="0" fontId="341" fillId="0" borderId="0" xfId="165" applyNumberFormat="1" applyFont="1" applyFill="1"/>
    <xf numFmtId="166" fontId="341" fillId="0" borderId="0" xfId="2580" applyNumberFormat="1" applyFont="1" applyFill="1"/>
    <xf numFmtId="166" fontId="341" fillId="0" borderId="0" xfId="165" applyNumberFormat="1" applyFont="1" applyFill="1" applyBorder="1"/>
    <xf numFmtId="0" fontId="341" fillId="0" borderId="0" xfId="2580" applyFont="1" applyFill="1" applyBorder="1"/>
    <xf numFmtId="229" fontId="341" fillId="0" borderId="0" xfId="165" applyNumberFormat="1" applyFont="1" applyFill="1" applyBorder="1"/>
    <xf numFmtId="0" fontId="341" fillId="0" borderId="0" xfId="2580" applyFont="1" applyFill="1"/>
    <xf numFmtId="3" fontId="341" fillId="0" borderId="0" xfId="0" applyNumberFormat="1" applyFont="1" applyFill="1">
      <protection locked="0"/>
    </xf>
    <xf numFmtId="0" fontId="341" fillId="0" borderId="0" xfId="0" applyFont="1" applyFill="1" applyAlignment="1">
      <alignment horizontal="left"/>
      <protection locked="0"/>
    </xf>
    <xf numFmtId="0" fontId="342" fillId="0" borderId="0" xfId="522" applyNumberFormat="1" applyFont="1" applyFill="1" applyAlignment="1"/>
    <xf numFmtId="166" fontId="340" fillId="0" borderId="18" xfId="154" applyNumberFormat="1" applyFont="1" applyFill="1" applyBorder="1" applyAlignment="1"/>
    <xf numFmtId="166" fontId="341" fillId="0" borderId="18" xfId="154" applyNumberFormat="1" applyFont="1" applyFill="1" applyBorder="1" applyAlignment="1"/>
    <xf numFmtId="0" fontId="341" fillId="0" borderId="0" xfId="0" applyNumberFormat="1" applyFont="1" applyFill="1" applyAlignment="1">
      <alignment vertical="top"/>
      <protection locked="0"/>
    </xf>
    <xf numFmtId="166" fontId="341" fillId="0" borderId="0" xfId="0" applyNumberFormat="1" applyFont="1" applyFill="1" applyAlignment="1">
      <alignment horizontal="center" vertical="top"/>
      <protection locked="0"/>
    </xf>
    <xf numFmtId="0" fontId="340" fillId="0" borderId="0" xfId="0" applyFont="1" applyFill="1" applyAlignment="1">
      <alignment horizontal="center" vertical="top"/>
      <protection locked="0"/>
    </xf>
    <xf numFmtId="166" fontId="341" fillId="0" borderId="0" xfId="0" applyNumberFormat="1" applyFont="1" applyFill="1" applyAlignment="1">
      <alignment vertical="top"/>
      <protection locked="0"/>
    </xf>
    <xf numFmtId="0" fontId="341" fillId="0" borderId="0" xfId="0" applyFont="1" applyFill="1" applyAlignment="1">
      <alignment vertical="top"/>
      <protection locked="0"/>
    </xf>
    <xf numFmtId="0" fontId="345" fillId="0" borderId="0" xfId="0" applyNumberFormat="1" applyFont="1" applyFill="1" applyAlignment="1" applyProtection="1">
      <alignment horizontal="left" indent="1"/>
      <protection locked="0"/>
    </xf>
    <xf numFmtId="0" fontId="346" fillId="0" borderId="0" xfId="0" applyNumberFormat="1" applyFont="1" applyFill="1" applyBorder="1" applyAlignment="1" applyProtection="1">
      <alignment horizontal="left"/>
      <protection locked="0"/>
    </xf>
    <xf numFmtId="37" fontId="341" fillId="0" borderId="0" xfId="2581" quotePrefix="1" applyFont="1" applyFill="1" applyAlignment="1">
      <alignment horizontal="left" indent="1"/>
    </xf>
    <xf numFmtId="0" fontId="345" fillId="0" borderId="0" xfId="0" applyNumberFormat="1" applyFont="1" applyFill="1" applyAlignment="1" applyProtection="1">
      <alignment horizontal="left"/>
      <protection locked="0"/>
    </xf>
    <xf numFmtId="166" fontId="340" fillId="0" borderId="15" xfId="154" applyNumberFormat="1" applyFont="1" applyFill="1" applyBorder="1" applyAlignment="1">
      <alignment vertical="top"/>
    </xf>
    <xf numFmtId="166" fontId="340" fillId="0" borderId="0" xfId="154" applyNumberFormat="1" applyFont="1" applyFill="1" applyBorder="1" applyAlignment="1">
      <alignment vertical="top"/>
    </xf>
    <xf numFmtId="166" fontId="340" fillId="0" borderId="38" xfId="154" applyNumberFormat="1" applyFont="1" applyFill="1" applyBorder="1" applyAlignment="1">
      <alignment vertical="top"/>
    </xf>
    <xf numFmtId="166" fontId="341" fillId="0" borderId="38" xfId="154" applyNumberFormat="1" applyFont="1" applyFill="1" applyBorder="1" applyAlignment="1">
      <alignment vertical="top"/>
    </xf>
    <xf numFmtId="166" fontId="341" fillId="0" borderId="0" xfId="154" applyNumberFormat="1" applyFont="1" applyFill="1" applyBorder="1" applyAlignment="1">
      <alignment vertical="top"/>
    </xf>
    <xf numFmtId="37" fontId="341" fillId="0" borderId="0" xfId="2581" quotePrefix="1" applyFont="1" applyFill="1" applyAlignment="1">
      <alignment horizontal="left" indent="2"/>
    </xf>
    <xf numFmtId="166" fontId="340" fillId="0" borderId="18" xfId="154" applyNumberFormat="1" applyFont="1" applyFill="1" applyBorder="1" applyAlignment="1">
      <alignment vertical="top"/>
    </xf>
    <xf numFmtId="166" fontId="341" fillId="0" borderId="18" xfId="154" applyNumberFormat="1" applyFont="1" applyFill="1" applyBorder="1" applyAlignment="1">
      <alignment vertical="top"/>
    </xf>
    <xf numFmtId="0" fontId="340" fillId="0" borderId="0" xfId="0" quotePrefix="1" applyFont="1" applyFill="1" applyBorder="1" applyAlignment="1" applyProtection="1">
      <alignment horizontal="left" vertical="top"/>
      <protection locked="0"/>
    </xf>
    <xf numFmtId="166" fontId="340" fillId="0" borderId="0" xfId="154" applyNumberFormat="1" applyFont="1" applyFill="1" applyBorder="1"/>
    <xf numFmtId="0" fontId="341" fillId="0" borderId="0" xfId="0" applyNumberFormat="1" applyFont="1" applyFill="1">
      <protection locked="0"/>
    </xf>
    <xf numFmtId="0" fontId="341" fillId="0" borderId="0" xfId="207" quotePrefix="1" applyNumberFormat="1" applyFont="1" applyFill="1" applyAlignment="1"/>
    <xf numFmtId="166" fontId="340" fillId="0" borderId="0" xfId="154" quotePrefix="1" applyNumberFormat="1" applyFont="1" applyFill="1" applyAlignment="1"/>
    <xf numFmtId="166" fontId="341" fillId="0" borderId="0" xfId="154" quotePrefix="1" applyNumberFormat="1" applyFont="1" applyFill="1" applyAlignment="1"/>
    <xf numFmtId="0" fontId="340" fillId="0" borderId="0" xfId="0" applyFont="1" applyAlignment="1" applyProtection="1">
      <alignment vertical="center"/>
    </xf>
    <xf numFmtId="0" fontId="340" fillId="0" borderId="0" xfId="0" applyFont="1" applyFill="1" applyBorder="1" applyAlignment="1" applyProtection="1">
      <protection locked="0"/>
    </xf>
    <xf numFmtId="0" fontId="341" fillId="0" borderId="0" xfId="0" applyFont="1" applyFill="1" applyAlignment="1" applyProtection="1">
      <alignment vertical="top"/>
    </xf>
    <xf numFmtId="0" fontId="340" fillId="0" borderId="0" xfId="0" applyFont="1" applyProtection="1"/>
    <xf numFmtId="0" fontId="340" fillId="0" borderId="0" xfId="0" applyFont="1" applyFill="1" applyBorder="1" applyAlignment="1" applyProtection="1">
      <alignment horizontal="center"/>
      <protection locked="0"/>
    </xf>
    <xf numFmtId="0" fontId="341" fillId="0" borderId="0" xfId="0" applyFont="1" applyFill="1" applyProtection="1">
      <protection locked="0"/>
    </xf>
    <xf numFmtId="0" fontId="340" fillId="0" borderId="0" xfId="0" applyFont="1" applyFill="1" applyAlignment="1" applyProtection="1">
      <alignment horizontal="center"/>
      <protection locked="0"/>
    </xf>
    <xf numFmtId="166" fontId="341" fillId="0" borderId="0" xfId="41979" applyNumberFormat="1" applyFont="1" applyFill="1"/>
    <xf numFmtId="0" fontId="341" fillId="0" borderId="0" xfId="0" applyFont="1" applyFill="1" applyBorder="1" applyProtection="1">
      <protection locked="0"/>
    </xf>
    <xf numFmtId="0" fontId="340" fillId="0" borderId="0" xfId="0" applyFont="1" applyFill="1" applyAlignment="1" applyProtection="1">
      <alignment horizontal="center" vertical="top"/>
      <protection locked="0"/>
    </xf>
    <xf numFmtId="0" fontId="341" fillId="0" borderId="0" xfId="0" quotePrefix="1" applyNumberFormat="1" applyFont="1" applyFill="1" applyAlignment="1">
      <alignment horizontal="center"/>
      <protection locked="0"/>
    </xf>
    <xf numFmtId="0" fontId="341" fillId="0" borderId="0" xfId="0" applyFont="1" applyFill="1" applyAlignment="1">
      <alignment horizontal="justify" vertical="top" wrapText="1"/>
      <protection locked="0"/>
    </xf>
    <xf numFmtId="166" fontId="340" fillId="0" borderId="0" xfId="0" applyNumberFormat="1" applyFont="1" applyFill="1" applyBorder="1">
      <protection locked="0"/>
    </xf>
    <xf numFmtId="0" fontId="339" fillId="0" borderId="0" xfId="0" applyFont="1" applyFill="1" applyAlignment="1" applyProtection="1">
      <protection locked="0"/>
    </xf>
    <xf numFmtId="206" fontId="340" fillId="0" borderId="0" xfId="154" applyNumberFormat="1" applyFont="1" applyFill="1" applyAlignment="1" applyProtection="1">
      <alignment horizontal="center" vertical="top"/>
      <protection locked="0"/>
    </xf>
    <xf numFmtId="0" fontId="338" fillId="0" borderId="0" xfId="0" applyFont="1" applyFill="1" applyAlignment="1" applyProtection="1">
      <protection locked="0"/>
    </xf>
    <xf numFmtId="0" fontId="338" fillId="0" borderId="0" xfId="0" applyFont="1" applyFill="1" applyAlignment="1" applyProtection="1">
      <alignment vertical="center"/>
      <protection locked="0"/>
    </xf>
    <xf numFmtId="166" fontId="340" fillId="0" borderId="18" xfId="0" applyNumberFormat="1" applyFont="1" applyFill="1" applyBorder="1" applyAlignment="1">
      <alignment horizontal="center" vertical="top"/>
      <protection locked="0"/>
    </xf>
    <xf numFmtId="37" fontId="344" fillId="0" borderId="0" xfId="2581" applyFont="1" applyFill="1"/>
    <xf numFmtId="212" fontId="343" fillId="0" borderId="0" xfId="0" applyNumberFormat="1" applyFont="1" applyFill="1" applyAlignment="1" applyProtection="1">
      <alignment horizontal="left"/>
    </xf>
    <xf numFmtId="0" fontId="66" fillId="0" borderId="0" xfId="1" applyNumberFormat="1" applyFont="1" applyFill="1" applyBorder="1" applyAlignment="1">
      <alignment vertical="top"/>
    </xf>
    <xf numFmtId="0" fontId="66" fillId="0" borderId="0" xfId="1" applyNumberFormat="1" applyFont="1" applyFill="1" applyBorder="1" applyAlignment="1">
      <alignment horizontal="justify" vertical="top" wrapText="1"/>
    </xf>
    <xf numFmtId="43" fontId="0" fillId="0" borderId="0" xfId="154" applyFont="1"/>
    <xf numFmtId="166" fontId="138" fillId="0" borderId="0" xfId="154" applyNumberFormat="1" applyFont="1" applyBorder="1" applyProtection="1"/>
    <xf numFmtId="166" fontId="138" fillId="44" borderId="0" xfId="154" applyNumberFormat="1" applyFont="1" applyFill="1" applyBorder="1" applyProtection="1"/>
    <xf numFmtId="166" fontId="347" fillId="44" borderId="0" xfId="154" applyNumberFormat="1" applyFont="1" applyFill="1" applyBorder="1" applyAlignment="1">
      <alignment vertical="top"/>
    </xf>
    <xf numFmtId="10" fontId="347" fillId="44" borderId="0" xfId="320" applyNumberFormat="1" applyFont="1" applyFill="1" applyBorder="1" applyAlignment="1">
      <alignment horizontal="right" vertical="top"/>
    </xf>
    <xf numFmtId="166" fontId="139" fillId="0" borderId="0" xfId="154" applyNumberFormat="1" applyFont="1" applyBorder="1" applyProtection="1"/>
    <xf numFmtId="166" fontId="139" fillId="44" borderId="0" xfId="154" applyNumberFormat="1" applyFont="1" applyFill="1" applyBorder="1" applyProtection="1"/>
    <xf numFmtId="166" fontId="348" fillId="44" borderId="18" xfId="154" applyNumberFormat="1" applyFont="1" applyFill="1" applyBorder="1" applyAlignment="1">
      <alignment vertical="top"/>
    </xf>
    <xf numFmtId="10" fontId="348" fillId="44" borderId="18" xfId="320" applyNumberFormat="1" applyFont="1" applyFill="1" applyBorder="1" applyAlignment="1">
      <alignment vertical="top"/>
    </xf>
    <xf numFmtId="0" fontId="139" fillId="44" borderId="0" xfId="0" applyFont="1" applyFill="1" applyBorder="1" applyAlignment="1" applyProtection="1">
      <alignment horizontal="left" indent="1"/>
    </xf>
    <xf numFmtId="0" fontId="139" fillId="44" borderId="0" xfId="0" applyNumberFormat="1" applyFont="1" applyFill="1" applyBorder="1" applyProtection="1"/>
    <xf numFmtId="0" fontId="138" fillId="0" borderId="0" xfId="0" applyFont="1" applyBorder="1" applyAlignment="1" applyProtection="1">
      <alignment horizontal="left"/>
    </xf>
    <xf numFmtId="0" fontId="139" fillId="0" borderId="0" xfId="0" applyFont="1" applyBorder="1" applyAlignment="1" applyProtection="1">
      <alignment horizontal="left" indent="1"/>
    </xf>
    <xf numFmtId="10" fontId="41" fillId="0" borderId="0" xfId="0" applyNumberFormat="1" applyFont="1" applyFill="1" applyAlignment="1">
      <alignment vertical="top"/>
      <protection locked="0"/>
    </xf>
    <xf numFmtId="0" fontId="301" fillId="0" borderId="0" xfId="48097" applyFont="1" applyFill="1" applyAlignment="1">
      <alignment horizontal="left" vertical="center" wrapText="1"/>
    </xf>
    <xf numFmtId="0" fontId="301" fillId="0" borderId="0" xfId="48097" applyFont="1" applyAlignment="1">
      <alignment horizontal="left" vertical="center" wrapText="1"/>
    </xf>
    <xf numFmtId="0" fontId="65" fillId="0" borderId="0" xfId="49694" applyFont="1" applyFill="1">
      <alignment vertical="top"/>
      <protection locked="0"/>
    </xf>
    <xf numFmtId="0" fontId="349" fillId="0" borderId="0" xfId="49758" applyFont="1" applyFill="1" applyAlignment="1">
      <alignment horizontal="justify" vertical="top" wrapText="1"/>
    </xf>
    <xf numFmtId="0" fontId="66" fillId="0" borderId="0" xfId="0" applyFont="1" applyFill="1">
      <protection locked="0"/>
    </xf>
    <xf numFmtId="0" fontId="66" fillId="0" borderId="0" xfId="0" applyNumberFormat="1" applyFont="1" applyFill="1" applyAlignment="1">
      <alignment horizontal="left"/>
      <protection locked="0"/>
    </xf>
    <xf numFmtId="166" fontId="41" fillId="0" borderId="15" xfId="154" applyNumberFormat="1" applyFont="1" applyFill="1" applyBorder="1" applyAlignment="1">
      <alignment vertical="top"/>
    </xf>
    <xf numFmtId="166" fontId="66" fillId="0" borderId="0" xfId="154" quotePrefix="1" applyNumberFormat="1" applyFont="1" applyFill="1" applyAlignment="1">
      <alignment horizontal="center"/>
    </xf>
    <xf numFmtId="166" fontId="66" fillId="0" borderId="0" xfId="154" applyNumberFormat="1" applyFont="1" applyFill="1" applyAlignment="1">
      <alignment horizontal="center"/>
    </xf>
    <xf numFmtId="0" fontId="65" fillId="0" borderId="0" xfId="0" quotePrefix="1" applyFont="1" applyFill="1" applyAlignment="1">
      <alignment horizontal="center"/>
      <protection locked="0"/>
    </xf>
    <xf numFmtId="0" fontId="65" fillId="0" borderId="0" xfId="0" applyFont="1" applyFill="1" applyAlignment="1">
      <alignment horizontal="center"/>
      <protection locked="0"/>
    </xf>
    <xf numFmtId="0" fontId="66" fillId="0" borderId="0" xfId="0" applyNumberFormat="1" applyFont="1" applyFill="1" applyAlignment="1">
      <protection locked="0"/>
    </xf>
    <xf numFmtId="0" fontId="65" fillId="0" borderId="0" xfId="0" applyNumberFormat="1" applyFont="1" applyFill="1" applyAlignment="1">
      <protection locked="0"/>
    </xf>
    <xf numFmtId="0" fontId="69" fillId="0" borderId="0" xfId="0" applyNumberFormat="1" applyFont="1" applyFill="1" applyAlignment="1">
      <alignment horizontal="justify" vertical="top" wrapText="1"/>
      <protection locked="0"/>
    </xf>
    <xf numFmtId="0" fontId="66" fillId="0" borderId="0" xfId="0" applyFont="1" applyFill="1" applyAlignment="1">
      <alignment horizontal="justify" vertical="top" wrapText="1"/>
      <protection locked="0"/>
    </xf>
    <xf numFmtId="0" fontId="82" fillId="0" borderId="0" xfId="0" quotePrefix="1" applyFont="1" applyFill="1" applyAlignment="1">
      <alignment horizontal="center"/>
      <protection locked="0"/>
    </xf>
    <xf numFmtId="37" fontId="82" fillId="0" borderId="39" xfId="0" quotePrefix="1" applyNumberFormat="1" applyFont="1" applyFill="1" applyBorder="1" applyAlignment="1" applyProtection="1">
      <alignment horizontal="center"/>
    </xf>
    <xf numFmtId="49" fontId="65" fillId="0" borderId="39" xfId="2513" applyNumberFormat="1" applyFont="1" applyFill="1" applyBorder="1" applyAlignment="1" applyProtection="1">
      <alignment horizontal="center"/>
      <protection locked="0"/>
    </xf>
    <xf numFmtId="0" fontId="320" fillId="0" borderId="0" xfId="1935" quotePrefix="1" applyNumberFormat="1" applyFont="1" applyFill="1" applyBorder="1" applyAlignment="1" applyProtection="1">
      <alignment horizontal="center" vertical="center"/>
    </xf>
    <xf numFmtId="0" fontId="320" fillId="0" borderId="39" xfId="1935" quotePrefix="1" applyNumberFormat="1" applyFont="1" applyFill="1" applyBorder="1" applyAlignment="1" applyProtection="1">
      <alignment horizontal="center" vertical="center"/>
    </xf>
    <xf numFmtId="0" fontId="319" fillId="0" borderId="15" xfId="1196" applyNumberFormat="1" applyFont="1" applyFill="1" applyBorder="1" applyAlignment="1">
      <alignment horizontal="center" vertical="center" wrapText="1"/>
    </xf>
    <xf numFmtId="0" fontId="319" fillId="0" borderId="16" xfId="1196" applyNumberFormat="1" applyFont="1" applyFill="1" applyBorder="1" applyAlignment="1">
      <alignment horizontal="center" vertical="center" wrapText="1"/>
    </xf>
    <xf numFmtId="0" fontId="319" fillId="0" borderId="17" xfId="1196" applyNumberFormat="1" applyFont="1" applyFill="1" applyBorder="1" applyAlignment="1">
      <alignment horizontal="center" vertical="center" wrapText="1"/>
    </xf>
    <xf numFmtId="0" fontId="65" fillId="0" borderId="39" xfId="279" quotePrefix="1" applyFont="1" applyFill="1" applyBorder="1" applyAlignment="1">
      <alignment horizontal="center"/>
    </xf>
    <xf numFmtId="0" fontId="65" fillId="0" borderId="39" xfId="279" applyFont="1" applyFill="1" applyBorder="1" applyAlignment="1">
      <alignment horizontal="center"/>
    </xf>
    <xf numFmtId="49" fontId="65" fillId="0" borderId="0" xfId="279" applyNumberFormat="1" applyFont="1" applyFill="1" applyBorder="1" applyAlignment="1">
      <alignment horizontal="center" vertical="top"/>
    </xf>
    <xf numFmtId="0" fontId="320" fillId="0" borderId="0" xfId="41974" quotePrefix="1" applyNumberFormat="1" applyFont="1" applyFill="1" applyAlignment="1"/>
    <xf numFmtId="3" fontId="255" fillId="105" borderId="0" xfId="0" applyNumberFormat="1" applyFont="1" applyFill="1" applyAlignment="1" applyProtection="1">
      <alignment horizontal="right" wrapText="1" readingOrder="1"/>
    </xf>
    <xf numFmtId="3" fontId="256" fillId="0" borderId="0" xfId="0" applyNumberFormat="1" applyFont="1">
      <protection locked="0"/>
    </xf>
    <xf numFmtId="0" fontId="69" fillId="0" borderId="0" xfId="0" applyFont="1" applyFill="1" applyAlignment="1">
      <alignment horizontal="justify" vertical="top" wrapText="1"/>
      <protection locked="0"/>
    </xf>
    <xf numFmtId="37" fontId="65" fillId="0" borderId="39" xfId="0" quotePrefix="1" applyNumberFormat="1" applyFont="1" applyFill="1" applyBorder="1" applyAlignment="1" applyProtection="1">
      <alignment horizontal="center"/>
    </xf>
    <xf numFmtId="0" fontId="66" fillId="0" borderId="0" xfId="1" applyNumberFormat="1" applyFont="1" applyFill="1" applyBorder="1" applyAlignment="1">
      <alignment horizontal="left" vertical="top" wrapText="1"/>
    </xf>
    <xf numFmtId="0" fontId="66" fillId="0" borderId="0" xfId="0" quotePrefix="1" applyFont="1" applyFill="1" applyAlignment="1">
      <alignment horizontal="justify" vertical="top" wrapText="1"/>
      <protection locked="0"/>
    </xf>
    <xf numFmtId="0" fontId="66" fillId="0" borderId="0" xfId="0" applyFont="1" applyFill="1" applyAlignment="1" applyProtection="1">
      <alignment horizontal="justify" vertical="top"/>
    </xf>
    <xf numFmtId="0" fontId="327" fillId="0" borderId="0" xfId="1" applyNumberFormat="1" applyFont="1" applyFill="1" applyBorder="1" applyAlignment="1">
      <alignment vertical="top"/>
    </xf>
    <xf numFmtId="0" fontId="66" fillId="0" borderId="0" xfId="1" applyNumberFormat="1" applyFont="1" applyFill="1" applyBorder="1" applyAlignment="1">
      <alignment vertical="top"/>
    </xf>
    <xf numFmtId="166" fontId="327" fillId="0" borderId="0" xfId="154" applyNumberFormat="1" applyFont="1" applyFill="1" applyBorder="1" applyAlignment="1">
      <alignment vertical="top"/>
    </xf>
    <xf numFmtId="0" fontId="66" fillId="0" borderId="0" xfId="0" applyFont="1" applyFill="1" applyAlignment="1">
      <alignment horizontal="justify"/>
      <protection locked="0"/>
    </xf>
    <xf numFmtId="0" fontId="66" fillId="0" borderId="0" xfId="1" applyNumberFormat="1" applyFont="1" applyFill="1" applyBorder="1" applyAlignment="1">
      <alignment horizontal="justify" vertical="top" wrapText="1"/>
    </xf>
    <xf numFmtId="0" fontId="65" fillId="0" borderId="0" xfId="1" applyNumberFormat="1" applyFont="1" applyFill="1" applyBorder="1" applyAlignment="1">
      <alignment horizontal="justify" vertical="top" wrapText="1"/>
    </xf>
    <xf numFmtId="166" fontId="258" fillId="0" borderId="0" xfId="522" quotePrefix="1" applyNumberFormat="1" applyFont="1" applyFill="1" applyAlignment="1">
      <alignment horizontal="center"/>
    </xf>
    <xf numFmtId="0" fontId="82" fillId="0" borderId="0" xfId="0" applyFont="1" applyFill="1" applyBorder="1" applyAlignment="1">
      <alignment horizontal="left" vertical="top" wrapText="1"/>
      <protection locked="0"/>
    </xf>
    <xf numFmtId="0" fontId="308" fillId="0" borderId="0" xfId="522" applyNumberFormat="1" applyFont="1" applyFill="1" applyAlignment="1">
      <alignment horizontal="justify" vertical="top"/>
    </xf>
    <xf numFmtId="0" fontId="65" fillId="27" borderId="155" xfId="0" applyFont="1" applyFill="1" applyBorder="1" applyAlignment="1" applyProtection="1">
      <alignment horizontal="center"/>
    </xf>
    <xf numFmtId="0" fontId="350" fillId="0" borderId="0" xfId="49758" quotePrefix="1" applyFont="1" applyFill="1" applyAlignment="1">
      <alignment horizontal="justify" vertical="top" wrapText="1"/>
    </xf>
    <xf numFmtId="0" fontId="350" fillId="0" borderId="0" xfId="49758" applyFont="1" applyFill="1" applyAlignment="1">
      <alignment horizontal="justify" vertical="top" wrapText="1"/>
    </xf>
    <xf numFmtId="0" fontId="66" fillId="0" borderId="0" xfId="0" applyNumberFormat="1" applyFont="1" applyFill="1" applyAlignment="1" applyProtection="1">
      <alignment horizontal="justify" vertical="top" wrapText="1"/>
    </xf>
    <xf numFmtId="0" fontId="66" fillId="0" borderId="0" xfId="0" applyFont="1" applyAlignment="1">
      <alignment horizontal="justify" vertical="top" wrapText="1"/>
      <protection locked="0"/>
    </xf>
    <xf numFmtId="198" fontId="66" fillId="0" borderId="0" xfId="748" quotePrefix="1" applyFont="1" applyFill="1" applyAlignment="1">
      <alignment horizontal="justify" vertical="top"/>
    </xf>
    <xf numFmtId="198" fontId="66" fillId="0" borderId="0" xfId="748" applyFont="1" applyFill="1" applyAlignment="1">
      <alignment horizontal="justify" vertical="top"/>
    </xf>
    <xf numFmtId="0" fontId="66" fillId="0" borderId="0" xfId="0" applyFont="1" applyAlignment="1">
      <alignment horizontal="left" wrapText="1"/>
      <protection locked="0"/>
    </xf>
    <xf numFmtId="0" fontId="66" fillId="0" borderId="0" xfId="3" applyFont="1" applyFill="1" applyAlignment="1">
      <alignment horizontal="justify" vertical="top"/>
    </xf>
    <xf numFmtId="0" fontId="66" fillId="0" borderId="0" xfId="48097" applyFont="1" applyAlignment="1">
      <alignment horizontal="justify" vertical="top"/>
    </xf>
    <xf numFmtId="0" fontId="66" fillId="0" borderId="0" xfId="42594" applyFont="1" applyFill="1" applyAlignment="1">
      <alignment horizontal="justify" vertical="center"/>
    </xf>
    <xf numFmtId="0" fontId="257" fillId="0" borderId="0" xfId="522" quotePrefix="1" applyNumberFormat="1" applyFont="1" applyFill="1" applyAlignment="1">
      <alignment horizontal="justify" vertical="top" wrapText="1"/>
    </xf>
    <xf numFmtId="0" fontId="257" fillId="0" borderId="0" xfId="522" applyNumberFormat="1" applyFont="1" applyFill="1" applyAlignment="1">
      <alignment horizontal="justify" vertical="top" wrapText="1"/>
    </xf>
    <xf numFmtId="0" fontId="66" fillId="0" borderId="0" xfId="48097" quotePrefix="1" applyFont="1" applyFill="1" applyAlignment="1">
      <alignment horizontal="justify" vertical="top"/>
    </xf>
    <xf numFmtId="0" fontId="66" fillId="0" borderId="0" xfId="48097" applyFont="1" applyFill="1" applyAlignment="1">
      <alignment horizontal="justify" vertical="top"/>
    </xf>
    <xf numFmtId="0" fontId="301" fillId="0" borderId="0" xfId="48097" applyFont="1" applyFill="1" applyAlignment="1">
      <alignment horizontal="left" vertical="center" wrapText="1"/>
    </xf>
    <xf numFmtId="0" fontId="301" fillId="0" borderId="0" xfId="48097" applyFont="1" applyAlignment="1">
      <alignment horizontal="left" vertical="center" wrapText="1"/>
    </xf>
    <xf numFmtId="0" fontId="301" fillId="0" borderId="0" xfId="0" applyFont="1" applyFill="1" applyAlignment="1">
      <alignment horizontal="justify" vertical="top" wrapText="1"/>
      <protection locked="0"/>
    </xf>
    <xf numFmtId="0" fontId="66" fillId="0" borderId="0" xfId="42410" applyFont="1" applyFill="1" applyAlignment="1">
      <alignment horizontal="justify" vertical="top"/>
    </xf>
    <xf numFmtId="0" fontId="66" fillId="0" borderId="0" xfId="2" applyNumberFormat="1" applyFont="1" applyFill="1" applyAlignment="1">
      <alignment horizontal="justify" vertical="top" wrapText="1"/>
    </xf>
    <xf numFmtId="0" fontId="66" fillId="0" borderId="0" xfId="0" quotePrefix="1" applyFont="1" applyFill="1" applyAlignment="1" applyProtection="1">
      <alignment horizontal="justify" vertical="top" wrapText="1"/>
      <protection locked="0"/>
    </xf>
    <xf numFmtId="0" fontId="66" fillId="0" borderId="0" xfId="0" applyFont="1" applyFill="1" applyAlignment="1" applyProtection="1">
      <alignment horizontal="justify" vertical="top" wrapText="1"/>
      <protection locked="0"/>
    </xf>
    <xf numFmtId="0" fontId="66" fillId="0" borderId="0" xfId="0" applyNumberFormat="1" applyFont="1" applyFill="1" applyAlignment="1" applyProtection="1">
      <alignment horizontal="justify" vertical="top" wrapText="1"/>
      <protection locked="0"/>
    </xf>
    <xf numFmtId="0" fontId="66" fillId="0" borderId="0" xfId="0" quotePrefix="1" applyNumberFormat="1" applyFont="1" applyFill="1" applyAlignment="1" applyProtection="1">
      <alignment horizontal="justify" vertical="top" wrapText="1"/>
      <protection locked="0"/>
    </xf>
    <xf numFmtId="0" fontId="66" fillId="0" borderId="0" xfId="42098" applyFont="1" applyFill="1" applyAlignment="1">
      <alignment horizontal="justify" vertical="top" wrapText="1"/>
    </xf>
    <xf numFmtId="0" fontId="66" fillId="0" borderId="0" xfId="42098" applyFont="1" applyFill="1" applyAlignment="1">
      <alignment horizontal="justify" vertical="top"/>
    </xf>
    <xf numFmtId="0" fontId="66" fillId="0" borderId="0" xfId="42334" applyFont="1" applyFill="1" applyAlignment="1">
      <alignment horizontal="justify" vertical="top"/>
    </xf>
    <xf numFmtId="0" fontId="66" fillId="0" borderId="0" xfId="42334" quotePrefix="1" applyFont="1" applyFill="1" applyAlignment="1">
      <alignment horizontal="justify" vertical="top"/>
    </xf>
    <xf numFmtId="0" fontId="66" fillId="0" borderId="0" xfId="42002" applyFont="1" applyFill="1" applyAlignment="1">
      <alignment horizontal="justify" vertical="top"/>
    </xf>
    <xf numFmtId="0" fontId="66" fillId="0" borderId="0" xfId="42002" quotePrefix="1" applyFont="1" applyFill="1" applyAlignment="1">
      <alignment horizontal="justify" vertical="top"/>
    </xf>
    <xf numFmtId="0" fontId="66" fillId="0" borderId="0" xfId="42369" applyFont="1" applyFill="1" applyAlignment="1">
      <alignment horizontal="justify" vertical="top"/>
    </xf>
    <xf numFmtId="0" fontId="66" fillId="0" borderId="0" xfId="42369" quotePrefix="1" applyFont="1" applyFill="1" applyAlignment="1">
      <alignment horizontal="justify" vertical="top"/>
    </xf>
    <xf numFmtId="0" fontId="65" fillId="0" borderId="0" xfId="42410" applyFont="1" applyFill="1" applyAlignment="1">
      <alignment horizontal="justify" vertical="top"/>
    </xf>
    <xf numFmtId="0" fontId="333" fillId="0" borderId="0" xfId="0" applyFont="1" applyAlignment="1">
      <alignment horizontal="justify"/>
      <protection locked="0"/>
    </xf>
    <xf numFmtId="0" fontId="66" fillId="0" borderId="0" xfId="42410" applyFont="1" applyFill="1" applyAlignment="1">
      <alignment horizontal="justify" vertical="top" wrapText="1"/>
    </xf>
    <xf numFmtId="0" fontId="301" fillId="0" borderId="0" xfId="0" applyFont="1" applyAlignment="1">
      <alignment horizontal="left" vertical="top" wrapText="1"/>
      <protection locked="0"/>
    </xf>
    <xf numFmtId="0" fontId="301" fillId="0" borderId="0" xfId="0" applyFont="1" applyAlignment="1">
      <alignment horizontal="justify" vertical="top" wrapText="1"/>
      <protection locked="0"/>
    </xf>
    <xf numFmtId="0" fontId="65" fillId="0" borderId="0" xfId="42410" applyFont="1" applyFill="1" applyAlignment="1">
      <alignment horizontal="justify" vertical="top" wrapText="1"/>
    </xf>
    <xf numFmtId="175" fontId="257" fillId="0" borderId="0" xfId="47819" applyFont="1" applyFill="1" applyAlignment="1">
      <alignment horizontal="justify" vertical="top" wrapText="1"/>
    </xf>
    <xf numFmtId="175" fontId="257" fillId="0" borderId="0" xfId="47819" applyFont="1" applyFill="1" applyAlignment="1">
      <alignment horizontal="left" vertical="top" wrapText="1"/>
    </xf>
    <xf numFmtId="0" fontId="66" fillId="0" borderId="0" xfId="49713" quotePrefix="1" applyFont="1" applyFill="1" applyAlignment="1">
      <alignment horizontal="justify" vertical="top" wrapText="1"/>
      <protection locked="0"/>
    </xf>
    <xf numFmtId="0" fontId="258" fillId="0" borderId="1" xfId="305" quotePrefix="1" applyFont="1" applyFill="1" applyBorder="1" applyAlignment="1">
      <alignment horizontal="center"/>
    </xf>
    <xf numFmtId="0" fontId="66" fillId="0" borderId="0" xfId="718" applyNumberFormat="1" applyFont="1" applyFill="1" applyAlignment="1">
      <alignment horizontal="justify" vertical="top"/>
    </xf>
    <xf numFmtId="0" fontId="66" fillId="0" borderId="0" xfId="0" applyFont="1" applyAlignment="1">
      <alignment horizontal="justify" vertical="top"/>
      <protection locked="0"/>
    </xf>
    <xf numFmtId="0" fontId="66" fillId="0" borderId="0" xfId="567" quotePrefix="1" applyFont="1" applyFill="1" applyBorder="1" applyAlignment="1" applyProtection="1">
      <alignment horizontal="justify" vertical="top"/>
      <protection locked="0"/>
    </xf>
    <xf numFmtId="166" fontId="65" fillId="0" borderId="0" xfId="0" quotePrefix="1" applyNumberFormat="1" applyFont="1" applyFill="1" applyAlignment="1" applyProtection="1">
      <alignment horizontal="center"/>
    </xf>
    <xf numFmtId="0" fontId="65" fillId="44" borderId="161" xfId="0" applyFont="1" applyFill="1" applyBorder="1" applyAlignment="1" applyProtection="1">
      <alignment horizontal="center" vertical="center" wrapText="1"/>
    </xf>
    <xf numFmtId="0" fontId="65" fillId="44" borderId="50" xfId="0" applyFont="1" applyFill="1" applyBorder="1" applyAlignment="1" applyProtection="1">
      <alignment horizontal="center" vertical="center" wrapText="1"/>
    </xf>
    <xf numFmtId="0" fontId="65" fillId="44" borderId="159" xfId="0" applyFont="1" applyFill="1" applyBorder="1" applyAlignment="1" applyProtection="1">
      <alignment horizontal="center" vertical="center" wrapText="1"/>
    </xf>
    <xf numFmtId="0" fontId="65" fillId="44" borderId="36" xfId="0" applyFont="1" applyFill="1" applyBorder="1" applyAlignment="1" applyProtection="1">
      <alignment horizontal="center" vertical="center" wrapText="1"/>
    </xf>
    <xf numFmtId="0" fontId="65" fillId="44" borderId="162" xfId="0" applyFont="1" applyFill="1" applyBorder="1" applyAlignment="1" applyProtection="1">
      <alignment horizontal="center" vertical="center" wrapText="1"/>
    </xf>
    <xf numFmtId="0" fontId="65" fillId="44" borderId="39" xfId="0" applyFont="1" applyFill="1" applyBorder="1" applyAlignment="1" applyProtection="1">
      <alignment horizontal="center" vertical="center" wrapText="1"/>
    </xf>
    <xf numFmtId="0" fontId="65" fillId="44" borderId="160" xfId="0" applyFont="1" applyFill="1" applyBorder="1" applyAlignment="1" applyProtection="1">
      <alignment horizontal="center" vertical="center" wrapText="1"/>
    </xf>
    <xf numFmtId="0" fontId="65" fillId="44" borderId="161" xfId="0" applyFont="1" applyFill="1" applyBorder="1" applyAlignment="1" applyProtection="1">
      <alignment horizontal="center" vertical="center"/>
    </xf>
    <xf numFmtId="0" fontId="65" fillId="44" borderId="36" xfId="0" applyFont="1" applyFill="1" applyBorder="1" applyAlignment="1" applyProtection="1">
      <alignment horizontal="center" vertical="center"/>
    </xf>
    <xf numFmtId="0" fontId="65" fillId="44" borderId="162" xfId="0" applyFont="1" applyFill="1" applyBorder="1" applyAlignment="1" applyProtection="1">
      <alignment horizontal="center" vertical="center"/>
    </xf>
    <xf numFmtId="0" fontId="65" fillId="44" borderId="159" xfId="0" applyFont="1" applyFill="1" applyBorder="1" applyAlignment="1" applyProtection="1">
      <alignment horizontal="center" vertical="center"/>
    </xf>
    <xf numFmtId="0" fontId="65" fillId="44" borderId="39" xfId="0" applyFont="1" applyFill="1" applyBorder="1" applyAlignment="1" applyProtection="1">
      <alignment horizontal="center" vertical="center"/>
    </xf>
    <xf numFmtId="0" fontId="65" fillId="44" borderId="160" xfId="0" applyFont="1" applyFill="1" applyBorder="1" applyAlignment="1" applyProtection="1">
      <alignment horizontal="center" vertical="center"/>
    </xf>
    <xf numFmtId="0" fontId="65" fillId="44" borderId="16" xfId="0" applyFont="1" applyFill="1" applyBorder="1" applyAlignment="1" applyProtection="1">
      <alignment horizontal="center" vertical="center" wrapText="1"/>
    </xf>
    <xf numFmtId="0" fontId="65" fillId="44" borderId="17" xfId="0" applyFont="1" applyFill="1" applyBorder="1" applyAlignment="1" applyProtection="1">
      <alignment horizontal="center" vertical="center" wrapText="1"/>
    </xf>
    <xf numFmtId="49" fontId="65" fillId="44" borderId="16" xfId="0" applyNumberFormat="1" applyFont="1" applyFill="1" applyBorder="1" applyAlignment="1" applyProtection="1">
      <alignment horizontal="center" vertical="center" wrapText="1"/>
    </xf>
    <xf numFmtId="49" fontId="65" fillId="44" borderId="17" xfId="0" applyNumberFormat="1" applyFont="1" applyFill="1" applyBorder="1" applyAlignment="1" applyProtection="1">
      <alignment horizontal="center" vertical="center" wrapText="1"/>
    </xf>
    <xf numFmtId="49" fontId="65" fillId="44" borderId="37" xfId="0" applyNumberFormat="1" applyFont="1" applyFill="1" applyBorder="1" applyAlignment="1" applyProtection="1">
      <alignment horizontal="center" vertical="center" wrapText="1"/>
    </xf>
    <xf numFmtId="0" fontId="65" fillId="44" borderId="37" xfId="0" applyFont="1" applyFill="1" applyBorder="1" applyAlignment="1" applyProtection="1">
      <alignment horizontal="center" vertical="center" wrapText="1"/>
    </xf>
    <xf numFmtId="0" fontId="65" fillId="44" borderId="36" xfId="2" applyFont="1" applyFill="1" applyBorder="1" applyAlignment="1">
      <alignment horizontal="center" vertical="top" wrapText="1"/>
    </xf>
    <xf numFmtId="0" fontId="65" fillId="44" borderId="0" xfId="2" applyFont="1" applyFill="1" applyBorder="1" applyAlignment="1">
      <alignment horizontal="center" vertical="top" wrapText="1"/>
    </xf>
    <xf numFmtId="10" fontId="65" fillId="44" borderId="10" xfId="320" applyNumberFormat="1" applyFont="1" applyFill="1" applyBorder="1" applyAlignment="1">
      <alignment horizontal="center" vertical="center" wrapText="1"/>
    </xf>
    <xf numFmtId="0" fontId="65" fillId="44" borderId="10" xfId="745" applyNumberFormat="1" applyFont="1" applyFill="1" applyBorder="1" applyAlignment="1" applyProtection="1">
      <alignment horizontal="center" vertical="center" wrapText="1"/>
      <protection locked="0"/>
    </xf>
    <xf numFmtId="10" fontId="300" fillId="44" borderId="36" xfId="320" quotePrefix="1" applyNumberFormat="1" applyFont="1" applyFill="1" applyBorder="1" applyAlignment="1" applyProtection="1">
      <alignment horizontal="right" vertical="center"/>
      <protection locked="0"/>
    </xf>
    <xf numFmtId="0" fontId="300" fillId="44" borderId="0" xfId="745" quotePrefix="1" applyNumberFormat="1" applyFont="1" applyFill="1" applyBorder="1" applyAlignment="1" applyProtection="1">
      <alignment horizontal="center" vertical="center"/>
      <protection locked="0"/>
    </xf>
    <xf numFmtId="0" fontId="66" fillId="44" borderId="0" xfId="745" applyNumberFormat="1" applyFont="1" applyFill="1" applyBorder="1" applyAlignment="1" applyProtection="1">
      <alignment horizontal="center" vertical="center"/>
      <protection locked="0"/>
    </xf>
    <xf numFmtId="0" fontId="65" fillId="44" borderId="10" xfId="42591" applyNumberFormat="1" applyFont="1" applyFill="1" applyBorder="1" applyAlignment="1" applyProtection="1">
      <alignment horizontal="center" vertical="center" wrapText="1"/>
      <protection locked="0"/>
    </xf>
    <xf numFmtId="0" fontId="65" fillId="44" borderId="10" xfId="287" applyNumberFormat="1" applyFont="1" applyFill="1" applyBorder="1" applyAlignment="1">
      <alignment horizontal="center" vertical="center"/>
    </xf>
    <xf numFmtId="0" fontId="66" fillId="44" borderId="0" xfId="42591" applyFont="1" applyFill="1" applyAlignment="1">
      <alignment horizontal="justify" vertical="top"/>
    </xf>
    <xf numFmtId="0" fontId="65" fillId="44" borderId="10" xfId="745" applyNumberFormat="1" applyFont="1" applyFill="1" applyBorder="1" applyAlignment="1">
      <alignment horizontal="center" vertical="center"/>
    </xf>
    <xf numFmtId="10" fontId="65" fillId="44" borderId="49" xfId="320" applyNumberFormat="1" applyFont="1" applyFill="1" applyBorder="1" applyAlignment="1" applyProtection="1">
      <alignment horizontal="center" vertical="center" wrapText="1"/>
      <protection locked="0"/>
    </xf>
    <xf numFmtId="10" fontId="65" fillId="44" borderId="58" xfId="320" applyNumberFormat="1" applyFont="1" applyFill="1" applyBorder="1" applyAlignment="1" applyProtection="1">
      <alignment horizontal="center" vertical="center" wrapText="1"/>
      <protection locked="0"/>
    </xf>
    <xf numFmtId="166" fontId="300" fillId="44" borderId="0" xfId="745" quotePrefix="1" applyNumberFormat="1" applyFont="1" applyFill="1" applyBorder="1" applyAlignment="1" applyProtection="1">
      <alignment horizontal="center" vertical="top"/>
      <protection locked="0"/>
    </xf>
    <xf numFmtId="166" fontId="66" fillId="44" borderId="0" xfId="745" applyNumberFormat="1" applyFont="1" applyFill="1" applyBorder="1" applyAlignment="1" applyProtection="1">
      <alignment horizontal="center" vertical="top"/>
      <protection locked="0"/>
    </xf>
    <xf numFmtId="10" fontId="65" fillId="44" borderId="0" xfId="320" applyNumberFormat="1" applyFont="1" applyFill="1" applyBorder="1" applyAlignment="1">
      <alignment horizontal="right" vertical="top" wrapText="1"/>
    </xf>
    <xf numFmtId="10" fontId="65" fillId="44" borderId="0" xfId="320" applyNumberFormat="1" applyFont="1" applyFill="1" applyBorder="1" applyAlignment="1" applyProtection="1">
      <alignment horizontal="right" wrapText="1"/>
      <protection locked="0"/>
    </xf>
    <xf numFmtId="10" fontId="66" fillId="44" borderId="0" xfId="320" applyNumberFormat="1" applyFont="1" applyFill="1" applyAlignment="1">
      <alignment horizontal="right" wrapText="1"/>
    </xf>
    <xf numFmtId="0" fontId="65" fillId="44" borderId="0" xfId="42591" applyNumberFormat="1" applyFont="1" applyFill="1" applyBorder="1" applyAlignment="1" applyProtection="1">
      <alignment horizontal="center" wrapText="1"/>
      <protection locked="0"/>
    </xf>
    <xf numFmtId="0" fontId="66" fillId="44" borderId="0" xfId="42591" applyFont="1" applyFill="1" applyAlignment="1">
      <alignment horizontal="center" wrapText="1"/>
    </xf>
    <xf numFmtId="0" fontId="300" fillId="44" borderId="0" xfId="42591" applyFont="1" applyFill="1" applyAlignment="1">
      <alignment horizontal="center" wrapText="1"/>
    </xf>
    <xf numFmtId="0" fontId="65" fillId="44" borderId="1" xfId="287" applyNumberFormat="1" applyFont="1" applyFill="1" applyBorder="1" applyAlignment="1">
      <alignment horizontal="center" vertical="top"/>
    </xf>
    <xf numFmtId="0" fontId="65" fillId="44" borderId="0" xfId="287" quotePrefix="1" applyNumberFormat="1" applyFont="1" applyFill="1" applyBorder="1" applyAlignment="1">
      <alignment horizontal="center" vertical="center"/>
    </xf>
    <xf numFmtId="0" fontId="66" fillId="44" borderId="0" xfId="42594" applyNumberFormat="1" applyFont="1" applyFill="1" applyAlignment="1">
      <alignment horizontal="justify" vertical="top"/>
    </xf>
    <xf numFmtId="0" fontId="65" fillId="44" borderId="1" xfId="306" applyNumberFormat="1" applyFont="1" applyFill="1" applyBorder="1" applyAlignment="1">
      <alignment horizontal="center" vertical="top"/>
    </xf>
    <xf numFmtId="0" fontId="66" fillId="44" borderId="0" xfId="2" applyFont="1" applyFill="1" applyBorder="1" applyAlignment="1">
      <alignment horizontal="center" vertical="top" wrapText="1"/>
    </xf>
    <xf numFmtId="0" fontId="66" fillId="44" borderId="36" xfId="2" applyFont="1" applyFill="1" applyBorder="1" applyAlignment="1">
      <alignment horizontal="center" vertical="top" wrapText="1"/>
    </xf>
    <xf numFmtId="0" fontId="66" fillId="44" borderId="1" xfId="306" applyNumberFormat="1" applyFont="1" applyFill="1" applyBorder="1" applyAlignment="1">
      <alignment horizontal="center" vertical="top"/>
    </xf>
    <xf numFmtId="0" fontId="66" fillId="44" borderId="1" xfId="287" applyNumberFormat="1" applyFont="1" applyFill="1" applyBorder="1" applyAlignment="1">
      <alignment horizontal="center" vertical="top"/>
    </xf>
    <xf numFmtId="166" fontId="65" fillId="44" borderId="36" xfId="2545" quotePrefix="1" applyNumberFormat="1" applyFont="1" applyFill="1" applyBorder="1" applyAlignment="1">
      <alignment horizontal="center" wrapText="1"/>
    </xf>
    <xf numFmtId="10" fontId="66" fillId="44" borderId="0" xfId="320" applyNumberFormat="1" applyFont="1" applyFill="1" applyBorder="1" applyAlignment="1">
      <alignment horizontal="right" vertical="top" wrapText="1"/>
    </xf>
    <xf numFmtId="166" fontId="65" fillId="44" borderId="36" xfId="2545" quotePrefix="1" applyNumberFormat="1" applyFont="1" applyFill="1" applyBorder="1" applyAlignment="1">
      <alignment horizontal="center"/>
    </xf>
    <xf numFmtId="0" fontId="305" fillId="0" borderId="10" xfId="745" applyNumberFormat="1" applyFont="1" applyFill="1" applyBorder="1" applyAlignment="1" applyProtection="1">
      <alignment horizontal="center" vertical="center" wrapText="1"/>
      <protection locked="0"/>
    </xf>
    <xf numFmtId="0" fontId="305" fillId="0" borderId="10" xfId="287" applyNumberFormat="1" applyFont="1" applyFill="1" applyBorder="1" applyAlignment="1">
      <alignment horizontal="center" vertical="center" wrapText="1"/>
    </xf>
    <xf numFmtId="0" fontId="310" fillId="0" borderId="0" xfId="745" quotePrefix="1" applyNumberFormat="1" applyFont="1" applyFill="1" applyBorder="1" applyAlignment="1" applyProtection="1">
      <alignment horizontal="center" vertical="center"/>
      <protection locked="0"/>
    </xf>
    <xf numFmtId="0" fontId="311" fillId="0" borderId="0" xfId="745" applyNumberFormat="1" applyFont="1" applyFill="1" applyBorder="1" applyAlignment="1" applyProtection="1">
      <alignment horizontal="center" vertical="center"/>
      <protection locked="0"/>
    </xf>
    <xf numFmtId="0" fontId="310" fillId="0" borderId="36" xfId="745" quotePrefix="1" applyNumberFormat="1" applyFont="1" applyFill="1" applyBorder="1" applyAlignment="1" applyProtection="1">
      <alignment horizontal="center" vertical="center"/>
      <protection locked="0"/>
    </xf>
    <xf numFmtId="0" fontId="305" fillId="0" borderId="10" xfId="42591" applyNumberFormat="1" applyFont="1" applyFill="1" applyBorder="1" applyAlignment="1" applyProtection="1">
      <alignment horizontal="center" vertical="center" wrapText="1"/>
      <protection locked="0"/>
    </xf>
    <xf numFmtId="0" fontId="305" fillId="0" borderId="10" xfId="287" applyNumberFormat="1" applyFont="1" applyFill="1" applyBorder="1" applyAlignment="1">
      <alignment horizontal="center" vertical="center"/>
    </xf>
    <xf numFmtId="0" fontId="305" fillId="0" borderId="10" xfId="745" applyNumberFormat="1" applyFont="1" applyFill="1" applyBorder="1" applyAlignment="1">
      <alignment horizontal="center" vertical="center"/>
    </xf>
    <xf numFmtId="0" fontId="305" fillId="0" borderId="49" xfId="42591" applyNumberFormat="1" applyFont="1" applyFill="1" applyBorder="1" applyAlignment="1" applyProtection="1">
      <alignment horizontal="center" vertical="center" wrapText="1"/>
      <protection locked="0"/>
    </xf>
    <xf numFmtId="0" fontId="305" fillId="0" borderId="58" xfId="42591" applyNumberFormat="1" applyFont="1" applyFill="1" applyBorder="1" applyAlignment="1" applyProtection="1">
      <alignment horizontal="center" vertical="center" wrapText="1"/>
      <protection locked="0"/>
    </xf>
    <xf numFmtId="0" fontId="305" fillId="0" borderId="157" xfId="42591" applyNumberFormat="1" applyFont="1" applyFill="1" applyBorder="1" applyAlignment="1" applyProtection="1">
      <alignment horizontal="center" vertical="center" wrapText="1"/>
      <protection locked="0"/>
    </xf>
    <xf numFmtId="0" fontId="312" fillId="0" borderId="22" xfId="0" applyNumberFormat="1" applyFont="1" applyBorder="1" applyAlignment="1">
      <alignment horizontal="center" vertical="center" wrapText="1"/>
      <protection locked="0"/>
    </xf>
    <xf numFmtId="0" fontId="312" fillId="0" borderId="158" xfId="0" applyNumberFormat="1" applyFont="1" applyBorder="1" applyAlignment="1">
      <alignment horizontal="center" vertical="center" wrapText="1"/>
      <protection locked="0"/>
    </xf>
    <xf numFmtId="166" fontId="325" fillId="0" borderId="0" xfId="745" quotePrefix="1" applyNumberFormat="1" applyFont="1" applyFill="1" applyBorder="1" applyAlignment="1" applyProtection="1">
      <alignment horizontal="center" vertical="top"/>
      <protection locked="0"/>
    </xf>
    <xf numFmtId="166" fontId="307" fillId="0" borderId="0" xfId="745" quotePrefix="1" applyNumberFormat="1" applyFont="1" applyFill="1" applyBorder="1" applyAlignment="1" applyProtection="1">
      <alignment horizontal="center" vertical="top"/>
      <protection locked="0"/>
    </xf>
    <xf numFmtId="0" fontId="319" fillId="0" borderId="43" xfId="42591" applyNumberFormat="1" applyFont="1" applyFill="1" applyBorder="1" applyAlignment="1" applyProtection="1">
      <alignment horizontal="center" vertical="center" wrapText="1"/>
      <protection locked="0"/>
    </xf>
    <xf numFmtId="0" fontId="319" fillId="0" borderId="50" xfId="42591" applyNumberFormat="1" applyFont="1" applyFill="1" applyBorder="1" applyAlignment="1" applyProtection="1">
      <alignment horizontal="center" vertical="center" wrapText="1"/>
      <protection locked="0"/>
    </xf>
    <xf numFmtId="0" fontId="319" fillId="0" borderId="159" xfId="42591" applyNumberFormat="1" applyFont="1" applyFill="1" applyBorder="1" applyAlignment="1" applyProtection="1">
      <alignment horizontal="center" vertical="center" wrapText="1"/>
      <protection locked="0"/>
    </xf>
    <xf numFmtId="0" fontId="319" fillId="0" borderId="10" xfId="745" applyNumberFormat="1" applyFont="1" applyFill="1" applyBorder="1" applyAlignment="1">
      <alignment horizontal="center" vertical="center"/>
    </xf>
    <xf numFmtId="0" fontId="319" fillId="0" borderId="15" xfId="42591" applyNumberFormat="1" applyFont="1" applyFill="1" applyBorder="1" applyAlignment="1" applyProtection="1">
      <alignment horizontal="center" vertical="center" wrapText="1"/>
      <protection locked="0"/>
    </xf>
    <xf numFmtId="0" fontId="319" fillId="0" borderId="16" xfId="42591" applyNumberFormat="1" applyFont="1" applyFill="1" applyBorder="1" applyAlignment="1" applyProtection="1">
      <alignment horizontal="center" vertical="center" wrapText="1"/>
      <protection locked="0"/>
    </xf>
    <xf numFmtId="0" fontId="319" fillId="0" borderId="17" xfId="42591" applyNumberFormat="1" applyFont="1" applyFill="1" applyBorder="1" applyAlignment="1" applyProtection="1">
      <alignment horizontal="center" vertical="center" wrapText="1"/>
      <protection locked="0"/>
    </xf>
    <xf numFmtId="0" fontId="319" fillId="0" borderId="15" xfId="745" applyNumberFormat="1" applyFont="1" applyFill="1" applyBorder="1" applyAlignment="1" applyProtection="1">
      <alignment horizontal="center" vertical="center" wrapText="1"/>
      <protection locked="0"/>
    </xf>
    <xf numFmtId="0" fontId="319" fillId="0" borderId="16" xfId="745" applyNumberFormat="1" applyFont="1" applyFill="1" applyBorder="1" applyAlignment="1" applyProtection="1">
      <alignment horizontal="center" vertical="center" wrapText="1"/>
      <protection locked="0"/>
    </xf>
    <xf numFmtId="0" fontId="319" fillId="0" borderId="17" xfId="745" applyNumberFormat="1" applyFont="1" applyFill="1" applyBorder="1" applyAlignment="1" applyProtection="1">
      <alignment horizontal="center" vertical="center" wrapText="1"/>
      <protection locked="0"/>
    </xf>
    <xf numFmtId="0" fontId="319" fillId="0" borderId="10" xfId="745" applyNumberFormat="1" applyFont="1" applyFill="1" applyBorder="1" applyAlignment="1" applyProtection="1">
      <alignment horizontal="center" vertical="center" wrapText="1"/>
      <protection locked="0"/>
    </xf>
    <xf numFmtId="0" fontId="82" fillId="0" borderId="0" xfId="42591" applyNumberFormat="1" applyFont="1" applyFill="1" applyBorder="1" applyAlignment="1" applyProtection="1">
      <alignment horizontal="center" wrapText="1"/>
      <protection locked="0"/>
    </xf>
    <xf numFmtId="0" fontId="319" fillId="0" borderId="49" xfId="287" applyNumberFormat="1" applyFont="1" applyFill="1" applyBorder="1" applyAlignment="1">
      <alignment horizontal="center" vertical="center"/>
    </xf>
    <xf numFmtId="0" fontId="319" fillId="0" borderId="40" xfId="287" applyNumberFormat="1" applyFont="1" applyFill="1" applyBorder="1" applyAlignment="1">
      <alignment horizontal="center" vertical="center"/>
    </xf>
    <xf numFmtId="0" fontId="82" fillId="0" borderId="0" xfId="287" applyNumberFormat="1" applyFont="1" applyFill="1" applyBorder="1" applyAlignment="1">
      <alignment horizontal="center" wrapText="1"/>
    </xf>
    <xf numFmtId="0" fontId="257" fillId="0" borderId="0" xfId="522" applyNumberFormat="1" applyFont="1" applyFill="1" applyBorder="1" applyAlignment="1">
      <alignment horizontal="justify" vertical="top"/>
    </xf>
    <xf numFmtId="166" fontId="77" fillId="0" borderId="25" xfId="747" applyNumberFormat="1" applyFont="1" applyFill="1" applyBorder="1" applyAlignment="1">
      <alignment horizontal="center"/>
    </xf>
    <xf numFmtId="166" fontId="77" fillId="0" borderId="47" xfId="747" applyNumberFormat="1" applyFont="1" applyFill="1" applyBorder="1" applyAlignment="1">
      <alignment horizontal="center"/>
    </xf>
    <xf numFmtId="0" fontId="119" fillId="0" borderId="25" xfId="746" applyFont="1" applyFill="1" applyBorder="1" applyAlignment="1">
      <alignment horizontal="center"/>
    </xf>
    <xf numFmtId="0" fontId="119" fillId="0" borderId="47" xfId="746" applyFont="1" applyFill="1" applyBorder="1" applyAlignment="1">
      <alignment horizontal="center"/>
    </xf>
    <xf numFmtId="0" fontId="119" fillId="0" borderId="25" xfId="746" applyFont="1" applyBorder="1" applyAlignment="1">
      <alignment horizontal="center"/>
    </xf>
    <xf numFmtId="0" fontId="119" fillId="0" borderId="47" xfId="746" applyFont="1" applyBorder="1" applyAlignment="1">
      <alignment horizontal="center"/>
    </xf>
    <xf numFmtId="0" fontId="82" fillId="0" borderId="1" xfId="842" applyFont="1" applyFill="1" applyBorder="1" applyAlignment="1">
      <alignment horizontal="center"/>
    </xf>
    <xf numFmtId="0" fontId="305" fillId="0" borderId="0" xfId="842" applyNumberFormat="1" applyFont="1" applyFill="1" applyBorder="1" applyAlignment="1">
      <alignment horizontal="center" vertical="center" wrapText="1"/>
    </xf>
    <xf numFmtId="0" fontId="305" fillId="0" borderId="0" xfId="842" quotePrefix="1" applyFont="1" applyFill="1" applyAlignment="1">
      <alignment horizontal="center" vertical="center"/>
    </xf>
    <xf numFmtId="0" fontId="306" fillId="0" borderId="0" xfId="522" quotePrefix="1" applyFont="1" applyFill="1" applyAlignment="1">
      <alignment horizontal="center" vertical="center"/>
    </xf>
    <xf numFmtId="0" fontId="335" fillId="105" borderId="0" xfId="0" applyFont="1" applyFill="1" applyAlignment="1" applyProtection="1">
      <alignment horizontal="left" vertical="top" wrapText="1" readingOrder="1"/>
    </xf>
    <xf numFmtId="0" fontId="317" fillId="105" borderId="0" xfId="0" applyFont="1" applyFill="1" applyAlignment="1" applyProtection="1">
      <alignment horizontal="right" vertical="top" wrapText="1" readingOrder="1"/>
    </xf>
    <xf numFmtId="0" fontId="334" fillId="105" borderId="0" xfId="0" applyFont="1" applyFill="1" applyAlignment="1" applyProtection="1">
      <alignment horizontal="left" vertical="top" wrapText="1" readingOrder="1"/>
    </xf>
    <xf numFmtId="0" fontId="0" fillId="129" borderId="0" xfId="0" applyFill="1" applyAlignment="1" applyProtection="1">
      <alignment horizontal="left" vertical="top" wrapText="1" readingOrder="1"/>
    </xf>
    <xf numFmtId="0" fontId="318" fillId="129" borderId="0" xfId="0" applyFont="1" applyFill="1" applyAlignment="1" applyProtection="1">
      <alignment horizontal="right" vertical="top" wrapText="1" readingOrder="1"/>
    </xf>
    <xf numFmtId="4" fontId="317" fillId="105" borderId="0" xfId="0" applyNumberFormat="1" applyFont="1" applyFill="1" applyAlignment="1" applyProtection="1">
      <alignment horizontal="right" vertical="top" wrapText="1" readingOrder="1"/>
    </xf>
    <xf numFmtId="0" fontId="336" fillId="105" borderId="0" xfId="0" applyFont="1" applyFill="1" applyAlignment="1" applyProtection="1">
      <alignment horizontal="right" vertical="top" wrapText="1" readingOrder="1"/>
    </xf>
    <xf numFmtId="166" fontId="336" fillId="105" borderId="0" xfId="154" applyNumberFormat="1" applyFont="1" applyFill="1" applyAlignment="1" applyProtection="1">
      <alignment horizontal="right" vertical="top" wrapText="1" readingOrder="1"/>
    </xf>
    <xf numFmtId="0" fontId="337" fillId="129" borderId="0" xfId="0" applyFont="1" applyFill="1" applyAlignment="1" applyProtection="1">
      <alignment horizontal="left" vertical="top" wrapText="1" readingOrder="1"/>
    </xf>
    <xf numFmtId="4" fontId="318" fillId="129" borderId="0" xfId="0" applyNumberFormat="1" applyFont="1" applyFill="1" applyAlignment="1" applyProtection="1">
      <alignment horizontal="right" vertical="top" wrapText="1" readingOrder="1"/>
    </xf>
    <xf numFmtId="0" fontId="66" fillId="0" borderId="0" xfId="48097" applyFont="1" applyFill="1" applyAlignment="1">
      <alignment horizontal="justify" vertical="top" wrapText="1"/>
    </xf>
    <xf numFmtId="0" fontId="66" fillId="0" borderId="0" xfId="48097" applyFont="1" applyAlignment="1">
      <alignment horizontal="justify" vertical="top" wrapText="1"/>
    </xf>
    <xf numFmtId="0" fontId="138" fillId="0" borderId="0" xfId="2530" applyFont="1" applyAlignment="1">
      <alignment horizontal="center" vertical="center"/>
    </xf>
    <xf numFmtId="0" fontId="138" fillId="0" borderId="25" xfId="2530" applyFont="1" applyBorder="1" applyAlignment="1">
      <alignment horizontal="center"/>
    </xf>
    <xf numFmtId="0" fontId="138" fillId="0" borderId="47" xfId="2530" applyFont="1" applyBorder="1" applyAlignment="1">
      <alignment horizontal="center"/>
    </xf>
    <xf numFmtId="0" fontId="138" fillId="0" borderId="5" xfId="2530" applyFont="1" applyBorder="1" applyAlignment="1">
      <alignment horizontal="center"/>
    </xf>
    <xf numFmtId="0" fontId="138" fillId="0" borderId="25" xfId="2535" applyFont="1" applyBorder="1" applyAlignment="1">
      <alignment horizontal="center"/>
    </xf>
    <xf numFmtId="0" fontId="138" fillId="0" borderId="47" xfId="2535" applyFont="1" applyBorder="1" applyAlignment="1">
      <alignment horizontal="center"/>
    </xf>
    <xf numFmtId="0" fontId="138" fillId="0" borderId="25" xfId="1689" applyFont="1" applyBorder="1" applyAlignment="1">
      <alignment horizontal="center"/>
    </xf>
    <xf numFmtId="0" fontId="138" fillId="0" borderId="47" xfId="1689" applyFont="1" applyBorder="1" applyAlignment="1">
      <alignment horizontal="center"/>
    </xf>
    <xf numFmtId="0" fontId="247" fillId="0" borderId="0" xfId="0" quotePrefix="1" applyFont="1" applyFill="1" applyAlignment="1">
      <alignment horizontal="center"/>
      <protection locked="0"/>
    </xf>
    <xf numFmtId="0" fontId="248" fillId="0" borderId="0" xfId="0" applyNumberFormat="1" applyFont="1" applyFill="1" applyAlignment="1">
      <protection locked="0"/>
    </xf>
    <xf numFmtId="0" fontId="247" fillId="0" borderId="0" xfId="0" applyNumberFormat="1" applyFont="1" applyFill="1" applyAlignment="1">
      <protection locked="0"/>
    </xf>
    <xf numFmtId="0" fontId="253" fillId="0" borderId="0" xfId="0" applyNumberFormat="1" applyFont="1" applyFill="1" applyAlignment="1">
      <alignment horizontal="justify" vertical="top" wrapText="1"/>
      <protection locked="0"/>
    </xf>
    <xf numFmtId="0" fontId="248" fillId="0" borderId="0" xfId="0" applyFont="1" applyFill="1" applyAlignment="1">
      <alignment horizontal="justify" vertical="top" wrapText="1"/>
      <protection locked="0"/>
    </xf>
    <xf numFmtId="0" fontId="247" fillId="0" borderId="0" xfId="0" applyFont="1" applyFill="1" applyAlignment="1" applyProtection="1">
      <alignment horizontal="center"/>
    </xf>
    <xf numFmtId="212" fontId="248" fillId="0" borderId="0" xfId="522" applyNumberFormat="1" applyFont="1" applyFill="1" applyAlignment="1">
      <alignment horizontal="left"/>
    </xf>
    <xf numFmtId="0" fontId="248" fillId="0" borderId="0" xfId="522" applyFont="1" applyFill="1" applyAlignment="1">
      <alignment horizontal="left"/>
    </xf>
    <xf numFmtId="0" fontId="249" fillId="0" borderId="0" xfId="522" applyFont="1" applyFill="1" applyAlignment="1">
      <alignment horizontal="center"/>
    </xf>
    <xf numFmtId="175" fontId="248" fillId="0" borderId="0" xfId="522" applyNumberFormat="1" applyFont="1" applyFill="1" applyAlignment="1">
      <alignment horizontal="justify" wrapText="1"/>
    </xf>
    <xf numFmtId="0" fontId="247" fillId="0" borderId="39" xfId="0" applyFont="1" applyFill="1" applyBorder="1" applyAlignment="1" applyProtection="1">
      <alignment horizontal="center"/>
    </xf>
    <xf numFmtId="0" fontId="74" fillId="0" borderId="0" xfId="522" quotePrefix="1" applyFont="1" applyFill="1" applyBorder="1" applyAlignment="1">
      <alignment horizontal="center"/>
    </xf>
    <xf numFmtId="0" fontId="74" fillId="0" borderId="49" xfId="522" applyFont="1" applyFill="1" applyBorder="1" applyAlignment="1">
      <alignment horizontal="center"/>
    </xf>
    <xf numFmtId="0" fontId="74" fillId="0" borderId="40" xfId="522" applyFont="1" applyFill="1" applyBorder="1" applyAlignment="1">
      <alignment horizontal="center"/>
    </xf>
    <xf numFmtId="0" fontId="74" fillId="0" borderId="10" xfId="753" quotePrefix="1" applyNumberFormat="1" applyFont="1" applyFill="1" applyBorder="1" applyAlignment="1">
      <alignment horizontal="center" wrapText="1"/>
    </xf>
    <xf numFmtId="0" fontId="130" fillId="0" borderId="38" xfId="522" applyFont="1" applyFill="1" applyBorder="1" applyAlignment="1"/>
    <xf numFmtId="0" fontId="74" fillId="0" borderId="43" xfId="753" applyNumberFormat="1" applyFont="1" applyFill="1" applyBorder="1" applyAlignment="1">
      <alignment horizontal="center" wrapText="1"/>
    </xf>
    <xf numFmtId="0" fontId="74" fillId="0" borderId="44" xfId="753" applyNumberFormat="1" applyFont="1" applyFill="1" applyBorder="1" applyAlignment="1">
      <alignment horizontal="center" wrapText="1"/>
    </xf>
    <xf numFmtId="0" fontId="74" fillId="0" borderId="50" xfId="753" applyNumberFormat="1" applyFont="1" applyFill="1" applyBorder="1" applyAlignment="1">
      <alignment horizontal="center" wrapText="1"/>
    </xf>
    <xf numFmtId="0" fontId="74" fillId="0" borderId="22" xfId="753" applyNumberFormat="1" applyFont="1" applyFill="1" applyBorder="1" applyAlignment="1">
      <alignment horizontal="center" wrapText="1"/>
    </xf>
    <xf numFmtId="0" fontId="74" fillId="0" borderId="45" xfId="753" applyNumberFormat="1" applyFont="1" applyFill="1" applyBorder="1" applyAlignment="1">
      <alignment horizontal="center" wrapText="1"/>
    </xf>
    <xf numFmtId="0" fontId="74" fillId="0" borderId="46" xfId="753" applyNumberFormat="1" applyFont="1" applyFill="1" applyBorder="1" applyAlignment="1">
      <alignment horizontal="center" wrapText="1"/>
    </xf>
    <xf numFmtId="0" fontId="131" fillId="0" borderId="0" xfId="0" applyFont="1" applyFill="1" applyAlignment="1" applyProtection="1">
      <alignment horizontal="center" vertical="top"/>
    </xf>
    <xf numFmtId="0" fontId="131" fillId="0" borderId="0" xfId="0" applyFont="1" applyFill="1" applyAlignment="1">
      <alignment horizontal="justify" vertical="top" wrapText="1"/>
      <protection locked="0"/>
    </xf>
    <xf numFmtId="0" fontId="131" fillId="0" borderId="0" xfId="0" applyFont="1" applyFill="1" applyAlignment="1" applyProtection="1">
      <alignment vertical="top"/>
    </xf>
    <xf numFmtId="0" fontId="132" fillId="0" borderId="0" xfId="0" applyFont="1" applyFill="1" applyAlignment="1" applyProtection="1">
      <alignment horizontal="center"/>
      <protection locked="0"/>
    </xf>
    <xf numFmtId="0" fontId="131" fillId="0" borderId="0" xfId="0" applyFont="1" applyFill="1" applyAlignment="1" applyProtection="1">
      <protection locked="0"/>
    </xf>
    <xf numFmtId="49" fontId="132" fillId="0" borderId="39" xfId="0" applyNumberFormat="1" applyFont="1" applyFill="1" applyBorder="1" applyAlignment="1" applyProtection="1">
      <alignment horizontal="center"/>
      <protection locked="0"/>
    </xf>
    <xf numFmtId="0" fontId="132" fillId="0" borderId="0" xfId="0" quotePrefix="1" applyFont="1" applyFill="1" applyAlignment="1">
      <alignment horizontal="center"/>
      <protection locked="0"/>
    </xf>
    <xf numFmtId="0" fontId="132" fillId="0" borderId="0" xfId="0" applyFont="1" applyFill="1" applyAlignment="1" applyProtection="1">
      <alignment horizontal="center" vertical="top"/>
    </xf>
    <xf numFmtId="0" fontId="132" fillId="0" borderId="0" xfId="0" applyFont="1" applyFill="1" applyAlignment="1" applyProtection="1">
      <alignment horizontal="left" vertical="top"/>
    </xf>
    <xf numFmtId="0" fontId="131" fillId="0" borderId="0" xfId="0" applyFont="1" applyFill="1" applyAlignment="1" applyProtection="1">
      <alignment horizontal="justify" vertical="justify"/>
    </xf>
    <xf numFmtId="212" fontId="131" fillId="0" borderId="0" xfId="0" applyNumberFormat="1" applyFont="1" applyFill="1" applyAlignment="1" applyProtection="1">
      <alignment horizontal="left"/>
    </xf>
    <xf numFmtId="0" fontId="131" fillId="0" borderId="0" xfId="287" applyFont="1" applyFill="1" applyAlignment="1">
      <alignment horizontal="justify" vertical="top" wrapText="1"/>
    </xf>
    <xf numFmtId="0" fontId="141" fillId="44" borderId="32" xfId="749" applyFont="1" applyFill="1" applyBorder="1" applyAlignment="1">
      <alignment horizontal="left" vertical="center"/>
    </xf>
    <xf numFmtId="0" fontId="141" fillId="44" borderId="0" xfId="749" applyFont="1" applyFill="1" applyBorder="1" applyAlignment="1">
      <alignment horizontal="left" vertical="center"/>
    </xf>
    <xf numFmtId="0" fontId="141" fillId="44" borderId="29" xfId="749" applyFont="1" applyFill="1" applyBorder="1" applyAlignment="1">
      <alignment horizontal="left" vertical="center"/>
    </xf>
    <xf numFmtId="0" fontId="141" fillId="44" borderId="33" xfId="749" applyFont="1" applyFill="1" applyBorder="1" applyAlignment="1">
      <alignment horizontal="left" vertical="center"/>
    </xf>
    <xf numFmtId="0" fontId="141" fillId="44" borderId="27" xfId="749" applyFont="1" applyFill="1" applyBorder="1" applyAlignment="1">
      <alignment horizontal="left" vertical="center"/>
    </xf>
    <xf numFmtId="0" fontId="141" fillId="44" borderId="34" xfId="749" applyFont="1" applyFill="1" applyBorder="1" applyAlignment="1">
      <alignment horizontal="left" vertical="center"/>
    </xf>
    <xf numFmtId="166" fontId="141" fillId="44" borderId="23" xfId="751" applyNumberFormat="1" applyFont="1" applyFill="1" applyBorder="1" applyAlignment="1">
      <alignment horizontal="center" vertical="center"/>
    </xf>
    <xf numFmtId="166" fontId="141" fillId="44" borderId="24" xfId="751" applyNumberFormat="1" applyFont="1" applyFill="1" applyBorder="1" applyAlignment="1">
      <alignment horizontal="center" vertical="center"/>
    </xf>
    <xf numFmtId="0" fontId="138" fillId="44" borderId="30" xfId="749" applyFont="1" applyFill="1" applyBorder="1" applyAlignment="1">
      <alignment horizontal="center" vertical="center"/>
    </xf>
    <xf numFmtId="0" fontId="138" fillId="44" borderId="48" xfId="749" applyFont="1" applyFill="1" applyBorder="1" applyAlignment="1">
      <alignment horizontal="center" vertical="center"/>
    </xf>
    <xf numFmtId="0" fontId="138" fillId="44" borderId="31" xfId="749" applyFont="1" applyFill="1" applyBorder="1" applyAlignment="1">
      <alignment horizontal="center" vertical="center"/>
    </xf>
    <xf numFmtId="0" fontId="138" fillId="44" borderId="33" xfId="749" applyFont="1" applyFill="1" applyBorder="1" applyAlignment="1">
      <alignment horizontal="center" vertical="center"/>
    </xf>
    <xf numFmtId="0" fontId="138" fillId="44" borderId="27" xfId="749" applyFont="1" applyFill="1" applyBorder="1" applyAlignment="1">
      <alignment horizontal="center" vertical="center"/>
    </xf>
    <xf numFmtId="0" fontId="138" fillId="44" borderId="34" xfId="749" applyFont="1" applyFill="1" applyBorder="1" applyAlignment="1">
      <alignment horizontal="center" vertical="center"/>
    </xf>
    <xf numFmtId="0" fontId="29" fillId="44" borderId="23" xfId="749" applyFont="1" applyFill="1" applyBorder="1" applyAlignment="1">
      <alignment horizontal="center" vertical="center"/>
    </xf>
    <xf numFmtId="0" fontId="29" fillId="44" borderId="24" xfId="749" applyFont="1" applyFill="1" applyBorder="1" applyAlignment="1">
      <alignment horizontal="center" vertical="center"/>
    </xf>
    <xf numFmtId="0" fontId="29" fillId="44" borderId="32" xfId="749" applyFill="1" applyBorder="1" applyAlignment="1">
      <alignment horizontal="left" vertical="center"/>
    </xf>
    <xf numFmtId="0" fontId="29" fillId="44" borderId="0" xfId="749" applyFill="1" applyBorder="1" applyAlignment="1">
      <alignment horizontal="left" vertical="center"/>
    </xf>
    <xf numFmtId="0" fontId="29" fillId="44" borderId="29" xfId="749" applyFill="1" applyBorder="1" applyAlignment="1">
      <alignment horizontal="left" vertical="center"/>
    </xf>
    <xf numFmtId="166" fontId="0" fillId="44" borderId="23" xfId="751" applyNumberFormat="1" applyFont="1" applyFill="1" applyBorder="1" applyAlignment="1">
      <alignment horizontal="center" vertical="center"/>
    </xf>
    <xf numFmtId="166" fontId="0" fillId="44" borderId="24" xfId="751" applyNumberFormat="1" applyFont="1" applyFill="1" applyBorder="1" applyAlignment="1">
      <alignment horizontal="center" vertical="center"/>
    </xf>
    <xf numFmtId="0" fontId="141" fillId="44" borderId="30" xfId="749" applyFont="1" applyFill="1" applyBorder="1" applyAlignment="1">
      <alignment horizontal="left" vertical="center"/>
    </xf>
    <xf numFmtId="0" fontId="141" fillId="44" borderId="48" xfId="749" applyFont="1" applyFill="1" applyBorder="1" applyAlignment="1">
      <alignment horizontal="left" vertical="center"/>
    </xf>
    <xf numFmtId="0" fontId="141" fillId="44" borderId="31" xfId="749" applyFont="1" applyFill="1" applyBorder="1" applyAlignment="1">
      <alignment horizontal="left" vertical="center"/>
    </xf>
    <xf numFmtId="166" fontId="0" fillId="44" borderId="30" xfId="751" applyNumberFormat="1" applyFont="1" applyFill="1" applyBorder="1" applyAlignment="1">
      <alignment vertical="center"/>
    </xf>
    <xf numFmtId="166" fontId="0" fillId="44" borderId="31" xfId="751" applyNumberFormat="1" applyFont="1" applyFill="1" applyBorder="1" applyAlignment="1">
      <alignment vertical="center"/>
    </xf>
    <xf numFmtId="166" fontId="0" fillId="44" borderId="33" xfId="751" applyNumberFormat="1" applyFont="1" applyFill="1" applyBorder="1" applyAlignment="1">
      <alignment vertical="center"/>
    </xf>
    <xf numFmtId="166" fontId="0" fillId="44" borderId="34" xfId="751" applyNumberFormat="1" applyFont="1" applyFill="1" applyBorder="1" applyAlignment="1">
      <alignment vertical="center"/>
    </xf>
    <xf numFmtId="166" fontId="141" fillId="44" borderId="23" xfId="751" applyNumberFormat="1" applyFont="1" applyFill="1" applyBorder="1" applyAlignment="1">
      <alignment vertical="center"/>
    </xf>
    <xf numFmtId="166" fontId="141" fillId="44" borderId="24" xfId="751" applyNumberFormat="1" applyFont="1" applyFill="1" applyBorder="1" applyAlignment="1">
      <alignment vertical="center"/>
    </xf>
    <xf numFmtId="166" fontId="0" fillId="44" borderId="32" xfId="751" applyNumberFormat="1" applyFont="1" applyFill="1" applyBorder="1" applyAlignment="1">
      <alignment horizontal="center"/>
    </xf>
    <xf numFmtId="166" fontId="0" fillId="44" borderId="0" xfId="751" applyNumberFormat="1" applyFont="1" applyFill="1" applyBorder="1" applyAlignment="1">
      <alignment horizontal="center"/>
    </xf>
    <xf numFmtId="0" fontId="141" fillId="44" borderId="25" xfId="749" applyFont="1" applyFill="1" applyBorder="1" applyAlignment="1">
      <alignment horizontal="left" vertical="center"/>
    </xf>
    <xf numFmtId="0" fontId="141" fillId="44" borderId="5" xfId="749" applyFont="1" applyFill="1" applyBorder="1" applyAlignment="1">
      <alignment horizontal="left" vertical="center"/>
    </xf>
    <xf numFmtId="0" fontId="141" fillId="44" borderId="47" xfId="749" applyFont="1" applyFill="1" applyBorder="1" applyAlignment="1">
      <alignment horizontal="left" vertical="center"/>
    </xf>
    <xf numFmtId="0" fontId="29" fillId="44" borderId="30" xfId="749" applyFont="1" applyFill="1" applyBorder="1" applyAlignment="1">
      <alignment horizontal="center" vertical="center"/>
    </xf>
    <xf numFmtId="0" fontId="29" fillId="0" borderId="31" xfId="749" applyFont="1" applyBorder="1"/>
    <xf numFmtId="0" fontId="29" fillId="0" borderId="33" xfId="749" applyFont="1" applyBorder="1"/>
    <xf numFmtId="0" fontId="29" fillId="0" borderId="34" xfId="749" applyFont="1" applyBorder="1"/>
    <xf numFmtId="166" fontId="0" fillId="38" borderId="32" xfId="751" applyNumberFormat="1" applyFont="1" applyFill="1" applyBorder="1" applyAlignment="1">
      <alignment horizontal="center"/>
    </xf>
    <xf numFmtId="166" fontId="0" fillId="38" borderId="29" xfId="751" applyNumberFormat="1" applyFont="1" applyFill="1" applyBorder="1" applyAlignment="1">
      <alignment horizontal="center"/>
    </xf>
    <xf numFmtId="166" fontId="0" fillId="44" borderId="29" xfId="751" applyNumberFormat="1" applyFont="1" applyFill="1" applyBorder="1" applyAlignment="1">
      <alignment horizontal="center"/>
    </xf>
    <xf numFmtId="0" fontId="29" fillId="44" borderId="30" xfId="749" applyFill="1" applyBorder="1" applyAlignment="1">
      <alignment horizontal="left" vertical="center"/>
    </xf>
    <xf numFmtId="0" fontId="29" fillId="44" borderId="48" xfId="749" applyFill="1" applyBorder="1" applyAlignment="1">
      <alignment horizontal="left" vertical="center"/>
    </xf>
    <xf numFmtId="0" fontId="29" fillId="44" borderId="31" xfId="749" applyFill="1" applyBorder="1" applyAlignment="1">
      <alignment horizontal="left" vertical="center"/>
    </xf>
    <xf numFmtId="0" fontId="29" fillId="44" borderId="33" xfId="749" applyFill="1" applyBorder="1" applyAlignment="1">
      <alignment horizontal="left" vertical="center"/>
    </xf>
    <xf numFmtId="0" fontId="29" fillId="44" borderId="27" xfId="749" applyFill="1" applyBorder="1" applyAlignment="1">
      <alignment horizontal="left" vertical="center"/>
    </xf>
    <xf numFmtId="0" fontId="29" fillId="44" borderId="34" xfId="749" applyFill="1" applyBorder="1" applyAlignment="1">
      <alignment horizontal="left" vertical="center"/>
    </xf>
    <xf numFmtId="166" fontId="0" fillId="44" borderId="23" xfId="751" applyNumberFormat="1" applyFont="1" applyFill="1" applyBorder="1" applyAlignment="1">
      <alignment vertical="center"/>
    </xf>
    <xf numFmtId="166" fontId="0" fillId="44" borderId="24" xfId="751" applyNumberFormat="1" applyFont="1" applyFill="1" applyBorder="1" applyAlignment="1">
      <alignment vertical="center"/>
    </xf>
    <xf numFmtId="0" fontId="138" fillId="44" borderId="25" xfId="749" applyFont="1" applyFill="1" applyBorder="1" applyAlignment="1">
      <alignment horizontal="center"/>
    </xf>
    <xf numFmtId="0" fontId="138" fillId="44" borderId="5" xfId="749" applyFont="1" applyFill="1" applyBorder="1" applyAlignment="1">
      <alignment horizontal="center"/>
    </xf>
    <xf numFmtId="9" fontId="0" fillId="44" borderId="32" xfId="750" applyFont="1" applyFill="1" applyBorder="1" applyAlignment="1">
      <alignment horizontal="center" vertical="center"/>
    </xf>
    <xf numFmtId="9" fontId="0" fillId="44" borderId="33" xfId="750" applyFont="1" applyFill="1" applyBorder="1" applyAlignment="1">
      <alignment horizontal="center" vertical="center"/>
    </xf>
    <xf numFmtId="0" fontId="29" fillId="44" borderId="32" xfId="749" applyFont="1" applyFill="1" applyBorder="1" applyAlignment="1">
      <alignment horizontal="center" vertical="center"/>
    </xf>
    <xf numFmtId="0" fontId="29" fillId="44" borderId="29" xfId="749" applyFont="1" applyFill="1" applyBorder="1" applyAlignment="1">
      <alignment horizontal="center" vertical="center"/>
    </xf>
    <xf numFmtId="0" fontId="29" fillId="44" borderId="28" xfId="749" applyFont="1" applyFill="1" applyBorder="1" applyAlignment="1">
      <alignment horizontal="center" vertical="center"/>
    </xf>
    <xf numFmtId="166" fontId="0" fillId="38" borderId="30" xfId="751" applyNumberFormat="1" applyFont="1" applyFill="1" applyBorder="1" applyAlignment="1">
      <alignment horizontal="center"/>
    </xf>
    <xf numFmtId="166" fontId="0" fillId="38" borderId="31" xfId="751" applyNumberFormat="1" applyFont="1" applyFill="1" applyBorder="1" applyAlignment="1">
      <alignment horizontal="center"/>
    </xf>
    <xf numFmtId="166" fontId="139" fillId="44" borderId="32" xfId="751" applyNumberFormat="1" applyFont="1" applyFill="1" applyBorder="1" applyAlignment="1">
      <alignment horizontal="center"/>
    </xf>
    <xf numFmtId="166" fontId="139" fillId="44" borderId="29" xfId="751" applyNumberFormat="1" applyFont="1" applyFill="1" applyBorder="1" applyAlignment="1">
      <alignment horizontal="center"/>
    </xf>
    <xf numFmtId="0" fontId="138" fillId="44" borderId="47" xfId="749" applyFont="1" applyFill="1" applyBorder="1" applyAlignment="1">
      <alignment horizontal="center"/>
    </xf>
    <xf numFmtId="0" fontId="140" fillId="44" borderId="32" xfId="749" applyFont="1" applyFill="1" applyBorder="1" applyAlignment="1">
      <alignment horizontal="center"/>
    </xf>
    <xf numFmtId="0" fontId="140" fillId="44" borderId="0" xfId="749" applyFont="1" applyFill="1" applyBorder="1" applyAlignment="1">
      <alignment horizontal="center"/>
    </xf>
    <xf numFmtId="166" fontId="140" fillId="44" borderId="32" xfId="751" applyNumberFormat="1" applyFont="1" applyFill="1" applyBorder="1" applyAlignment="1">
      <alignment horizontal="center"/>
    </xf>
    <xf numFmtId="166" fontId="140" fillId="44" borderId="0" xfId="751" applyNumberFormat="1" applyFont="1" applyFill="1" applyBorder="1" applyAlignment="1">
      <alignment horizontal="center"/>
    </xf>
    <xf numFmtId="0" fontId="114" fillId="0" borderId="0" xfId="720" applyFont="1" applyAlignment="1">
      <alignment horizontal="left" vertical="top" wrapText="1"/>
    </xf>
    <xf numFmtId="49" fontId="115" fillId="0" borderId="0" xfId="720" applyNumberFormat="1" applyFont="1" applyAlignment="1">
      <alignment horizontal="center" vertical="top" wrapText="1"/>
    </xf>
    <xf numFmtId="49" fontId="115" fillId="0" borderId="0" xfId="720" applyNumberFormat="1" applyFont="1" applyAlignment="1">
      <alignment horizontal="right" vertical="top" wrapText="1"/>
    </xf>
    <xf numFmtId="41" fontId="115" fillId="0" borderId="0" xfId="720" applyNumberFormat="1" applyFont="1" applyAlignment="1">
      <alignment horizontal="right" vertical="top" wrapText="1"/>
    </xf>
    <xf numFmtId="0" fontId="115" fillId="0" borderId="0" xfId="720" applyFont="1" applyAlignment="1">
      <alignment horizontal="left" vertical="top" wrapText="1"/>
    </xf>
    <xf numFmtId="49" fontId="116" fillId="0" borderId="0" xfId="720" applyNumberFormat="1" applyFont="1" applyAlignment="1">
      <alignment horizontal="left" vertical="top" wrapText="1"/>
    </xf>
    <xf numFmtId="49" fontId="116" fillId="0" borderId="0" xfId="720" applyNumberFormat="1" applyFont="1" applyAlignment="1">
      <alignment horizontal="right" vertical="top"/>
    </xf>
    <xf numFmtId="41" fontId="116" fillId="0" borderId="0" xfId="720" applyNumberFormat="1" applyFont="1" applyAlignment="1">
      <alignment horizontal="right" vertical="top"/>
    </xf>
    <xf numFmtId="0" fontId="111" fillId="0" borderId="0" xfId="720" applyFont="1" applyAlignment="1">
      <alignment horizontal="center" vertical="top" wrapText="1"/>
    </xf>
    <xf numFmtId="0" fontId="112" fillId="0" borderId="0" xfId="720" applyFont="1" applyAlignment="1">
      <alignment horizontal="center" vertical="top" wrapText="1"/>
    </xf>
    <xf numFmtId="49" fontId="113" fillId="0" borderId="0" xfId="720" applyNumberFormat="1" applyFont="1" applyAlignment="1">
      <alignment horizontal="center" vertical="top" wrapText="1"/>
    </xf>
    <xf numFmtId="49" fontId="114" fillId="0" borderId="0" xfId="720" applyNumberFormat="1" applyFont="1" applyAlignment="1">
      <alignment horizontal="center" vertical="top" wrapText="1"/>
    </xf>
    <xf numFmtId="49" fontId="117" fillId="0" borderId="0" xfId="720" applyNumberFormat="1" applyFont="1" applyAlignment="1">
      <alignment horizontal="left" vertical="top" wrapText="1"/>
    </xf>
    <xf numFmtId="49" fontId="117" fillId="0" borderId="0" xfId="720" applyNumberFormat="1" applyFont="1" applyAlignment="1">
      <alignment horizontal="right" vertical="top"/>
    </xf>
    <xf numFmtId="41" fontId="117" fillId="0" borderId="0" xfId="720" applyNumberFormat="1" applyFont="1" applyAlignment="1">
      <alignment horizontal="right" vertical="top"/>
    </xf>
    <xf numFmtId="0" fontId="115" fillId="41" borderId="0" xfId="720" applyFont="1" applyFill="1" applyAlignment="1">
      <alignment horizontal="left" vertical="top" wrapText="1"/>
    </xf>
    <xf numFmtId="49" fontId="116" fillId="41" borderId="0" xfId="720" applyNumberFormat="1" applyFont="1" applyFill="1" applyAlignment="1">
      <alignment horizontal="left" vertical="top" wrapText="1"/>
    </xf>
    <xf numFmtId="49" fontId="116" fillId="41" borderId="0" xfId="720" applyNumberFormat="1" applyFont="1" applyFill="1" applyAlignment="1">
      <alignment horizontal="right" vertical="top"/>
    </xf>
    <xf numFmtId="41" fontId="116" fillId="41" borderId="0" xfId="720" applyNumberFormat="1" applyFont="1" applyFill="1" applyAlignment="1">
      <alignment horizontal="right" vertical="top"/>
    </xf>
    <xf numFmtId="41" fontId="114" fillId="0" borderId="0" xfId="720" applyNumberFormat="1" applyFont="1" applyAlignment="1">
      <alignment horizontal="right" vertical="top" wrapText="1"/>
    </xf>
    <xf numFmtId="0" fontId="65" fillId="0" borderId="0" xfId="279" applyFont="1" applyFill="1" applyAlignment="1" applyProtection="1">
      <alignment horizontal="center"/>
    </xf>
    <xf numFmtId="0" fontId="66" fillId="0" borderId="0" xfId="279" applyFont="1" applyFill="1" applyAlignment="1" applyProtection="1">
      <alignment horizontal="center"/>
    </xf>
    <xf numFmtId="0" fontId="65" fillId="0" borderId="0" xfId="279" applyFont="1" applyFill="1" applyAlignment="1" applyProtection="1">
      <alignment horizontal="left"/>
    </xf>
    <xf numFmtId="0" fontId="74" fillId="0" borderId="23" xfId="1" applyFont="1" applyBorder="1" applyAlignment="1">
      <alignment horizontal="center" vertical="center" wrapText="1"/>
    </xf>
    <xf numFmtId="0" fontId="74" fillId="0" borderId="24" xfId="1" applyFont="1" applyBorder="1" applyAlignment="1">
      <alignment horizontal="center" vertical="center" wrapText="1"/>
    </xf>
    <xf numFmtId="15" fontId="74" fillId="0" borderId="23" xfId="1" applyNumberFormat="1" applyFont="1" applyBorder="1" applyAlignment="1">
      <alignment horizontal="center" vertical="center" wrapText="1"/>
    </xf>
    <xf numFmtId="41" fontId="74" fillId="0" borderId="24" xfId="1" applyNumberFormat="1" applyFont="1" applyBorder="1" applyAlignment="1">
      <alignment horizontal="center" vertical="center" wrapText="1"/>
    </xf>
    <xf numFmtId="41" fontId="74" fillId="0" borderId="23" xfId="1" applyNumberFormat="1" applyFont="1" applyBorder="1" applyAlignment="1">
      <alignment horizontal="center" vertical="center" wrapText="1"/>
    </xf>
    <xf numFmtId="41" fontId="46" fillId="0" borderId="0" xfId="1" applyNumberFormat="1" applyFont="1" applyAlignment="1">
      <alignment horizontal="center" vertical="center" wrapText="1"/>
    </xf>
    <xf numFmtId="0" fontId="87" fillId="0" borderId="0" xfId="355" applyFont="1" applyFill="1" applyAlignment="1">
      <alignment horizontal="left" vertical="top" wrapText="1"/>
    </xf>
    <xf numFmtId="0" fontId="85" fillId="0" borderId="0" xfId="355" applyFont="1" applyFill="1" applyAlignment="1">
      <alignment horizontal="center" vertical="top" wrapText="1"/>
    </xf>
    <xf numFmtId="49" fontId="85" fillId="0" borderId="0" xfId="355" applyNumberFormat="1" applyFont="1" applyFill="1" applyAlignment="1">
      <alignment horizontal="center" vertical="top" wrapText="1"/>
    </xf>
    <xf numFmtId="49" fontId="87" fillId="0" borderId="0" xfId="355" applyNumberFormat="1" applyFont="1" applyFill="1" applyAlignment="1">
      <alignment horizontal="center" vertical="top" wrapText="1"/>
    </xf>
    <xf numFmtId="166" fontId="108" fillId="39" borderId="30" xfId="715" applyNumberFormat="1" applyFont="1" applyFill="1" applyBorder="1" applyAlignment="1">
      <alignment horizontal="center" vertical="center"/>
    </xf>
    <xf numFmtId="166" fontId="108" fillId="39" borderId="31" xfId="715" applyNumberFormat="1" applyFont="1" applyFill="1" applyBorder="1" applyAlignment="1">
      <alignment horizontal="center" vertical="center"/>
    </xf>
    <xf numFmtId="166" fontId="108" fillId="39" borderId="32" xfId="715" applyNumberFormat="1" applyFont="1" applyFill="1" applyBorder="1" applyAlignment="1">
      <alignment horizontal="center" vertical="center"/>
    </xf>
    <xf numFmtId="166" fontId="108" fillId="39" borderId="29" xfId="715" applyNumberFormat="1" applyFont="1" applyFill="1" applyBorder="1" applyAlignment="1">
      <alignment horizontal="center" vertical="center"/>
    </xf>
    <xf numFmtId="166" fontId="108" fillId="39" borderId="33" xfId="715" applyNumberFormat="1" applyFont="1" applyFill="1" applyBorder="1" applyAlignment="1">
      <alignment horizontal="center" vertical="center"/>
    </xf>
    <xf numFmtId="166" fontId="108" fillId="39" borderId="34" xfId="715" applyNumberFormat="1" applyFont="1" applyFill="1" applyBorder="1" applyAlignment="1">
      <alignment horizontal="center" vertical="center"/>
    </xf>
    <xf numFmtId="166" fontId="108" fillId="39" borderId="23" xfId="715" applyNumberFormat="1" applyFont="1" applyFill="1" applyBorder="1" applyAlignment="1">
      <alignment horizontal="center" vertical="center" wrapText="1"/>
    </xf>
    <xf numFmtId="166" fontId="108" fillId="39" borderId="28" xfId="715" applyNumberFormat="1" applyFont="1" applyFill="1" applyBorder="1" applyAlignment="1">
      <alignment horizontal="center" vertical="center" wrapText="1"/>
    </xf>
    <xf numFmtId="166" fontId="108" fillId="39" borderId="24" xfId="715" applyNumberFormat="1" applyFont="1" applyFill="1" applyBorder="1" applyAlignment="1">
      <alignment horizontal="center" vertical="center" wrapText="1"/>
    </xf>
    <xf numFmtId="0" fontId="82" fillId="0" borderId="0" xfId="154" quotePrefix="1" applyNumberFormat="1" applyFont="1" applyFill="1" applyAlignment="1">
      <alignment horizontal="center" vertical="center"/>
    </xf>
    <xf numFmtId="0" fontId="41" fillId="0" borderId="0" xfId="0" applyFont="1" applyFill="1" applyAlignment="1">
      <alignment horizontal="center"/>
      <protection locked="0"/>
    </xf>
    <xf numFmtId="0" fontId="65" fillId="0" borderId="0" xfId="0" applyFont="1" applyFill="1" applyBorder="1" applyAlignment="1">
      <alignment horizontal="center"/>
      <protection locked="0"/>
    </xf>
    <xf numFmtId="166" fontId="82" fillId="0" borderId="0" xfId="279" applyNumberFormat="1" applyFont="1" applyFill="1" applyAlignment="1">
      <alignment horizontal="center"/>
    </xf>
    <xf numFmtId="0" fontId="65" fillId="0" borderId="1" xfId="0" applyFont="1" applyFill="1" applyBorder="1" applyAlignment="1">
      <alignment horizontal="center"/>
      <protection locked="0"/>
    </xf>
    <xf numFmtId="0" fontId="70" fillId="0" borderId="0" xfId="0" quotePrefix="1" applyFont="1" applyAlignment="1">
      <alignment horizontal="center"/>
      <protection locked="0"/>
    </xf>
    <xf numFmtId="0" fontId="65" fillId="0" borderId="0" xfId="154" quotePrefix="1" applyNumberFormat="1" applyFont="1" applyFill="1" applyAlignment="1">
      <alignment horizontal="center" vertical="center"/>
    </xf>
    <xf numFmtId="0" fontId="66" fillId="0" borderId="0" xfId="0" applyFont="1" applyAlignment="1">
      <alignment horizontal="center"/>
      <protection locked="0"/>
    </xf>
    <xf numFmtId="0" fontId="65" fillId="0" borderId="1" xfId="0" quotePrefix="1" applyFont="1" applyFill="1" applyBorder="1" applyAlignment="1">
      <alignment horizontal="center"/>
      <protection locked="0"/>
    </xf>
    <xf numFmtId="0" fontId="55" fillId="0" borderId="0" xfId="0" applyFont="1" applyAlignment="1">
      <alignment horizontal="center"/>
      <protection locked="0"/>
    </xf>
    <xf numFmtId="41" fontId="65" fillId="0" borderId="0" xfId="154" quotePrefix="1" applyNumberFormat="1" applyFont="1" applyFill="1" applyBorder="1" applyAlignment="1">
      <alignment horizontal="center"/>
    </xf>
    <xf numFmtId="0" fontId="35" fillId="0" borderId="0" xfId="287" applyAlignment="1">
      <alignment horizontal="center"/>
    </xf>
    <xf numFmtId="49" fontId="35" fillId="0" borderId="0" xfId="287" applyNumberFormat="1" applyFill="1" applyBorder="1" applyAlignment="1">
      <alignment horizontal="center"/>
    </xf>
    <xf numFmtId="0" fontId="35" fillId="0" borderId="0" xfId="287" applyAlignment="1">
      <alignment horizontal="left"/>
    </xf>
    <xf numFmtId="0" fontId="0" fillId="0" borderId="0" xfId="287" applyFont="1" applyAlignment="1">
      <alignment horizontal="left"/>
    </xf>
    <xf numFmtId="0" fontId="0" fillId="0" borderId="0" xfId="0" applyAlignment="1">
      <alignment horizontal="justify" vertical="top" wrapText="1"/>
      <protection locked="0"/>
    </xf>
    <xf numFmtId="0" fontId="65" fillId="0" borderId="0" xfId="176" applyNumberFormat="1" applyFont="1" applyFill="1" applyAlignment="1">
      <alignment horizontal="center"/>
    </xf>
    <xf numFmtId="16" fontId="82" fillId="0" borderId="0" xfId="0" applyNumberFormat="1" applyFont="1" applyFill="1" applyAlignment="1">
      <alignment horizontal="center"/>
      <protection locked="0"/>
    </xf>
    <xf numFmtId="0" fontId="82" fillId="0" borderId="0" xfId="0" applyFont="1" applyFill="1" applyAlignment="1">
      <alignment horizontal="center"/>
      <protection locked="0"/>
    </xf>
    <xf numFmtId="16" fontId="82" fillId="0" borderId="1" xfId="0" quotePrefix="1" applyNumberFormat="1" applyFont="1" applyFill="1" applyBorder="1" applyAlignment="1">
      <alignment horizontal="center" vertical="center" wrapText="1"/>
      <protection locked="0"/>
    </xf>
    <xf numFmtId="16" fontId="82" fillId="0" borderId="1" xfId="0" quotePrefix="1" applyNumberFormat="1" applyFont="1" applyFill="1" applyBorder="1" applyAlignment="1">
      <alignment horizontal="center"/>
      <protection locked="0"/>
    </xf>
    <xf numFmtId="0" fontId="341" fillId="0" borderId="0" xfId="0" applyNumberFormat="1" applyFont="1" applyFill="1" applyAlignment="1">
      <protection locked="0"/>
    </xf>
    <xf numFmtId="0" fontId="340" fillId="0" borderId="0" xfId="0" applyNumberFormat="1" applyFont="1" applyFill="1" applyAlignment="1">
      <protection locked="0"/>
    </xf>
    <xf numFmtId="0" fontId="345" fillId="0" borderId="0" xfId="0" applyNumberFormat="1" applyFont="1" applyFill="1" applyAlignment="1">
      <alignment horizontal="justify" vertical="top" wrapText="1"/>
      <protection locked="0"/>
    </xf>
    <xf numFmtId="0" fontId="341" fillId="0" borderId="0" xfId="0" applyFont="1" applyFill="1" applyAlignment="1">
      <alignment horizontal="justify" vertical="top" wrapText="1"/>
      <protection locked="0"/>
    </xf>
    <xf numFmtId="0" fontId="342" fillId="0" borderId="0" xfId="0" applyFont="1" applyFill="1" applyAlignment="1" applyProtection="1">
      <alignment horizontal="center"/>
    </xf>
    <xf numFmtId="0" fontId="340" fillId="0" borderId="0" xfId="0" applyFont="1" applyFill="1" applyAlignment="1">
      <alignment horizontal="center"/>
      <protection locked="0"/>
    </xf>
    <xf numFmtId="0" fontId="341" fillId="0" borderId="0" xfId="0" applyFont="1" applyAlignment="1">
      <alignment vertical="justify" wrapText="1"/>
      <protection locked="0"/>
    </xf>
    <xf numFmtId="0" fontId="341" fillId="0" borderId="0" xfId="0" applyNumberFormat="1" applyFont="1" applyFill="1" applyAlignment="1">
      <alignment vertical="justify" wrapText="1"/>
      <protection locked="0"/>
    </xf>
    <xf numFmtId="0" fontId="0" fillId="0" borderId="0" xfId="0" applyAlignment="1">
      <alignment vertical="justify" wrapText="1"/>
      <protection locked="0"/>
    </xf>
    <xf numFmtId="37" fontId="340" fillId="0" borderId="39" xfId="0" quotePrefix="1" applyNumberFormat="1" applyFont="1" applyFill="1" applyBorder="1" applyAlignment="1" applyProtection="1">
      <alignment horizontal="center"/>
    </xf>
    <xf numFmtId="0" fontId="340" fillId="0" borderId="0" xfId="0" quotePrefix="1" applyFont="1" applyFill="1" applyAlignment="1">
      <alignment horizontal="center"/>
      <protection locked="0"/>
    </xf>
  </cellXfs>
  <cellStyles count="49789">
    <cellStyle name=" 1" xfId="357"/>
    <cellStyle name=" 1 2" xfId="756"/>
    <cellStyle name=" 1 3" xfId="757"/>
    <cellStyle name=" 1 4" xfId="2866"/>
    <cellStyle name=" Writer Import]_x000d__x000a_Display Dialog=No_x000d__x000a__x000d__x000a_[Horizontal Arrange]_x000d__x000a_Dimensions Interlocking=Yes_x000d__x000a_Sum Hierarchy=Yes_x000d__x000a_Generate" xfId="368"/>
    <cellStyle name=" Writer Import]_x000d__x000a_Display Dialog=No_x000d__x000a__x000d__x000a_[Horizontal Arrange]_x000d__x000a_Dimensions Interlocking=Yes_x000d__x000a_Sum Hierarchy=Yes_x000d__x000a_Generate 2" xfId="42656"/>
    <cellStyle name=" Writer Import]_x000d__x000a_Display Dialog=No_x000d__x000a__x000d__x000a_[Horizontal Arrange]_x000d__x000a_Dimensions Interlocking=Yes_x000d__x000a_Sum Hierarchy=Yes_x000d__x000a_Generate 3" xfId="49761"/>
    <cellStyle name=" Writer Import]_x000d__x000a_Display Dialog=No_x000d__x000a__x000d__x000a_[Horizontal Arrange]_x000d__x000a_Dimensions Interlocking=Yes_x000d__x000a_Sum Hierarchy=Yes_x000d__x000a_Generate 4" xfId="49762"/>
    <cellStyle name=" Writer Import]_x000d__x000a_Display Dialog=No_x000d__x000a__x000d__x000a_[Horizontal Arrange]_x000d__x000a_Dimensions Interlocking=Yes_x000d__x000a_Sum Hierarchy=Yes_x000d__x000a_Generate 5" xfId="49766"/>
    <cellStyle name=" Writer Import]_x000d__x000a_Display Dialog=No_x000d__x000a__x000d__x000a_[Horizontal Arrange]_x000d__x000a_Dimensions Interlocking=Yes_x000d__x000a_Sum Hierarchy=Yes_x000d__x000a_Generate 6" xfId="49767"/>
    <cellStyle name=" Writer Import]_x000d__x000a_Display Dialog=No_x000d__x000a__x000d__x000a_[Horizontal Arrange]_x000d__x000a_Dimensions Interlocking=Yes_x000d__x000a_Sum Hierarchy=Yes_x000d__x000a_Generate_5.2" xfId="42657"/>
    <cellStyle name="_2210 AKDOF Financials Review 2008" xfId="2867"/>
    <cellStyle name="_Account UTPLagre Fund June 30, 2008" xfId="758"/>
    <cellStyle name="_Account UTPLagre Fund June 30, 2008_Cashflow" xfId="759"/>
    <cellStyle name="_Account UTPLagre Fund June 30, 2008_Cashflow 2" xfId="760"/>
    <cellStyle name="_Account UTPLagre Fund June 30, 2008_JS Cash Fund Accounts June 2010 draf iv" xfId="761"/>
    <cellStyle name="_Accounts  - AKDITF_June 30 2007 Final" xfId="2868"/>
    <cellStyle name="_Accounts  - AKDITF_June 30 2007 Final_Worksheet in   2231 FS AKD ITF 2009 (3-8-09)" xfId="2869"/>
    <cellStyle name="_Accounts - MMF 2010" xfId="762"/>
    <cellStyle name="_Accounts AIF June-08-Annual-client" xfId="763"/>
    <cellStyle name="_Accounts AIF June-08-Annual-client_JS Cash Fund Accounts June 2010 draf iv" xfId="764"/>
    <cellStyle name="_Accounts December22-1-07  initial" xfId="2870"/>
    <cellStyle name="_Accounts December22-1-07  initial_csm provisio details 30-06-2012" xfId="2871"/>
    <cellStyle name="_Accounts December22-1-07  initial_Final CSM Draft Financials Statement Dec 31, 2009 given to FM before releaze" xfId="2872"/>
    <cellStyle name="_accounts disclosure" xfId="369"/>
    <cellStyle name="_accounts disclosure 2" xfId="42658"/>
    <cellStyle name="_accounts disclosure_31 Dec Accounts 2009-NIUT" xfId="42659"/>
    <cellStyle name="_accounts disclosure_31 Dec Accounts 2009-NIUT after element" xfId="42660"/>
    <cellStyle name="_accounts disclosure_31 Dec Accounts 2009-NIUT b" xfId="42661"/>
    <cellStyle name="_accounts disclosure_5.2" xfId="42662"/>
    <cellStyle name="_accounts disclosure_Accounts 2009-NIUT NON LOC-after RAJ final-signed" xfId="41989"/>
    <cellStyle name="_accounts disclosure_After annexure changes NB final" xfId="42663"/>
    <cellStyle name="_accounts disclosure_Cash Flow " xfId="42664"/>
    <cellStyle name="_accounts disclosure_Cash flow working" xfId="42665"/>
    <cellStyle name="_accounts disclosure_Distribution " xfId="42666"/>
    <cellStyle name="_accounts disclosure_Final disclosure final" xfId="42667"/>
    <cellStyle name="_accounts disclosure_Income Statement" xfId="42668"/>
    <cellStyle name="_accounts disclosure_liability valuation - accounts disclosures" xfId="370"/>
    <cellStyle name="_accounts disclosure_Notes 1-3" xfId="42669"/>
    <cellStyle name="_accounts disclosure_Sheet2" xfId="42670"/>
    <cellStyle name="_accounts disclosure_Statement of Financial Position" xfId="42671"/>
    <cellStyle name="_accounts disclosure_UHF" xfId="42672"/>
    <cellStyle name="_Accounts_June-08-Annual-updated" xfId="765"/>
    <cellStyle name="_Accounts_June-08-Annual-updated_JS Cash Fund Accounts June 2010 draf iv" xfId="766"/>
    <cellStyle name="_AFF -FS 09-Aug-08" xfId="721"/>
    <cellStyle name="_AKDITF ACCOUNTS DECEMBER 2007" xfId="2873"/>
    <cellStyle name="_AKDITF ACCOUNTS DECEMBER 2007_Worksheet in   2231 FS AKD ITF 2009 (3-8-09)" xfId="2874"/>
    <cellStyle name="_AKDITF ACCOUNTS June 30, 2008" xfId="2875"/>
    <cellStyle name="_AKDITF ACCOUNTS NOVEMBER 2007" xfId="2876"/>
    <cellStyle name="_AKDITF ACCOUNTS NOVEMBER 2007_Worksheet in   2231 FS AKD ITF 2009 (3-8-09)" xfId="2877"/>
    <cellStyle name="_Annual Accounts 2009 27 July (Final)" xfId="722"/>
    <cellStyle name="_Appendices Asset Quality. 30-06-2008." xfId="2878"/>
    <cellStyle name="_APPENDIX  CLASSIFICATION 2008" xfId="2879"/>
    <cellStyle name="_Audit Report" xfId="2880"/>
    <cellStyle name="_Audit Report_Worksheet in   2231 FS AKD ITF 2009 (3-8-09)" xfId="2881"/>
    <cellStyle name="_August 2009 LCF Schedules of Accounts" xfId="767"/>
    <cellStyle name="_Bizline Cases" xfId="2882"/>
    <cellStyle name="_Book1" xfId="768"/>
    <cellStyle name="_Book1_Accounts-AAA  30.06.2010 final" xfId="769"/>
    <cellStyle name="_Book1_JS AAA Fund Accounts 28.02.2011" xfId="770"/>
    <cellStyle name="_Book5" xfId="42673"/>
    <cellStyle name="_Book5_Dividend income - MCPF - June 30, 2010" xfId="42674"/>
    <cellStyle name="_Brokerage" xfId="42675"/>
    <cellStyle name="_brokerage final" xfId="42676"/>
    <cellStyle name="_brokerage working final" xfId="42677"/>
    <cellStyle name="_brokerage-HFT" xfId="42678"/>
    <cellStyle name="_BRRGM Final Accounts10-09-2007 int" xfId="2883"/>
    <cellStyle name="_BRRGM Final Accounts10-09-2007 int_Accounts February 28, 2010" xfId="2884"/>
    <cellStyle name="_BRRGM Final Accounts10-09-2007 int_Accounts February 28, 2010_Accounts September 30, 2010 BRRGM" xfId="2885"/>
    <cellStyle name="_BRRGM Final Accounts10-09-2007 int_Accounts September 30, 2010" xfId="2886"/>
    <cellStyle name="_BRRGM Final Accounts10-09-2007 int_Book2" xfId="2887"/>
    <cellStyle name="_cap gain" xfId="771"/>
    <cellStyle name="_Classification 30-06-07" xfId="2888"/>
    <cellStyle name="_ConsumerAnnexures_UBL_21-01-09" xfId="2889"/>
    <cellStyle name="_Copy of Draft Accounts June 30 2009 -(16-7-09) Done" xfId="772"/>
    <cellStyle name="_Copy of MBF capital loss" xfId="42679"/>
    <cellStyle name="_Copy of MBF capital loss_Dividend income - MCPF - June 30, 2010" xfId="42680"/>
    <cellStyle name="_Copy of MBF capital loss_MCPF investement 2010" xfId="42681"/>
    <cellStyle name="_Corporate" xfId="2890"/>
    <cellStyle name="_Corporate Final " xfId="2891"/>
    <cellStyle name="_CPF - Draft Accounts after KJ review" xfId="773"/>
    <cellStyle name="_CPF - Draft Accounts after KJ review 10" xfId="42682"/>
    <cellStyle name="_CPF - Draft Accounts after KJ review 11" xfId="42683"/>
    <cellStyle name="_CPF - Draft Accounts after KJ review 12" xfId="42684"/>
    <cellStyle name="_CPF - Draft Accounts after KJ review 13" xfId="42685"/>
    <cellStyle name="_CPF - Draft Accounts after KJ review 14" xfId="42686"/>
    <cellStyle name="_CPF - Draft Accounts after KJ review 15" xfId="42687"/>
    <cellStyle name="_CPF - Draft Accounts after KJ review 16" xfId="42688"/>
    <cellStyle name="_CPF - Draft Accounts after KJ review 17" xfId="42689"/>
    <cellStyle name="_CPF - Draft Accounts after KJ review 18" xfId="42690"/>
    <cellStyle name="_CPF - Draft Accounts after KJ review 19" xfId="42691"/>
    <cellStyle name="_CPF - Draft Accounts after KJ review 2" xfId="774"/>
    <cellStyle name="_CPF - Draft Accounts after KJ review 20" xfId="42692"/>
    <cellStyle name="_CPF - Draft Accounts after KJ review 21" xfId="42693"/>
    <cellStyle name="_CPF - Draft Accounts after KJ review 22" xfId="42694"/>
    <cellStyle name="_CPF - Draft Accounts after KJ review 23" xfId="42695"/>
    <cellStyle name="_CPF - Draft Accounts after KJ review 24" xfId="42696"/>
    <cellStyle name="_CPF - Draft Accounts after KJ review 25" xfId="42697"/>
    <cellStyle name="_CPF - Draft Accounts after KJ review 26" xfId="42698"/>
    <cellStyle name="_CPF - Draft Accounts after KJ review 27" xfId="42699"/>
    <cellStyle name="_CPF - Draft Accounts after KJ review 28" xfId="42700"/>
    <cellStyle name="_CPF - Draft Accounts after KJ review 29" xfId="42701"/>
    <cellStyle name="_CPF - Draft Accounts after KJ review 3" xfId="775"/>
    <cellStyle name="_CPF - Draft Accounts after KJ review 4" xfId="42702"/>
    <cellStyle name="_CPF - Draft Accounts after KJ review 5" xfId="42703"/>
    <cellStyle name="_CPF - Draft Accounts after KJ review 6" xfId="42704"/>
    <cellStyle name="_CPF - Draft Accounts after KJ review 7" xfId="42705"/>
    <cellStyle name="_CPF - Draft Accounts after KJ review 8" xfId="42706"/>
    <cellStyle name="_CPF - Draft Accounts after KJ review 9" xfId="42707"/>
    <cellStyle name="_dividend" xfId="776"/>
    <cellStyle name="_dividend working" xfId="42708"/>
    <cellStyle name="_Draft Accounts received from Deloitte 25-07-2008" xfId="777"/>
    <cellStyle name="_Draft Accounts received from Deloitte 25-07-2008_JS Cash Fund Accounts June 2010 draf iv" xfId="778"/>
    <cellStyle name="_Expenses MIF final" xfId="42709"/>
    <cellStyle name="_exposure compliance sector wise and entity wise 020110" xfId="42710"/>
    <cellStyle name="_exposure compliance sector wise and entity wise 020110_Dividend income - MCPF - June 30, 2010" xfId="42711"/>
    <cellStyle name="_exposure compliance sector wise and entity wise 020110_MCPF investement 2010" xfId="42712"/>
    <cellStyle name="_Extra disclosure - final" xfId="371"/>
    <cellStyle name="_Extra disclosure - final 2" xfId="2537"/>
    <cellStyle name="_Extra disclosure - final_~4456819" xfId="372"/>
    <cellStyle name="_Extra disclosure - final_~4456819 2" xfId="2584"/>
    <cellStyle name="_Extra disclosure - final_~4456819_Copy of DCF Accounts V19 after client changes" xfId="373"/>
    <cellStyle name="_Extra disclosure - final_~4456819_Copy of UHF DAF- Final" xfId="2538"/>
    <cellStyle name="_Extra disclosure - final_~4456819_Element dec 2010'asf" xfId="2585"/>
    <cellStyle name="_Extra disclosure - final_Accounts DCF Dec 31,2008 Auditors - Changes" xfId="374"/>
    <cellStyle name="_Extra disclosure - final_Accounts DCF Dec 31,2008 Auditors - Changes 2" xfId="2586"/>
    <cellStyle name="_Extra disclosure - final_Accounts DCF Dec 31,2008 Auditors - Changes_Copy of DCF Accounts V19 after client changes" xfId="375"/>
    <cellStyle name="_Extra disclosure - final_Accounts DCF Dec 31,2008 Auditors - Changes_Copy of UHF DAF- Final" xfId="2539"/>
    <cellStyle name="_Extra disclosure - final_Accounts DCF Dec 31,2008 Auditors - Changes_Element dec 2010'asf" xfId="2587"/>
    <cellStyle name="_Extra disclosure - final_Copy of DCF Accounts V19 after client changes" xfId="376"/>
    <cellStyle name="_Extra disclosure - final_DCF Accounts V22" xfId="377"/>
    <cellStyle name="_Extra disclosure - final_DCF Accounts V22 (4)" xfId="779"/>
    <cellStyle name="_Extra disclosure - final_SMF_Accounts_after_KB_changes" xfId="2588"/>
    <cellStyle name="_FINALIFRS-LOC Accounts -(30June09)" xfId="378"/>
    <cellStyle name="_FINALIFRS-LOC Accounts -(30June09) 2" xfId="42099"/>
    <cellStyle name="_FINALIFRS-LOC Accounts -(30June09) 3" xfId="42100"/>
    <cellStyle name="_FINALIFRS-LOC Accounts -(30June09)_5.2" xfId="42713"/>
    <cellStyle name="_FINALIFRS-LOC Accounts -(30June09)_Accounts 2009-NIUT NON LOC-after RAJ final-signed" xfId="41991"/>
    <cellStyle name="_FINALIFRS-LOC Accounts -(30June09)_Accounts 2009-NIUT NON LOC-after RAJ final-signed 2" xfId="41992"/>
    <cellStyle name="_FINALIFRS-LOC Accounts -(30June09)_Accounts 2009-NIUT NON LOC-after RAJ final-signed_Accounts(31Dec2010)-SEF(FINAL)" xfId="42714"/>
    <cellStyle name="_FINALIFRS-LOC Accounts -(30June09)_Accounts 2009-NIUT NON LOC-after RAJ final-signed_Accounts(31Dec2010)-SEF(for client)" xfId="42715"/>
    <cellStyle name="_FINALIFRS-LOC Accounts -(30June09)_Accounts 2009-NIUT NON LOC-after RAJ final-signed_Accounts(31Dec2010)-SEF(formated-final" xfId="42716"/>
    <cellStyle name="_FINALIFRS-LOC Accounts -(30June09)_Accounts 2009-NIUT NON LOC-after RAJ final-signed_Cash Flow " xfId="42717"/>
    <cellStyle name="_FINALIFRS-LOC Accounts -(30June09)_Accounts 2009-NIUT NON LOC-after RAJ final-signed_Cash flow working" xfId="42718"/>
    <cellStyle name="_FINALIFRS-LOC Accounts -(30June09)_Accounts 2009-NIUT NON LOC-after RAJ final-signed_Copy of NIT (SEF) FST - FINAL after final changes " xfId="49763"/>
    <cellStyle name="_FINALIFRS-LOC Accounts -(30June09)_Accounts 2009-NIUT NON LOC-after RAJ final-signed_Distribution " xfId="42719"/>
    <cellStyle name="_FINALIFRS-LOC Accounts -(30June09)_Accounts 2009-NIUT NON LOC-after RAJ final-signed_Income Statement" xfId="42720"/>
    <cellStyle name="_FINALIFRS-LOC Accounts -(30June09)_Accounts 2009-NIUT NON LOC-after RAJ final-signed_Sheet2" xfId="42721"/>
    <cellStyle name="_FINALIFRS-LOC Accounts -(30June09)_Accounts 2009-NIUT NON LOC-after RAJ final-signed_Statement of Financial Position" xfId="42722"/>
    <cellStyle name="_FINALIFRS-LOC Accounts -(30June09)_Cash Flow " xfId="42723"/>
    <cellStyle name="_FINALIFRS-LOC Accounts -(30June09)_Cash flow working" xfId="42724"/>
    <cellStyle name="_FINALIFRS-LOC Accounts -(30June09)_Distribution " xfId="42725"/>
    <cellStyle name="_FINALIFRS-LOC Accounts -(30June09)_For Print" xfId="2589"/>
    <cellStyle name="_FINALIFRS-LOC Accounts -(30June09)_Income Statement" xfId="42726"/>
    <cellStyle name="_FINALIFRS-LOC Accounts -(30June09)_liability valuation - accounts disclosures" xfId="379"/>
    <cellStyle name="_FINALIFRS-LOC Accounts -(30June09)_liability valuation - accounts disclosures 2" xfId="380"/>
    <cellStyle name="_FINALIFRS-LOC Accounts -(30June09)_Notes 1-3" xfId="42727"/>
    <cellStyle name="_FINALIFRS-LOC Accounts -(30June09)_Sheet2" xfId="381"/>
    <cellStyle name="_FINALIFRS-LOC Accounts -(30June09)_Sheet2 2" xfId="42728"/>
    <cellStyle name="_FINALIFRS-LOC Accounts -(30June09)_Sheet2_1" xfId="42729"/>
    <cellStyle name="_FINALIFRS-LOC Accounts -(30June09)_Sheet2_5.2" xfId="42730"/>
    <cellStyle name="_FINALIFRS-LOC Accounts -(30June09)_Sheet2_Cash Flow " xfId="42731"/>
    <cellStyle name="_FINALIFRS-LOC Accounts -(30June09)_Sheet2_Cash flow working" xfId="42732"/>
    <cellStyle name="_FINALIFRS-LOC Accounts -(30June09)_Sheet2_Distribution " xfId="42733"/>
    <cellStyle name="_FINALIFRS-LOC Accounts -(30June09)_Sheet2_Income Statement" xfId="42734"/>
    <cellStyle name="_FINALIFRS-LOC Accounts -(30June09)_Sheet2_liability valuation - accounts disclosures" xfId="382"/>
    <cellStyle name="_FINALIFRS-LOC Accounts -(30June09)_Sheet2_Notes 1-3" xfId="42735"/>
    <cellStyle name="_FINALIFRS-LOC Accounts -(30June09)_Sheet2_Sheet2" xfId="42736"/>
    <cellStyle name="_FINALIFRS-LOC Accounts -(30June09)_Sheet2_Statement of Financial Position" xfId="42737"/>
    <cellStyle name="_FINALIFRS-LOC Accounts -(30June09)_Sheet2_UHF" xfId="42738"/>
    <cellStyle name="_FINALIFRS-LOC Accounts -(30June09)_Statement of Financial Position" xfId="42739"/>
    <cellStyle name="_FINALIFRS-LOC Accounts -(30June09)_UHF" xfId="42740"/>
    <cellStyle name="_FINALIFRS-LOC Accounts -(30June09)_Xl0000000" xfId="2590"/>
    <cellStyle name="_FINALIFRS-LOC Accounts -(30June09)_Xl0000000 2" xfId="42741"/>
    <cellStyle name="_FINALIFRS-LOC Accounts -(30June09)_Xl0000000_31 Dec Accounts 2009-NIUT" xfId="42742"/>
    <cellStyle name="_FINALIFRS-LOC Accounts -(30June09)_Xl0000000_31 Dec Accounts 2009-NIUT after element" xfId="42743"/>
    <cellStyle name="_FINALIFRS-LOC Accounts -(30June09)_Xl0000000_31 Dec Accounts 2009-NIUT b" xfId="42744"/>
    <cellStyle name="_FINALIFRS-LOC Accounts -(30June09)_Xl0000000_5.2" xfId="42745"/>
    <cellStyle name="_FINALIFRS-LOC Accounts -(30June09)_Xl0000000_Accounts 2009-NIUT NON LOC-after RAJ final-signed" xfId="41993"/>
    <cellStyle name="_FINALIFRS-LOC Accounts -(30June09)_Xl0000000_After annexure changes NB final" xfId="42746"/>
    <cellStyle name="_FINALIFRS-LOC Accounts -(30June09)_Xl0000000_Cash Flow " xfId="42747"/>
    <cellStyle name="_FINALIFRS-LOC Accounts -(30June09)_Xl0000000_Cash flow working" xfId="42748"/>
    <cellStyle name="_FINALIFRS-LOC Accounts -(30June09)_Xl0000000_Distribution " xfId="42749"/>
    <cellStyle name="_FINALIFRS-LOC Accounts -(30June09)_Xl0000000_Final disclosure final" xfId="42750"/>
    <cellStyle name="_FINALIFRS-LOC Accounts -(30June09)_Xl0000000_Income Statement" xfId="42751"/>
    <cellStyle name="_FINALIFRS-LOC Accounts -(30June09)_Xl0000000_Notes 1-3" xfId="42752"/>
    <cellStyle name="_FINALIFRS-LOC Accounts -(30June09)_Xl0000000_Sheet2" xfId="42753"/>
    <cellStyle name="_FINALIFRS-LOC Accounts -(30June09)_Xl0000000_Statement of Financial Position" xfId="42754"/>
    <cellStyle name="_FINALIFRS-LOC Accounts -(30June09)_Xl0000000_UHF" xfId="42755"/>
    <cellStyle name="_Financial Statements maysco  19-02-2008" xfId="2892"/>
    <cellStyle name="_Financial Statements maysco  19-02-2008_Accounts February 28, 2010" xfId="2893"/>
    <cellStyle name="_Financial Statements maysco  19-02-2008_Accounts February 28, 2010_Accounts September 30, 2010 BRRGM" xfId="2894"/>
    <cellStyle name="_Financial Statements maysco  19-02-2008_Accounts September 30, 2010" xfId="2895"/>
    <cellStyle name="_Financial Statements maysco  19-02-2008_Book2" xfId="2896"/>
    <cellStyle name="_Financial Statements maysco  19-02-2008_csm provisio details 30-06-2012" xfId="2897"/>
    <cellStyle name="_For Printer Accouts BRR 31 Dec,2006" xfId="2898"/>
    <cellStyle name="_For Printer Accouts BRR 31 Dec,2006_Accounts February 28, 2010" xfId="2899"/>
    <cellStyle name="_For Printer Accouts BRR 31 Dec,2006_Accounts February 28, 2010_Accounts September 30, 2010 BRRGM" xfId="2900"/>
    <cellStyle name="_For Printer Accouts BRR 31 Dec,2006_Accounts September 30, 2010" xfId="2901"/>
    <cellStyle name="_For Printer Accouts BRR 31 Dec,2006_Book2" xfId="2902"/>
    <cellStyle name="_For Printer Accouts BRR 31 Dec,2006_csm provisio details 30-06-2012" xfId="2903"/>
    <cellStyle name="_For Printer Accouts BRR 31 Dec,2006_Final CSM Draft Financials Statement Dec 31, 2009 given to FM before releaze" xfId="2904"/>
    <cellStyle name="_For Web Accouts BRR 31 Dec,2006" xfId="2905"/>
    <cellStyle name="_For Web Accouts BRR 31 Dec,2006_Accounts February 28, 2010" xfId="2906"/>
    <cellStyle name="_For Web Accouts BRR 31 Dec,2006_Accounts February 28, 2010_Accounts September 30, 2010 BRRGM" xfId="2907"/>
    <cellStyle name="_For Web Accouts BRR 31 Dec,2006_Accounts September 30, 2010" xfId="2908"/>
    <cellStyle name="_For Web Accouts BRR 31 Dec,2006_Book2" xfId="2909"/>
    <cellStyle name="_For Web Accouts BRR 31 Dec,2006_csm provisio details 30-06-2012" xfId="2910"/>
    <cellStyle name="_For Web Accouts BRR 31 Dec,2006_Final CSM Draft Financials Statement Dec 31, 2009 given to FM before releaze" xfId="2911"/>
    <cellStyle name="_ForwardMCR" xfId="780"/>
    <cellStyle name="_ForwardMCR 2" xfId="2912"/>
    <cellStyle name="_ForwardMCR_Associate Impairement (final) from tanveer" xfId="2913"/>
    <cellStyle name="_ForwardMCR_BOD Accounts (Standalone) Mar 2011 final for signing" xfId="2914"/>
    <cellStyle name="_ForwardMCR_BOD Accounts (Standalone) Sep 2010" xfId="2915"/>
    <cellStyle name="_ForwardMCR_BOD Accounts (Standalone) Sep 2010 2" xfId="2916"/>
    <cellStyle name="_ForwardMCR_BOD Accounts (Standalone) Sep 2010 3" xfId="2917"/>
    <cellStyle name="_ForwardMCR_BOD Accounts (Standalone) Sep 2010 4" xfId="2918"/>
    <cellStyle name="_ForwardMCR_BOD Accounts (Standalone) Sep 2010_FORM 23 PKR" xfId="2919"/>
    <cellStyle name="_ForwardMCR_BOD Accounts (Standalone) Sep 2010_FORM 23 REVISED FINAL(12-7-2011) (2)" xfId="2920"/>
    <cellStyle name="_ForwardMCR_BOD Accounts (Standalone) Sep 2010_OVERSEAS FORM 23 FINAL" xfId="2921"/>
    <cellStyle name="_ForwardMCR_BOD Accounts (Standalone) Sep 2010_OVS forms June 2011" xfId="2922"/>
    <cellStyle name="_ForwardMCR_BOD Accounts (Standalone) Sep 2010_OVS forms June 2011 2" xfId="2923"/>
    <cellStyle name="_ForwardMCR_BOD Accounts (Standalone) Sep 2010_OVS forms June 2011 3" xfId="2924"/>
    <cellStyle name="_ForwardMCR_BOD Accounts (Standalone) Sep 2010_OVS forms June 2011 4" xfId="2925"/>
    <cellStyle name="_ForwardMCR_Draft of RP given for accounts Dec 2010 Feb 3 2011" xfId="2926"/>
    <cellStyle name="_ForwardMCR_Draft of RP given for accounts Dec 2010 Feb 3 2011 (2)" xfId="2927"/>
    <cellStyle name="_ForwardMCR_Draft of RP given for accounts Dec 2010 Feb 3 2011 (2) 2" xfId="2928"/>
    <cellStyle name="_ForwardMCR_Draft of RP given for accounts Dec 2010 Feb 3 2011 (2) 3" xfId="2929"/>
    <cellStyle name="_ForwardMCR_Draft of RP given for accounts Dec 2010 Feb 3 2011 (2) 4" xfId="2930"/>
    <cellStyle name="_ForwardMCR_Draft of RP given for accounts Dec 2010 Feb 3 2011 (2)_FORM 23 PKR" xfId="2931"/>
    <cellStyle name="_ForwardMCR_Draft of RP given for accounts Dec 2010 Feb 3 2011 (2)_FORM 23 REVISED FINAL(12-7-2011) (2)" xfId="2932"/>
    <cellStyle name="_ForwardMCR_Draft of RP given for accounts Dec 2010 Feb 3 2011 (2)_OVERSEAS FORM 23 FINAL" xfId="2933"/>
    <cellStyle name="_ForwardMCR_Draft of RP given for accounts Dec 2010 Feb 3 2011 (2)_OVS forms June 2011" xfId="2934"/>
    <cellStyle name="_ForwardMCR_Draft of RP given for accounts Dec 2010 Feb 3 2011 (2)_OVS forms June 2011 2" xfId="2935"/>
    <cellStyle name="_ForwardMCR_Draft of RP given for accounts Dec 2010 Feb 3 2011 (2)_OVS forms June 2011 3" xfId="2936"/>
    <cellStyle name="_ForwardMCR_Draft of RP given for accounts Dec 2010 Feb 3 2011 (2)_OVS forms June 2011 4" xfId="2937"/>
    <cellStyle name="_ForwardMCR_Draft of RP given for accounts Dec 2010 Feb 3 2011 2" xfId="2938"/>
    <cellStyle name="_ForwardMCR_Draft of RP given for accounts Dec 2010 Feb 3 2011 3" xfId="2939"/>
    <cellStyle name="_ForwardMCR_Draft of RP given for accounts Dec 2010 Feb 3 2011 4" xfId="2940"/>
    <cellStyle name="_ForwardMCR_Draft of RP given for accounts Dec 2010 Feb 3 2011_FORM 23 PKR" xfId="2941"/>
    <cellStyle name="_ForwardMCR_Draft of RP given for accounts Dec 2010 Feb 3 2011_FORM 23 REVISED FINAL(12-7-2011) (2)" xfId="2942"/>
    <cellStyle name="_ForwardMCR_Draft of RP given for accounts Dec 2010 Feb 3 2011_OVERSEAS FORM 23 FINAL" xfId="2943"/>
    <cellStyle name="_ForwardMCR_Draft of RP given for accounts Dec 2010 Feb 3 2011_OVS forms June 2011" xfId="2944"/>
    <cellStyle name="_ForwardMCR_Draft of RP given for accounts Dec 2010 Feb 3 2011_OVS forms June 2011 2" xfId="2945"/>
    <cellStyle name="_ForwardMCR_Draft of RP given for accounts Dec 2010 Feb 3 2011_OVS forms June 2011 3" xfId="2946"/>
    <cellStyle name="_ForwardMCR_Draft of RP given for accounts Dec 2010 Feb 3 2011_OVS forms June 2011 4" xfId="2947"/>
    <cellStyle name="_ForwardMCR_Final Deposits Key management Mar 2011 KM" xfId="2948"/>
    <cellStyle name="_ForwardMCR_FORM 18 DEPOSIT SUBSD " xfId="2949"/>
    <cellStyle name="_ForwardMCR_FORM 18 FINAL (2)" xfId="2950"/>
    <cellStyle name="_ForwardMCR_Provision for diminiution as at Dec 31 2011(Muneer)" xfId="2951"/>
    <cellStyle name="_Group exposure compliance final 020110" xfId="42756"/>
    <cellStyle name="_Group exposure compliance final 020110_Dividend income - MCPF - June 30, 2010" xfId="42757"/>
    <cellStyle name="_Group exposure compliance final 020110_MCPF investement 2010" xfId="42758"/>
    <cellStyle name="_information not provided" xfId="2952"/>
    <cellStyle name="_information not provided 2" xfId="2953"/>
    <cellStyle name="_inv top sheet" xfId="42759"/>
    <cellStyle name="_investmnet HFT 2010" xfId="42760"/>
    <cellStyle name="_JS FOF Accounts 30-06-2009 with complete disclosures" xfId="781"/>
    <cellStyle name="_JS FOF Accounts 30-06-2009 with complete disclosures_JS AAA Fund Accounts 28.02.2011" xfId="782"/>
    <cellStyle name="_JSCL Separate FS - JUNE 2009-02-09-09" xfId="2954"/>
    <cellStyle name="_June 2009 LCF FINAL" xfId="783"/>
    <cellStyle name="_June 2009 LCF FINAL_Cashflow" xfId="784"/>
    <cellStyle name="_June 2009 LCF FINAL_JS Cash Fund Accounts June 2010 draf iv" xfId="785"/>
    <cellStyle name="_June 2010 LCF FINAL" xfId="786"/>
    <cellStyle name="_Liabilities ( Income Fund)" xfId="787"/>
    <cellStyle name="_Liabilities ( Income Fund) 2" xfId="788"/>
    <cellStyle name="_Liabilities ( Income Fund)_Accounts - Stock Fund 2010 (18-8-10)" xfId="789"/>
    <cellStyle name="_Liabilities ( Income Fund)_Quarter ended September 30, 2010" xfId="790"/>
    <cellStyle name="_Liabilities ( Income Fund)_Xl0000151" xfId="791"/>
    <cellStyle name="_May 2010 LCF FINAL" xfId="792"/>
    <cellStyle name="_MBF - average report" xfId="42761"/>
    <cellStyle name="_MBF - average report_Dividend income - MCPF - June 30, 2010" xfId="42762"/>
    <cellStyle name="_MBF - average report_MCPF investement 2010" xfId="42763"/>
    <cellStyle name="_MCPF HFT" xfId="42764"/>
    <cellStyle name="_MCR December 2007" xfId="793"/>
    <cellStyle name="_MCR December 2007 2" xfId="2955"/>
    <cellStyle name="_MCR December 2007_Associate Impairement (final) from tanveer" xfId="2956"/>
    <cellStyle name="_MCR December 2007_BOD Accounts (Standalone) Mar 2011 final for signing" xfId="2957"/>
    <cellStyle name="_MCR December 2007_BOD Accounts (Standalone) Sep 2010" xfId="2958"/>
    <cellStyle name="_MCR December 2007_BOD Accounts (Standalone) Sep 2010 2" xfId="2959"/>
    <cellStyle name="_MCR December 2007_BOD Accounts (Standalone) Sep 2010 3" xfId="2960"/>
    <cellStyle name="_MCR December 2007_BOD Accounts (Standalone) Sep 2010 4" xfId="2961"/>
    <cellStyle name="_MCR December 2007_BOD Accounts (Standalone) Sep 2010_FORM 23 PKR" xfId="2962"/>
    <cellStyle name="_MCR December 2007_BOD Accounts (Standalone) Sep 2010_FORM 23 REVISED FINAL(12-7-2011) (2)" xfId="2963"/>
    <cellStyle name="_MCR December 2007_BOD Accounts (Standalone) Sep 2010_OVERSEAS FORM 23 FINAL" xfId="2964"/>
    <cellStyle name="_MCR December 2007_BOD Accounts (Standalone) Sep 2010_OVS forms June 2011" xfId="2965"/>
    <cellStyle name="_MCR December 2007_BOD Accounts (Standalone) Sep 2010_OVS forms June 2011 2" xfId="2966"/>
    <cellStyle name="_MCR December 2007_BOD Accounts (Standalone) Sep 2010_OVS forms June 2011 3" xfId="2967"/>
    <cellStyle name="_MCR December 2007_BOD Accounts (Standalone) Sep 2010_OVS forms June 2011 4" xfId="2968"/>
    <cellStyle name="_MCR December 2007_Draft of RP given for accounts Dec 2010 Feb 3 2011" xfId="2969"/>
    <cellStyle name="_MCR December 2007_Draft of RP given for accounts Dec 2010 Feb 3 2011 (2)" xfId="2970"/>
    <cellStyle name="_MCR December 2007_Draft of RP given for accounts Dec 2010 Feb 3 2011 (2) 2" xfId="2971"/>
    <cellStyle name="_MCR December 2007_Draft of RP given for accounts Dec 2010 Feb 3 2011 (2) 3" xfId="2972"/>
    <cellStyle name="_MCR December 2007_Draft of RP given for accounts Dec 2010 Feb 3 2011 (2) 4" xfId="2973"/>
    <cellStyle name="_MCR December 2007_Draft of RP given for accounts Dec 2010 Feb 3 2011 (2)_FORM 23 PKR" xfId="2974"/>
    <cellStyle name="_MCR December 2007_Draft of RP given for accounts Dec 2010 Feb 3 2011 (2)_FORM 23 REVISED FINAL(12-7-2011) (2)" xfId="2975"/>
    <cellStyle name="_MCR December 2007_Draft of RP given for accounts Dec 2010 Feb 3 2011 (2)_OVERSEAS FORM 23 FINAL" xfId="2976"/>
    <cellStyle name="_MCR December 2007_Draft of RP given for accounts Dec 2010 Feb 3 2011 (2)_OVS forms June 2011" xfId="2977"/>
    <cellStyle name="_MCR December 2007_Draft of RP given for accounts Dec 2010 Feb 3 2011 (2)_OVS forms June 2011 2" xfId="2978"/>
    <cellStyle name="_MCR December 2007_Draft of RP given for accounts Dec 2010 Feb 3 2011 (2)_OVS forms June 2011 3" xfId="2979"/>
    <cellStyle name="_MCR December 2007_Draft of RP given for accounts Dec 2010 Feb 3 2011 (2)_OVS forms June 2011 4" xfId="2980"/>
    <cellStyle name="_MCR December 2007_Draft of RP given for accounts Dec 2010 Feb 3 2011 2" xfId="2981"/>
    <cellStyle name="_MCR December 2007_Draft of RP given for accounts Dec 2010 Feb 3 2011 3" xfId="2982"/>
    <cellStyle name="_MCR December 2007_Draft of RP given for accounts Dec 2010 Feb 3 2011 4" xfId="2983"/>
    <cellStyle name="_MCR December 2007_Draft of RP given for accounts Dec 2010 Feb 3 2011_FORM 23 PKR" xfId="2984"/>
    <cellStyle name="_MCR December 2007_Draft of RP given for accounts Dec 2010 Feb 3 2011_FORM 23 REVISED FINAL(12-7-2011) (2)" xfId="2985"/>
    <cellStyle name="_MCR December 2007_Draft of RP given for accounts Dec 2010 Feb 3 2011_OVERSEAS FORM 23 FINAL" xfId="2986"/>
    <cellStyle name="_MCR December 2007_Draft of RP given for accounts Dec 2010 Feb 3 2011_OVS forms June 2011" xfId="2987"/>
    <cellStyle name="_MCR December 2007_Draft of RP given for accounts Dec 2010 Feb 3 2011_OVS forms June 2011 2" xfId="2988"/>
    <cellStyle name="_MCR December 2007_Draft of RP given for accounts Dec 2010 Feb 3 2011_OVS forms June 2011 3" xfId="2989"/>
    <cellStyle name="_MCR December 2007_Draft of RP given for accounts Dec 2010 Feb 3 2011_OVS forms June 2011 4" xfId="2990"/>
    <cellStyle name="_MCR December 2007_Final Deposits Key management Mar 2011 KM" xfId="2991"/>
    <cellStyle name="_MCR December 2007_FORM 18 DEPOSIT SUBSD " xfId="2992"/>
    <cellStyle name="_MCR December 2007_FORM 18 FINAL (2)" xfId="2993"/>
    <cellStyle name="_MCR December 2007_Provision for diminiution as at Dec 31 2011(Muneer)" xfId="2994"/>
    <cellStyle name="_MIF Investments 2010" xfId="42765"/>
    <cellStyle name="_MIF TOTAL" xfId="42766"/>
    <cellStyle name="_MIF TOTAL_Dividend income - MCPF - June 30, 2010" xfId="42767"/>
    <cellStyle name="_MIF TOTAL_MCPF investement 2010" xfId="42768"/>
    <cellStyle name="_moving average HFT" xfId="42769"/>
    <cellStyle name="_moving average HFT_Dividend income - MCPF - June 30, 2010" xfId="42770"/>
    <cellStyle name="_moving average HFT_MCPF investement 2010" xfId="42771"/>
    <cellStyle name="_MYASCO Accouts BRR 31 Dec,2006 (Final)" xfId="2995"/>
    <cellStyle name="_MYASCO Accouts BRR 31 Dec,2006 (Final)_Accounts February 28, 2010" xfId="2996"/>
    <cellStyle name="_MYASCO Accouts BRR 31 Dec,2006 (Final)_Accounts February 28, 2010_Accounts September 30, 2010 BRRGM" xfId="2997"/>
    <cellStyle name="_MYASCO Accouts BRR 31 Dec,2006 (Final)_Accounts September 30, 2010" xfId="2998"/>
    <cellStyle name="_MYASCO Accouts BRR 31 Dec,2006 (Final)_Book2" xfId="2999"/>
    <cellStyle name="_MYASCO Accouts BRR 31 Dec,2006 (Final)_csm provisio details 30-06-2012" xfId="3000"/>
    <cellStyle name="_MYASCO Accouts BRR 31 Dec,2006 (Final)_Final CSM Draft Financials Statement Dec 31, 2009 given to FM before releaze" xfId="3001"/>
    <cellStyle name="_nisha unrealised gain" xfId="42772"/>
    <cellStyle name="_nisha unrealised gain_Capital Gain - MCPF 2010" xfId="42773"/>
    <cellStyle name="_November 2009 LCF FINAL" xfId="794"/>
    <cellStyle name="_Orix Investment Bank -19-09-07 4.40" xfId="3002"/>
    <cellStyle name="_PGF june 2008" xfId="795"/>
    <cellStyle name="_realised gain on sale of investment" xfId="42774"/>
    <cellStyle name="_realised gain on sale of investment_Capital Gain - MCPF 2010" xfId="42775"/>
    <cellStyle name="_Revised Notes l Accounts Final 04.03.2009" xfId="796"/>
    <cellStyle name="_Revised Notes l Accounts Final 04.03.2009 2" xfId="3003"/>
    <cellStyle name="_Revised Notes l Accounts Final 04.03.2009_BOD Accounts (Standalone) Mar 2011 final for signing" xfId="3004"/>
    <cellStyle name="_Revised Notes l Accounts Final 04.03.2009_Consolidatd Form 1A" xfId="797"/>
    <cellStyle name="_Revised Notes l Accounts Final 04.03.2009_Consolidatd Form 1A 2" xfId="3005"/>
    <cellStyle name="_Revised Notes l Accounts Final 04.03.2009_Consolidatd Form 1A_1. SBP QRC 30 Sep 10 (Trial 22oct) Final" xfId="798"/>
    <cellStyle name="_Revised Notes l Accounts Final 04.03.2009_Consolidatd Form 1A_1. SBP QRC 30 Sep 10 (Trial 22oct) Final 2" xfId="3006"/>
    <cellStyle name="_Revised Notes l Accounts Final 04.03.2009_Consolidatd Form 1A_1. SBP QRC 30 Sep 10 (Trial 22oct) Final 3" xfId="3007"/>
    <cellStyle name="_Revised Notes l Accounts Final 04.03.2009_Consolidatd Form 1A_1. SBP QRC 30 Sep 10 (Trial 22oct) Final 4" xfId="3008"/>
    <cellStyle name="_Revised Notes l Accounts Final 04.03.2009_Consolidatd Form 1A_1. SBP QRC 30 Sep 10 (Trial 22oct) Final_Final Deposits Key management Mar 2011 KM" xfId="3009"/>
    <cellStyle name="_Revised Notes l Accounts Final 04.03.2009_Consolidatd Form 1A_1. SBP QRC 30 Sep 10 (Trial 22oct) Final_FORM 23 FINAL" xfId="3010"/>
    <cellStyle name="_Revised Notes l Accounts Final 04.03.2009_Consolidatd Form 1A_1. SBP QRC 30 Sep 10 (Trial 22oct) Final_OVS forms June 2011" xfId="3011"/>
    <cellStyle name="_Revised Notes l Accounts Final 04.03.2009_Consolidatd Form 1A_1. SBP QRC 30 Sep 10 (Trial 22oct) Final_OVS forms June 2011 2" xfId="3012"/>
    <cellStyle name="_Revised Notes l Accounts Final 04.03.2009_Consolidatd Form 1A_1. SBP QRC 30 Sep 10 (Trial 22oct) Final_OVS forms June 2011 3" xfId="3013"/>
    <cellStyle name="_Revised Notes l Accounts Final 04.03.2009_Consolidatd Form 1A_1. SBP QRC 30 Sep 10 (Trial 22oct) Final_OVS forms June 2011 4" xfId="3014"/>
    <cellStyle name="_Revised Notes l Accounts Final 04.03.2009_Consolidatd Form 1A_BOD Accounts (Standalone) Mar 2011 final for signing" xfId="3015"/>
    <cellStyle name="_Revised Notes l Accounts Final 04.03.2009_Consolidatd Form 1A_Final Deposits Key management Mar 2011 KM" xfId="3016"/>
    <cellStyle name="_Revised Notes l Accounts Final 04.03.2009_Consolidatd Form 1A_FORM 18 DEPOSIT SUBSD " xfId="3017"/>
    <cellStyle name="_Revised Notes l Accounts Final 04.03.2009_Consolidatd Form 1A_FORM 18 FINAL (2)" xfId="3018"/>
    <cellStyle name="_Revised Notes l Accounts Final 04.03.2009_Deposits" xfId="799"/>
    <cellStyle name="_Revised Notes l Accounts Final 04.03.2009_Deposits 2" xfId="3019"/>
    <cellStyle name="_Revised Notes l Accounts Final 04.03.2009_Deposits_BOD Accounts (Standalone) Mar 2011 final for signing" xfId="3020"/>
    <cellStyle name="_Revised Notes l Accounts Final 04.03.2009_Deposits_UBL Annual Accounts Dec 2011 12 Feb 2012 Final" xfId="3021"/>
    <cellStyle name="_Revised Notes l Accounts Final 04.03.2009_depost govt. parites" xfId="800"/>
    <cellStyle name="_Revised Notes l Accounts Final 04.03.2009_depost govt. parites 2" xfId="3022"/>
    <cellStyle name="_Revised Notes l Accounts Final 04.03.2009_depost govt. parites_BOD Accounts (Standalone) Mar 2011 final for signing" xfId="3023"/>
    <cellStyle name="_Revised Notes l Accounts Final 04.03.2009_depost govt. parites_UBL Annual Accounts Dec 2011 12 Feb 2012 Final" xfId="3024"/>
    <cellStyle name="_Revised Notes l Accounts Final 04.03.2009_Final Fixed Assets 2010 " xfId="3025"/>
    <cellStyle name="_Revised Notes l Accounts Final 04.03.2009_FORM 12" xfId="801"/>
    <cellStyle name="_Revised Notes l Accounts Final 04.03.2009_FORM 12 2" xfId="3026"/>
    <cellStyle name="_Revised Notes l Accounts Final 04.03.2009_FORM 12_BOD Accounts (Standalone) Mar 2011 final for signing" xfId="3027"/>
    <cellStyle name="_Revised Notes l Accounts Final 04.03.2009_FORM 12_Final Fixed Assets 2010 " xfId="3028"/>
    <cellStyle name="_Revised Notes l Accounts Final 04.03.2009_FORM 12_Oman Fixed Assets 2011 " xfId="3029"/>
    <cellStyle name="_Revised Notes l Accounts Final 04.03.2009_FORM 12_UBL Annual Accounts Dec 2011 12 Feb 2012 Final" xfId="3030"/>
    <cellStyle name="_Revised Notes l Accounts Final 04.03.2009_Form 13" xfId="802"/>
    <cellStyle name="_Revised Notes l Accounts Final 04.03.2009_Form 13 2" xfId="3031"/>
    <cellStyle name="_Revised Notes l Accounts Final 04.03.2009_Form 13_BOD Accounts (Standalone) Mar 2011 final for signing" xfId="3032"/>
    <cellStyle name="_Revised Notes l Accounts Final 04.03.2009_Form 13_UBL Annual Accounts Dec 2011 12 Feb 2012 Final" xfId="3033"/>
    <cellStyle name="_Revised Notes l Accounts Final 04.03.2009_FORM 15 06-07" xfId="803"/>
    <cellStyle name="_Revised Notes l Accounts Final 04.03.2009_FORM 15 06-07 2" xfId="3034"/>
    <cellStyle name="_Revised Notes l Accounts Final 04.03.2009_FORM 15 06-07_BOD Accounts (Standalone) Mar 2011 final for signing" xfId="3035"/>
    <cellStyle name="_Revised Notes l Accounts Final 04.03.2009_FORM 15 06-07_UBL Annual Accounts Dec 2011 12 Feb 2012 Final" xfId="3036"/>
    <cellStyle name="_Revised Notes l Accounts Final 04.03.2009_FORM 16 " xfId="804"/>
    <cellStyle name="_Revised Notes l Accounts Final 04.03.2009_FORM 16  2" xfId="3037"/>
    <cellStyle name="_Revised Notes l Accounts Final 04.03.2009_FORM 16 _BOD Accounts (Standalone) Mar 2011 final for signing" xfId="3038"/>
    <cellStyle name="_Revised Notes l Accounts Final 04.03.2009_FORM 16 _UBL Annual Accounts Dec 2011 12 Feb 2012 Final" xfId="3039"/>
    <cellStyle name="_Revised Notes l Accounts Final 04.03.2009_FORM 18" xfId="805"/>
    <cellStyle name="_Revised Notes l Accounts Final 04.03.2009_FORM 18 2" xfId="3040"/>
    <cellStyle name="_Revised Notes l Accounts Final 04.03.2009_FORM 18_BOD Accounts (Standalone) Mar 2011 final for signing" xfId="3041"/>
    <cellStyle name="_Revised Notes l Accounts Final 04.03.2009_FORM 18_UBL Annual Accounts Dec 2011 12 Feb 2012 Final" xfId="3042"/>
    <cellStyle name="_Revised Notes l Accounts Final 04.03.2009_FORM 1A" xfId="806"/>
    <cellStyle name="_Revised Notes l Accounts Final 04.03.2009_Form 1-A" xfId="807"/>
    <cellStyle name="_Revised Notes l Accounts Final 04.03.2009_FORM 1A 2" xfId="3043"/>
    <cellStyle name="_Revised Notes l Accounts Final 04.03.2009_Form 1-A 2" xfId="3044"/>
    <cellStyle name="_Revised Notes l Accounts Final 04.03.2009_FORM 1A_BOD Accounts (Standalone) Mar 2011 final for signing" xfId="3045"/>
    <cellStyle name="_Revised Notes l Accounts Final 04.03.2009_Form 1-A_BOD Accounts (Standalone) Mar 2011 final for signing" xfId="3046"/>
    <cellStyle name="_Revised Notes l Accounts Final 04.03.2009_FORM 1A_UBL Annual Accounts Dec 2011 12 Feb 2012 Final" xfId="3047"/>
    <cellStyle name="_Revised Notes l Accounts Final 04.03.2009_Form 1-A_UBL Annual Accounts Dec 2011 12 Feb 2012 Final" xfId="3048"/>
    <cellStyle name="_Revised Notes l Accounts Final 04.03.2009_FORM 22" xfId="808"/>
    <cellStyle name="_Revised Notes l Accounts Final 04.03.2009_FORM 22 2" xfId="3049"/>
    <cellStyle name="_Revised Notes l Accounts Final 04.03.2009_FORM 22_BOD Accounts (Standalone) Mar 2011 final for signing" xfId="3050"/>
    <cellStyle name="_Revised Notes l Accounts Final 04.03.2009_FORM 22_UBL Annual Accounts Dec 2011 12 Feb 2012 Final" xfId="3051"/>
    <cellStyle name="_Revised Notes l Accounts Final 04.03.2009_FORM 23" xfId="809"/>
    <cellStyle name="_Revised Notes l Accounts Final 04.03.2009_FORM 23 2" xfId="3052"/>
    <cellStyle name="_Revised Notes l Accounts Final 04.03.2009_FORM 23_BOD Accounts (Standalone) Mar 2011 final for signing" xfId="3053"/>
    <cellStyle name="_Revised Notes l Accounts Final 04.03.2009_FORM 23_UBL Annual Accounts Dec 2011 12 Feb 2012 Final" xfId="3054"/>
    <cellStyle name="_Revised Notes l Accounts Final 04.03.2009_FORM 24" xfId="810"/>
    <cellStyle name="_Revised Notes l Accounts Final 04.03.2009_FORM 24 2" xfId="3055"/>
    <cellStyle name="_Revised Notes l Accounts Final 04.03.2009_FORM 24_BOD Accounts (Standalone) Mar 2011 final for signing" xfId="3056"/>
    <cellStyle name="_Revised Notes l Accounts Final 04.03.2009_FORM 24_UBL Annual Accounts Dec 2011 12 Feb 2012 Final" xfId="3057"/>
    <cellStyle name="_Revised Notes l Accounts Final 04.03.2009_FORM 3 B" xfId="811"/>
    <cellStyle name="_Revised Notes l Accounts Final 04.03.2009_FORM 3 B 2" xfId="3058"/>
    <cellStyle name="_Revised Notes l Accounts Final 04.03.2009_FORM 3 B_BOD Accounts (Standalone) Mar 2011 final for signing" xfId="3059"/>
    <cellStyle name="_Revised Notes l Accounts Final 04.03.2009_FORM 3 B_UBL Annual Accounts Dec 2011 12 Feb 2012 Final" xfId="3060"/>
    <cellStyle name="_Revised Notes l Accounts Final 04.03.2009_Form 3 C" xfId="812"/>
    <cellStyle name="_Revised Notes l Accounts Final 04.03.2009_Form 3 C 2" xfId="3061"/>
    <cellStyle name="_Revised Notes l Accounts Final 04.03.2009_Form 3 C_BOD Accounts (Standalone) Mar 2011 final for signing" xfId="3062"/>
    <cellStyle name="_Revised Notes l Accounts Final 04.03.2009_Form 3 C_UBL Annual Accounts Dec 2011 12 Feb 2012 Final" xfId="3063"/>
    <cellStyle name="_Revised Notes l Accounts Final 04.03.2009_Form 3 D" xfId="813"/>
    <cellStyle name="_Revised Notes l Accounts Final 04.03.2009_Form 3 D 2" xfId="3064"/>
    <cellStyle name="_Revised Notes l Accounts Final 04.03.2009_Form 3 D_BOD Accounts (Standalone) Mar 2011 final for signing" xfId="3065"/>
    <cellStyle name="_Revised Notes l Accounts Final 04.03.2009_Form 3 D_UBL Annual Accounts Dec 2011 12 Feb 2012 Final" xfId="3066"/>
    <cellStyle name="_Revised Notes l Accounts Final 04.03.2009_Form 35" xfId="814"/>
    <cellStyle name="_Revised Notes l Accounts Final 04.03.2009_Form 35 2" xfId="3067"/>
    <cellStyle name="_Revised Notes l Accounts Final 04.03.2009_Form 35_BOD Accounts (Standalone) Mar 2011 final for signing" xfId="3068"/>
    <cellStyle name="_Revised Notes l Accounts Final 04.03.2009_Form 35_UBL Annual Accounts Dec 2011 12 Feb 2012 Final" xfId="3069"/>
    <cellStyle name="_Revised Notes l Accounts Final 04.03.2009_Govt. Advances" xfId="815"/>
    <cellStyle name="_Revised Notes l Accounts Final 04.03.2009_Govt. Advances 2" xfId="3070"/>
    <cellStyle name="_Revised Notes l Accounts Final 04.03.2009_Govt. Advances_BOD Accounts (Standalone) Mar 2011 final for signing" xfId="3071"/>
    <cellStyle name="_Revised Notes l Accounts Final 04.03.2009_Govt. Advances_Final Fixed Assets 2010 " xfId="3072"/>
    <cellStyle name="_Revised Notes l Accounts Final 04.03.2009_Govt. Advances_Oman Fixed Assets 2011 " xfId="3073"/>
    <cellStyle name="_Revised Notes l Accounts Final 04.03.2009_Govt. Advances_UBL Annual Accounts Dec 2011 12 Feb 2012 Final" xfId="3074"/>
    <cellStyle name="_Revised Notes l Accounts Final 04.03.2009_Oman Fixed Assets 2011 " xfId="3075"/>
    <cellStyle name="_Revised Notes l Accounts Final 04.03.2009_Output 1 (299 AO)" xfId="816"/>
    <cellStyle name="_Revised Notes l Accounts Final 04.03.2009_Output 1 (299 AO) 2" xfId="3076"/>
    <cellStyle name="_Revised Notes l Accounts Final 04.03.2009_Output 1 (299 AO)_BOD Accounts (Standalone) Mar 2011 final for signing" xfId="3077"/>
    <cellStyle name="_Revised Notes l Accounts Final 04.03.2009_Output 1 (299 AO)_Final Fixed Assets 2010 " xfId="3078"/>
    <cellStyle name="_Revised Notes l Accounts Final 04.03.2009_Output 1 (299 AO)_Oman Fixed Assets 2011 " xfId="3079"/>
    <cellStyle name="_Revised Notes l Accounts Final 04.03.2009_Output 1 (299 AO)_UBL Annual Accounts Dec 2011 12 Feb 2012 Final" xfId="3080"/>
    <cellStyle name="_Revised Notes l Accounts Final 04.03.2009_SBP QRC 31 12 09 (Jan 24)" xfId="817"/>
    <cellStyle name="_Revised Notes l Accounts Final 04.03.2009_SBP QRC 31 12 09 (Jan 24) 2" xfId="3081"/>
    <cellStyle name="_Revised Notes l Accounts Final 04.03.2009_SBP QRC 31 12 09 (Jan 24)_BOD Accounts (Standalone) Mar 2011 final for signing" xfId="3082"/>
    <cellStyle name="_Revised Notes l Accounts Final 04.03.2009_SBP QRC 31 12 09 (Jan 24)_UBL Annual Accounts Dec 2011 12 Feb 2012 Final" xfId="3083"/>
    <cellStyle name="_Revised Notes l Accounts Final 04.03.2009_UBL Annual Accounts Dec 2011 12 Feb 2012 Final" xfId="3084"/>
    <cellStyle name="_SAP Break ups for Dec 2008" xfId="2591"/>
    <cellStyle name="_SBP QUERY 22 05 2009" xfId="818"/>
    <cellStyle name="_SBP QUERY 22 05 2009 2" xfId="3085"/>
    <cellStyle name="_SBP QUERY 22 05 2009_BOD Accounts (Standalone) Mar 2011 final for signing" xfId="3086"/>
    <cellStyle name="_SBP QUERY 22 05 2009_Final Fixed Assets 2010 " xfId="3087"/>
    <cellStyle name="_SBP QUERY 22 05 2009_Oman Fixed Assets 2011 " xfId="3088"/>
    <cellStyle name="_SBP QUERY 22 05 2009_UBL Annual Accounts Dec 2011 12 Feb 2012 Final" xfId="3089"/>
    <cellStyle name="_SBP Standalone" xfId="819"/>
    <cellStyle name="_SBP Standalone 2" xfId="3090"/>
    <cellStyle name="_SBP Standalone_BOD Accounts (Standalone) Mar 2011 final for signing" xfId="3091"/>
    <cellStyle name="_SBP Standalone_UBL Annual Accounts Dec 2011 12 Feb 2012 Final" xfId="3092"/>
    <cellStyle name="_SBP-67-3" xfId="3093"/>
    <cellStyle name="_SBP-67-3_Consumer_Annexures_Tatheer_Samba" xfId="3094"/>
    <cellStyle name="_SBP-ORM-SA-DEC08" xfId="820"/>
    <cellStyle name="_SBP-ORM-SA-DEC08 2" xfId="3095"/>
    <cellStyle name="_SBP-ORM-SA-DEC08_Associate Impairement (final) from tanveer" xfId="3096"/>
    <cellStyle name="_SBP-ORM-SA-DEC08_BOD Accounts (Standalone) Mar 2011 final for signing" xfId="3097"/>
    <cellStyle name="_SBP-ORM-SA-DEC08_BOD Accounts (Standalone) Sep 2010" xfId="3098"/>
    <cellStyle name="_SBP-ORM-SA-DEC08_BOD Accounts (Standalone) Sep 2010 2" xfId="3099"/>
    <cellStyle name="_SBP-ORM-SA-DEC08_BOD Accounts (Standalone) Sep 2010 3" xfId="3100"/>
    <cellStyle name="_SBP-ORM-SA-DEC08_BOD Accounts (Standalone) Sep 2010 4" xfId="3101"/>
    <cellStyle name="_SBP-ORM-SA-DEC08_BOD Accounts (Standalone) Sep 2010_FORM 23 PKR" xfId="3102"/>
    <cellStyle name="_SBP-ORM-SA-DEC08_BOD Accounts (Standalone) Sep 2010_FORM 23 REVISED FINAL(12-7-2011) (2)" xfId="3103"/>
    <cellStyle name="_SBP-ORM-SA-DEC08_BOD Accounts (Standalone) Sep 2010_OVERSEAS FORM 23 FINAL" xfId="3104"/>
    <cellStyle name="_SBP-ORM-SA-DEC08_BOD Accounts (Standalone) Sep 2010_OVS forms June 2011" xfId="3105"/>
    <cellStyle name="_SBP-ORM-SA-DEC08_BOD Accounts (Standalone) Sep 2010_OVS forms June 2011 2" xfId="3106"/>
    <cellStyle name="_SBP-ORM-SA-DEC08_BOD Accounts (Standalone) Sep 2010_OVS forms June 2011 3" xfId="3107"/>
    <cellStyle name="_SBP-ORM-SA-DEC08_BOD Accounts (Standalone) Sep 2010_OVS forms June 2011 4" xfId="3108"/>
    <cellStyle name="_SBP-ORM-SA-DEC08_Draft of RP given for accounts Dec 2010 Feb 3 2011" xfId="3109"/>
    <cellStyle name="_SBP-ORM-SA-DEC08_Draft of RP given for accounts Dec 2010 Feb 3 2011 (2)" xfId="3110"/>
    <cellStyle name="_SBP-ORM-SA-DEC08_Draft of RP given for accounts Dec 2010 Feb 3 2011 (2) 2" xfId="3111"/>
    <cellStyle name="_SBP-ORM-SA-DEC08_Draft of RP given for accounts Dec 2010 Feb 3 2011 (2) 3" xfId="3112"/>
    <cellStyle name="_SBP-ORM-SA-DEC08_Draft of RP given for accounts Dec 2010 Feb 3 2011 (2) 4" xfId="3113"/>
    <cellStyle name="_SBP-ORM-SA-DEC08_Draft of RP given for accounts Dec 2010 Feb 3 2011 (2)_FORM 23 PKR" xfId="3114"/>
    <cellStyle name="_SBP-ORM-SA-DEC08_Draft of RP given for accounts Dec 2010 Feb 3 2011 (2)_FORM 23 REVISED FINAL(12-7-2011) (2)" xfId="3115"/>
    <cellStyle name="_SBP-ORM-SA-DEC08_Draft of RP given for accounts Dec 2010 Feb 3 2011 (2)_OVERSEAS FORM 23 FINAL" xfId="3116"/>
    <cellStyle name="_SBP-ORM-SA-DEC08_Draft of RP given for accounts Dec 2010 Feb 3 2011 (2)_OVS forms June 2011" xfId="3117"/>
    <cellStyle name="_SBP-ORM-SA-DEC08_Draft of RP given for accounts Dec 2010 Feb 3 2011 (2)_OVS forms June 2011 2" xfId="3118"/>
    <cellStyle name="_SBP-ORM-SA-DEC08_Draft of RP given for accounts Dec 2010 Feb 3 2011 (2)_OVS forms June 2011 3" xfId="3119"/>
    <cellStyle name="_SBP-ORM-SA-DEC08_Draft of RP given for accounts Dec 2010 Feb 3 2011 (2)_OVS forms June 2011 4" xfId="3120"/>
    <cellStyle name="_SBP-ORM-SA-DEC08_Draft of RP given for accounts Dec 2010 Feb 3 2011 2" xfId="3121"/>
    <cellStyle name="_SBP-ORM-SA-DEC08_Draft of RP given for accounts Dec 2010 Feb 3 2011 3" xfId="3122"/>
    <cellStyle name="_SBP-ORM-SA-DEC08_Draft of RP given for accounts Dec 2010 Feb 3 2011 4" xfId="3123"/>
    <cellStyle name="_SBP-ORM-SA-DEC08_Draft of RP given for accounts Dec 2010 Feb 3 2011_FORM 23 PKR" xfId="3124"/>
    <cellStyle name="_SBP-ORM-SA-DEC08_Draft of RP given for accounts Dec 2010 Feb 3 2011_FORM 23 REVISED FINAL(12-7-2011) (2)" xfId="3125"/>
    <cellStyle name="_SBP-ORM-SA-DEC08_Draft of RP given for accounts Dec 2010 Feb 3 2011_OVERSEAS FORM 23 FINAL" xfId="3126"/>
    <cellStyle name="_SBP-ORM-SA-DEC08_Draft of RP given for accounts Dec 2010 Feb 3 2011_OVS forms June 2011" xfId="3127"/>
    <cellStyle name="_SBP-ORM-SA-DEC08_Draft of RP given for accounts Dec 2010 Feb 3 2011_OVS forms June 2011 2" xfId="3128"/>
    <cellStyle name="_SBP-ORM-SA-DEC08_Draft of RP given for accounts Dec 2010 Feb 3 2011_OVS forms June 2011 3" xfId="3129"/>
    <cellStyle name="_SBP-ORM-SA-DEC08_Draft of RP given for accounts Dec 2010 Feb 3 2011_OVS forms June 2011 4" xfId="3130"/>
    <cellStyle name="_SBP-ORM-SA-DEC08_Final Deposits Key management Mar 2011 KM" xfId="3131"/>
    <cellStyle name="_SBP-ORM-SA-DEC08_FORM 18 DEPOSIT SUBSD " xfId="3132"/>
    <cellStyle name="_SBP-ORM-SA-DEC08_FORM 18 FINAL (2)" xfId="3133"/>
    <cellStyle name="_SBP-ORM-SA-DEC08_Provision for diminiution as at Dec 31 2011(Muneer)" xfId="3134"/>
    <cellStyle name="_schedule_4" xfId="821"/>
    <cellStyle name="_schedule_4 2" xfId="822"/>
    <cellStyle name="_schedule_4_Cashflow" xfId="823"/>
    <cellStyle name="_schedule_4_Cashflow 2" xfId="824"/>
    <cellStyle name="_schedule_4_JS Cash Fund Accounts June 2010 draf iv" xfId="825"/>
    <cellStyle name="_SCL-IFRS7 5-9-09" xfId="723"/>
    <cellStyle name="_September 2009 LCF FINAL" xfId="826"/>
    <cellStyle name="_Sheet1 (2)" xfId="42776"/>
    <cellStyle name="_standalone" xfId="827"/>
    <cellStyle name="_standalone 2" xfId="3135"/>
    <cellStyle name="_Standalone Financial Accounts  - June 2008- July 18, 2008 Final" xfId="828"/>
    <cellStyle name="_Standalone Financial Accounts  - June 2008- July 18, 2008 Final 2" xfId="3136"/>
    <cellStyle name="_Standalone Financial Accounts  - June 2008- July 18, 2008 Final_Associate Impairement (final) from tanveer" xfId="3137"/>
    <cellStyle name="_Standalone Financial Accounts  - June 2008- July 18, 2008 Final_BOD Accounts (Standalone) Mar 2011 final for signing" xfId="3138"/>
    <cellStyle name="_Standalone Financial Accounts  - June 2008- July 18, 2008 Final_BOD Accounts (Standalone) Sep 2010" xfId="3139"/>
    <cellStyle name="_Standalone Financial Accounts  - June 2008- July 18, 2008 Final_BOD Accounts (Standalone) Sep 2010 2" xfId="3140"/>
    <cellStyle name="_Standalone Financial Accounts  - June 2008- July 18, 2008 Final_BOD Accounts (Standalone) Sep 2010 3" xfId="3141"/>
    <cellStyle name="_Standalone Financial Accounts  - June 2008- July 18, 2008 Final_BOD Accounts (Standalone) Sep 2010 4" xfId="3142"/>
    <cellStyle name="_Standalone Financial Accounts  - June 2008- July 18, 2008 Final_BOD Accounts (Standalone) Sep 2010_FORM 23 PKR" xfId="3143"/>
    <cellStyle name="_Standalone Financial Accounts  - June 2008- July 18, 2008 Final_BOD Accounts (Standalone) Sep 2010_FORM 23 REVISED FINAL(12-7-2011) (2)" xfId="3144"/>
    <cellStyle name="_Standalone Financial Accounts  - June 2008- July 18, 2008 Final_BOD Accounts (Standalone) Sep 2010_OVERSEAS FORM 23 FINAL" xfId="3145"/>
    <cellStyle name="_Standalone Financial Accounts  - June 2008- July 18, 2008 Final_BOD Accounts (Standalone) Sep 2010_OVS forms June 2011" xfId="3146"/>
    <cellStyle name="_Standalone Financial Accounts  - June 2008- July 18, 2008 Final_BOD Accounts (Standalone) Sep 2010_OVS forms June 2011 2" xfId="3147"/>
    <cellStyle name="_Standalone Financial Accounts  - June 2008- July 18, 2008 Final_BOD Accounts (Standalone) Sep 2010_OVS forms June 2011 3" xfId="3148"/>
    <cellStyle name="_Standalone Financial Accounts  - June 2008- July 18, 2008 Final_BOD Accounts (Standalone) Sep 2010_OVS forms June 2011 4" xfId="3149"/>
    <cellStyle name="_Standalone Financial Accounts  - June 2008- July 18, 2008 Final_Draft of RP given for accounts Dec 2010 Feb 3 2011" xfId="3150"/>
    <cellStyle name="_Standalone Financial Accounts  - June 2008- July 18, 2008 Final_Draft of RP given for accounts Dec 2010 Feb 3 2011 (2)" xfId="3151"/>
    <cellStyle name="_Standalone Financial Accounts  - June 2008- July 18, 2008 Final_Draft of RP given for accounts Dec 2010 Feb 3 2011 (2) 2" xfId="3152"/>
    <cellStyle name="_Standalone Financial Accounts  - June 2008- July 18, 2008 Final_Draft of RP given for accounts Dec 2010 Feb 3 2011 (2) 3" xfId="3153"/>
    <cellStyle name="_Standalone Financial Accounts  - June 2008- July 18, 2008 Final_Draft of RP given for accounts Dec 2010 Feb 3 2011 (2) 4" xfId="3154"/>
    <cellStyle name="_Standalone Financial Accounts  - June 2008- July 18, 2008 Final_Draft of RP given for accounts Dec 2010 Feb 3 2011 (2)_FORM 23 PKR" xfId="3155"/>
    <cellStyle name="_Standalone Financial Accounts  - June 2008- July 18, 2008 Final_Draft of RP given for accounts Dec 2010 Feb 3 2011 (2)_FORM 23 REVISED FINAL(12-7-2011) (2)" xfId="3156"/>
    <cellStyle name="_Standalone Financial Accounts  - June 2008- July 18, 2008 Final_Draft of RP given for accounts Dec 2010 Feb 3 2011 (2)_OVERSEAS FORM 23 FINAL" xfId="3157"/>
    <cellStyle name="_Standalone Financial Accounts  - June 2008- July 18, 2008 Final_Draft of RP given for accounts Dec 2010 Feb 3 2011 (2)_OVS forms June 2011" xfId="3158"/>
    <cellStyle name="_Standalone Financial Accounts  - June 2008- July 18, 2008 Final_Draft of RP given for accounts Dec 2010 Feb 3 2011 (2)_OVS forms June 2011 2" xfId="3159"/>
    <cellStyle name="_Standalone Financial Accounts  - June 2008- July 18, 2008 Final_Draft of RP given for accounts Dec 2010 Feb 3 2011 (2)_OVS forms June 2011 3" xfId="3160"/>
    <cellStyle name="_Standalone Financial Accounts  - June 2008- July 18, 2008 Final_Draft of RP given for accounts Dec 2010 Feb 3 2011 (2)_OVS forms June 2011 4" xfId="3161"/>
    <cellStyle name="_Standalone Financial Accounts  - June 2008- July 18, 2008 Final_Draft of RP given for accounts Dec 2010 Feb 3 2011 2" xfId="3162"/>
    <cellStyle name="_Standalone Financial Accounts  - June 2008- July 18, 2008 Final_Draft of RP given for accounts Dec 2010 Feb 3 2011 3" xfId="3163"/>
    <cellStyle name="_Standalone Financial Accounts  - June 2008- July 18, 2008 Final_Draft of RP given for accounts Dec 2010 Feb 3 2011 4" xfId="3164"/>
    <cellStyle name="_Standalone Financial Accounts  - June 2008- July 18, 2008 Final_Draft of RP given for accounts Dec 2010 Feb 3 2011_FORM 23 PKR" xfId="3165"/>
    <cellStyle name="_Standalone Financial Accounts  - June 2008- July 18, 2008 Final_Draft of RP given for accounts Dec 2010 Feb 3 2011_FORM 23 REVISED FINAL(12-7-2011) (2)" xfId="3166"/>
    <cellStyle name="_Standalone Financial Accounts  - June 2008- July 18, 2008 Final_Draft of RP given for accounts Dec 2010 Feb 3 2011_OVERSEAS FORM 23 FINAL" xfId="3167"/>
    <cellStyle name="_Standalone Financial Accounts  - June 2008- July 18, 2008 Final_Draft of RP given for accounts Dec 2010 Feb 3 2011_OVS forms June 2011" xfId="3168"/>
    <cellStyle name="_Standalone Financial Accounts  - June 2008- July 18, 2008 Final_Draft of RP given for accounts Dec 2010 Feb 3 2011_OVS forms June 2011 2" xfId="3169"/>
    <cellStyle name="_Standalone Financial Accounts  - June 2008- July 18, 2008 Final_Draft of RP given for accounts Dec 2010 Feb 3 2011_OVS forms June 2011 3" xfId="3170"/>
    <cellStyle name="_Standalone Financial Accounts  - June 2008- July 18, 2008 Final_Draft of RP given for accounts Dec 2010 Feb 3 2011_OVS forms June 2011 4" xfId="3171"/>
    <cellStyle name="_Standalone Financial Accounts  - June 2008- July 18, 2008 Final_Final Deposits Key management Mar 2011 KM" xfId="3172"/>
    <cellStyle name="_Standalone Financial Accounts  - June 2008- July 18, 2008 Final_FORM 18 DEPOSIT SUBSD " xfId="3173"/>
    <cellStyle name="_Standalone Financial Accounts  - June 2008- July 18, 2008 Final_FORM 18 FINAL (2)" xfId="3174"/>
    <cellStyle name="_Standalone Financial Accounts  - June 2008- July 18, 2008 Final_Provision for diminiution as at Dec 31 2011(Muneer)" xfId="3175"/>
    <cellStyle name="_standalone_BOD Accounts (Standalone) Mar 2011 final for signing" xfId="3176"/>
    <cellStyle name="_standalone_BOD Accounts (Standalone) Sep 2010" xfId="3177"/>
    <cellStyle name="_standalone_Draft of RP given for accounts Dec 2010 Feb 3 2011" xfId="3178"/>
    <cellStyle name="_standalone_Draft of RP given for accounts Dec 2010 Feb 3 2011 (2)" xfId="3179"/>
    <cellStyle name="_standalone_UBL Annual Accounts Dec 2011 12 Feb 2012 Final" xfId="3180"/>
    <cellStyle name="_Technology MI September v2NB" xfId="2592"/>
    <cellStyle name="_Technology MI September v2NB 2" xfId="42777"/>
    <cellStyle name="_Technology MI September v2NB_5.2" xfId="42778"/>
    <cellStyle name="_Technology MI September v2NB_Accounts (PCF)" xfId="41994"/>
    <cellStyle name="_Technology MI September v2NB_Cash Flow " xfId="42779"/>
    <cellStyle name="_Technology MI September v2NB_Cash flow working" xfId="42780"/>
    <cellStyle name="_Technology MI September v2NB_disclosure investment emof" xfId="41995"/>
    <cellStyle name="_Technology MI September v2NB_Distribution " xfId="42781"/>
    <cellStyle name="_Technology MI September v2NB_Final_Accounts_2009" xfId="42782"/>
    <cellStyle name="_Technology MI September v2NB_Income Statement" xfId="42783"/>
    <cellStyle name="_Technology MI September v2NB_Income-Statement" xfId="42784"/>
    <cellStyle name="_Technology MI September v2NB_Movement in UHF" xfId="42785"/>
    <cellStyle name="_Technology MI September v2NB_NIT-EMOF SEP Accounts 2009" xfId="41996"/>
    <cellStyle name="_Technology MI September v2NB_NIUT LOC Sensitivity Analysis latest" xfId="2593"/>
    <cellStyle name="_Technology MI September v2NB_Note 11-20" xfId="42786"/>
    <cellStyle name="_Technology MI September v2NB_Notes 1-3" xfId="42787"/>
    <cellStyle name="_Technology MI September v2NB_Sales &amp; Redemption summary" xfId="42788"/>
    <cellStyle name="_Technology MI September v2NB_Sheet2" xfId="42789"/>
    <cellStyle name="_Technology MI September v2NB_Statement" xfId="42790"/>
    <cellStyle name="_Technology MI September v2NB_Statement of Financial Position" xfId="42791"/>
    <cellStyle name="_Technology MI September v2NB_UHF" xfId="42792"/>
    <cellStyle name="_UBL Accounts 2007" xfId="829"/>
    <cellStyle name="_UBL Accounts 2007 2" xfId="3181"/>
    <cellStyle name="_UBL Accounts 2007_1. SBP QRC 30 Sep 10 (Trial 22oct) Final" xfId="830"/>
    <cellStyle name="_UBL Accounts 2007_1. SBP QRC 30 Sep 10 (Trial 22oct) Final 2" xfId="3182"/>
    <cellStyle name="_UBL Accounts 2007_1. SBP QRC 30 Sep 10 (Trial 22oct) Final 3" xfId="3183"/>
    <cellStyle name="_UBL Accounts 2007_1. SBP QRC 30 Sep 10 (Trial 22oct) Final 4" xfId="3184"/>
    <cellStyle name="_UBL Accounts 2007_1. SBP QRC 30 Sep 10 (Trial 22oct) Final_Final Deposits Key management Mar 2011 KM" xfId="3185"/>
    <cellStyle name="_UBL Accounts 2007_1. SBP QRC 30 Sep 10 (Trial 22oct) Final_FORM 23 FINAL" xfId="3186"/>
    <cellStyle name="_UBL Accounts 2007_1. SBP QRC 30 Sep 10 (Trial 22oct) Final_OVS forms June 2011" xfId="3187"/>
    <cellStyle name="_UBL Accounts 2007_1. SBP QRC 30 Sep 10 (Trial 22oct) Final_OVS forms June 2011 2" xfId="3188"/>
    <cellStyle name="_UBL Accounts 2007_1. SBP QRC 30 Sep 10 (Trial 22oct) Final_OVS forms June 2011 3" xfId="3189"/>
    <cellStyle name="_UBL Accounts 2007_1. SBP QRC 30 Sep 10 (Trial 22oct) Final_OVS forms June 2011 4" xfId="3190"/>
    <cellStyle name="_UBL Accounts 2007_Associate Impairement (final) from tanveer" xfId="3191"/>
    <cellStyle name="_UBL Accounts 2007_BOD Accounts (Standalone) Mar 2011 final for signing" xfId="3192"/>
    <cellStyle name="_UBL Accounts 2007_BOD Accounts (Standalone) Sep 2010" xfId="3193"/>
    <cellStyle name="_UBL Accounts 2007_BOD Accounts (Standalone) Sep 2010 2" xfId="3194"/>
    <cellStyle name="_UBL Accounts 2007_BOD Accounts (Standalone) Sep 2010 3" xfId="3195"/>
    <cellStyle name="_UBL Accounts 2007_BOD Accounts (Standalone) Sep 2010 4" xfId="3196"/>
    <cellStyle name="_UBL Accounts 2007_BOD Accounts (Standalone) Sep 2010_FORM 23 PKR" xfId="3197"/>
    <cellStyle name="_UBL Accounts 2007_BOD Accounts (Standalone) Sep 2010_FORM 23 REVISED FINAL(12-7-2011) (2)" xfId="3198"/>
    <cellStyle name="_UBL Accounts 2007_BOD Accounts (Standalone) Sep 2010_OVERSEAS FORM 23 FINAL" xfId="3199"/>
    <cellStyle name="_UBL Accounts 2007_BOD Accounts (Standalone) Sep 2010_OVS forms June 2011" xfId="3200"/>
    <cellStyle name="_UBL Accounts 2007_BOD Accounts (Standalone) Sep 2010_OVS forms June 2011 2" xfId="3201"/>
    <cellStyle name="_UBL Accounts 2007_BOD Accounts (Standalone) Sep 2010_OVS forms June 2011 3" xfId="3202"/>
    <cellStyle name="_UBL Accounts 2007_BOD Accounts (Standalone) Sep 2010_OVS forms June 2011 4" xfId="3203"/>
    <cellStyle name="_UBL Accounts 2007_Draft of RP given for accounts Dec 2010 Feb 3 2011" xfId="3204"/>
    <cellStyle name="_UBL Accounts 2007_Draft of RP given for accounts Dec 2010 Feb 3 2011 (2)" xfId="3205"/>
    <cellStyle name="_UBL Accounts 2007_Draft of RP given for accounts Dec 2010 Feb 3 2011 (2) 2" xfId="3206"/>
    <cellStyle name="_UBL Accounts 2007_Draft of RP given for accounts Dec 2010 Feb 3 2011 (2) 3" xfId="3207"/>
    <cellStyle name="_UBL Accounts 2007_Draft of RP given for accounts Dec 2010 Feb 3 2011 (2) 4" xfId="3208"/>
    <cellStyle name="_UBL Accounts 2007_Draft of RP given for accounts Dec 2010 Feb 3 2011 (2)_FORM 23 PKR" xfId="3209"/>
    <cellStyle name="_UBL Accounts 2007_Draft of RP given for accounts Dec 2010 Feb 3 2011 (2)_FORM 23 REVISED FINAL(12-7-2011) (2)" xfId="3210"/>
    <cellStyle name="_UBL Accounts 2007_Draft of RP given for accounts Dec 2010 Feb 3 2011 (2)_OVERSEAS FORM 23 FINAL" xfId="3211"/>
    <cellStyle name="_UBL Accounts 2007_Draft of RP given for accounts Dec 2010 Feb 3 2011 (2)_OVS forms June 2011" xfId="3212"/>
    <cellStyle name="_UBL Accounts 2007_Draft of RP given for accounts Dec 2010 Feb 3 2011 (2)_OVS forms June 2011 2" xfId="3213"/>
    <cellStyle name="_UBL Accounts 2007_Draft of RP given for accounts Dec 2010 Feb 3 2011 (2)_OVS forms June 2011 3" xfId="3214"/>
    <cellStyle name="_UBL Accounts 2007_Draft of RP given for accounts Dec 2010 Feb 3 2011 (2)_OVS forms June 2011 4" xfId="3215"/>
    <cellStyle name="_UBL Accounts 2007_Draft of RP given for accounts Dec 2010 Feb 3 2011 2" xfId="3216"/>
    <cellStyle name="_UBL Accounts 2007_Draft of RP given for accounts Dec 2010 Feb 3 2011 3" xfId="3217"/>
    <cellStyle name="_UBL Accounts 2007_Draft of RP given for accounts Dec 2010 Feb 3 2011 4" xfId="3218"/>
    <cellStyle name="_UBL Accounts 2007_Draft of RP given for accounts Dec 2010 Feb 3 2011_FORM 23 PKR" xfId="3219"/>
    <cellStyle name="_UBL Accounts 2007_Draft of RP given for accounts Dec 2010 Feb 3 2011_FORM 23 REVISED FINAL(12-7-2011) (2)" xfId="3220"/>
    <cellStyle name="_UBL Accounts 2007_Draft of RP given for accounts Dec 2010 Feb 3 2011_OVERSEAS FORM 23 FINAL" xfId="3221"/>
    <cellStyle name="_UBL Accounts 2007_Draft of RP given for accounts Dec 2010 Feb 3 2011_OVS forms June 2011" xfId="3222"/>
    <cellStyle name="_UBL Accounts 2007_Draft of RP given for accounts Dec 2010 Feb 3 2011_OVS forms June 2011 2" xfId="3223"/>
    <cellStyle name="_UBL Accounts 2007_Draft of RP given for accounts Dec 2010 Feb 3 2011_OVS forms June 2011 3" xfId="3224"/>
    <cellStyle name="_UBL Accounts 2007_Draft of RP given for accounts Dec 2010 Feb 3 2011_OVS forms June 2011 4" xfId="3225"/>
    <cellStyle name="_UBL Accounts 2007_Final Deposits Key management Mar 2011 KM" xfId="3226"/>
    <cellStyle name="_UBL Accounts 2007_FORM 18 DEPOSIT SUBSD " xfId="3227"/>
    <cellStyle name="_UBL Accounts 2007_FORM 18 FINAL (2)" xfId="3228"/>
    <cellStyle name="_UBL Accounts 2007_Provision for diminiution as at Dec 31 2011(Muneer)" xfId="3229"/>
    <cellStyle name="_UTP Accounts June 2010" xfId="831"/>
    <cellStyle name="_verfication purchases and sales" xfId="42793"/>
    <cellStyle name="_Worksheet in   2232 Accounts AKDITF May 31, 2007(Pase Special)" xfId="3230"/>
    <cellStyle name="_Worksheet in   2232 Accounts AKDITF May 31, 2007(Pase Special)_Worksheet in   2231 FS AKD ITF 2009 (3-8-09)" xfId="3231"/>
    <cellStyle name="_Worksheet in   Accounts  - AKDITF_June 30 2007" xfId="3232"/>
    <cellStyle name="_Worksheet in   Accounts  - AKDITF_June 30 2007_Worksheet in   2231 FS AKD ITF 2009 (3-8-09)" xfId="3233"/>
    <cellStyle name="_Worksheet in 2201 A Final_Accounts_BRRGM" xfId="3234"/>
    <cellStyle name="_Worksheet in 2201 A Final_Accounts_BRRGM_Account December 2007  preperation cash flow 16-02-2007" xfId="3235"/>
    <cellStyle name="_Worksheet in 2201 A Final_Accounts_BRRGM_Account December 2007  preperation cash flow 16-02-2007_Accounts February 28, 2010" xfId="3236"/>
    <cellStyle name="_Worksheet in 2201 A Final_Accounts_BRRGM_Account December 2007  preperation cash flow 16-02-2007_Accounts February 28, 2010_Accounts September 30, 2010 BRRGM" xfId="3237"/>
    <cellStyle name="_Worksheet in 2201 A Final_Accounts_BRRGM_Account December 2007  preperation cash flow 16-02-2007_Accounts September 30, 2010" xfId="3238"/>
    <cellStyle name="_Worksheet in 2201 A Final_Accounts_BRRGM_Account December 2007  preperation cash flow 16-02-2007_Book2" xfId="3239"/>
    <cellStyle name="_Worksheet in 2211 AKDITF Financial Statements June 30, 2007" xfId="3240"/>
    <cellStyle name="_Worksheet in 2232 Accounts AKDITF May 31, 2007" xfId="3241"/>
    <cellStyle name="_Worksheet in 2232 Accounts AKDITF May 31, 2007_Worksheet in   2231 FS AKD ITF 2009 (3-8-09)" xfId="3242"/>
    <cellStyle name="_Worksheet in 2261-2 FS Index Tracker Fund Nov 30, 2008" xfId="3243"/>
    <cellStyle name="_Worksheet in 2261-2 FS Index Tracker Fund Nov 30, 2008_Worksheet in   2231 FS AKD ITF 2009 (3-8-09)" xfId="3244"/>
    <cellStyle name="_Worksheet in 3501 Capital Loss on Sale of Securities - Verification" xfId="832"/>
    <cellStyle name="_Worksheet in 3501 Capital Loss on Sale of Securities - Verification 2" xfId="2405"/>
    <cellStyle name="_Worksheet in 5244 Substantive test of Purchase of securities CMA Sampling" xfId="833"/>
    <cellStyle name="_Worksheet in 5244 Substantive test of Purchase of securities CMA Sampling 2" xfId="2406"/>
    <cellStyle name="_Worksheet in 5252 CMA Sampling &amp; Verification Worksheet for Purchases till 31st May 2006" xfId="834"/>
    <cellStyle name="_Worksheet in 5252 CMA Sampling &amp; Verification Worksheet for Purchases till 31st May 2006 2" xfId="2407"/>
    <cellStyle name="_Worksheet in 5256 CMA Sampling &amp; Verification Worksheet for June 2007" xfId="835"/>
    <cellStyle name="_Worksheet in 5256 CMA Sampling &amp; Verification Worksheet for June 2007 2" xfId="2408"/>
    <cellStyle name="_Worksheet in 5342 Purchase of securities" xfId="836"/>
    <cellStyle name="_Worksheet in 5342 Purchase of securities 2" xfId="2409"/>
    <cellStyle name="£ BP" xfId="4"/>
    <cellStyle name="£ BP 2" xfId="5"/>
    <cellStyle name="£ BP 3" xfId="3245"/>
    <cellStyle name="£ BP 3 2" xfId="42794"/>
    <cellStyle name="£ BP 4" xfId="3246"/>
    <cellStyle name="£ BP 4 2" xfId="42795"/>
    <cellStyle name="£ BP 5" xfId="3247"/>
    <cellStyle name="£ BP 6" xfId="3248"/>
    <cellStyle name="£ BP_CDC RECON AND MARK TO MARKET" xfId="42796"/>
    <cellStyle name="¥ JY" xfId="6"/>
    <cellStyle name="¥ JY 2" xfId="7"/>
    <cellStyle name="¥ JY 3" xfId="3249"/>
    <cellStyle name="¥ JY 3 2" xfId="42797"/>
    <cellStyle name="¥ JY 4" xfId="3250"/>
    <cellStyle name="¥ JY 4 2" xfId="42798"/>
    <cellStyle name="¥ JY 5" xfId="3251"/>
    <cellStyle name="¥ JY 6" xfId="3252"/>
    <cellStyle name="¥ JY_CDC RECON AND MARK TO MARKET" xfId="42799"/>
    <cellStyle name="=C:\WINDOWS\SYSTEM32\COMMAND.COM" xfId="837"/>
    <cellStyle name="=C:\WINNT\SYSTEM32\COMMAND.COM" xfId="1"/>
    <cellStyle name="=C:\WINNT\SYSTEM32\COMMAND.COM 10" xfId="838"/>
    <cellStyle name="=C:\WINNT\SYSTEM32\COMMAND.COM 10 2" xfId="3253"/>
    <cellStyle name="=C:\WINNT\SYSTEM32\COMMAND.COM 10 2 2" xfId="42801"/>
    <cellStyle name="=C:\WINNT\SYSTEM32\COMMAND.COM 10 3" xfId="42800"/>
    <cellStyle name="=C:\WINNT\SYSTEM32\COMMAND.COM 11" xfId="839"/>
    <cellStyle name="=C:\WINNT\SYSTEM32\COMMAND.COM 11 2" xfId="3254"/>
    <cellStyle name="=C:\WINNT\SYSTEM32\COMMAND.COM 11 2 2" xfId="37685"/>
    <cellStyle name="=C:\WINNT\SYSTEM32\COMMAND.COM 11 2 3" xfId="42803"/>
    <cellStyle name="=C:\WINNT\SYSTEM32\COMMAND.COM 11 3" xfId="37684"/>
    <cellStyle name="=C:\WINNT\SYSTEM32\COMMAND.COM 11 4" xfId="42802"/>
    <cellStyle name="=C:\WINNT\SYSTEM32\COMMAND.COM 12" xfId="840"/>
    <cellStyle name="=C:\WINNT\SYSTEM32\COMMAND.COM 12 2" xfId="3255"/>
    <cellStyle name="=C:\WINNT\SYSTEM32\COMMAND.COM 12 2 2" xfId="42805"/>
    <cellStyle name="=C:\WINNT\SYSTEM32\COMMAND.COM 12 3" xfId="42804"/>
    <cellStyle name="=C:\WINNT\SYSTEM32\COMMAND.COM 13" xfId="841"/>
    <cellStyle name="=C:\WINNT\SYSTEM32\COMMAND.COM 13 2" xfId="3256"/>
    <cellStyle name="=C:\WINNT\SYSTEM32\COMMAND.COM 13 2 2" xfId="42807"/>
    <cellStyle name="=C:\WINNT\SYSTEM32\COMMAND.COM 13 3" xfId="42806"/>
    <cellStyle name="=C:\WINNT\SYSTEM32\COMMAND.COM 14" xfId="3257"/>
    <cellStyle name="=C:\WINNT\SYSTEM32\COMMAND.COM 14 2" xfId="42809"/>
    <cellStyle name="=C:\WINNT\SYSTEM32\COMMAND.COM 14 3" xfId="42808"/>
    <cellStyle name="=C:\WINNT\SYSTEM32\COMMAND.COM 15" xfId="3258"/>
    <cellStyle name="=C:\WINNT\SYSTEM32\COMMAND.COM 15 2" xfId="42811"/>
    <cellStyle name="=C:\WINNT\SYSTEM32\COMMAND.COM 15 3" xfId="42810"/>
    <cellStyle name="=C:\WINNT\SYSTEM32\COMMAND.COM 16" xfId="3259"/>
    <cellStyle name="=C:\WINNT\SYSTEM32\COMMAND.COM 16 2" xfId="42813"/>
    <cellStyle name="=C:\WINNT\SYSTEM32\COMMAND.COM 16 3" xfId="42812"/>
    <cellStyle name="=C:\WINNT\SYSTEM32\COMMAND.COM 17" xfId="3260"/>
    <cellStyle name="=C:\WINNT\SYSTEM32\COMMAND.COM 17 2" xfId="42815"/>
    <cellStyle name="=C:\WINNT\SYSTEM32\COMMAND.COM 17 3" xfId="42814"/>
    <cellStyle name="=C:\WINNT\SYSTEM32\COMMAND.COM 18" xfId="3261"/>
    <cellStyle name="=C:\WINNT\SYSTEM32\COMMAND.COM 18 2" xfId="42817"/>
    <cellStyle name="=C:\WINNT\SYSTEM32\COMMAND.COM 18 3" xfId="42816"/>
    <cellStyle name="=C:\WINNT\SYSTEM32\COMMAND.COM 19" xfId="3262"/>
    <cellStyle name="=C:\WINNT\SYSTEM32\COMMAND.COM 19 2" xfId="42819"/>
    <cellStyle name="=C:\WINNT\SYSTEM32\COMMAND.COM 19 3" xfId="42818"/>
    <cellStyle name="=C:\WINNT\SYSTEM32\COMMAND.COM 2" xfId="2"/>
    <cellStyle name="=C:\WINNT\SYSTEM32\COMMAND.COM 2 10" xfId="3263"/>
    <cellStyle name="=C:\WINNT\SYSTEM32\COMMAND.COM 2 10 2" xfId="42266"/>
    <cellStyle name="=C:\WINNT\SYSTEM32\COMMAND.COM 2 11" xfId="3264"/>
    <cellStyle name="=C:\WINNT\SYSTEM32\COMMAND.COM 2 12" xfId="3265"/>
    <cellStyle name="=C:\WINNT\SYSTEM32\COMMAND.COM 2 13" xfId="3266"/>
    <cellStyle name="=C:\WINNT\SYSTEM32\COMMAND.COM 2 14" xfId="3267"/>
    <cellStyle name="=C:\WINNT\SYSTEM32\COMMAND.COM 2 15" xfId="3268"/>
    <cellStyle name="=C:\WINNT\SYSTEM32\COMMAND.COM 2 16" xfId="3269"/>
    <cellStyle name="=C:\WINNT\SYSTEM32\COMMAND.COM 2 17" xfId="3270"/>
    <cellStyle name="=C:\WINNT\SYSTEM32\COMMAND.COM 2 18" xfId="3271"/>
    <cellStyle name="=C:\WINNT\SYSTEM32\COMMAND.COM 2 19" xfId="3272"/>
    <cellStyle name="=C:\WINNT\SYSTEM32\COMMAND.COM 2 2" xfId="3"/>
    <cellStyle name="=C:\WINNT\SYSTEM32\COMMAND.COM 2 2 10" xfId="3273"/>
    <cellStyle name="=C:\WINNT\SYSTEM32\COMMAND.COM 2 2 11" xfId="3274"/>
    <cellStyle name="=C:\WINNT\SYSTEM32\COMMAND.COM 2 2 12" xfId="3275"/>
    <cellStyle name="=C:\WINNT\SYSTEM32\COMMAND.COM 2 2 13" xfId="3276"/>
    <cellStyle name="=C:\WINNT\SYSTEM32\COMMAND.COM 2 2 14" xfId="3277"/>
    <cellStyle name="=C:\WINNT\SYSTEM32\COMMAND.COM 2 2 15" xfId="3278"/>
    <cellStyle name="=C:\WINNT\SYSTEM32\COMMAND.COM 2 2 16" xfId="3279"/>
    <cellStyle name="=C:\WINNT\SYSTEM32\COMMAND.COM 2 2 17" xfId="3280"/>
    <cellStyle name="=C:\WINNT\SYSTEM32\COMMAND.COM 2 2 18" xfId="3281"/>
    <cellStyle name="=C:\WINNT\SYSTEM32\COMMAND.COM 2 2 19" xfId="3282"/>
    <cellStyle name="=C:\WINNT\SYSTEM32\COMMAND.COM 2 2 2" xfId="718"/>
    <cellStyle name="=C:\WINNT\SYSTEM32\COMMAND.COM 2 2 2 10" xfId="3283"/>
    <cellStyle name="=C:\WINNT\SYSTEM32\COMMAND.COM 2 2 2 11" xfId="3284"/>
    <cellStyle name="=C:\WINNT\SYSTEM32\COMMAND.COM 2 2 2 12" xfId="3285"/>
    <cellStyle name="=C:\WINNT\SYSTEM32\COMMAND.COM 2 2 2 13" xfId="3286"/>
    <cellStyle name="=C:\WINNT\SYSTEM32\COMMAND.COM 2 2 2 14" xfId="3287"/>
    <cellStyle name="=C:\WINNT\SYSTEM32\COMMAND.COM 2 2 2 15" xfId="3288"/>
    <cellStyle name="=C:\WINNT\SYSTEM32\COMMAND.COM 2 2 2 16" xfId="3289"/>
    <cellStyle name="=C:\WINNT\SYSTEM32\COMMAND.COM 2 2 2 17" xfId="3290"/>
    <cellStyle name="=C:\WINNT\SYSTEM32\COMMAND.COM 2 2 2 18" xfId="3291"/>
    <cellStyle name="=C:\WINNT\SYSTEM32\COMMAND.COM 2 2 2 19" xfId="3292"/>
    <cellStyle name="=C:\WINNT\SYSTEM32\COMMAND.COM 2 2 2 2" xfId="842"/>
    <cellStyle name="=C:\WINNT\SYSTEM32\COMMAND.COM 2 2 2 2 10" xfId="3293"/>
    <cellStyle name="=C:\WINNT\SYSTEM32\COMMAND.COM 2 2 2 2 11" xfId="3294"/>
    <cellStyle name="=C:\WINNT\SYSTEM32\COMMAND.COM 2 2 2 2 12" xfId="3295"/>
    <cellStyle name="=C:\WINNT\SYSTEM32\COMMAND.COM 2 2 2 2 13" xfId="3296"/>
    <cellStyle name="=C:\WINNT\SYSTEM32\COMMAND.COM 2 2 2 2 14" xfId="3297"/>
    <cellStyle name="=C:\WINNT\SYSTEM32\COMMAND.COM 2 2 2 2 15" xfId="3298"/>
    <cellStyle name="=C:\WINNT\SYSTEM32\COMMAND.COM 2 2 2 2 16" xfId="3299"/>
    <cellStyle name="=C:\WINNT\SYSTEM32\COMMAND.COM 2 2 2 2 17" xfId="3300"/>
    <cellStyle name="=C:\WINNT\SYSTEM32\COMMAND.COM 2 2 2 2 18" xfId="3301"/>
    <cellStyle name="=C:\WINNT\SYSTEM32\COMMAND.COM 2 2 2 2 19" xfId="3302"/>
    <cellStyle name="=C:\WINNT\SYSTEM32\COMMAND.COM 2 2 2 2 2" xfId="3303"/>
    <cellStyle name="=C:\WINNT\SYSTEM32\COMMAND.COM 2 2 2 2 2 2" xfId="47836"/>
    <cellStyle name="=C:\WINNT\SYSTEM32\COMMAND.COM 2 2 2 2 20" xfId="3304"/>
    <cellStyle name="=C:\WINNT\SYSTEM32\COMMAND.COM 2 2 2 2 21" xfId="3305"/>
    <cellStyle name="=C:\WINNT\SYSTEM32\COMMAND.COM 2 2 2 2 22" xfId="3306"/>
    <cellStyle name="=C:\WINNT\SYSTEM32\COMMAND.COM 2 2 2 2 23" xfId="3307"/>
    <cellStyle name="=C:\WINNT\SYSTEM32\COMMAND.COM 2 2 2 2 24" xfId="3308"/>
    <cellStyle name="=C:\WINNT\SYSTEM32\COMMAND.COM 2 2 2 2 25" xfId="3309"/>
    <cellStyle name="=C:\WINNT\SYSTEM32\COMMAND.COM 2 2 2 2 26" xfId="3310"/>
    <cellStyle name="=C:\WINNT\SYSTEM32\COMMAND.COM 2 2 2 2 3" xfId="3311"/>
    <cellStyle name="=C:\WINNT\SYSTEM32\COMMAND.COM 2 2 2 2 4" xfId="3312"/>
    <cellStyle name="=C:\WINNT\SYSTEM32\COMMAND.COM 2 2 2 2 5" xfId="3313"/>
    <cellStyle name="=C:\WINNT\SYSTEM32\COMMAND.COM 2 2 2 2 6" xfId="3314"/>
    <cellStyle name="=C:\WINNT\SYSTEM32\COMMAND.COM 2 2 2 2 7" xfId="3315"/>
    <cellStyle name="=C:\WINNT\SYSTEM32\COMMAND.COM 2 2 2 2 8" xfId="3316"/>
    <cellStyle name="=C:\WINNT\SYSTEM32\COMMAND.COM 2 2 2 2 9" xfId="3317"/>
    <cellStyle name="=C:\WINNT\SYSTEM32\COMMAND.COM 2 2 2 20" xfId="3318"/>
    <cellStyle name="=C:\WINNT\SYSTEM32\COMMAND.COM 2 2 2 21" xfId="3319"/>
    <cellStyle name="=C:\WINNT\SYSTEM32\COMMAND.COM 2 2 2 22" xfId="3320"/>
    <cellStyle name="=C:\WINNT\SYSTEM32\COMMAND.COM 2 2 2 23" xfId="3321"/>
    <cellStyle name="=C:\WINNT\SYSTEM32\COMMAND.COM 2 2 2 24" xfId="3322"/>
    <cellStyle name="=C:\WINNT\SYSTEM32\COMMAND.COM 2 2 2 25" xfId="3323"/>
    <cellStyle name="=C:\WINNT\SYSTEM32\COMMAND.COM 2 2 2 26" xfId="3324"/>
    <cellStyle name="=C:\WINNT\SYSTEM32\COMMAND.COM 2 2 2 27" xfId="3325"/>
    <cellStyle name="=C:\WINNT\SYSTEM32\COMMAND.COM 2 2 2 28" xfId="3326"/>
    <cellStyle name="=C:\WINNT\SYSTEM32\COMMAND.COM 2 2 2 3" xfId="3327"/>
    <cellStyle name="=C:\WINNT\SYSTEM32\COMMAND.COM 2 2 2 4" xfId="3328"/>
    <cellStyle name="=C:\WINNT\SYSTEM32\COMMAND.COM 2 2 2 5" xfId="3329"/>
    <cellStyle name="=C:\WINNT\SYSTEM32\COMMAND.COM 2 2 2 6" xfId="3330"/>
    <cellStyle name="=C:\WINNT\SYSTEM32\COMMAND.COM 2 2 2 7" xfId="3331"/>
    <cellStyle name="=C:\WINNT\SYSTEM32\COMMAND.COM 2 2 2 8" xfId="3332"/>
    <cellStyle name="=C:\WINNT\SYSTEM32\COMMAND.COM 2 2 2 9" xfId="3333"/>
    <cellStyle name="=C:\WINNT\SYSTEM32\COMMAND.COM 2 2 20" xfId="3334"/>
    <cellStyle name="=C:\WINNT\SYSTEM32\COMMAND.COM 2 2 21" xfId="3335"/>
    <cellStyle name="=C:\WINNT\SYSTEM32\COMMAND.COM 2 2 22" xfId="3336"/>
    <cellStyle name="=C:\WINNT\SYSTEM32\COMMAND.COM 2 2 23" xfId="3337"/>
    <cellStyle name="=C:\WINNT\SYSTEM32\COMMAND.COM 2 2 24" xfId="3338"/>
    <cellStyle name="=C:\WINNT\SYSTEM32\COMMAND.COM 2 2 25" xfId="2540"/>
    <cellStyle name="=C:\WINNT\SYSTEM32\COMMAND.COM 2 2 26" xfId="3339"/>
    <cellStyle name="=C:\WINNT\SYSTEM32\COMMAND.COM 2 2 27" xfId="3340"/>
    <cellStyle name="=C:\WINNT\SYSTEM32\COMMAND.COM 2 2 28" xfId="3341"/>
    <cellStyle name="=C:\WINNT\SYSTEM32\COMMAND.COM 2 2 29" xfId="3342"/>
    <cellStyle name="=C:\WINNT\SYSTEM32\COMMAND.COM 2 2 3" xfId="843"/>
    <cellStyle name="=C:\WINNT\SYSTEM32\COMMAND.COM 2 2 3 2" xfId="3343"/>
    <cellStyle name="=C:\WINNT\SYSTEM32\COMMAND.COM 2 2 30" xfId="3344"/>
    <cellStyle name="=C:\WINNT\SYSTEM32\COMMAND.COM 2 2 31" xfId="3345"/>
    <cellStyle name="=C:\WINNT\SYSTEM32\COMMAND.COM 2 2 32" xfId="3346"/>
    <cellStyle name="=C:\WINNT\SYSTEM32\COMMAND.COM 2 2 33" xfId="3347"/>
    <cellStyle name="=C:\WINNT\SYSTEM32\COMMAND.COM 2 2 34" xfId="3348"/>
    <cellStyle name="=C:\WINNT\SYSTEM32\COMMAND.COM 2 2 35" xfId="3349"/>
    <cellStyle name="=C:\WINNT\SYSTEM32\COMMAND.COM 2 2 36" xfId="3350"/>
    <cellStyle name="=C:\WINNT\SYSTEM32\COMMAND.COM 2 2 37" xfId="3351"/>
    <cellStyle name="=C:\WINNT\SYSTEM32\COMMAND.COM 2 2 38" xfId="3352"/>
    <cellStyle name="=C:\WINNT\SYSTEM32\COMMAND.COM 2 2 4" xfId="3353"/>
    <cellStyle name="=C:\WINNT\SYSTEM32\COMMAND.COM 2 2 5" xfId="3354"/>
    <cellStyle name="=C:\WINNT\SYSTEM32\COMMAND.COM 2 2 6" xfId="3355"/>
    <cellStyle name="=C:\WINNT\SYSTEM32\COMMAND.COM 2 2 7" xfId="3356"/>
    <cellStyle name="=C:\WINNT\SYSTEM32\COMMAND.COM 2 2 8" xfId="3357"/>
    <cellStyle name="=C:\WINNT\SYSTEM32\COMMAND.COM 2 2 9" xfId="3358"/>
    <cellStyle name="=C:\WINNT\SYSTEM32\COMMAND.COM 2 2_Notes for June-2011" xfId="844"/>
    <cellStyle name="=C:\WINNT\SYSTEM32\COMMAND.COM 2 20" xfId="3359"/>
    <cellStyle name="=C:\WINNT\SYSTEM32\COMMAND.COM 2 21" xfId="3360"/>
    <cellStyle name="=C:\WINNT\SYSTEM32\COMMAND.COM 2 22" xfId="3361"/>
    <cellStyle name="=C:\WINNT\SYSTEM32\COMMAND.COM 2 23" xfId="3362"/>
    <cellStyle name="=C:\WINNT\SYSTEM32\COMMAND.COM 2 24" xfId="3363"/>
    <cellStyle name="=C:\WINNT\SYSTEM32\COMMAND.COM 2 25" xfId="3364"/>
    <cellStyle name="=C:\WINNT\SYSTEM32\COMMAND.COM 2 26" xfId="3365"/>
    <cellStyle name="=C:\WINNT\SYSTEM32\COMMAND.COM 2 27" xfId="2541"/>
    <cellStyle name="=C:\WINNT\SYSTEM32\COMMAND.COM 2 28" xfId="3366"/>
    <cellStyle name="=C:\WINNT\SYSTEM32\COMMAND.COM 2 29" xfId="3367"/>
    <cellStyle name="=C:\WINNT\SYSTEM32\COMMAND.COM 2 3" xfId="358"/>
    <cellStyle name="=C:\WINNT\SYSTEM32\COMMAND.COM 2 3 10" xfId="3368"/>
    <cellStyle name="=C:\WINNT\SYSTEM32\COMMAND.COM 2 3 11" xfId="3369"/>
    <cellStyle name="=C:\WINNT\SYSTEM32\COMMAND.COM 2 3 12" xfId="3370"/>
    <cellStyle name="=C:\WINNT\SYSTEM32\COMMAND.COM 2 3 13" xfId="3371"/>
    <cellStyle name="=C:\WINNT\SYSTEM32\COMMAND.COM 2 3 14" xfId="3372"/>
    <cellStyle name="=C:\WINNT\SYSTEM32\COMMAND.COM 2 3 2" xfId="2542"/>
    <cellStyle name="=C:\WINNT\SYSTEM32\COMMAND.COM 2 3 2 10" xfId="3374"/>
    <cellStyle name="=C:\WINNT\SYSTEM32\COMMAND.COM 2 3 2 11" xfId="3375"/>
    <cellStyle name="=C:\WINNT\SYSTEM32\COMMAND.COM 2 3 2 12" xfId="3376"/>
    <cellStyle name="=C:\WINNT\SYSTEM32\COMMAND.COM 2 3 2 13" xfId="3377"/>
    <cellStyle name="=C:\WINNT\SYSTEM32\COMMAND.COM 2 3 2 14" xfId="3373"/>
    <cellStyle name="=C:\WINNT\SYSTEM32\COMMAND.COM 2 3 2 15" xfId="42286"/>
    <cellStyle name="=C:\WINNT\SYSTEM32\COMMAND.COM 2 3 2 2" xfId="3378"/>
    <cellStyle name="=C:\WINNT\SYSTEM32\COMMAND.COM 2 3 2 2 2" xfId="49754"/>
    <cellStyle name="=C:\WINNT\SYSTEM32\COMMAND.COM 2 3 2 3" xfId="3379"/>
    <cellStyle name="=C:\WINNT\SYSTEM32\COMMAND.COM 2 3 2 4" xfId="3380"/>
    <cellStyle name="=C:\WINNT\SYSTEM32\COMMAND.COM 2 3 2 5" xfId="3381"/>
    <cellStyle name="=C:\WINNT\SYSTEM32\COMMAND.COM 2 3 2 6" xfId="3382"/>
    <cellStyle name="=C:\WINNT\SYSTEM32\COMMAND.COM 2 3 2 7" xfId="3383"/>
    <cellStyle name="=C:\WINNT\SYSTEM32\COMMAND.COM 2 3 2 8" xfId="3384"/>
    <cellStyle name="=C:\WINNT\SYSTEM32\COMMAND.COM 2 3 2 9" xfId="3385"/>
    <cellStyle name="=C:\WINNT\SYSTEM32\COMMAND.COM 2 3 3" xfId="3386"/>
    <cellStyle name="=C:\WINNT\SYSTEM32\COMMAND.COM 2 3 4" xfId="3387"/>
    <cellStyle name="=C:\WINNT\SYSTEM32\COMMAND.COM 2 3 5" xfId="3388"/>
    <cellStyle name="=C:\WINNT\SYSTEM32\COMMAND.COM 2 3 6" xfId="3389"/>
    <cellStyle name="=C:\WINNT\SYSTEM32\COMMAND.COM 2 3 7" xfId="3390"/>
    <cellStyle name="=C:\WINNT\SYSTEM32\COMMAND.COM 2 3 8" xfId="3391"/>
    <cellStyle name="=C:\WINNT\SYSTEM32\COMMAND.COM 2 3 9" xfId="3392"/>
    <cellStyle name="=C:\WINNT\SYSTEM32\COMMAND.COM 2 30" xfId="3393"/>
    <cellStyle name="=C:\WINNT\SYSTEM32\COMMAND.COM 2 31" xfId="3394"/>
    <cellStyle name="=C:\WINNT\SYSTEM32\COMMAND.COM 2 32" xfId="3395"/>
    <cellStyle name="=C:\WINNT\SYSTEM32\COMMAND.COM 2 33" xfId="3396"/>
    <cellStyle name="=C:\WINNT\SYSTEM32\COMMAND.COM 2 34" xfId="3397"/>
    <cellStyle name="=C:\WINNT\SYSTEM32\COMMAND.COM 2 35" xfId="3398"/>
    <cellStyle name="=C:\WINNT\SYSTEM32\COMMAND.COM 2 36" xfId="3399"/>
    <cellStyle name="=C:\WINNT\SYSTEM32\COMMAND.COM 2 37" xfId="3400"/>
    <cellStyle name="=C:\WINNT\SYSTEM32\COMMAND.COM 2 38" xfId="3401"/>
    <cellStyle name="=C:\WINNT\SYSTEM32\COMMAND.COM 2 4" xfId="845"/>
    <cellStyle name="=C:\WINNT\SYSTEM32\COMMAND.COM 2 5" xfId="846"/>
    <cellStyle name="=C:\WINNT\SYSTEM32\COMMAND.COM 2 5 2" xfId="3402"/>
    <cellStyle name="=C:\WINNT\SYSTEM32\COMMAND.COM 2 6" xfId="3403"/>
    <cellStyle name="=C:\WINNT\SYSTEM32\COMMAND.COM 2 7" xfId="3404"/>
    <cellStyle name="=C:\WINNT\SYSTEM32\COMMAND.COM 2 8" xfId="3405"/>
    <cellStyle name="=C:\WINNT\SYSTEM32\COMMAND.COM 2 9" xfId="3406"/>
    <cellStyle name="=C:\WINNT\SYSTEM32\COMMAND.COM 2_Accounts - 2011 Alpha Draft-2" xfId="847"/>
    <cellStyle name="=C:\WINNT\SYSTEM32\COMMAND.COM 20" xfId="3407"/>
    <cellStyle name="=C:\WINNT\SYSTEM32\COMMAND.COM 20 2" xfId="42821"/>
    <cellStyle name="=C:\WINNT\SYSTEM32\COMMAND.COM 20 3" xfId="42820"/>
    <cellStyle name="=C:\WINNT\SYSTEM32\COMMAND.COM 21" xfId="3408"/>
    <cellStyle name="=C:\WINNT\SYSTEM32\COMMAND.COM 21 2" xfId="42822"/>
    <cellStyle name="=C:\WINNT\SYSTEM32\COMMAND.COM 22" xfId="3409"/>
    <cellStyle name="=C:\WINNT\SYSTEM32\COMMAND.COM 22 2" xfId="42823"/>
    <cellStyle name="=C:\WINNT\SYSTEM32\COMMAND.COM 23" xfId="3410"/>
    <cellStyle name="=C:\WINNT\SYSTEM32\COMMAND.COM 23 2" xfId="42824"/>
    <cellStyle name="=C:\WINNT\SYSTEM32\COMMAND.COM 24" xfId="3411"/>
    <cellStyle name="=C:\WINNT\SYSTEM32\COMMAND.COM 24 10" xfId="3412"/>
    <cellStyle name="=C:\WINNT\SYSTEM32\COMMAND.COM 24 11" xfId="3413"/>
    <cellStyle name="=C:\WINNT\SYSTEM32\COMMAND.COM 24 12" xfId="3414"/>
    <cellStyle name="=C:\WINNT\SYSTEM32\COMMAND.COM 24 13" xfId="3415"/>
    <cellStyle name="=C:\WINNT\SYSTEM32\COMMAND.COM 24 14" xfId="3416"/>
    <cellStyle name="=C:\WINNT\SYSTEM32\COMMAND.COM 24 15" xfId="3417"/>
    <cellStyle name="=C:\WINNT\SYSTEM32\COMMAND.COM 24 16" xfId="3418"/>
    <cellStyle name="=C:\WINNT\SYSTEM32\COMMAND.COM 24 17" xfId="3419"/>
    <cellStyle name="=C:\WINNT\SYSTEM32\COMMAND.COM 24 18" xfId="3420"/>
    <cellStyle name="=C:\WINNT\SYSTEM32\COMMAND.COM 24 19" xfId="3421"/>
    <cellStyle name="=C:\WINNT\SYSTEM32\COMMAND.COM 24 2" xfId="3422"/>
    <cellStyle name="=C:\WINNT\SYSTEM32\COMMAND.COM 24 2 10" xfId="3423"/>
    <cellStyle name="=C:\WINNT\SYSTEM32\COMMAND.COM 24 2 11" xfId="3424"/>
    <cellStyle name="=C:\WINNT\SYSTEM32\COMMAND.COM 24 2 12" xfId="3425"/>
    <cellStyle name="=C:\WINNT\SYSTEM32\COMMAND.COM 24 2 13" xfId="3426"/>
    <cellStyle name="=C:\WINNT\SYSTEM32\COMMAND.COM 24 2 14" xfId="3427"/>
    <cellStyle name="=C:\WINNT\SYSTEM32\COMMAND.COM 24 2 15" xfId="3428"/>
    <cellStyle name="=C:\WINNT\SYSTEM32\COMMAND.COM 24 2 16" xfId="3429"/>
    <cellStyle name="=C:\WINNT\SYSTEM32\COMMAND.COM 24 2 17" xfId="3430"/>
    <cellStyle name="=C:\WINNT\SYSTEM32\COMMAND.COM 24 2 18" xfId="3431"/>
    <cellStyle name="=C:\WINNT\SYSTEM32\COMMAND.COM 24 2 19" xfId="3432"/>
    <cellStyle name="=C:\WINNT\SYSTEM32\COMMAND.COM 24 2 2" xfId="3433"/>
    <cellStyle name="=C:\WINNT\SYSTEM32\COMMAND.COM 24 2 20" xfId="3434"/>
    <cellStyle name="=C:\WINNT\SYSTEM32\COMMAND.COM 24 2 21" xfId="3435"/>
    <cellStyle name="=C:\WINNT\SYSTEM32\COMMAND.COM 24 2 22" xfId="3436"/>
    <cellStyle name="=C:\WINNT\SYSTEM32\COMMAND.COM 24 2 23" xfId="3437"/>
    <cellStyle name="=C:\WINNT\SYSTEM32\COMMAND.COM 24 2 24" xfId="3438"/>
    <cellStyle name="=C:\WINNT\SYSTEM32\COMMAND.COM 24 2 25" xfId="3439"/>
    <cellStyle name="=C:\WINNT\SYSTEM32\COMMAND.COM 24 2 26" xfId="3440"/>
    <cellStyle name="=C:\WINNT\SYSTEM32\COMMAND.COM 24 2 3" xfId="3441"/>
    <cellStyle name="=C:\WINNT\SYSTEM32\COMMAND.COM 24 2 4" xfId="3442"/>
    <cellStyle name="=C:\WINNT\SYSTEM32\COMMAND.COM 24 2 5" xfId="3443"/>
    <cellStyle name="=C:\WINNT\SYSTEM32\COMMAND.COM 24 2 6" xfId="3444"/>
    <cellStyle name="=C:\WINNT\SYSTEM32\COMMAND.COM 24 2 7" xfId="3445"/>
    <cellStyle name="=C:\WINNT\SYSTEM32\COMMAND.COM 24 2 8" xfId="3446"/>
    <cellStyle name="=C:\WINNT\SYSTEM32\COMMAND.COM 24 2 9" xfId="3447"/>
    <cellStyle name="=C:\WINNT\SYSTEM32\COMMAND.COM 24 20" xfId="3448"/>
    <cellStyle name="=C:\WINNT\SYSTEM32\COMMAND.COM 24 21" xfId="3449"/>
    <cellStyle name="=C:\WINNT\SYSTEM32\COMMAND.COM 24 22" xfId="3450"/>
    <cellStyle name="=C:\WINNT\SYSTEM32\COMMAND.COM 24 23" xfId="3451"/>
    <cellStyle name="=C:\WINNT\SYSTEM32\COMMAND.COM 24 24" xfId="3452"/>
    <cellStyle name="=C:\WINNT\SYSTEM32\COMMAND.COM 24 25" xfId="3453"/>
    <cellStyle name="=C:\WINNT\SYSTEM32\COMMAND.COM 24 26" xfId="3454"/>
    <cellStyle name="=C:\WINNT\SYSTEM32\COMMAND.COM 24 27" xfId="42825"/>
    <cellStyle name="=C:\WINNT\SYSTEM32\COMMAND.COM 24 3" xfId="3455"/>
    <cellStyle name="=C:\WINNT\SYSTEM32\COMMAND.COM 24 4" xfId="3456"/>
    <cellStyle name="=C:\WINNT\SYSTEM32\COMMAND.COM 24 5" xfId="3457"/>
    <cellStyle name="=C:\WINNT\SYSTEM32\COMMAND.COM 24 6" xfId="3458"/>
    <cellStyle name="=C:\WINNT\SYSTEM32\COMMAND.COM 24 7" xfId="3459"/>
    <cellStyle name="=C:\WINNT\SYSTEM32\COMMAND.COM 24 8" xfId="3460"/>
    <cellStyle name="=C:\WINNT\SYSTEM32\COMMAND.COM 24 9" xfId="3461"/>
    <cellStyle name="=C:\WINNT\SYSTEM32\COMMAND.COM 25" xfId="3462"/>
    <cellStyle name="=C:\WINNT\SYSTEM32\COMMAND.COM 25 2" xfId="42826"/>
    <cellStyle name="=C:\WINNT\SYSTEM32\COMMAND.COM 26" xfId="3463"/>
    <cellStyle name="=C:\WINNT\SYSTEM32\COMMAND.COM 26 2" xfId="42827"/>
    <cellStyle name="=C:\WINNT\SYSTEM32\COMMAND.COM 27" xfId="3464"/>
    <cellStyle name="=C:\WINNT\SYSTEM32\COMMAND.COM 27 2" xfId="42828"/>
    <cellStyle name="=C:\WINNT\SYSTEM32\COMMAND.COM 28" xfId="3465"/>
    <cellStyle name="=C:\WINNT\SYSTEM32\COMMAND.COM 28 2" xfId="42829"/>
    <cellStyle name="=C:\WINNT\SYSTEM32\COMMAND.COM 29" xfId="3466"/>
    <cellStyle name="=C:\WINNT\SYSTEM32\COMMAND.COM 29 2" xfId="42830"/>
    <cellStyle name="=C:\WINNT\SYSTEM32\COMMAND.COM 3" xfId="359"/>
    <cellStyle name="=C:\WINNT\SYSTEM32\COMMAND.COM 3 10" xfId="2543"/>
    <cellStyle name="=C:\WINNT\SYSTEM32\COMMAND.COM 3 10 2" xfId="39183"/>
    <cellStyle name="=C:\WINNT\SYSTEM32\COMMAND.COM 3 2" xfId="360"/>
    <cellStyle name="=C:\WINNT\SYSTEM32\COMMAND.COM 3 2 10" xfId="36808"/>
    <cellStyle name="=C:\WINNT\SYSTEM32\COMMAND.COM 3 2 2" xfId="848"/>
    <cellStyle name="=C:\WINNT\SYSTEM32\COMMAND.COM 3 2 25" xfId="2595"/>
    <cellStyle name="=C:\WINNT\SYSTEM32\COMMAND.COM 3 2 3" xfId="849"/>
    <cellStyle name="=C:\WINNT\SYSTEM32\COMMAND.COM 3 2 4" xfId="850"/>
    <cellStyle name="=C:\WINNT\SYSTEM32\COMMAND.COM 3 2 4 2" xfId="36728"/>
    <cellStyle name="=C:\WINNT\SYSTEM32\COMMAND.COM 3 2 5" xfId="2594"/>
    <cellStyle name="=C:\WINNT\SYSTEM32\COMMAND.COM 3 2 5 2" xfId="36958"/>
    <cellStyle name="=C:\WINNT\SYSTEM32\COMMAND.COM 3 2 6" xfId="36559"/>
    <cellStyle name="=C:\WINNT\SYSTEM32\COMMAND.COM 3 2 7" xfId="38594"/>
    <cellStyle name="=C:\WINNT\SYSTEM32\COMMAND.COM 3 2 8" xfId="37417"/>
    <cellStyle name="=C:\WINNT\SYSTEM32\COMMAND.COM 3 2 9" xfId="38690"/>
    <cellStyle name="=C:\WINNT\SYSTEM32\COMMAND.COM 3 3" xfId="717"/>
    <cellStyle name="=C:\WINNT\SYSTEM32\COMMAND.COM 3 3 2" xfId="851"/>
    <cellStyle name="=C:\WINNT\SYSTEM32\COMMAND.COM 3 3 3" xfId="42831"/>
    <cellStyle name="=C:\WINNT\SYSTEM32\COMMAND.COM 3 4" xfId="852"/>
    <cellStyle name="=C:\WINNT\SYSTEM32\COMMAND.COM 3 4 2" xfId="3467"/>
    <cellStyle name="=C:\WINNT\SYSTEM32\COMMAND.COM 3 4 3" xfId="36464"/>
    <cellStyle name="=C:\WINNT\SYSTEM32\COMMAND.COM 3 4 4" xfId="42832"/>
    <cellStyle name="=C:\WINNT\SYSTEM32\COMMAND.COM 3 5" xfId="853"/>
    <cellStyle name="=C:\WINNT\SYSTEM32\COMMAND.COM 3 5 2" xfId="37088"/>
    <cellStyle name="=C:\WINNT\SYSTEM32\COMMAND.COM 3 5 3" xfId="42271"/>
    <cellStyle name="=C:\WINNT\SYSTEM32\COMMAND.COM 3 6" xfId="854"/>
    <cellStyle name="=C:\WINNT\SYSTEM32\COMMAND.COM 3 6 2" xfId="38085"/>
    <cellStyle name="=C:\WINNT\SYSTEM32\COMMAND.COM 3 7" xfId="36865"/>
    <cellStyle name="=C:\WINNT\SYSTEM32\COMMAND.COM 3 8" xfId="37916"/>
    <cellStyle name="=C:\WINNT\SYSTEM32\COMMAND.COM 3 9" xfId="39177"/>
    <cellStyle name="=C:\WINNT\SYSTEM32\COMMAND.COM 3_Accounts - 2011 Alpha Draft-2" xfId="855"/>
    <cellStyle name="=C:\WINNT\SYSTEM32\COMMAND.COM 30" xfId="2596"/>
    <cellStyle name="=C:\WINNT\SYSTEM32\COMMAND.COM 30 2" xfId="42833"/>
    <cellStyle name="=C:\WINNT\SYSTEM32\COMMAND.COM 31" xfId="3468"/>
    <cellStyle name="=C:\WINNT\SYSTEM32\COMMAND.COM 32" xfId="3469"/>
    <cellStyle name="=C:\WINNT\SYSTEM32\COMMAND.COM 33" xfId="3470"/>
    <cellStyle name="=C:\WINNT\SYSTEM32\COMMAND.COM 34" xfId="3471"/>
    <cellStyle name="=C:\WINNT\SYSTEM32\COMMAND.COM 35" xfId="3472"/>
    <cellStyle name="=C:\WINNT\SYSTEM32\COMMAND.COM 35 10" xfId="3473"/>
    <cellStyle name="=C:\WINNT\SYSTEM32\COMMAND.COM 35 11" xfId="3474"/>
    <cellStyle name="=C:\WINNT\SYSTEM32\COMMAND.COM 35 12" xfId="3475"/>
    <cellStyle name="=C:\WINNT\SYSTEM32\COMMAND.COM 35 13" xfId="3476"/>
    <cellStyle name="=C:\WINNT\SYSTEM32\COMMAND.COM 35 14" xfId="3477"/>
    <cellStyle name="=C:\WINNT\SYSTEM32\COMMAND.COM 35 15" xfId="3478"/>
    <cellStyle name="=C:\WINNT\SYSTEM32\COMMAND.COM 35 16" xfId="3479"/>
    <cellStyle name="=C:\WINNT\SYSTEM32\COMMAND.COM 35 17" xfId="3480"/>
    <cellStyle name="=C:\WINNT\SYSTEM32\COMMAND.COM 35 18" xfId="3481"/>
    <cellStyle name="=C:\WINNT\SYSTEM32\COMMAND.COM 35 19" xfId="3482"/>
    <cellStyle name="=C:\WINNT\SYSTEM32\COMMAND.COM 35 2" xfId="3483"/>
    <cellStyle name="=C:\WINNT\SYSTEM32\COMMAND.COM 35 20" xfId="3484"/>
    <cellStyle name="=C:\WINNT\SYSTEM32\COMMAND.COM 35 21" xfId="3485"/>
    <cellStyle name="=C:\WINNT\SYSTEM32\COMMAND.COM 35 22" xfId="3486"/>
    <cellStyle name="=C:\WINNT\SYSTEM32\COMMAND.COM 35 23" xfId="3487"/>
    <cellStyle name="=C:\WINNT\SYSTEM32\COMMAND.COM 35 24" xfId="3488"/>
    <cellStyle name="=C:\WINNT\SYSTEM32\COMMAND.COM 35 25" xfId="3489"/>
    <cellStyle name="=C:\WINNT\SYSTEM32\COMMAND.COM 35 26" xfId="3490"/>
    <cellStyle name="=C:\WINNT\SYSTEM32\COMMAND.COM 35 3" xfId="3491"/>
    <cellStyle name="=C:\WINNT\SYSTEM32\COMMAND.COM 35 4" xfId="3492"/>
    <cellStyle name="=C:\WINNT\SYSTEM32\COMMAND.COM 35 5" xfId="3493"/>
    <cellStyle name="=C:\WINNT\SYSTEM32\COMMAND.COM 35 6" xfId="3494"/>
    <cellStyle name="=C:\WINNT\SYSTEM32\COMMAND.COM 35 7" xfId="3495"/>
    <cellStyle name="=C:\WINNT\SYSTEM32\COMMAND.COM 35 8" xfId="3496"/>
    <cellStyle name="=C:\WINNT\SYSTEM32\COMMAND.COM 35 9" xfId="3497"/>
    <cellStyle name="=C:\WINNT\SYSTEM32\COMMAND.COM 36" xfId="3498"/>
    <cellStyle name="=C:\WINNT\SYSTEM32\COMMAND.COM 37" xfId="3499"/>
    <cellStyle name="=C:\WINNT\SYSTEM32\COMMAND.COM 38" xfId="3500"/>
    <cellStyle name="=C:\WINNT\SYSTEM32\COMMAND.COM 39" xfId="3501"/>
    <cellStyle name="=C:\WINNT\SYSTEM32\COMMAND.COM 4" xfId="361"/>
    <cellStyle name="=C:\WINNT\SYSTEM32\COMMAND.COM 4 2" xfId="856"/>
    <cellStyle name="=C:\WINNT\SYSTEM32\COMMAND.COM 4 2 2" xfId="3502"/>
    <cellStyle name="=C:\WINNT\SYSTEM32\COMMAND.COM 4 2 3" xfId="42834"/>
    <cellStyle name="=C:\WINNT\SYSTEM32\COMMAND.COM 4 3" xfId="857"/>
    <cellStyle name="=C:\WINNT\SYSTEM32\COMMAND.COM 4 3 2" xfId="42835"/>
    <cellStyle name="=C:\WINNT\SYSTEM32\COMMAND.COM 4 4" xfId="42836"/>
    <cellStyle name="=C:\WINNT\SYSTEM32\COMMAND.COM 40" xfId="3503"/>
    <cellStyle name="=C:\WINNT\SYSTEM32\COMMAND.COM 41" xfId="3504"/>
    <cellStyle name="=C:\WINNT\SYSTEM32\COMMAND.COM 42" xfId="3505"/>
    <cellStyle name="=C:\WINNT\SYSTEM32\COMMAND.COM 43" xfId="3506"/>
    <cellStyle name="=C:\WINNT\SYSTEM32\COMMAND.COM 44" xfId="3507"/>
    <cellStyle name="=C:\WINNT\SYSTEM32\COMMAND.COM 45" xfId="3508"/>
    <cellStyle name="=C:\WINNT\SYSTEM32\COMMAND.COM 46" xfId="3509"/>
    <cellStyle name="=C:\WINNT\SYSTEM32\COMMAND.COM 47" xfId="3510"/>
    <cellStyle name="=C:\WINNT\SYSTEM32\COMMAND.COM 48" xfId="3511"/>
    <cellStyle name="=C:\WINNT\SYSTEM32\COMMAND.COM 49" xfId="3512"/>
    <cellStyle name="=C:\WINNT\SYSTEM32\COMMAND.COM 5" xfId="711"/>
    <cellStyle name="=C:\WINNT\SYSTEM32\COMMAND.COM 5 2" xfId="858"/>
    <cellStyle name="=C:\WINNT\SYSTEM32\COMMAND.COM 5 2 2" xfId="3513"/>
    <cellStyle name="=C:\WINNT\SYSTEM32\COMMAND.COM 5 2 2 2" xfId="48444"/>
    <cellStyle name="=C:\WINNT\SYSTEM32\COMMAND.COM 5 2 3" xfId="42838"/>
    <cellStyle name="=C:\WINNT\SYSTEM32\COMMAND.COM 5 2 4" xfId="47852"/>
    <cellStyle name="=C:\WINNT\SYSTEM32\COMMAND.COM 5 3" xfId="42837"/>
    <cellStyle name="=C:\WINNT\SYSTEM32\COMMAND.COM 5 3 2" xfId="48143"/>
    <cellStyle name="=C:\WINNT\SYSTEM32\COMMAND.COM 50" xfId="3514"/>
    <cellStyle name="=C:\WINNT\SYSTEM32\COMMAND.COM 51" xfId="3515"/>
    <cellStyle name="=C:\WINNT\SYSTEM32\COMMAND.COM 52" xfId="3516"/>
    <cellStyle name="=C:\WINNT\SYSTEM32\COMMAND.COM 53" xfId="3517"/>
    <cellStyle name="=C:\WINNT\SYSTEM32\COMMAND.COM 54" xfId="3518"/>
    <cellStyle name="=C:\WINNT\SYSTEM32\COMMAND.COM 55" xfId="3519"/>
    <cellStyle name="=C:\WINNT\SYSTEM32\COMMAND.COM 56" xfId="3520"/>
    <cellStyle name="=C:\WINNT\SYSTEM32\COMMAND.COM 57" xfId="3521"/>
    <cellStyle name="=C:\WINNT\SYSTEM32\COMMAND.COM 58" xfId="3522"/>
    <cellStyle name="=C:\WINNT\SYSTEM32\COMMAND.COM 59" xfId="3523"/>
    <cellStyle name="=C:\WINNT\SYSTEM32\COMMAND.COM 6" xfId="859"/>
    <cellStyle name="=C:\WINNT\SYSTEM32\COMMAND.COM 6 2" xfId="3524"/>
    <cellStyle name="=C:\WINNT\SYSTEM32\COMMAND.COM 6 2 2" xfId="42840"/>
    <cellStyle name="=C:\WINNT\SYSTEM32\COMMAND.COM 6 3" xfId="42839"/>
    <cellStyle name="=C:\WINNT\SYSTEM32\COMMAND.COM 60" xfId="3525"/>
    <cellStyle name="=C:\WINNT\SYSTEM32\COMMAND.COM 61" xfId="3526"/>
    <cellStyle name="=C:\WINNT\SYSTEM32\COMMAND.COM 62" xfId="3527"/>
    <cellStyle name="=C:\WINNT\SYSTEM32\COMMAND.COM 63" xfId="3528"/>
    <cellStyle name="=C:\WINNT\SYSTEM32\COMMAND.COM 64" xfId="3529"/>
    <cellStyle name="=C:\WINNT\SYSTEM32\COMMAND.COM 65" xfId="3530"/>
    <cellStyle name="=C:\WINNT\SYSTEM32\COMMAND.COM 66" xfId="3531"/>
    <cellStyle name="=C:\WINNT\SYSTEM32\COMMAND.COM 67" xfId="47824"/>
    <cellStyle name="=C:\WINNT\SYSTEM32\COMMAND.COM 68" xfId="48205"/>
    <cellStyle name="=C:\WINNT\SYSTEM32\COMMAND.COM 69" xfId="48711"/>
    <cellStyle name="=C:\WINNT\SYSTEM32\COMMAND.COM 7" xfId="860"/>
    <cellStyle name="=C:\WINNT\SYSTEM32\COMMAND.COM 7 2" xfId="3532"/>
    <cellStyle name="=C:\WINNT\SYSTEM32\COMMAND.COM 7 2 2" xfId="42842"/>
    <cellStyle name="=C:\WINNT\SYSTEM32\COMMAND.COM 7 3" xfId="42841"/>
    <cellStyle name="=C:\WINNT\SYSTEM32\COMMAND.COM 7 4" xfId="48222"/>
    <cellStyle name="=C:\WINNT\SYSTEM32\COMMAND.COM 70" xfId="48657"/>
    <cellStyle name="=C:\WINNT\SYSTEM32\COMMAND.COM 71" xfId="49176"/>
    <cellStyle name="=C:\WINNT\SYSTEM32\COMMAND.COM 72" xfId="48014"/>
    <cellStyle name="=C:\WINNT\SYSTEM32\COMMAND.COM 73" xfId="49457"/>
    <cellStyle name="=C:\WINNT\SYSTEM32\COMMAND.COM 74" xfId="49463"/>
    <cellStyle name="=C:\WINNT\SYSTEM32\COMMAND.COM 8" xfId="861"/>
    <cellStyle name="=C:\WINNT\SYSTEM32\COMMAND.COM 8 2" xfId="3534"/>
    <cellStyle name="=C:\WINNT\SYSTEM32\COMMAND.COM 8 3" xfId="3533"/>
    <cellStyle name="=C:\WINNT\SYSTEM32\COMMAND.COM 9" xfId="862"/>
    <cellStyle name="=C:\WINNT\SYSTEM32\COMMAND.COM 9 2" xfId="3535"/>
    <cellStyle name="=C:\WINNT\SYSTEM32\COMMAND.COM 9 2 2" xfId="42844"/>
    <cellStyle name="=C:\WINNT\SYSTEM32\COMMAND.COM 9 3" xfId="42843"/>
    <cellStyle name="=C:\WINNT\SYSTEM32\COMMAND.COM_ Notes to Act." xfId="863"/>
    <cellStyle name="=C:\WINNT\SYSTEM32\COMMAND.COM_AFS___HFT____Invest_note 2" xfId="42595"/>
    <cellStyle name="=C:\WINNT35\SYSTEM32\COMMAND.COM" xfId="362"/>
    <cellStyle name="=C:\WINNT35\SYSTEM32\COMMAND.COM 2" xfId="864"/>
    <cellStyle name="=C:\WINNT35\SYSTEM32\COMMAND.COM 3" xfId="3536"/>
    <cellStyle name="=C:\WINNT35\SYSTEM32\COMMAND.COM_BRR Draft financial statement (After MH) 5 OCT 10  " xfId="3537"/>
    <cellStyle name="•W_laroux" xfId="865"/>
    <cellStyle name="1" xfId="3538"/>
    <cellStyle name="1 2" xfId="42845"/>
    <cellStyle name="1_&lt;AA-3&gt;" xfId="42846"/>
    <cellStyle name="1_AA" xfId="42847"/>
    <cellStyle name="1_AA-SA" xfId="42848"/>
    <cellStyle name="1_Investments00" xfId="42849"/>
    <cellStyle name="1_TDR" xfId="42850"/>
    <cellStyle name="1_top sheet investment" xfId="42851"/>
    <cellStyle name="10" xfId="724"/>
    <cellStyle name="10 10" xfId="3539"/>
    <cellStyle name="10 11" xfId="3540"/>
    <cellStyle name="10 12" xfId="3541"/>
    <cellStyle name="10 13" xfId="3542"/>
    <cellStyle name="10 14" xfId="3543"/>
    <cellStyle name="10 15" xfId="3544"/>
    <cellStyle name="10 16" xfId="3545"/>
    <cellStyle name="10 17" xfId="3546"/>
    <cellStyle name="10 18" xfId="3547"/>
    <cellStyle name="10 19" xfId="3548"/>
    <cellStyle name="10 2" xfId="3549"/>
    <cellStyle name="10 2 10" xfId="3550"/>
    <cellStyle name="10 2 11" xfId="3551"/>
    <cellStyle name="10 2 12" xfId="3552"/>
    <cellStyle name="10 2 13" xfId="3553"/>
    <cellStyle name="10 2 14" xfId="3554"/>
    <cellStyle name="10 2 15" xfId="3555"/>
    <cellStyle name="10 2 16" xfId="3556"/>
    <cellStyle name="10 2 17" xfId="3557"/>
    <cellStyle name="10 2 18" xfId="3558"/>
    <cellStyle name="10 2 19" xfId="3559"/>
    <cellStyle name="10 2 2" xfId="3560"/>
    <cellStyle name="10 2 2 10" xfId="3561"/>
    <cellStyle name="10 2 2 11" xfId="3562"/>
    <cellStyle name="10 2 2 12" xfId="3563"/>
    <cellStyle name="10 2 2 13" xfId="3564"/>
    <cellStyle name="10 2 2 14" xfId="3565"/>
    <cellStyle name="10 2 2 15" xfId="3566"/>
    <cellStyle name="10 2 2 16" xfId="3567"/>
    <cellStyle name="10 2 2 17" xfId="3568"/>
    <cellStyle name="10 2 2 18" xfId="3569"/>
    <cellStyle name="10 2 2 19" xfId="3570"/>
    <cellStyle name="10 2 2 2" xfId="3571"/>
    <cellStyle name="10 2 2 2 10" xfId="3572"/>
    <cellStyle name="10 2 2 2 11" xfId="3573"/>
    <cellStyle name="10 2 2 2 12" xfId="3574"/>
    <cellStyle name="10 2 2 2 13" xfId="3575"/>
    <cellStyle name="10 2 2 2 14" xfId="3576"/>
    <cellStyle name="10 2 2 2 15" xfId="3577"/>
    <cellStyle name="10 2 2 2 16" xfId="3578"/>
    <cellStyle name="10 2 2 2 17" xfId="3579"/>
    <cellStyle name="10 2 2 2 18" xfId="3580"/>
    <cellStyle name="10 2 2 2 19" xfId="3581"/>
    <cellStyle name="10 2 2 2 2" xfId="3582"/>
    <cellStyle name="10 2 2 2 2 10" xfId="3583"/>
    <cellStyle name="10 2 2 2 2 11" xfId="3584"/>
    <cellStyle name="10 2 2 2 2 12" xfId="3585"/>
    <cellStyle name="10 2 2 2 2 13" xfId="3586"/>
    <cellStyle name="10 2 2 2 2 14" xfId="3587"/>
    <cellStyle name="10 2 2 2 2 15" xfId="3588"/>
    <cellStyle name="10 2 2 2 2 16" xfId="3589"/>
    <cellStyle name="10 2 2 2 2 17" xfId="3590"/>
    <cellStyle name="10 2 2 2 2 18" xfId="3591"/>
    <cellStyle name="10 2 2 2 2 19" xfId="3592"/>
    <cellStyle name="10 2 2 2 2 2" xfId="3593"/>
    <cellStyle name="10 2 2 2 2 20" xfId="3594"/>
    <cellStyle name="10 2 2 2 2 21" xfId="3595"/>
    <cellStyle name="10 2 2 2 2 22" xfId="3596"/>
    <cellStyle name="10 2 2 2 2 23" xfId="3597"/>
    <cellStyle name="10 2 2 2 2 24" xfId="3598"/>
    <cellStyle name="10 2 2 2 2 25" xfId="3599"/>
    <cellStyle name="10 2 2 2 2 26" xfId="3600"/>
    <cellStyle name="10 2 2 2 2 3" xfId="3601"/>
    <cellStyle name="10 2 2 2 2 4" xfId="3602"/>
    <cellStyle name="10 2 2 2 2 5" xfId="3603"/>
    <cellStyle name="10 2 2 2 2 6" xfId="3604"/>
    <cellStyle name="10 2 2 2 2 7" xfId="3605"/>
    <cellStyle name="10 2 2 2 2 8" xfId="3606"/>
    <cellStyle name="10 2 2 2 2 9" xfId="3607"/>
    <cellStyle name="10 2 2 2 20" xfId="3608"/>
    <cellStyle name="10 2 2 2 21" xfId="3609"/>
    <cellStyle name="10 2 2 2 22" xfId="3610"/>
    <cellStyle name="10 2 2 2 23" xfId="3611"/>
    <cellStyle name="10 2 2 2 24" xfId="3612"/>
    <cellStyle name="10 2 2 2 25" xfId="3613"/>
    <cellStyle name="10 2 2 2 26" xfId="3614"/>
    <cellStyle name="10 2 2 2 27" xfId="3615"/>
    <cellStyle name="10 2 2 2 3" xfId="3616"/>
    <cellStyle name="10 2 2 2 4" xfId="3617"/>
    <cellStyle name="10 2 2 2 5" xfId="3618"/>
    <cellStyle name="10 2 2 2 6" xfId="3619"/>
    <cellStyle name="10 2 2 2 7" xfId="3620"/>
    <cellStyle name="10 2 2 2 8" xfId="3621"/>
    <cellStyle name="10 2 2 2 9" xfId="3622"/>
    <cellStyle name="10 2 2 20" xfId="3623"/>
    <cellStyle name="10 2 2 21" xfId="3624"/>
    <cellStyle name="10 2 2 22" xfId="3625"/>
    <cellStyle name="10 2 2 23" xfId="3626"/>
    <cellStyle name="10 2 2 24" xfId="3627"/>
    <cellStyle name="10 2 2 25" xfId="3628"/>
    <cellStyle name="10 2 2 26" xfId="3629"/>
    <cellStyle name="10 2 2 27" xfId="3630"/>
    <cellStyle name="10 2 2 28" xfId="3631"/>
    <cellStyle name="10 2 2 29" xfId="3632"/>
    <cellStyle name="10 2 2 3" xfId="3633"/>
    <cellStyle name="10 2 2 30" xfId="3634"/>
    <cellStyle name="10 2 2 31" xfId="3635"/>
    <cellStyle name="10 2 2 32" xfId="3636"/>
    <cellStyle name="10 2 2 33" xfId="3637"/>
    <cellStyle name="10 2 2 34" xfId="3638"/>
    <cellStyle name="10 2 2 35" xfId="3639"/>
    <cellStyle name="10 2 2 36" xfId="3640"/>
    <cellStyle name="10 2 2 37" xfId="3641"/>
    <cellStyle name="10 2 2 4" xfId="3642"/>
    <cellStyle name="10 2 2 5" xfId="3643"/>
    <cellStyle name="10 2 2 6" xfId="3644"/>
    <cellStyle name="10 2 2 7" xfId="3645"/>
    <cellStyle name="10 2 2 8" xfId="3646"/>
    <cellStyle name="10 2 2 9" xfId="3647"/>
    <cellStyle name="10 2 20" xfId="3648"/>
    <cellStyle name="10 2 21" xfId="3649"/>
    <cellStyle name="10 2 22" xfId="3650"/>
    <cellStyle name="10 2 23" xfId="3651"/>
    <cellStyle name="10 2 24" xfId="3652"/>
    <cellStyle name="10 2 25" xfId="3653"/>
    <cellStyle name="10 2 26" xfId="3654"/>
    <cellStyle name="10 2 27" xfId="3655"/>
    <cellStyle name="10 2 28" xfId="3656"/>
    <cellStyle name="10 2 29" xfId="3657"/>
    <cellStyle name="10 2 3" xfId="3658"/>
    <cellStyle name="10 2 3 10" xfId="3659"/>
    <cellStyle name="10 2 3 11" xfId="3660"/>
    <cellStyle name="10 2 3 12" xfId="3661"/>
    <cellStyle name="10 2 3 13" xfId="3662"/>
    <cellStyle name="10 2 3 2" xfId="3663"/>
    <cellStyle name="10 2 3 2 10" xfId="3664"/>
    <cellStyle name="10 2 3 2 11" xfId="3665"/>
    <cellStyle name="10 2 3 2 12" xfId="3666"/>
    <cellStyle name="10 2 3 2 13" xfId="3667"/>
    <cellStyle name="10 2 3 2 2" xfId="3668"/>
    <cellStyle name="10 2 3 2 3" xfId="3669"/>
    <cellStyle name="10 2 3 2 4" xfId="3670"/>
    <cellStyle name="10 2 3 2 5" xfId="3671"/>
    <cellStyle name="10 2 3 2 6" xfId="3672"/>
    <cellStyle name="10 2 3 2 7" xfId="3673"/>
    <cellStyle name="10 2 3 2 8" xfId="3674"/>
    <cellStyle name="10 2 3 2 9" xfId="3675"/>
    <cellStyle name="10 2 3 3" xfId="3676"/>
    <cellStyle name="10 2 3 4" xfId="3677"/>
    <cellStyle name="10 2 3 5" xfId="3678"/>
    <cellStyle name="10 2 3 6" xfId="3679"/>
    <cellStyle name="10 2 3 7" xfId="3680"/>
    <cellStyle name="10 2 3 8" xfId="3681"/>
    <cellStyle name="10 2 3 9" xfId="3682"/>
    <cellStyle name="10 2 30" xfId="3683"/>
    <cellStyle name="10 2 31" xfId="3684"/>
    <cellStyle name="10 2 32" xfId="3685"/>
    <cellStyle name="10 2 33" xfId="3686"/>
    <cellStyle name="10 2 34" xfId="3687"/>
    <cellStyle name="10 2 35" xfId="3688"/>
    <cellStyle name="10 2 36" xfId="3689"/>
    <cellStyle name="10 2 37" xfId="3690"/>
    <cellStyle name="10 2 4" xfId="3691"/>
    <cellStyle name="10 2 5" xfId="3692"/>
    <cellStyle name="10 2 6" xfId="3693"/>
    <cellStyle name="10 2 7" xfId="3694"/>
    <cellStyle name="10 2 8" xfId="3695"/>
    <cellStyle name="10 2 9" xfId="3696"/>
    <cellStyle name="10 20" xfId="3697"/>
    <cellStyle name="10 21" xfId="3698"/>
    <cellStyle name="10 22" xfId="3699"/>
    <cellStyle name="10 23" xfId="3700"/>
    <cellStyle name="10 24" xfId="3701"/>
    <cellStyle name="10 24 10" xfId="3702"/>
    <cellStyle name="10 24 11" xfId="3703"/>
    <cellStyle name="10 24 12" xfId="3704"/>
    <cellStyle name="10 24 13" xfId="3705"/>
    <cellStyle name="10 24 14" xfId="3706"/>
    <cellStyle name="10 24 15" xfId="3707"/>
    <cellStyle name="10 24 16" xfId="3708"/>
    <cellStyle name="10 24 17" xfId="3709"/>
    <cellStyle name="10 24 18" xfId="3710"/>
    <cellStyle name="10 24 19" xfId="3711"/>
    <cellStyle name="10 24 2" xfId="3712"/>
    <cellStyle name="10 24 2 10" xfId="3713"/>
    <cellStyle name="10 24 2 11" xfId="3714"/>
    <cellStyle name="10 24 2 12" xfId="3715"/>
    <cellStyle name="10 24 2 13" xfId="3716"/>
    <cellStyle name="10 24 2 14" xfId="3717"/>
    <cellStyle name="10 24 2 15" xfId="3718"/>
    <cellStyle name="10 24 2 16" xfId="3719"/>
    <cellStyle name="10 24 2 17" xfId="3720"/>
    <cellStyle name="10 24 2 18" xfId="3721"/>
    <cellStyle name="10 24 2 19" xfId="3722"/>
    <cellStyle name="10 24 2 2" xfId="3723"/>
    <cellStyle name="10 24 2 20" xfId="3724"/>
    <cellStyle name="10 24 2 21" xfId="3725"/>
    <cellStyle name="10 24 2 22" xfId="3726"/>
    <cellStyle name="10 24 2 23" xfId="3727"/>
    <cellStyle name="10 24 2 24" xfId="3728"/>
    <cellStyle name="10 24 2 25" xfId="3729"/>
    <cellStyle name="10 24 2 26" xfId="3730"/>
    <cellStyle name="10 24 2 3" xfId="3731"/>
    <cellStyle name="10 24 2 4" xfId="3732"/>
    <cellStyle name="10 24 2 5" xfId="3733"/>
    <cellStyle name="10 24 2 6" xfId="3734"/>
    <cellStyle name="10 24 2 7" xfId="3735"/>
    <cellStyle name="10 24 2 8" xfId="3736"/>
    <cellStyle name="10 24 2 9" xfId="3737"/>
    <cellStyle name="10 24 20" xfId="3738"/>
    <cellStyle name="10 24 21" xfId="3739"/>
    <cellStyle name="10 24 22" xfId="3740"/>
    <cellStyle name="10 24 23" xfId="3741"/>
    <cellStyle name="10 24 24" xfId="3742"/>
    <cellStyle name="10 24 25" xfId="3743"/>
    <cellStyle name="10 24 26" xfId="3744"/>
    <cellStyle name="10 24 3" xfId="3745"/>
    <cellStyle name="10 24 4" xfId="3746"/>
    <cellStyle name="10 24 5" xfId="3747"/>
    <cellStyle name="10 24 6" xfId="3748"/>
    <cellStyle name="10 24 7" xfId="3749"/>
    <cellStyle name="10 24 8" xfId="3750"/>
    <cellStyle name="10 24 9" xfId="3751"/>
    <cellStyle name="10 25" xfId="3752"/>
    <cellStyle name="10 26" xfId="3753"/>
    <cellStyle name="10 27" xfId="3754"/>
    <cellStyle name="10 28" xfId="3755"/>
    <cellStyle name="10 29" xfId="3756"/>
    <cellStyle name="10 3" xfId="3757"/>
    <cellStyle name="10 30" xfId="3758"/>
    <cellStyle name="10 31" xfId="3759"/>
    <cellStyle name="10 32" xfId="3760"/>
    <cellStyle name="10 33" xfId="3761"/>
    <cellStyle name="10 34" xfId="3762"/>
    <cellStyle name="10 35" xfId="3763"/>
    <cellStyle name="10 35 10" xfId="3764"/>
    <cellStyle name="10 35 11" xfId="3765"/>
    <cellStyle name="10 35 12" xfId="3766"/>
    <cellStyle name="10 35 13" xfId="3767"/>
    <cellStyle name="10 35 14" xfId="3768"/>
    <cellStyle name="10 35 15" xfId="3769"/>
    <cellStyle name="10 35 16" xfId="3770"/>
    <cellStyle name="10 35 17" xfId="3771"/>
    <cellStyle name="10 35 18" xfId="3772"/>
    <cellStyle name="10 35 19" xfId="3773"/>
    <cellStyle name="10 35 2" xfId="3774"/>
    <cellStyle name="10 35 20" xfId="3775"/>
    <cellStyle name="10 35 21" xfId="3776"/>
    <cellStyle name="10 35 22" xfId="3777"/>
    <cellStyle name="10 35 23" xfId="3778"/>
    <cellStyle name="10 35 24" xfId="3779"/>
    <cellStyle name="10 35 25" xfId="3780"/>
    <cellStyle name="10 35 26" xfId="3781"/>
    <cellStyle name="10 35 3" xfId="3782"/>
    <cellStyle name="10 35 4" xfId="3783"/>
    <cellStyle name="10 35 5" xfId="3784"/>
    <cellStyle name="10 35 6" xfId="3785"/>
    <cellStyle name="10 35 7" xfId="3786"/>
    <cellStyle name="10 35 8" xfId="3787"/>
    <cellStyle name="10 35 9" xfId="3788"/>
    <cellStyle name="10 36" xfId="3789"/>
    <cellStyle name="10 37" xfId="3790"/>
    <cellStyle name="10 38" xfId="3791"/>
    <cellStyle name="10 39" xfId="3792"/>
    <cellStyle name="10 4" xfId="3793"/>
    <cellStyle name="10 40" xfId="3794"/>
    <cellStyle name="10 41" xfId="3795"/>
    <cellStyle name="10 42" xfId="3796"/>
    <cellStyle name="10 43" xfId="3797"/>
    <cellStyle name="10 44" xfId="3798"/>
    <cellStyle name="10 45" xfId="3799"/>
    <cellStyle name="10 46" xfId="3800"/>
    <cellStyle name="10 47" xfId="3801"/>
    <cellStyle name="10 48" xfId="3802"/>
    <cellStyle name="10 49" xfId="3803"/>
    <cellStyle name="10 5" xfId="3804"/>
    <cellStyle name="10 50" xfId="3805"/>
    <cellStyle name="10 51" xfId="3806"/>
    <cellStyle name="10 52" xfId="3807"/>
    <cellStyle name="10 53" xfId="3808"/>
    <cellStyle name="10 54" xfId="3809"/>
    <cellStyle name="10 55" xfId="3810"/>
    <cellStyle name="10 56" xfId="3811"/>
    <cellStyle name="10 57" xfId="3812"/>
    <cellStyle name="10 58" xfId="3813"/>
    <cellStyle name="10 59" xfId="3814"/>
    <cellStyle name="10 6" xfId="3815"/>
    <cellStyle name="10 60" xfId="3816"/>
    <cellStyle name="10 61" xfId="3817"/>
    <cellStyle name="10 62" xfId="3818"/>
    <cellStyle name="10 63" xfId="3819"/>
    <cellStyle name="10 64" xfId="3820"/>
    <cellStyle name="10 65" xfId="3821"/>
    <cellStyle name="10 7" xfId="3822"/>
    <cellStyle name="10 8" xfId="3823"/>
    <cellStyle name="10 8 2" xfId="3824"/>
    <cellStyle name="10 9" xfId="3825"/>
    <cellStyle name="20% - Accent1" xfId="8" builtinId="30" customBuiltin="1"/>
    <cellStyle name="20% - Accent1 10" xfId="3826"/>
    <cellStyle name="20% - Accent1 10 2" xfId="3827"/>
    <cellStyle name="20% - Accent1 10 2 2" xfId="42853"/>
    <cellStyle name="20% - Accent1 10 3" xfId="42852"/>
    <cellStyle name="20% - Accent1 10_10.3-11.1" xfId="3828"/>
    <cellStyle name="20% - Accent1 11" xfId="3829"/>
    <cellStyle name="20% - Accent1 11 2" xfId="3830"/>
    <cellStyle name="20% - Accent1 11 2 2" xfId="42855"/>
    <cellStyle name="20% - Accent1 11 3" xfId="42854"/>
    <cellStyle name="20% - Accent1 11_10.3-11.1" xfId="3831"/>
    <cellStyle name="20% - Accent1 12" xfId="3832"/>
    <cellStyle name="20% - Accent1 12 2" xfId="3833"/>
    <cellStyle name="20% - Accent1 12 2 2" xfId="42857"/>
    <cellStyle name="20% - Accent1 12 3" xfId="42856"/>
    <cellStyle name="20% - Accent1 12_10.3-11.1" xfId="3834"/>
    <cellStyle name="20% - Accent1 13" xfId="2597"/>
    <cellStyle name="20% - Accent1 13 2" xfId="42859"/>
    <cellStyle name="20% - Accent1 13 3" xfId="42858"/>
    <cellStyle name="20% - Accent1 14" xfId="42860"/>
    <cellStyle name="20% - Accent1 14 2" xfId="42861"/>
    <cellStyle name="20% - Accent1 15" xfId="42862"/>
    <cellStyle name="20% - Accent1 15 2" xfId="42863"/>
    <cellStyle name="20% - Accent1 16" xfId="42864"/>
    <cellStyle name="20% - Accent1 16 2" xfId="42865"/>
    <cellStyle name="20% - Accent1 17" xfId="42866"/>
    <cellStyle name="20% - Accent1 17 2" xfId="42867"/>
    <cellStyle name="20% - Accent1 18" xfId="42868"/>
    <cellStyle name="20% - Accent1 19" xfId="42869"/>
    <cellStyle name="20% - Accent1 2" xfId="9"/>
    <cellStyle name="20% - Accent1 2 10" xfId="40037"/>
    <cellStyle name="20% - Accent1 2 11" xfId="47854"/>
    <cellStyle name="20% - Accent1 2 12" xfId="49466"/>
    <cellStyle name="20% - Accent1 2 2" xfId="866"/>
    <cellStyle name="20% - Accent1 2 2 10" xfId="37481"/>
    <cellStyle name="20% - Accent1 2 2 2" xfId="867"/>
    <cellStyle name="20% - Accent1 2 2 3" xfId="868"/>
    <cellStyle name="20% - Accent1 2 2 4" xfId="36734"/>
    <cellStyle name="20% - Accent1 2 2 5" xfId="37979"/>
    <cellStyle name="20% - Accent1 2 2 6" xfId="38139"/>
    <cellStyle name="20% - Accent1 2 2 7" xfId="37129"/>
    <cellStyle name="20% - Accent1 2 2 8" xfId="39116"/>
    <cellStyle name="20% - Accent1 2 2 9" xfId="38064"/>
    <cellStyle name="20% - Accent1 2 3" xfId="869"/>
    <cellStyle name="20% - Accent1 2 3 2" xfId="3835"/>
    <cellStyle name="20% - Accent1 2 3 3" xfId="42870"/>
    <cellStyle name="20% - Accent1 2 4" xfId="870"/>
    <cellStyle name="20% - Accent1 2 4 2" xfId="36465"/>
    <cellStyle name="20% - Accent1 2 5" xfId="36698"/>
    <cellStyle name="20% - Accent1 2 6" xfId="37011"/>
    <cellStyle name="20% - Accent1 2 7" xfId="36922"/>
    <cellStyle name="20% - Accent1 2 8" xfId="39129"/>
    <cellStyle name="20% - Accent1 2 9" xfId="37545"/>
    <cellStyle name="20% - Accent1 2_10.3-11.1" xfId="3836"/>
    <cellStyle name="20% - Accent1 20" xfId="42871"/>
    <cellStyle name="20% - Accent1 21" xfId="42872"/>
    <cellStyle name="20% - Accent1 22" xfId="42873"/>
    <cellStyle name="20% - Accent1 23" xfId="42874"/>
    <cellStyle name="20% - Accent1 24" xfId="42875"/>
    <cellStyle name="20% - Accent1 25" xfId="42876"/>
    <cellStyle name="20% - Accent1 26" xfId="42877"/>
    <cellStyle name="20% - Accent1 27" xfId="42878"/>
    <cellStyle name="20% - Accent1 28" xfId="42879"/>
    <cellStyle name="20% - Accent1 29" xfId="42880"/>
    <cellStyle name="20% - Accent1 3" xfId="10"/>
    <cellStyle name="20% - Accent1 3 10" xfId="37035"/>
    <cellStyle name="20% - Accent1 3 11" xfId="36856"/>
    <cellStyle name="20% - Accent1 3 12" xfId="37404"/>
    <cellStyle name="20% - Accent1 3 13" xfId="39474"/>
    <cellStyle name="20% - Accent1 3 14" xfId="37474"/>
    <cellStyle name="20% - Accent1 3 15" xfId="36759"/>
    <cellStyle name="20% - Accent1 3 16" xfId="40762"/>
    <cellStyle name="20% - Accent1 3 17" xfId="41378"/>
    <cellStyle name="20% - Accent1 3 18" xfId="35643"/>
    <cellStyle name="20% - Accent1 3 2" xfId="871"/>
    <cellStyle name="20% - Accent1 3 3" xfId="872"/>
    <cellStyle name="20% - Accent1 3 3 10" xfId="38615"/>
    <cellStyle name="20% - Accent1 3 3 11" xfId="40786"/>
    <cellStyle name="20% - Accent1 3 3 12" xfId="41402"/>
    <cellStyle name="20% - Accent1 3 3 13" xfId="35750"/>
    <cellStyle name="20% - Accent1 3 3 2" xfId="873"/>
    <cellStyle name="20% - Accent1 3 3 2 10" xfId="40952"/>
    <cellStyle name="20% - Accent1 3 3 2 11" xfId="41568"/>
    <cellStyle name="20% - Accent1 3 3 2 12" xfId="35942"/>
    <cellStyle name="20% - Accent1 3 3 2 2" xfId="36249"/>
    <cellStyle name="20% - Accent1 3 3 2 2 2" xfId="41259"/>
    <cellStyle name="20% - Accent1 3 3 2 2 3" xfId="41652"/>
    <cellStyle name="20% - Accent1 3 3 2 3" xfId="37586"/>
    <cellStyle name="20% - Accent1 3 3 2 4" xfId="38183"/>
    <cellStyle name="20% - Accent1 3 3 2 5" xfId="38707"/>
    <cellStyle name="20% - Accent1 3 3 2 6" xfId="39214"/>
    <cellStyle name="20% - Accent1 3 3 2 7" xfId="39685"/>
    <cellStyle name="20% - Accent1 3 3 2 8" xfId="40106"/>
    <cellStyle name="20% - Accent1 3 3 2 9" xfId="40458"/>
    <cellStyle name="20% - Accent1 3 3 3" xfId="36083"/>
    <cellStyle name="20% - Accent1 3 3 3 10" xfId="41653"/>
    <cellStyle name="20% - Accent1 3 3 3 2" xfId="37688"/>
    <cellStyle name="20% - Accent1 3 3 3 3" xfId="38281"/>
    <cellStyle name="20% - Accent1 3 3 3 4" xfId="38806"/>
    <cellStyle name="20% - Accent1 3 3 3 5" xfId="39310"/>
    <cellStyle name="20% - Accent1 3 3 3 6" xfId="39774"/>
    <cellStyle name="20% - Accent1 3 3 3 7" xfId="40193"/>
    <cellStyle name="20% - Accent1 3 3 3 8" xfId="40545"/>
    <cellStyle name="20% - Accent1 3 3 3 9" xfId="41093"/>
    <cellStyle name="20% - Accent1 3 3 4" xfId="37167"/>
    <cellStyle name="20% - Accent1 3 3 5" xfId="36796"/>
    <cellStyle name="20% - Accent1 3 3 6" xfId="37195"/>
    <cellStyle name="20% - Accent1 3 3 7" xfId="36607"/>
    <cellStyle name="20% - Accent1 3 3 8" xfId="38792"/>
    <cellStyle name="20% - Accent1 3 3 9" xfId="36685"/>
    <cellStyle name="20% - Accent1 3 4" xfId="874"/>
    <cellStyle name="20% - Accent1 3 4 10" xfId="39599"/>
    <cellStyle name="20% - Accent1 3 4 11" xfId="40809"/>
    <cellStyle name="20% - Accent1 3 4 12" xfId="41425"/>
    <cellStyle name="20% - Accent1 3 4 13" xfId="35776"/>
    <cellStyle name="20% - Accent1 3 4 2" xfId="875"/>
    <cellStyle name="20% - Accent1 3 4 2 10" xfId="40975"/>
    <cellStyle name="20% - Accent1 3 4 2 11" xfId="41591"/>
    <cellStyle name="20% - Accent1 3 4 2 12" xfId="35965"/>
    <cellStyle name="20% - Accent1 3 4 2 2" xfId="36272"/>
    <cellStyle name="20% - Accent1 3 4 2 2 2" xfId="41282"/>
    <cellStyle name="20% - Accent1 3 4 2 2 3" xfId="41654"/>
    <cellStyle name="20% - Accent1 3 4 2 3" xfId="37609"/>
    <cellStyle name="20% - Accent1 3 4 2 4" xfId="38206"/>
    <cellStyle name="20% - Accent1 3 4 2 5" xfId="38730"/>
    <cellStyle name="20% - Accent1 3 4 2 6" xfId="39237"/>
    <cellStyle name="20% - Accent1 3 4 2 7" xfId="39708"/>
    <cellStyle name="20% - Accent1 3 4 2 8" xfId="40129"/>
    <cellStyle name="20% - Accent1 3 4 2 9" xfId="40481"/>
    <cellStyle name="20% - Accent1 3 4 3" xfId="36106"/>
    <cellStyle name="20% - Accent1 3 4 3 10" xfId="41655"/>
    <cellStyle name="20% - Accent1 3 4 3 2" xfId="37689"/>
    <cellStyle name="20% - Accent1 3 4 3 3" xfId="38282"/>
    <cellStyle name="20% - Accent1 3 4 3 4" xfId="38807"/>
    <cellStyle name="20% - Accent1 3 4 3 5" xfId="39311"/>
    <cellStyle name="20% - Accent1 3 4 3 6" xfId="39775"/>
    <cellStyle name="20% - Accent1 3 4 3 7" xfId="40194"/>
    <cellStyle name="20% - Accent1 3 4 3 8" xfId="40546"/>
    <cellStyle name="20% - Accent1 3 4 3 9" xfId="41116"/>
    <cellStyle name="20% - Accent1 3 4 4" xfId="37199"/>
    <cellStyle name="20% - Accent1 3 4 5" xfId="36779"/>
    <cellStyle name="20% - Accent1 3 4 6" xfId="37674"/>
    <cellStyle name="20% - Accent1 3 4 7" xfId="36422"/>
    <cellStyle name="20% - Accent1 3 4 8" xfId="37400"/>
    <cellStyle name="20% - Accent1 3 4 9" xfId="36723"/>
    <cellStyle name="20% - Accent1 3 5" xfId="876"/>
    <cellStyle name="20% - Accent1 3 5 10" xfId="40091"/>
    <cellStyle name="20% - Accent1 3 5 11" xfId="40847"/>
    <cellStyle name="20% - Accent1 3 5 12" xfId="41463"/>
    <cellStyle name="20% - Accent1 3 5 13" xfId="35822"/>
    <cellStyle name="20% - Accent1 3 5 2" xfId="877"/>
    <cellStyle name="20% - Accent1 3 5 2 10" xfId="41013"/>
    <cellStyle name="20% - Accent1 3 5 2 11" xfId="41629"/>
    <cellStyle name="20% - Accent1 3 5 2 12" xfId="36003"/>
    <cellStyle name="20% - Accent1 3 5 2 2" xfId="36310"/>
    <cellStyle name="20% - Accent1 3 5 2 2 2" xfId="41320"/>
    <cellStyle name="20% - Accent1 3 5 2 2 3" xfId="41656"/>
    <cellStyle name="20% - Accent1 3 5 2 3" xfId="37647"/>
    <cellStyle name="20% - Accent1 3 5 2 4" xfId="38244"/>
    <cellStyle name="20% - Accent1 3 5 2 5" xfId="38768"/>
    <cellStyle name="20% - Accent1 3 5 2 6" xfId="39275"/>
    <cellStyle name="20% - Accent1 3 5 2 7" xfId="39746"/>
    <cellStyle name="20% - Accent1 3 5 2 8" xfId="40167"/>
    <cellStyle name="20% - Accent1 3 5 2 9" xfId="40519"/>
    <cellStyle name="20% - Accent1 3 5 3" xfId="36144"/>
    <cellStyle name="20% - Accent1 3 5 3 10" xfId="41657"/>
    <cellStyle name="20% - Accent1 3 5 3 2" xfId="37690"/>
    <cellStyle name="20% - Accent1 3 5 3 3" xfId="38283"/>
    <cellStyle name="20% - Accent1 3 5 3 4" xfId="38808"/>
    <cellStyle name="20% - Accent1 3 5 3 5" xfId="39312"/>
    <cellStyle name="20% - Accent1 3 5 3 6" xfId="39776"/>
    <cellStyle name="20% - Accent1 3 5 3 7" xfId="40195"/>
    <cellStyle name="20% - Accent1 3 5 3 8" xfId="40547"/>
    <cellStyle name="20% - Accent1 3 5 3 9" xfId="41154"/>
    <cellStyle name="20% - Accent1 3 5 4" xfId="37260"/>
    <cellStyle name="20% - Accent1 3 5 5" xfId="37931"/>
    <cellStyle name="20% - Accent1 3 5 6" xfId="37950"/>
    <cellStyle name="20% - Accent1 3 5 7" xfId="37541"/>
    <cellStyle name="20% - Accent1 3 5 8" xfId="38420"/>
    <cellStyle name="20% - Accent1 3 5 9" xfId="39670"/>
    <cellStyle name="20% - Accent1 3 6" xfId="878"/>
    <cellStyle name="20% - Accent1 3 6 10" xfId="40929"/>
    <cellStyle name="20% - Accent1 3 6 11" xfId="41545"/>
    <cellStyle name="20% - Accent1 3 6 12" xfId="35919"/>
    <cellStyle name="20% - Accent1 3 6 2" xfId="36226"/>
    <cellStyle name="20% - Accent1 3 6 2 10" xfId="41658"/>
    <cellStyle name="20% - Accent1 3 6 2 2" xfId="37691"/>
    <cellStyle name="20% - Accent1 3 6 2 3" xfId="38284"/>
    <cellStyle name="20% - Accent1 3 6 2 4" xfId="38809"/>
    <cellStyle name="20% - Accent1 3 6 2 5" xfId="39313"/>
    <cellStyle name="20% - Accent1 3 6 2 6" xfId="39777"/>
    <cellStyle name="20% - Accent1 3 6 2 7" xfId="40196"/>
    <cellStyle name="20% - Accent1 3 6 2 8" xfId="40548"/>
    <cellStyle name="20% - Accent1 3 6 2 9" xfId="41236"/>
    <cellStyle name="20% - Accent1 3 6 3" xfId="37516"/>
    <cellStyle name="20% - Accent1 3 6 4" xfId="38120"/>
    <cellStyle name="20% - Accent1 3 6 5" xfId="38643"/>
    <cellStyle name="20% - Accent1 3 6 6" xfId="39160"/>
    <cellStyle name="20% - Accent1 3 6 7" xfId="39636"/>
    <cellStyle name="20% - Accent1 3 6 8" xfId="40065"/>
    <cellStyle name="20% - Accent1 3 6 9" xfId="40435"/>
    <cellStyle name="20% - Accent1 3 7" xfId="879"/>
    <cellStyle name="20% - Accent1 3 7 10" xfId="40870"/>
    <cellStyle name="20% - Accent1 3 7 11" xfId="41486"/>
    <cellStyle name="20% - Accent1 3 7 12" xfId="35855"/>
    <cellStyle name="20% - Accent1 3 7 2" xfId="36167"/>
    <cellStyle name="20% - Accent1 3 7 2 2" xfId="41177"/>
    <cellStyle name="20% - Accent1 3 7 2 3" xfId="41659"/>
    <cellStyle name="20% - Accent1 3 7 3" xfId="37298"/>
    <cellStyle name="20% - Accent1 3 7 4" xfId="37908"/>
    <cellStyle name="20% - Accent1 3 7 5" xfId="38498"/>
    <cellStyle name="20% - Accent1 3 7 6" xfId="39024"/>
    <cellStyle name="20% - Accent1 3 7 7" xfId="39058"/>
    <cellStyle name="20% - Accent1 3 7 8" xfId="39498"/>
    <cellStyle name="20% - Accent1 3 7 9" xfId="40374"/>
    <cellStyle name="20% - Accent1 3 8" xfId="36060"/>
    <cellStyle name="20% - Accent1 3 8 10" xfId="41660"/>
    <cellStyle name="20% - Accent1 3 8 2" xfId="37687"/>
    <cellStyle name="20% - Accent1 3 8 3" xfId="38280"/>
    <cellStyle name="20% - Accent1 3 8 4" xfId="38805"/>
    <cellStyle name="20% - Accent1 3 8 5" xfId="39309"/>
    <cellStyle name="20% - Accent1 3 8 6" xfId="39773"/>
    <cellStyle name="20% - Accent1 3 8 7" xfId="40192"/>
    <cellStyle name="20% - Accent1 3 8 8" xfId="40544"/>
    <cellStyle name="20% - Accent1 3 8 9" xfId="41070"/>
    <cellStyle name="20% - Accent1 3 9" xfId="36586"/>
    <cellStyle name="20% - Accent1 3_10.3-11.1" xfId="3837"/>
    <cellStyle name="20% - Accent1 30" xfId="42881"/>
    <cellStyle name="20% - Accent1 31" xfId="47769"/>
    <cellStyle name="20% - Accent1 32" xfId="48108"/>
    <cellStyle name="20% - Accent1 33" xfId="48553"/>
    <cellStyle name="20% - Accent1 34" xfId="48579"/>
    <cellStyle name="20% - Accent1 35" xfId="48682"/>
    <cellStyle name="20% - Accent1 36" xfId="49121"/>
    <cellStyle name="20% - Accent1 37" xfId="48767"/>
    <cellStyle name="20% - Accent1 38" xfId="49327"/>
    <cellStyle name="20% - Accent1 39" xfId="49559"/>
    <cellStyle name="20% - Accent1 4" xfId="11"/>
    <cellStyle name="20% - Accent1 4 2" xfId="880"/>
    <cellStyle name="20% - Accent1 4 3" xfId="35688"/>
    <cellStyle name="20% - Accent1 4_10.3-11.1" xfId="3838"/>
    <cellStyle name="20% - Accent1 40" xfId="49717"/>
    <cellStyle name="20% - Accent1 41" xfId="49785"/>
    <cellStyle name="20% - Accent1 5" xfId="12"/>
    <cellStyle name="20% - Accent1 5 2" xfId="3839"/>
    <cellStyle name="20% - Accent1 5_10.3-11.1" xfId="3840"/>
    <cellStyle name="20% - Accent1 6" xfId="3841"/>
    <cellStyle name="20% - Accent1 6 2" xfId="3842"/>
    <cellStyle name="20% - Accent1 6 2 2" xfId="42883"/>
    <cellStyle name="20% - Accent1 6 3" xfId="42101"/>
    <cellStyle name="20% - Accent1 6 4" xfId="42882"/>
    <cellStyle name="20% - Accent1 6 5" xfId="48463"/>
    <cellStyle name="20% - Accent1 6 6" xfId="49660"/>
    <cellStyle name="20% - Accent1 6_10.3-11.1" xfId="3843"/>
    <cellStyle name="20% - Accent1 7" xfId="3844"/>
    <cellStyle name="20% - Accent1 7 2" xfId="3845"/>
    <cellStyle name="20% - Accent1 7 2 2" xfId="42885"/>
    <cellStyle name="20% - Accent1 7 3" xfId="42884"/>
    <cellStyle name="20% - Accent1 7 4" xfId="48203"/>
    <cellStyle name="20% - Accent1 7_10.3-11.1" xfId="3846"/>
    <cellStyle name="20% - Accent1 8" xfId="3847"/>
    <cellStyle name="20% - Accent1 8 2" xfId="3848"/>
    <cellStyle name="20% - Accent1 8 2 2" xfId="42887"/>
    <cellStyle name="20% - Accent1 8 3" xfId="42886"/>
    <cellStyle name="20% - Accent1 8_10.3-11.1" xfId="3849"/>
    <cellStyle name="20% - Accent1 9" xfId="3850"/>
    <cellStyle name="20% - Accent1 9 2" xfId="3851"/>
    <cellStyle name="20% - Accent1 9 2 2" xfId="42889"/>
    <cellStyle name="20% - Accent1 9 3" xfId="42888"/>
    <cellStyle name="20% - Accent1 9_10.3-11.1" xfId="3852"/>
    <cellStyle name="20% - Accent2" xfId="13" builtinId="34" customBuiltin="1"/>
    <cellStyle name="20% - Accent2 10" xfId="3853"/>
    <cellStyle name="20% - Accent2 10 2" xfId="3854"/>
    <cellStyle name="20% - Accent2 10 2 2" xfId="42891"/>
    <cellStyle name="20% - Accent2 10 3" xfId="42890"/>
    <cellStyle name="20% - Accent2 10_10.3-11.1" xfId="3855"/>
    <cellStyle name="20% - Accent2 11" xfId="3856"/>
    <cellStyle name="20% - Accent2 11 2" xfId="3857"/>
    <cellStyle name="20% - Accent2 11 2 2" xfId="42893"/>
    <cellStyle name="20% - Accent2 11 3" xfId="42892"/>
    <cellStyle name="20% - Accent2 11_10.3-11.1" xfId="3858"/>
    <cellStyle name="20% - Accent2 12" xfId="3859"/>
    <cellStyle name="20% - Accent2 12 2" xfId="3860"/>
    <cellStyle name="20% - Accent2 12 2 2" xfId="42895"/>
    <cellStyle name="20% - Accent2 12 3" xfId="42894"/>
    <cellStyle name="20% - Accent2 12_10.3-11.1" xfId="3861"/>
    <cellStyle name="20% - Accent2 13" xfId="2598"/>
    <cellStyle name="20% - Accent2 13 2" xfId="42897"/>
    <cellStyle name="20% - Accent2 13 3" xfId="42896"/>
    <cellStyle name="20% - Accent2 14" xfId="42898"/>
    <cellStyle name="20% - Accent2 14 2" xfId="42899"/>
    <cellStyle name="20% - Accent2 15" xfId="42900"/>
    <cellStyle name="20% - Accent2 15 2" xfId="42901"/>
    <cellStyle name="20% - Accent2 16" xfId="42902"/>
    <cellStyle name="20% - Accent2 16 2" xfId="42903"/>
    <cellStyle name="20% - Accent2 17" xfId="42904"/>
    <cellStyle name="20% - Accent2 17 2" xfId="42905"/>
    <cellStyle name="20% - Accent2 18" xfId="42906"/>
    <cellStyle name="20% - Accent2 19" xfId="42907"/>
    <cellStyle name="20% - Accent2 2" xfId="14"/>
    <cellStyle name="20% - Accent2 2 10" xfId="38163"/>
    <cellStyle name="20% - Accent2 2 11" xfId="47856"/>
    <cellStyle name="20% - Accent2 2 12" xfId="49467"/>
    <cellStyle name="20% - Accent2 2 2" xfId="881"/>
    <cellStyle name="20% - Accent2 2 2 10" xfId="39139"/>
    <cellStyle name="20% - Accent2 2 2 2" xfId="882"/>
    <cellStyle name="20% - Accent2 2 2 3" xfId="883"/>
    <cellStyle name="20% - Accent2 2 2 4" xfId="36736"/>
    <cellStyle name="20% - Accent2 2 2 5" xfId="37977"/>
    <cellStyle name="20% - Accent2 2 2 6" xfId="38070"/>
    <cellStyle name="20% - Accent2 2 2 7" xfId="37335"/>
    <cellStyle name="20% - Accent2 2 2 8" xfId="36463"/>
    <cellStyle name="20% - Accent2 2 2 9" xfId="38984"/>
    <cellStyle name="20% - Accent2 2 3" xfId="884"/>
    <cellStyle name="20% - Accent2 2 3 2" xfId="3862"/>
    <cellStyle name="20% - Accent2 2 3 3" xfId="42908"/>
    <cellStyle name="20% - Accent2 2 4" xfId="885"/>
    <cellStyle name="20% - Accent2 2 4 2" xfId="36466"/>
    <cellStyle name="20% - Accent2 2 5" xfId="37479"/>
    <cellStyle name="20% - Accent2 2 6" xfId="36838"/>
    <cellStyle name="20% - Accent2 2 7" xfId="37117"/>
    <cellStyle name="20% - Accent2 2 8" xfId="37471"/>
    <cellStyle name="20% - Accent2 2 9" xfId="39105"/>
    <cellStyle name="20% - Accent2 2_10.3-11.1" xfId="3863"/>
    <cellStyle name="20% - Accent2 20" xfId="42909"/>
    <cellStyle name="20% - Accent2 21" xfId="42910"/>
    <cellStyle name="20% - Accent2 22" xfId="42911"/>
    <cellStyle name="20% - Accent2 23" xfId="42912"/>
    <cellStyle name="20% - Accent2 24" xfId="42913"/>
    <cellStyle name="20% - Accent2 25" xfId="42914"/>
    <cellStyle name="20% - Accent2 26" xfId="42915"/>
    <cellStyle name="20% - Accent2 27" xfId="42916"/>
    <cellStyle name="20% - Accent2 28" xfId="42917"/>
    <cellStyle name="20% - Accent2 29" xfId="42918"/>
    <cellStyle name="20% - Accent2 3" xfId="15"/>
    <cellStyle name="20% - Accent2 3 10" xfId="37034"/>
    <cellStyle name="20% - Accent2 3 11" xfId="36854"/>
    <cellStyle name="20% - Accent2 3 12" xfId="36846"/>
    <cellStyle name="20% - Accent2 3 13" xfId="39475"/>
    <cellStyle name="20% - Accent2 3 14" xfId="36720"/>
    <cellStyle name="20% - Accent2 3 15" xfId="36863"/>
    <cellStyle name="20% - Accent2 3 16" xfId="40763"/>
    <cellStyle name="20% - Accent2 3 17" xfId="41379"/>
    <cellStyle name="20% - Accent2 3 18" xfId="35644"/>
    <cellStyle name="20% - Accent2 3 2" xfId="886"/>
    <cellStyle name="20% - Accent2 3 3" xfId="887"/>
    <cellStyle name="20% - Accent2 3 3 10" xfId="39192"/>
    <cellStyle name="20% - Accent2 3 3 11" xfId="40787"/>
    <cellStyle name="20% - Accent2 3 3 12" xfId="41403"/>
    <cellStyle name="20% - Accent2 3 3 13" xfId="35751"/>
    <cellStyle name="20% - Accent2 3 3 2" xfId="888"/>
    <cellStyle name="20% - Accent2 3 3 2 10" xfId="40953"/>
    <cellStyle name="20% - Accent2 3 3 2 11" xfId="41569"/>
    <cellStyle name="20% - Accent2 3 3 2 12" xfId="35943"/>
    <cellStyle name="20% - Accent2 3 3 2 2" xfId="36250"/>
    <cellStyle name="20% - Accent2 3 3 2 2 2" xfId="41260"/>
    <cellStyle name="20% - Accent2 3 3 2 2 3" xfId="41661"/>
    <cellStyle name="20% - Accent2 3 3 2 3" xfId="37587"/>
    <cellStyle name="20% - Accent2 3 3 2 4" xfId="38184"/>
    <cellStyle name="20% - Accent2 3 3 2 5" xfId="38708"/>
    <cellStyle name="20% - Accent2 3 3 2 6" xfId="39215"/>
    <cellStyle name="20% - Accent2 3 3 2 7" xfId="39686"/>
    <cellStyle name="20% - Accent2 3 3 2 8" xfId="40107"/>
    <cellStyle name="20% - Accent2 3 3 2 9" xfId="40459"/>
    <cellStyle name="20% - Accent2 3 3 3" xfId="3864"/>
    <cellStyle name="20% - Accent2 3 3 3 10" xfId="41662"/>
    <cellStyle name="20% - Accent2 3 3 3 11" xfId="36084"/>
    <cellStyle name="20% - Accent2 3 3 3 2" xfId="37693"/>
    <cellStyle name="20% - Accent2 3 3 3 3" xfId="38286"/>
    <cellStyle name="20% - Accent2 3 3 3 4" xfId="38811"/>
    <cellStyle name="20% - Accent2 3 3 3 5" xfId="39315"/>
    <cellStyle name="20% - Accent2 3 3 3 6" xfId="39779"/>
    <cellStyle name="20% - Accent2 3 3 3 7" xfId="40198"/>
    <cellStyle name="20% - Accent2 3 3 3 8" xfId="40550"/>
    <cellStyle name="20% - Accent2 3 3 3 9" xfId="41094"/>
    <cellStyle name="20% - Accent2 3 3 4" xfId="37168"/>
    <cellStyle name="20% - Accent2 3 3 5" xfId="36797"/>
    <cellStyle name="20% - Accent2 3 3 6" xfId="36684"/>
    <cellStyle name="20% - Accent2 3 3 7" xfId="36811"/>
    <cellStyle name="20% - Accent2 3 3 8" xfId="38793"/>
    <cellStyle name="20% - Accent2 3 3 9" xfId="37043"/>
    <cellStyle name="20% - Accent2 3 4" xfId="889"/>
    <cellStyle name="20% - Accent2 3 4 10" xfId="39973"/>
    <cellStyle name="20% - Accent2 3 4 11" xfId="40810"/>
    <cellStyle name="20% - Accent2 3 4 12" xfId="41426"/>
    <cellStyle name="20% - Accent2 3 4 13" xfId="35777"/>
    <cellStyle name="20% - Accent2 3 4 2" xfId="890"/>
    <cellStyle name="20% - Accent2 3 4 2 10" xfId="40976"/>
    <cellStyle name="20% - Accent2 3 4 2 11" xfId="41592"/>
    <cellStyle name="20% - Accent2 3 4 2 12" xfId="35966"/>
    <cellStyle name="20% - Accent2 3 4 2 2" xfId="36273"/>
    <cellStyle name="20% - Accent2 3 4 2 2 2" xfId="41283"/>
    <cellStyle name="20% - Accent2 3 4 2 2 3" xfId="41663"/>
    <cellStyle name="20% - Accent2 3 4 2 3" xfId="37610"/>
    <cellStyle name="20% - Accent2 3 4 2 4" xfId="38207"/>
    <cellStyle name="20% - Accent2 3 4 2 5" xfId="38731"/>
    <cellStyle name="20% - Accent2 3 4 2 6" xfId="39238"/>
    <cellStyle name="20% - Accent2 3 4 2 7" xfId="39709"/>
    <cellStyle name="20% - Accent2 3 4 2 8" xfId="40130"/>
    <cellStyle name="20% - Accent2 3 4 2 9" xfId="40482"/>
    <cellStyle name="20% - Accent2 3 4 3" xfId="36107"/>
    <cellStyle name="20% - Accent2 3 4 3 10" xfId="41664"/>
    <cellStyle name="20% - Accent2 3 4 3 2" xfId="37694"/>
    <cellStyle name="20% - Accent2 3 4 3 3" xfId="38287"/>
    <cellStyle name="20% - Accent2 3 4 3 4" xfId="38812"/>
    <cellStyle name="20% - Accent2 3 4 3 5" xfId="39316"/>
    <cellStyle name="20% - Accent2 3 4 3 6" xfId="39780"/>
    <cellStyle name="20% - Accent2 3 4 3 7" xfId="40199"/>
    <cellStyle name="20% - Accent2 3 4 3 8" xfId="40551"/>
    <cellStyle name="20% - Accent2 3 4 3 9" xfId="41117"/>
    <cellStyle name="20% - Accent2 3 4 4" xfId="37200"/>
    <cellStyle name="20% - Accent2 3 4 5" xfId="36610"/>
    <cellStyle name="20% - Accent2 3 4 6" xfId="36412"/>
    <cellStyle name="20% - Accent2 3 4 7" xfId="36716"/>
    <cellStyle name="20% - Accent2 3 4 8" xfId="38146"/>
    <cellStyle name="20% - Accent2 3 4 9" xfId="38078"/>
    <cellStyle name="20% - Accent2 3 5" xfId="891"/>
    <cellStyle name="20% - Accent2 3 5 10" xfId="39986"/>
    <cellStyle name="20% - Accent2 3 5 11" xfId="40848"/>
    <cellStyle name="20% - Accent2 3 5 12" xfId="41464"/>
    <cellStyle name="20% - Accent2 3 5 13" xfId="35823"/>
    <cellStyle name="20% - Accent2 3 5 2" xfId="892"/>
    <cellStyle name="20% - Accent2 3 5 2 10" xfId="41014"/>
    <cellStyle name="20% - Accent2 3 5 2 11" xfId="41630"/>
    <cellStyle name="20% - Accent2 3 5 2 12" xfId="36004"/>
    <cellStyle name="20% - Accent2 3 5 2 2" xfId="36311"/>
    <cellStyle name="20% - Accent2 3 5 2 2 2" xfId="41321"/>
    <cellStyle name="20% - Accent2 3 5 2 2 3" xfId="41665"/>
    <cellStyle name="20% - Accent2 3 5 2 3" xfId="37648"/>
    <cellStyle name="20% - Accent2 3 5 2 4" xfId="38245"/>
    <cellStyle name="20% - Accent2 3 5 2 5" xfId="38769"/>
    <cellStyle name="20% - Accent2 3 5 2 6" xfId="39276"/>
    <cellStyle name="20% - Accent2 3 5 2 7" xfId="39747"/>
    <cellStyle name="20% - Accent2 3 5 2 8" xfId="40168"/>
    <cellStyle name="20% - Accent2 3 5 2 9" xfId="40520"/>
    <cellStyle name="20% - Accent2 3 5 3" xfId="36145"/>
    <cellStyle name="20% - Accent2 3 5 3 10" xfId="41666"/>
    <cellStyle name="20% - Accent2 3 5 3 2" xfId="37695"/>
    <cellStyle name="20% - Accent2 3 5 3 3" xfId="38288"/>
    <cellStyle name="20% - Accent2 3 5 3 4" xfId="38813"/>
    <cellStyle name="20% - Accent2 3 5 3 5" xfId="39317"/>
    <cellStyle name="20% - Accent2 3 5 3 6" xfId="39781"/>
    <cellStyle name="20% - Accent2 3 5 3 7" xfId="40200"/>
    <cellStyle name="20% - Accent2 3 5 3 8" xfId="40552"/>
    <cellStyle name="20% - Accent2 3 5 3 9" xfId="41155"/>
    <cellStyle name="20% - Accent2 3 5 4" xfId="37261"/>
    <cellStyle name="20% - Accent2 3 5 5" xfId="36756"/>
    <cellStyle name="20% - Accent2 3 5 6" xfId="38000"/>
    <cellStyle name="20% - Accent2 3 5 7" xfId="38015"/>
    <cellStyle name="20% - Accent2 3 5 8" xfId="39198"/>
    <cellStyle name="20% - Accent2 3 5 9" xfId="36335"/>
    <cellStyle name="20% - Accent2 3 6" xfId="893"/>
    <cellStyle name="20% - Accent2 3 6 10" xfId="40930"/>
    <cellStyle name="20% - Accent2 3 6 11" xfId="41546"/>
    <cellStyle name="20% - Accent2 3 6 12" xfId="35920"/>
    <cellStyle name="20% - Accent2 3 6 2" xfId="36227"/>
    <cellStyle name="20% - Accent2 3 6 2 10" xfId="41667"/>
    <cellStyle name="20% - Accent2 3 6 2 2" xfId="37696"/>
    <cellStyle name="20% - Accent2 3 6 2 3" xfId="38289"/>
    <cellStyle name="20% - Accent2 3 6 2 4" xfId="38814"/>
    <cellStyle name="20% - Accent2 3 6 2 5" xfId="39318"/>
    <cellStyle name="20% - Accent2 3 6 2 6" xfId="39782"/>
    <cellStyle name="20% - Accent2 3 6 2 7" xfId="40201"/>
    <cellStyle name="20% - Accent2 3 6 2 8" xfId="40553"/>
    <cellStyle name="20% - Accent2 3 6 2 9" xfId="41237"/>
    <cellStyle name="20% - Accent2 3 6 3" xfId="37517"/>
    <cellStyle name="20% - Accent2 3 6 4" xfId="38121"/>
    <cellStyle name="20% - Accent2 3 6 5" xfId="38644"/>
    <cellStyle name="20% - Accent2 3 6 6" xfId="39161"/>
    <cellStyle name="20% - Accent2 3 6 7" xfId="39637"/>
    <cellStyle name="20% - Accent2 3 6 8" xfId="40066"/>
    <cellStyle name="20% - Accent2 3 6 9" xfId="40436"/>
    <cellStyle name="20% - Accent2 3 7" xfId="894"/>
    <cellStyle name="20% - Accent2 3 7 10" xfId="40871"/>
    <cellStyle name="20% - Accent2 3 7 11" xfId="41487"/>
    <cellStyle name="20% - Accent2 3 7 12" xfId="35856"/>
    <cellStyle name="20% - Accent2 3 7 2" xfId="36168"/>
    <cellStyle name="20% - Accent2 3 7 2 2" xfId="41178"/>
    <cellStyle name="20% - Accent2 3 7 2 3" xfId="41668"/>
    <cellStyle name="20% - Accent2 3 7 3" xfId="37299"/>
    <cellStyle name="20% - Accent2 3 7 4" xfId="37912"/>
    <cellStyle name="20% - Accent2 3 7 5" xfId="38497"/>
    <cellStyle name="20% - Accent2 3 7 6" xfId="39023"/>
    <cellStyle name="20% - Accent2 3 7 7" xfId="39001"/>
    <cellStyle name="20% - Accent2 3 7 8" xfId="38595"/>
    <cellStyle name="20% - Accent2 3 7 9" xfId="40373"/>
    <cellStyle name="20% - Accent2 3 8" xfId="36061"/>
    <cellStyle name="20% - Accent2 3 8 10" xfId="41669"/>
    <cellStyle name="20% - Accent2 3 8 2" xfId="37692"/>
    <cellStyle name="20% - Accent2 3 8 3" xfId="38285"/>
    <cellStyle name="20% - Accent2 3 8 4" xfId="38810"/>
    <cellStyle name="20% - Accent2 3 8 5" xfId="39314"/>
    <cellStyle name="20% - Accent2 3 8 6" xfId="39778"/>
    <cellStyle name="20% - Accent2 3 8 7" xfId="40197"/>
    <cellStyle name="20% - Accent2 3 8 8" xfId="40549"/>
    <cellStyle name="20% - Accent2 3 8 9" xfId="41071"/>
    <cellStyle name="20% - Accent2 3 9" xfId="36587"/>
    <cellStyle name="20% - Accent2 3_10.3-11.1" xfId="3865"/>
    <cellStyle name="20% - Accent2 30" xfId="42919"/>
    <cellStyle name="20% - Accent2 31" xfId="47772"/>
    <cellStyle name="20% - Accent2 32" xfId="48112"/>
    <cellStyle name="20% - Accent2 33" xfId="48511"/>
    <cellStyle name="20% - Accent2 34" xfId="48421"/>
    <cellStyle name="20% - Accent2 35" xfId="48017"/>
    <cellStyle name="20% - Accent2 36" xfId="47948"/>
    <cellStyle name="20% - Accent2 37" xfId="48558"/>
    <cellStyle name="20% - Accent2 38" xfId="48176"/>
    <cellStyle name="20% - Accent2 39" xfId="49562"/>
    <cellStyle name="20% - Accent2 4" xfId="16"/>
    <cellStyle name="20% - Accent2 4 2" xfId="895"/>
    <cellStyle name="20% - Accent2 4 3" xfId="3866"/>
    <cellStyle name="20% - Accent2 4 4" xfId="35689"/>
    <cellStyle name="20% - Accent2 4_10.3-11.1" xfId="3867"/>
    <cellStyle name="20% - Accent2 40" xfId="49720"/>
    <cellStyle name="20% - Accent2 41" xfId="49746"/>
    <cellStyle name="20% - Accent2 5" xfId="17"/>
    <cellStyle name="20% - Accent2 5 2" xfId="3868"/>
    <cellStyle name="20% - Accent2 5_10.3-11.1" xfId="3869"/>
    <cellStyle name="20% - Accent2 6" xfId="3870"/>
    <cellStyle name="20% - Accent2 6 2" xfId="3871"/>
    <cellStyle name="20% - Accent2 6 2 2" xfId="42921"/>
    <cellStyle name="20% - Accent2 6 3" xfId="42102"/>
    <cellStyle name="20% - Accent2 6 4" xfId="42920"/>
    <cellStyle name="20% - Accent2 6 5" xfId="48467"/>
    <cellStyle name="20% - Accent2 6 6" xfId="49662"/>
    <cellStyle name="20% - Accent2 6_10.3-11.1" xfId="3872"/>
    <cellStyle name="20% - Accent2 7" xfId="3873"/>
    <cellStyle name="20% - Accent2 7 2" xfId="3874"/>
    <cellStyle name="20% - Accent2 7 2 2" xfId="42923"/>
    <cellStyle name="20% - Accent2 7 3" xfId="42922"/>
    <cellStyle name="20% - Accent2 7 4" xfId="48223"/>
    <cellStyle name="20% - Accent2 7_10.3-11.1" xfId="3875"/>
    <cellStyle name="20% - Accent2 8" xfId="3876"/>
    <cellStyle name="20% - Accent2 8 2" xfId="3877"/>
    <cellStyle name="20% - Accent2 8 2 2" xfId="42925"/>
    <cellStyle name="20% - Accent2 8 3" xfId="42924"/>
    <cellStyle name="20% - Accent2 8_10.3-11.1" xfId="3878"/>
    <cellStyle name="20% - Accent2 9" xfId="3879"/>
    <cellStyle name="20% - Accent2 9 2" xfId="3880"/>
    <cellStyle name="20% - Accent2 9 2 2" xfId="42927"/>
    <cellStyle name="20% - Accent2 9 3" xfId="42926"/>
    <cellStyle name="20% - Accent2 9_10.3-11.1" xfId="3881"/>
    <cellStyle name="20% - Accent3" xfId="18" builtinId="38" customBuiltin="1"/>
    <cellStyle name="20% - Accent3 10" xfId="3882"/>
    <cellStyle name="20% - Accent3 10 2" xfId="3883"/>
    <cellStyle name="20% - Accent3 10 2 2" xfId="42929"/>
    <cellStyle name="20% - Accent3 10 3" xfId="42928"/>
    <cellStyle name="20% - Accent3 10_10.3-11.1" xfId="3884"/>
    <cellStyle name="20% - Accent3 11" xfId="3885"/>
    <cellStyle name="20% - Accent3 11 2" xfId="3886"/>
    <cellStyle name="20% - Accent3 11 2 2" xfId="42931"/>
    <cellStyle name="20% - Accent3 11 3" xfId="42930"/>
    <cellStyle name="20% - Accent3 11_10.3-11.1" xfId="3887"/>
    <cellStyle name="20% - Accent3 12" xfId="3888"/>
    <cellStyle name="20% - Accent3 12 2" xfId="3889"/>
    <cellStyle name="20% - Accent3 12 2 2" xfId="42933"/>
    <cellStyle name="20% - Accent3 12 3" xfId="42932"/>
    <cellStyle name="20% - Accent3 12_10.3-11.1" xfId="3890"/>
    <cellStyle name="20% - Accent3 13" xfId="2599"/>
    <cellStyle name="20% - Accent3 13 2" xfId="42935"/>
    <cellStyle name="20% - Accent3 13 3" xfId="42934"/>
    <cellStyle name="20% - Accent3 14" xfId="42936"/>
    <cellStyle name="20% - Accent3 14 2" xfId="42937"/>
    <cellStyle name="20% - Accent3 15" xfId="42938"/>
    <cellStyle name="20% - Accent3 15 2" xfId="42939"/>
    <cellStyle name="20% - Accent3 16" xfId="42940"/>
    <cellStyle name="20% - Accent3 16 2" xfId="42941"/>
    <cellStyle name="20% - Accent3 17" xfId="42942"/>
    <cellStyle name="20% - Accent3 17 2" xfId="42943"/>
    <cellStyle name="20% - Accent3 18" xfId="42944"/>
    <cellStyle name="20% - Accent3 19" xfId="42945"/>
    <cellStyle name="20% - Accent3 2" xfId="19"/>
    <cellStyle name="20% - Accent3 2 10" xfId="37073"/>
    <cellStyle name="20% - Accent3 2 11" xfId="47858"/>
    <cellStyle name="20% - Accent3 2 12" xfId="49468"/>
    <cellStyle name="20% - Accent3 2 2" xfId="896"/>
    <cellStyle name="20% - Accent3 2 2 10" xfId="38079"/>
    <cellStyle name="20% - Accent3 2 2 2" xfId="897"/>
    <cellStyle name="20% - Accent3 2 2 3" xfId="898"/>
    <cellStyle name="20% - Accent3 2 2 4" xfId="36738"/>
    <cellStyle name="20% - Accent3 2 2 5" xfId="37974"/>
    <cellStyle name="20% - Accent3 2 2 6" xfId="37234"/>
    <cellStyle name="20% - Accent3 2 2 7" xfId="36913"/>
    <cellStyle name="20% - Accent3 2 2 8" xfId="39179"/>
    <cellStyle name="20% - Accent3 2 2 9" xfId="39654"/>
    <cellStyle name="20% - Accent3 2 3" xfId="899"/>
    <cellStyle name="20% - Accent3 2 3 2" xfId="3891"/>
    <cellStyle name="20% - Accent3 2 3 3" xfId="42946"/>
    <cellStyle name="20% - Accent3 2 4" xfId="900"/>
    <cellStyle name="20% - Accent3 2 4 2" xfId="36467"/>
    <cellStyle name="20% - Accent3 2 5" xfId="37085"/>
    <cellStyle name="20% - Accent3 2 6" xfId="36556"/>
    <cellStyle name="20% - Accent3 2 7" xfId="38610"/>
    <cellStyle name="20% - Accent3 2 8" xfId="38036"/>
    <cellStyle name="20% - Accent3 2 9" xfId="39656"/>
    <cellStyle name="20% - Accent3 2_10.3-11.1" xfId="3892"/>
    <cellStyle name="20% - Accent3 20" xfId="42947"/>
    <cellStyle name="20% - Accent3 21" xfId="42948"/>
    <cellStyle name="20% - Accent3 22" xfId="42949"/>
    <cellStyle name="20% - Accent3 23" xfId="42950"/>
    <cellStyle name="20% - Accent3 24" xfId="42951"/>
    <cellStyle name="20% - Accent3 25" xfId="42952"/>
    <cellStyle name="20% - Accent3 26" xfId="42953"/>
    <cellStyle name="20% - Accent3 27" xfId="42954"/>
    <cellStyle name="20% - Accent3 28" xfId="42955"/>
    <cellStyle name="20% - Accent3 29" xfId="42956"/>
    <cellStyle name="20% - Accent3 3" xfId="20"/>
    <cellStyle name="20% - Accent3 3 10" xfId="37033"/>
    <cellStyle name="20% - Accent3 3 11" xfId="36529"/>
    <cellStyle name="20% - Accent3 3 12" xfId="38972"/>
    <cellStyle name="20% - Accent3 3 13" xfId="39102"/>
    <cellStyle name="20% - Accent3 3 14" xfId="36847"/>
    <cellStyle name="20% - Accent3 3 15" xfId="36547"/>
    <cellStyle name="20% - Accent3 3 16" xfId="40764"/>
    <cellStyle name="20% - Accent3 3 17" xfId="41380"/>
    <cellStyle name="20% - Accent3 3 18" xfId="35645"/>
    <cellStyle name="20% - Accent3 3 2" xfId="901"/>
    <cellStyle name="20% - Accent3 3 3" xfId="902"/>
    <cellStyle name="20% - Accent3 3 3 10" xfId="36346"/>
    <cellStyle name="20% - Accent3 3 3 11" xfId="40788"/>
    <cellStyle name="20% - Accent3 3 3 12" xfId="41404"/>
    <cellStyle name="20% - Accent3 3 3 13" xfId="35752"/>
    <cellStyle name="20% - Accent3 3 3 2" xfId="903"/>
    <cellStyle name="20% - Accent3 3 3 2 10" xfId="40954"/>
    <cellStyle name="20% - Accent3 3 3 2 11" xfId="41570"/>
    <cellStyle name="20% - Accent3 3 3 2 12" xfId="35944"/>
    <cellStyle name="20% - Accent3 3 3 2 2" xfId="36251"/>
    <cellStyle name="20% - Accent3 3 3 2 2 2" xfId="41261"/>
    <cellStyle name="20% - Accent3 3 3 2 2 3" xfId="41670"/>
    <cellStyle name="20% - Accent3 3 3 2 3" xfId="37588"/>
    <cellStyle name="20% - Accent3 3 3 2 4" xfId="38185"/>
    <cellStyle name="20% - Accent3 3 3 2 5" xfId="38709"/>
    <cellStyle name="20% - Accent3 3 3 2 6" xfId="39216"/>
    <cellStyle name="20% - Accent3 3 3 2 7" xfId="39687"/>
    <cellStyle name="20% - Accent3 3 3 2 8" xfId="40108"/>
    <cellStyle name="20% - Accent3 3 3 2 9" xfId="40460"/>
    <cellStyle name="20% - Accent3 3 3 3" xfId="36085"/>
    <cellStyle name="20% - Accent3 3 3 3 10" xfId="41671"/>
    <cellStyle name="20% - Accent3 3 3 3 2" xfId="37698"/>
    <cellStyle name="20% - Accent3 3 3 3 3" xfId="38291"/>
    <cellStyle name="20% - Accent3 3 3 3 4" xfId="38816"/>
    <cellStyle name="20% - Accent3 3 3 3 5" xfId="39320"/>
    <cellStyle name="20% - Accent3 3 3 3 6" xfId="39784"/>
    <cellStyle name="20% - Accent3 3 3 3 7" xfId="40203"/>
    <cellStyle name="20% - Accent3 3 3 3 8" xfId="40555"/>
    <cellStyle name="20% - Accent3 3 3 3 9" xfId="41095"/>
    <cellStyle name="20% - Accent3 3 3 4" xfId="37169"/>
    <cellStyle name="20% - Accent3 3 3 5" xfId="36344"/>
    <cellStyle name="20% - Accent3 3 3 6" xfId="36447"/>
    <cellStyle name="20% - Accent3 3 3 7" xfId="38270"/>
    <cellStyle name="20% - Accent3 3 3 8" xfId="36445"/>
    <cellStyle name="20% - Accent3 3 3 9" xfId="39493"/>
    <cellStyle name="20% - Accent3 3 4" xfId="904"/>
    <cellStyle name="20% - Accent3 3 4 10" xfId="39975"/>
    <cellStyle name="20% - Accent3 3 4 11" xfId="40811"/>
    <cellStyle name="20% - Accent3 3 4 12" xfId="41427"/>
    <cellStyle name="20% - Accent3 3 4 13" xfId="35778"/>
    <cellStyle name="20% - Accent3 3 4 2" xfId="905"/>
    <cellStyle name="20% - Accent3 3 4 2 10" xfId="40977"/>
    <cellStyle name="20% - Accent3 3 4 2 11" xfId="41593"/>
    <cellStyle name="20% - Accent3 3 4 2 12" xfId="35967"/>
    <cellStyle name="20% - Accent3 3 4 2 2" xfId="36274"/>
    <cellStyle name="20% - Accent3 3 4 2 2 2" xfId="41284"/>
    <cellStyle name="20% - Accent3 3 4 2 2 3" xfId="41672"/>
    <cellStyle name="20% - Accent3 3 4 2 3" xfId="37611"/>
    <cellStyle name="20% - Accent3 3 4 2 4" xfId="38208"/>
    <cellStyle name="20% - Accent3 3 4 2 5" xfId="38732"/>
    <cellStyle name="20% - Accent3 3 4 2 6" xfId="39239"/>
    <cellStyle name="20% - Accent3 3 4 2 7" xfId="39710"/>
    <cellStyle name="20% - Accent3 3 4 2 8" xfId="40131"/>
    <cellStyle name="20% - Accent3 3 4 2 9" xfId="40483"/>
    <cellStyle name="20% - Accent3 3 4 3" xfId="36108"/>
    <cellStyle name="20% - Accent3 3 4 3 10" xfId="41673"/>
    <cellStyle name="20% - Accent3 3 4 3 2" xfId="37699"/>
    <cellStyle name="20% - Accent3 3 4 3 3" xfId="38292"/>
    <cellStyle name="20% - Accent3 3 4 3 4" xfId="38817"/>
    <cellStyle name="20% - Accent3 3 4 3 5" xfId="39321"/>
    <cellStyle name="20% - Accent3 3 4 3 6" xfId="39785"/>
    <cellStyle name="20% - Accent3 3 4 3 7" xfId="40204"/>
    <cellStyle name="20% - Accent3 3 4 3 8" xfId="40556"/>
    <cellStyle name="20% - Accent3 3 4 3 9" xfId="41118"/>
    <cellStyle name="20% - Accent3 3 4 4" xfId="37201"/>
    <cellStyle name="20% - Accent3 3 4 5" xfId="37356"/>
    <cellStyle name="20% - Accent3 3 4 6" xfId="37151"/>
    <cellStyle name="20% - Accent3 3 4 7" xfId="38505"/>
    <cellStyle name="20% - Accent3 3 4 8" xfId="36563"/>
    <cellStyle name="20% - Accent3 3 4 9" xfId="38423"/>
    <cellStyle name="20% - Accent3 3 5" xfId="906"/>
    <cellStyle name="20% - Accent3 3 5 10" xfId="37019"/>
    <cellStyle name="20% - Accent3 3 5 11" xfId="40849"/>
    <cellStyle name="20% - Accent3 3 5 12" xfId="41465"/>
    <cellStyle name="20% - Accent3 3 5 13" xfId="35824"/>
    <cellStyle name="20% - Accent3 3 5 2" xfId="907"/>
    <cellStyle name="20% - Accent3 3 5 2 10" xfId="41015"/>
    <cellStyle name="20% - Accent3 3 5 2 11" xfId="41631"/>
    <cellStyle name="20% - Accent3 3 5 2 12" xfId="36005"/>
    <cellStyle name="20% - Accent3 3 5 2 2" xfId="36312"/>
    <cellStyle name="20% - Accent3 3 5 2 2 2" xfId="41322"/>
    <cellStyle name="20% - Accent3 3 5 2 2 3" xfId="41674"/>
    <cellStyle name="20% - Accent3 3 5 2 3" xfId="37649"/>
    <cellStyle name="20% - Accent3 3 5 2 4" xfId="38246"/>
    <cellStyle name="20% - Accent3 3 5 2 5" xfId="38770"/>
    <cellStyle name="20% - Accent3 3 5 2 6" xfId="39277"/>
    <cellStyle name="20% - Accent3 3 5 2 7" xfId="39748"/>
    <cellStyle name="20% - Accent3 3 5 2 8" xfId="40169"/>
    <cellStyle name="20% - Accent3 3 5 2 9" xfId="40521"/>
    <cellStyle name="20% - Accent3 3 5 3" xfId="36146"/>
    <cellStyle name="20% - Accent3 3 5 3 10" xfId="41675"/>
    <cellStyle name="20% - Accent3 3 5 3 2" xfId="37700"/>
    <cellStyle name="20% - Accent3 3 5 3 3" xfId="38293"/>
    <cellStyle name="20% - Accent3 3 5 3 4" xfId="38818"/>
    <cellStyle name="20% - Accent3 3 5 3 5" xfId="39322"/>
    <cellStyle name="20% - Accent3 3 5 3 6" xfId="39786"/>
    <cellStyle name="20% - Accent3 3 5 3 7" xfId="40205"/>
    <cellStyle name="20% - Accent3 3 5 3 8" xfId="40557"/>
    <cellStyle name="20% - Accent3 3 5 3 9" xfId="41156"/>
    <cellStyle name="20% - Accent3 3 5 4" xfId="37262"/>
    <cellStyle name="20% - Accent3 3 5 5" xfId="37344"/>
    <cellStyle name="20% - Accent3 3 5 6" xfId="36735"/>
    <cellStyle name="20% - Accent3 3 5 7" xfId="37468"/>
    <cellStyle name="20% - Accent3 3 5 8" xfId="36619"/>
    <cellStyle name="20% - Accent3 3 5 9" xfId="38689"/>
    <cellStyle name="20% - Accent3 3 6" xfId="908"/>
    <cellStyle name="20% - Accent3 3 6 10" xfId="40931"/>
    <cellStyle name="20% - Accent3 3 6 11" xfId="41547"/>
    <cellStyle name="20% - Accent3 3 6 12" xfId="35921"/>
    <cellStyle name="20% - Accent3 3 6 2" xfId="36228"/>
    <cellStyle name="20% - Accent3 3 6 2 10" xfId="41676"/>
    <cellStyle name="20% - Accent3 3 6 2 2" xfId="37701"/>
    <cellStyle name="20% - Accent3 3 6 2 3" xfId="38294"/>
    <cellStyle name="20% - Accent3 3 6 2 4" xfId="38819"/>
    <cellStyle name="20% - Accent3 3 6 2 5" xfId="39323"/>
    <cellStyle name="20% - Accent3 3 6 2 6" xfId="39787"/>
    <cellStyle name="20% - Accent3 3 6 2 7" xfId="40206"/>
    <cellStyle name="20% - Accent3 3 6 2 8" xfId="40558"/>
    <cellStyle name="20% - Accent3 3 6 2 9" xfId="41238"/>
    <cellStyle name="20% - Accent3 3 6 3" xfId="37518"/>
    <cellStyle name="20% - Accent3 3 6 4" xfId="38122"/>
    <cellStyle name="20% - Accent3 3 6 5" xfId="38645"/>
    <cellStyle name="20% - Accent3 3 6 6" xfId="39162"/>
    <cellStyle name="20% - Accent3 3 6 7" xfId="39638"/>
    <cellStyle name="20% - Accent3 3 6 8" xfId="40067"/>
    <cellStyle name="20% - Accent3 3 6 9" xfId="40437"/>
    <cellStyle name="20% - Accent3 3 7" xfId="909"/>
    <cellStyle name="20% - Accent3 3 7 10" xfId="40872"/>
    <cellStyle name="20% - Accent3 3 7 11" xfId="41488"/>
    <cellStyle name="20% - Accent3 3 7 12" xfId="35857"/>
    <cellStyle name="20% - Accent3 3 7 2" xfId="36169"/>
    <cellStyle name="20% - Accent3 3 7 2 2" xfId="41179"/>
    <cellStyle name="20% - Accent3 3 7 2 3" xfId="41677"/>
    <cellStyle name="20% - Accent3 3 7 3" xfId="37300"/>
    <cellStyle name="20% - Accent3 3 7 4" xfId="37911"/>
    <cellStyle name="20% - Accent3 3 7 5" xfId="38496"/>
    <cellStyle name="20% - Accent3 3 7 6" xfId="38531"/>
    <cellStyle name="20% - Accent3 3 7 7" xfId="36377"/>
    <cellStyle name="20% - Accent3 3 7 8" xfId="39665"/>
    <cellStyle name="20% - Accent3 3 7 9" xfId="40372"/>
    <cellStyle name="20% - Accent3 3 8" xfId="36062"/>
    <cellStyle name="20% - Accent3 3 8 10" xfId="41678"/>
    <cellStyle name="20% - Accent3 3 8 2" xfId="37697"/>
    <cellStyle name="20% - Accent3 3 8 3" xfId="38290"/>
    <cellStyle name="20% - Accent3 3 8 4" xfId="38815"/>
    <cellStyle name="20% - Accent3 3 8 5" xfId="39319"/>
    <cellStyle name="20% - Accent3 3 8 6" xfId="39783"/>
    <cellStyle name="20% - Accent3 3 8 7" xfId="40202"/>
    <cellStyle name="20% - Accent3 3 8 8" xfId="40554"/>
    <cellStyle name="20% - Accent3 3 8 9" xfId="41072"/>
    <cellStyle name="20% - Accent3 3 9" xfId="36588"/>
    <cellStyle name="20% - Accent3 3_10.3-11.1" xfId="3893"/>
    <cellStyle name="20% - Accent3 30" xfId="42957"/>
    <cellStyle name="20% - Accent3 31" xfId="47775"/>
    <cellStyle name="20% - Accent3 32" xfId="48115"/>
    <cellStyle name="20% - Accent3 33" xfId="48249"/>
    <cellStyle name="20% - Accent3 34" xfId="48102"/>
    <cellStyle name="20% - Accent3 35" xfId="48171"/>
    <cellStyle name="20% - Accent3 36" xfId="48714"/>
    <cellStyle name="20% - Accent3 37" xfId="48128"/>
    <cellStyle name="20% - Accent3 38" xfId="48689"/>
    <cellStyle name="20% - Accent3 39" xfId="49565"/>
    <cellStyle name="20% - Accent3 4" xfId="21"/>
    <cellStyle name="20% - Accent3 4 2" xfId="910"/>
    <cellStyle name="20% - Accent3 4 3" xfId="35690"/>
    <cellStyle name="20% - Accent3 4_10.3-11.1" xfId="3894"/>
    <cellStyle name="20% - Accent3 40" xfId="49723"/>
    <cellStyle name="20% - Accent3 41" xfId="49743"/>
    <cellStyle name="20% - Accent3 5" xfId="22"/>
    <cellStyle name="20% - Accent3 5 2" xfId="3895"/>
    <cellStyle name="20% - Accent3 5_10.3-11.1" xfId="3896"/>
    <cellStyle name="20% - Accent3 6" xfId="3897"/>
    <cellStyle name="20% - Accent3 6 2" xfId="3898"/>
    <cellStyle name="20% - Accent3 6 2 2" xfId="42959"/>
    <cellStyle name="20% - Accent3 6 3" xfId="42103"/>
    <cellStyle name="20% - Accent3 6 4" xfId="42958"/>
    <cellStyle name="20% - Accent3 6 5" xfId="48471"/>
    <cellStyle name="20% - Accent3 6 6" xfId="49664"/>
    <cellStyle name="20% - Accent3 6_10.3-11.1" xfId="3899"/>
    <cellStyle name="20% - Accent3 7" xfId="3900"/>
    <cellStyle name="20% - Accent3 7 2" xfId="3901"/>
    <cellStyle name="20% - Accent3 7 2 2" xfId="42961"/>
    <cellStyle name="20% - Accent3 7 3" xfId="42960"/>
    <cellStyle name="20% - Accent3 7 4" xfId="48208"/>
    <cellStyle name="20% - Accent3 7_10.3-11.1" xfId="3902"/>
    <cellStyle name="20% - Accent3 8" xfId="3903"/>
    <cellStyle name="20% - Accent3 8 2" xfId="3904"/>
    <cellStyle name="20% - Accent3 8 2 2" xfId="42963"/>
    <cellStyle name="20% - Accent3 8 3" xfId="42962"/>
    <cellStyle name="20% - Accent3 8_10.3-11.1" xfId="3905"/>
    <cellStyle name="20% - Accent3 9" xfId="3906"/>
    <cellStyle name="20% - Accent3 9 2" xfId="3907"/>
    <cellStyle name="20% - Accent3 9 2 2" xfId="42965"/>
    <cellStyle name="20% - Accent3 9 3" xfId="42964"/>
    <cellStyle name="20% - Accent3 9_10.3-11.1" xfId="3908"/>
    <cellStyle name="20% - Accent4" xfId="23" builtinId="42" customBuiltin="1"/>
    <cellStyle name="20% - Accent4 10" xfId="3909"/>
    <cellStyle name="20% - Accent4 10 2" xfId="3910"/>
    <cellStyle name="20% - Accent4 10 2 2" xfId="42967"/>
    <cellStyle name="20% - Accent4 10 3" xfId="42966"/>
    <cellStyle name="20% - Accent4 10_10.3-11.1" xfId="3911"/>
    <cellStyle name="20% - Accent4 11" xfId="3912"/>
    <cellStyle name="20% - Accent4 11 2" xfId="3913"/>
    <cellStyle name="20% - Accent4 11 2 2" xfId="42969"/>
    <cellStyle name="20% - Accent4 11 3" xfId="42968"/>
    <cellStyle name="20% - Accent4 11_10.3-11.1" xfId="3914"/>
    <cellStyle name="20% - Accent4 12" xfId="3915"/>
    <cellStyle name="20% - Accent4 12 2" xfId="3916"/>
    <cellStyle name="20% - Accent4 12 2 2" xfId="42971"/>
    <cellStyle name="20% - Accent4 12 3" xfId="42970"/>
    <cellStyle name="20% - Accent4 12_10.3-11.1" xfId="3917"/>
    <cellStyle name="20% - Accent4 13" xfId="2600"/>
    <cellStyle name="20% - Accent4 13 2" xfId="42973"/>
    <cellStyle name="20% - Accent4 13 3" xfId="42972"/>
    <cellStyle name="20% - Accent4 14" xfId="42974"/>
    <cellStyle name="20% - Accent4 14 2" xfId="42975"/>
    <cellStyle name="20% - Accent4 15" xfId="42976"/>
    <cellStyle name="20% - Accent4 15 2" xfId="42977"/>
    <cellStyle name="20% - Accent4 16" xfId="42978"/>
    <cellStyle name="20% - Accent4 16 2" xfId="42979"/>
    <cellStyle name="20% - Accent4 17" xfId="42980"/>
    <cellStyle name="20% - Accent4 17 2" xfId="42981"/>
    <cellStyle name="20% - Accent4 18" xfId="42982"/>
    <cellStyle name="20% - Accent4 19" xfId="42983"/>
    <cellStyle name="20% - Accent4 2" xfId="24"/>
    <cellStyle name="20% - Accent4 2 10" xfId="37585"/>
    <cellStyle name="20% - Accent4 2 11" xfId="47859"/>
    <cellStyle name="20% - Accent4 2 12" xfId="49469"/>
    <cellStyle name="20% - Accent4 2 2" xfId="911"/>
    <cellStyle name="20% - Accent4 2 2 10" xfId="38674"/>
    <cellStyle name="20% - Accent4 2 2 2" xfId="912"/>
    <cellStyle name="20% - Accent4 2 2 3" xfId="913"/>
    <cellStyle name="20% - Accent4 2 2 4" xfId="36740"/>
    <cellStyle name="20% - Accent4 2 2 5" xfId="37971"/>
    <cellStyle name="20% - Accent4 2 2 6" xfId="38138"/>
    <cellStyle name="20% - Accent4 2 2 7" xfId="37194"/>
    <cellStyle name="20% - Accent4 2 2 8" xfId="39115"/>
    <cellStyle name="20% - Accent4 2 2 9" xfId="39589"/>
    <cellStyle name="20% - Accent4 2 3" xfId="914"/>
    <cellStyle name="20% - Accent4 2 3 2" xfId="3918"/>
    <cellStyle name="20% - Accent4 2 3 3" xfId="42984"/>
    <cellStyle name="20% - Accent4 2 4" xfId="915"/>
    <cellStyle name="20% - Accent4 2 4 2" xfId="36468"/>
    <cellStyle name="20% - Accent4 2 5" xfId="37087"/>
    <cellStyle name="20% - Accent4 2 6" xfId="38086"/>
    <cellStyle name="20% - Accent4 2 7" xfId="36919"/>
    <cellStyle name="20% - Accent4 2 8" xfId="38582"/>
    <cellStyle name="20% - Accent4 2 9" xfId="36688"/>
    <cellStyle name="20% - Accent4 2_10.3-11.1" xfId="3919"/>
    <cellStyle name="20% - Accent4 20" xfId="42985"/>
    <cellStyle name="20% - Accent4 21" xfId="42986"/>
    <cellStyle name="20% - Accent4 22" xfId="42987"/>
    <cellStyle name="20% - Accent4 23" xfId="42988"/>
    <cellStyle name="20% - Accent4 24" xfId="42989"/>
    <cellStyle name="20% - Accent4 25" xfId="42990"/>
    <cellStyle name="20% - Accent4 26" xfId="42991"/>
    <cellStyle name="20% - Accent4 27" xfId="42992"/>
    <cellStyle name="20% - Accent4 28" xfId="42993"/>
    <cellStyle name="20% - Accent4 29" xfId="42994"/>
    <cellStyle name="20% - Accent4 3" xfId="25"/>
    <cellStyle name="20% - Accent4 3 10" xfId="37032"/>
    <cellStyle name="20% - Accent4 3 11" xfId="38449"/>
    <cellStyle name="20% - Accent4 3 12" xfId="38973"/>
    <cellStyle name="20% - Accent4 3 13" xfId="38520"/>
    <cellStyle name="20% - Accent4 3 14" xfId="37447"/>
    <cellStyle name="20% - Accent4 3 15" xfId="40015"/>
    <cellStyle name="20% - Accent4 3 16" xfId="40765"/>
    <cellStyle name="20% - Accent4 3 17" xfId="41381"/>
    <cellStyle name="20% - Accent4 3 18" xfId="35646"/>
    <cellStyle name="20% - Accent4 3 2" xfId="916"/>
    <cellStyle name="20% - Accent4 3 3" xfId="917"/>
    <cellStyle name="20% - Accent4 3 3 10" xfId="39131"/>
    <cellStyle name="20% - Accent4 3 3 11" xfId="40789"/>
    <cellStyle name="20% - Accent4 3 3 12" xfId="41405"/>
    <cellStyle name="20% - Accent4 3 3 13" xfId="35753"/>
    <cellStyle name="20% - Accent4 3 3 2" xfId="918"/>
    <cellStyle name="20% - Accent4 3 3 2 10" xfId="40955"/>
    <cellStyle name="20% - Accent4 3 3 2 11" xfId="41571"/>
    <cellStyle name="20% - Accent4 3 3 2 12" xfId="35945"/>
    <cellStyle name="20% - Accent4 3 3 2 2" xfId="36252"/>
    <cellStyle name="20% - Accent4 3 3 2 2 2" xfId="41262"/>
    <cellStyle name="20% - Accent4 3 3 2 2 3" xfId="41679"/>
    <cellStyle name="20% - Accent4 3 3 2 3" xfId="37589"/>
    <cellStyle name="20% - Accent4 3 3 2 4" xfId="38186"/>
    <cellStyle name="20% - Accent4 3 3 2 5" xfId="38710"/>
    <cellStyle name="20% - Accent4 3 3 2 6" xfId="39217"/>
    <cellStyle name="20% - Accent4 3 3 2 7" xfId="39688"/>
    <cellStyle name="20% - Accent4 3 3 2 8" xfId="40109"/>
    <cellStyle name="20% - Accent4 3 3 2 9" xfId="40461"/>
    <cellStyle name="20% - Accent4 3 3 3" xfId="36086"/>
    <cellStyle name="20% - Accent4 3 3 3 10" xfId="41680"/>
    <cellStyle name="20% - Accent4 3 3 3 2" xfId="37703"/>
    <cellStyle name="20% - Accent4 3 3 3 3" xfId="38296"/>
    <cellStyle name="20% - Accent4 3 3 3 4" xfId="38821"/>
    <cellStyle name="20% - Accent4 3 3 3 5" xfId="39325"/>
    <cellStyle name="20% - Accent4 3 3 3 6" xfId="39789"/>
    <cellStyle name="20% - Accent4 3 3 3 7" xfId="40208"/>
    <cellStyle name="20% - Accent4 3 3 3 8" xfId="40560"/>
    <cellStyle name="20% - Accent4 3 3 3 9" xfId="41096"/>
    <cellStyle name="20% - Accent4 3 3 4" xfId="37170"/>
    <cellStyle name="20% - Accent4 3 3 5" xfId="36794"/>
    <cellStyle name="20% - Accent4 3 3 6" xfId="37196"/>
    <cellStyle name="20% - Accent4 3 3 7" xfId="38271"/>
    <cellStyle name="20% - Accent4 3 3 8" xfId="38794"/>
    <cellStyle name="20% - Accent4 3 3 9" xfId="39614"/>
    <cellStyle name="20% - Accent4 3 4" xfId="919"/>
    <cellStyle name="20% - Accent4 3 4 10" xfId="37452"/>
    <cellStyle name="20% - Accent4 3 4 11" xfId="40812"/>
    <cellStyle name="20% - Accent4 3 4 12" xfId="41428"/>
    <cellStyle name="20% - Accent4 3 4 13" xfId="35779"/>
    <cellStyle name="20% - Accent4 3 4 2" xfId="920"/>
    <cellStyle name="20% - Accent4 3 4 2 10" xfId="40978"/>
    <cellStyle name="20% - Accent4 3 4 2 11" xfId="41594"/>
    <cellStyle name="20% - Accent4 3 4 2 12" xfId="35968"/>
    <cellStyle name="20% - Accent4 3 4 2 2" xfId="36275"/>
    <cellStyle name="20% - Accent4 3 4 2 2 2" xfId="41285"/>
    <cellStyle name="20% - Accent4 3 4 2 2 3" xfId="41681"/>
    <cellStyle name="20% - Accent4 3 4 2 3" xfId="37612"/>
    <cellStyle name="20% - Accent4 3 4 2 4" xfId="38209"/>
    <cellStyle name="20% - Accent4 3 4 2 5" xfId="38733"/>
    <cellStyle name="20% - Accent4 3 4 2 6" xfId="39240"/>
    <cellStyle name="20% - Accent4 3 4 2 7" xfId="39711"/>
    <cellStyle name="20% - Accent4 3 4 2 8" xfId="40132"/>
    <cellStyle name="20% - Accent4 3 4 2 9" xfId="40484"/>
    <cellStyle name="20% - Accent4 3 4 3" xfId="36109"/>
    <cellStyle name="20% - Accent4 3 4 3 10" xfId="41682"/>
    <cellStyle name="20% - Accent4 3 4 3 2" xfId="37704"/>
    <cellStyle name="20% - Accent4 3 4 3 3" xfId="38297"/>
    <cellStyle name="20% - Accent4 3 4 3 4" xfId="38822"/>
    <cellStyle name="20% - Accent4 3 4 3 5" xfId="39326"/>
    <cellStyle name="20% - Accent4 3 4 3 6" xfId="39790"/>
    <cellStyle name="20% - Accent4 3 4 3 7" xfId="40209"/>
    <cellStyle name="20% - Accent4 3 4 3 8" xfId="40561"/>
    <cellStyle name="20% - Accent4 3 4 3 9" xfId="41119"/>
    <cellStyle name="20% - Accent4 3 4 4" xfId="37202"/>
    <cellStyle name="20% - Accent4 3 4 5" xfId="37423"/>
    <cellStyle name="20% - Accent4 3 4 6" xfId="37675"/>
    <cellStyle name="20% - Accent4 3 4 7" xfId="36986"/>
    <cellStyle name="20% - Accent4 3 4 8" xfId="39031"/>
    <cellStyle name="20% - Accent4 3 4 9" xfId="37948"/>
    <cellStyle name="20% - Accent4 3 5" xfId="921"/>
    <cellStyle name="20% - Accent4 3 5 10" xfId="39953"/>
    <cellStyle name="20% - Accent4 3 5 11" xfId="40850"/>
    <cellStyle name="20% - Accent4 3 5 12" xfId="41466"/>
    <cellStyle name="20% - Accent4 3 5 13" xfId="35825"/>
    <cellStyle name="20% - Accent4 3 5 2" xfId="922"/>
    <cellStyle name="20% - Accent4 3 5 2 10" xfId="41016"/>
    <cellStyle name="20% - Accent4 3 5 2 11" xfId="41632"/>
    <cellStyle name="20% - Accent4 3 5 2 12" xfId="36006"/>
    <cellStyle name="20% - Accent4 3 5 2 2" xfId="36313"/>
    <cellStyle name="20% - Accent4 3 5 2 2 2" xfId="41323"/>
    <cellStyle name="20% - Accent4 3 5 2 2 3" xfId="41683"/>
    <cellStyle name="20% - Accent4 3 5 2 3" xfId="37650"/>
    <cellStyle name="20% - Accent4 3 5 2 4" xfId="38247"/>
    <cellStyle name="20% - Accent4 3 5 2 5" xfId="38771"/>
    <cellStyle name="20% - Accent4 3 5 2 6" xfId="39278"/>
    <cellStyle name="20% - Accent4 3 5 2 7" xfId="39749"/>
    <cellStyle name="20% - Accent4 3 5 2 8" xfId="40170"/>
    <cellStyle name="20% - Accent4 3 5 2 9" xfId="40522"/>
    <cellStyle name="20% - Accent4 3 5 3" xfId="36147"/>
    <cellStyle name="20% - Accent4 3 5 3 10" xfId="41684"/>
    <cellStyle name="20% - Accent4 3 5 3 2" xfId="37705"/>
    <cellStyle name="20% - Accent4 3 5 3 3" xfId="38298"/>
    <cellStyle name="20% - Accent4 3 5 3 4" xfId="38823"/>
    <cellStyle name="20% - Accent4 3 5 3 5" xfId="39327"/>
    <cellStyle name="20% - Accent4 3 5 3 6" xfId="39791"/>
    <cellStyle name="20% - Accent4 3 5 3 7" xfId="40210"/>
    <cellStyle name="20% - Accent4 3 5 3 8" xfId="40562"/>
    <cellStyle name="20% - Accent4 3 5 3 9" xfId="41157"/>
    <cellStyle name="20% - Accent4 3 5 4" xfId="37263"/>
    <cellStyle name="20% - Accent4 3 5 5" xfId="37413"/>
    <cellStyle name="20% - Accent4 3 5 6" xfId="38023"/>
    <cellStyle name="20% - Accent4 3 5 7" xfId="38684"/>
    <cellStyle name="20% - Accent4 3 5 8" xfId="36690"/>
    <cellStyle name="20% - Accent4 3 5 9" xfId="39496"/>
    <cellStyle name="20% - Accent4 3 6" xfId="923"/>
    <cellStyle name="20% - Accent4 3 6 10" xfId="40932"/>
    <cellStyle name="20% - Accent4 3 6 11" xfId="41548"/>
    <cellStyle name="20% - Accent4 3 6 12" xfId="35922"/>
    <cellStyle name="20% - Accent4 3 6 2" xfId="36229"/>
    <cellStyle name="20% - Accent4 3 6 2 10" xfId="41685"/>
    <cellStyle name="20% - Accent4 3 6 2 2" xfId="37706"/>
    <cellStyle name="20% - Accent4 3 6 2 3" xfId="38299"/>
    <cellStyle name="20% - Accent4 3 6 2 4" xfId="38824"/>
    <cellStyle name="20% - Accent4 3 6 2 5" xfId="39328"/>
    <cellStyle name="20% - Accent4 3 6 2 6" xfId="39792"/>
    <cellStyle name="20% - Accent4 3 6 2 7" xfId="40211"/>
    <cellStyle name="20% - Accent4 3 6 2 8" xfId="40563"/>
    <cellStyle name="20% - Accent4 3 6 2 9" xfId="41239"/>
    <cellStyle name="20% - Accent4 3 6 3" xfId="37519"/>
    <cellStyle name="20% - Accent4 3 6 4" xfId="38123"/>
    <cellStyle name="20% - Accent4 3 6 5" xfId="38646"/>
    <cellStyle name="20% - Accent4 3 6 6" xfId="39163"/>
    <cellStyle name="20% - Accent4 3 6 7" xfId="39639"/>
    <cellStyle name="20% - Accent4 3 6 8" xfId="40068"/>
    <cellStyle name="20% - Accent4 3 6 9" xfId="40438"/>
    <cellStyle name="20% - Accent4 3 7" xfId="924"/>
    <cellStyle name="20% - Accent4 3 7 10" xfId="40873"/>
    <cellStyle name="20% - Accent4 3 7 11" xfId="41489"/>
    <cellStyle name="20% - Accent4 3 7 12" xfId="35858"/>
    <cellStyle name="20% - Accent4 3 7 2" xfId="36170"/>
    <cellStyle name="20% - Accent4 3 7 2 2" xfId="41180"/>
    <cellStyle name="20% - Accent4 3 7 2 3" xfId="41686"/>
    <cellStyle name="20% - Accent4 3 7 3" xfId="37301"/>
    <cellStyle name="20% - Accent4 3 7 4" xfId="37910"/>
    <cellStyle name="20% - Accent4 3 7 5" xfId="36954"/>
    <cellStyle name="20% - Accent4 3 7 6" xfId="37968"/>
    <cellStyle name="20% - Accent4 3 7 7" xfId="39191"/>
    <cellStyle name="20% - Accent4 3 7 8" xfId="39541"/>
    <cellStyle name="20% - Accent4 3 7 9" xfId="40371"/>
    <cellStyle name="20% - Accent4 3 8" xfId="36063"/>
    <cellStyle name="20% - Accent4 3 8 10" xfId="41687"/>
    <cellStyle name="20% - Accent4 3 8 2" xfId="37702"/>
    <cellStyle name="20% - Accent4 3 8 3" xfId="38295"/>
    <cellStyle name="20% - Accent4 3 8 4" xfId="38820"/>
    <cellStyle name="20% - Accent4 3 8 5" xfId="39324"/>
    <cellStyle name="20% - Accent4 3 8 6" xfId="39788"/>
    <cellStyle name="20% - Accent4 3 8 7" xfId="40207"/>
    <cellStyle name="20% - Accent4 3 8 8" xfId="40559"/>
    <cellStyle name="20% - Accent4 3 8 9" xfId="41073"/>
    <cellStyle name="20% - Accent4 3 9" xfId="36589"/>
    <cellStyle name="20% - Accent4 3_10.3-11.1" xfId="3920"/>
    <cellStyle name="20% - Accent4 30" xfId="42995"/>
    <cellStyle name="20% - Accent4 31" xfId="47778"/>
    <cellStyle name="20% - Accent4 32" xfId="48118"/>
    <cellStyle name="20% - Accent4 33" xfId="47896"/>
    <cellStyle name="20% - Accent4 34" xfId="48739"/>
    <cellStyle name="20% - Accent4 35" xfId="48422"/>
    <cellStyle name="20% - Accent4 36" xfId="48013"/>
    <cellStyle name="20% - Accent4 37" xfId="48819"/>
    <cellStyle name="20% - Accent4 38" xfId="49292"/>
    <cellStyle name="20% - Accent4 39" xfId="49568"/>
    <cellStyle name="20% - Accent4 4" xfId="26"/>
    <cellStyle name="20% - Accent4 4 2" xfId="925"/>
    <cellStyle name="20% - Accent4 4 3" xfId="35691"/>
    <cellStyle name="20% - Accent4 4_10.3-11.1" xfId="3921"/>
    <cellStyle name="20% - Accent4 40" xfId="49726"/>
    <cellStyle name="20% - Accent4 41" xfId="49740"/>
    <cellStyle name="20% - Accent4 5" xfId="27"/>
    <cellStyle name="20% - Accent4 5 2" xfId="3922"/>
    <cellStyle name="20% - Accent4 5_10.3-11.1" xfId="3923"/>
    <cellStyle name="20% - Accent4 6" xfId="3924"/>
    <cellStyle name="20% - Accent4 6 2" xfId="3925"/>
    <cellStyle name="20% - Accent4 6 2 2" xfId="42997"/>
    <cellStyle name="20% - Accent4 6 3" xfId="42104"/>
    <cellStyle name="20% - Accent4 6 4" xfId="42996"/>
    <cellStyle name="20% - Accent4 6 5" xfId="48475"/>
    <cellStyle name="20% - Accent4 6 6" xfId="49666"/>
    <cellStyle name="20% - Accent4 6_10.3-11.1" xfId="3926"/>
    <cellStyle name="20% - Accent4 7" xfId="3927"/>
    <cellStyle name="20% - Accent4 7 2" xfId="3928"/>
    <cellStyle name="20% - Accent4 7 2 2" xfId="42999"/>
    <cellStyle name="20% - Accent4 7 3" xfId="42998"/>
    <cellStyle name="20% - Accent4 7 4" xfId="48206"/>
    <cellStyle name="20% - Accent4 7_10.3-11.1" xfId="3929"/>
    <cellStyle name="20% - Accent4 8" xfId="3930"/>
    <cellStyle name="20% - Accent4 8 2" xfId="3931"/>
    <cellStyle name="20% - Accent4 8 2 2" xfId="43001"/>
    <cellStyle name="20% - Accent4 8 3" xfId="43000"/>
    <cellStyle name="20% - Accent4 8_10.3-11.1" xfId="3932"/>
    <cellStyle name="20% - Accent4 9" xfId="3933"/>
    <cellStyle name="20% - Accent4 9 2" xfId="3934"/>
    <cellStyle name="20% - Accent4 9 2 2" xfId="43003"/>
    <cellStyle name="20% - Accent4 9 3" xfId="43002"/>
    <cellStyle name="20% - Accent4 9_10.3-11.1" xfId="3935"/>
    <cellStyle name="20% - Accent5" xfId="28" builtinId="46" customBuiltin="1"/>
    <cellStyle name="20% - Accent5 10" xfId="3936"/>
    <cellStyle name="20% - Accent5 10 2" xfId="3937"/>
    <cellStyle name="20% - Accent5 10 2 2" xfId="43005"/>
    <cellStyle name="20% - Accent5 10 3" xfId="43004"/>
    <cellStyle name="20% - Accent5 10_10.3-11.1" xfId="3938"/>
    <cellStyle name="20% - Accent5 11" xfId="3939"/>
    <cellStyle name="20% - Accent5 11 2" xfId="3940"/>
    <cellStyle name="20% - Accent5 11 2 2" xfId="43007"/>
    <cellStyle name="20% - Accent5 11 3" xfId="43006"/>
    <cellStyle name="20% - Accent5 11_10.3-11.1" xfId="3941"/>
    <cellStyle name="20% - Accent5 12" xfId="3942"/>
    <cellStyle name="20% - Accent5 12 2" xfId="3943"/>
    <cellStyle name="20% - Accent5 12 2 2" xfId="43009"/>
    <cellStyle name="20% - Accent5 12 3" xfId="43008"/>
    <cellStyle name="20% - Accent5 12_10.3-11.1" xfId="3944"/>
    <cellStyle name="20% - Accent5 13" xfId="2601"/>
    <cellStyle name="20% - Accent5 13 2" xfId="43011"/>
    <cellStyle name="20% - Accent5 13 3" xfId="43010"/>
    <cellStyle name="20% - Accent5 14" xfId="43012"/>
    <cellStyle name="20% - Accent5 14 2" xfId="43013"/>
    <cellStyle name="20% - Accent5 15" xfId="43014"/>
    <cellStyle name="20% - Accent5 15 2" xfId="43015"/>
    <cellStyle name="20% - Accent5 16" xfId="43016"/>
    <cellStyle name="20% - Accent5 16 2" xfId="43017"/>
    <cellStyle name="20% - Accent5 17" xfId="43018"/>
    <cellStyle name="20% - Accent5 17 2" xfId="43019"/>
    <cellStyle name="20% - Accent5 18" xfId="43020"/>
    <cellStyle name="20% - Accent5 19" xfId="43021"/>
    <cellStyle name="20% - Accent5 2" xfId="29"/>
    <cellStyle name="20% - Accent5 2 10" xfId="40038"/>
    <cellStyle name="20% - Accent5 2 11" xfId="47860"/>
    <cellStyle name="20% - Accent5 2 12" xfId="49470"/>
    <cellStyle name="20% - Accent5 2 2" xfId="926"/>
    <cellStyle name="20% - Accent5 2 3" xfId="927"/>
    <cellStyle name="20% - Accent5 2 3 2" xfId="3945"/>
    <cellStyle name="20% - Accent5 2 3 3" xfId="43022"/>
    <cellStyle name="20% - Accent5 2 4" xfId="928"/>
    <cellStyle name="20% - Accent5 2 4 2" xfId="36469"/>
    <cellStyle name="20% - Accent5 2 5" xfId="37086"/>
    <cellStyle name="20% - Accent5 2 6" xfId="36691"/>
    <cellStyle name="20% - Accent5 2 7" xfId="38058"/>
    <cellStyle name="20% - Accent5 2 8" xfId="36499"/>
    <cellStyle name="20% - Accent5 2 9" xfId="37427"/>
    <cellStyle name="20% - Accent5 2_10.3-11.1" xfId="3946"/>
    <cellStyle name="20% - Accent5 20" xfId="43023"/>
    <cellStyle name="20% - Accent5 21" xfId="43024"/>
    <cellStyle name="20% - Accent5 22" xfId="43025"/>
    <cellStyle name="20% - Accent5 23" xfId="43026"/>
    <cellStyle name="20% - Accent5 24" xfId="43027"/>
    <cellStyle name="20% - Accent5 25" xfId="43028"/>
    <cellStyle name="20% - Accent5 26" xfId="43029"/>
    <cellStyle name="20% - Accent5 27" xfId="43030"/>
    <cellStyle name="20% - Accent5 28" xfId="43031"/>
    <cellStyle name="20% - Accent5 29" xfId="43032"/>
    <cellStyle name="20% - Accent5 3" xfId="30"/>
    <cellStyle name="20% - Accent5 3 10" xfId="38450"/>
    <cellStyle name="20% - Accent5 3 11" xfId="38577"/>
    <cellStyle name="20% - Accent5 3 12" xfId="36396"/>
    <cellStyle name="20% - Accent5 3 13" xfId="39514"/>
    <cellStyle name="20% - Accent5 3 14" xfId="40351"/>
    <cellStyle name="20% - Accent5 3 15" xfId="40766"/>
    <cellStyle name="20% - Accent5 3 16" xfId="41382"/>
    <cellStyle name="20% - Accent5 3 17" xfId="35647"/>
    <cellStyle name="20% - Accent5 3 2" xfId="929"/>
    <cellStyle name="20% - Accent5 3 2 10" xfId="36683"/>
    <cellStyle name="20% - Accent5 3 2 11" xfId="40790"/>
    <cellStyle name="20% - Accent5 3 2 12" xfId="41406"/>
    <cellStyle name="20% - Accent5 3 2 13" xfId="35754"/>
    <cellStyle name="20% - Accent5 3 2 2" xfId="930"/>
    <cellStyle name="20% - Accent5 3 2 2 10" xfId="40956"/>
    <cellStyle name="20% - Accent5 3 2 2 11" xfId="41572"/>
    <cellStyle name="20% - Accent5 3 2 2 12" xfId="35946"/>
    <cellStyle name="20% - Accent5 3 2 2 2" xfId="36253"/>
    <cellStyle name="20% - Accent5 3 2 2 2 2" xfId="41263"/>
    <cellStyle name="20% - Accent5 3 2 2 2 3" xfId="41688"/>
    <cellStyle name="20% - Accent5 3 2 2 3" xfId="37590"/>
    <cellStyle name="20% - Accent5 3 2 2 4" xfId="38187"/>
    <cellStyle name="20% - Accent5 3 2 2 5" xfId="38711"/>
    <cellStyle name="20% - Accent5 3 2 2 6" xfId="39218"/>
    <cellStyle name="20% - Accent5 3 2 2 7" xfId="39689"/>
    <cellStyle name="20% - Accent5 3 2 2 8" xfId="40110"/>
    <cellStyle name="20% - Accent5 3 2 2 9" xfId="40462"/>
    <cellStyle name="20% - Accent5 3 2 3" xfId="3947"/>
    <cellStyle name="20% - Accent5 3 2 3 10" xfId="41689"/>
    <cellStyle name="20% - Accent5 3 2 3 11" xfId="36087"/>
    <cellStyle name="20% - Accent5 3 2 3 2" xfId="37708"/>
    <cellStyle name="20% - Accent5 3 2 3 3" xfId="38301"/>
    <cellStyle name="20% - Accent5 3 2 3 4" xfId="38826"/>
    <cellStyle name="20% - Accent5 3 2 3 5" xfId="39330"/>
    <cellStyle name="20% - Accent5 3 2 3 6" xfId="39794"/>
    <cellStyle name="20% - Accent5 3 2 3 7" xfId="40213"/>
    <cellStyle name="20% - Accent5 3 2 3 8" xfId="40565"/>
    <cellStyle name="20% - Accent5 3 2 3 9" xfId="41097"/>
    <cellStyle name="20% - Accent5 3 2 4" xfId="37171"/>
    <cellStyle name="20% - Accent5 3 2 5" xfId="36795"/>
    <cellStyle name="20% - Accent5 3 2 6" xfId="37221"/>
    <cellStyle name="20% - Accent5 3 2 7" xfId="36353"/>
    <cellStyle name="20% - Accent5 3 2 8" xfId="37542"/>
    <cellStyle name="20% - Accent5 3 2 9" xfId="39111"/>
    <cellStyle name="20% - Accent5 3 3" xfId="931"/>
    <cellStyle name="20% - Accent5 3 3 10" xfId="39651"/>
    <cellStyle name="20% - Accent5 3 3 11" xfId="40813"/>
    <cellStyle name="20% - Accent5 3 3 12" xfId="41429"/>
    <cellStyle name="20% - Accent5 3 3 13" xfId="35780"/>
    <cellStyle name="20% - Accent5 3 3 2" xfId="932"/>
    <cellStyle name="20% - Accent5 3 3 2 10" xfId="40979"/>
    <cellStyle name="20% - Accent5 3 3 2 11" xfId="41595"/>
    <cellStyle name="20% - Accent5 3 3 2 12" xfId="35969"/>
    <cellStyle name="20% - Accent5 3 3 2 2" xfId="36276"/>
    <cellStyle name="20% - Accent5 3 3 2 2 2" xfId="41286"/>
    <cellStyle name="20% - Accent5 3 3 2 2 3" xfId="41690"/>
    <cellStyle name="20% - Accent5 3 3 2 3" xfId="37613"/>
    <cellStyle name="20% - Accent5 3 3 2 4" xfId="38210"/>
    <cellStyle name="20% - Accent5 3 3 2 5" xfId="38734"/>
    <cellStyle name="20% - Accent5 3 3 2 6" xfId="39241"/>
    <cellStyle name="20% - Accent5 3 3 2 7" xfId="39712"/>
    <cellStyle name="20% - Accent5 3 3 2 8" xfId="40133"/>
    <cellStyle name="20% - Accent5 3 3 2 9" xfId="40485"/>
    <cellStyle name="20% - Accent5 3 3 3" xfId="36110"/>
    <cellStyle name="20% - Accent5 3 3 3 10" xfId="41691"/>
    <cellStyle name="20% - Accent5 3 3 3 2" xfId="37709"/>
    <cellStyle name="20% - Accent5 3 3 3 3" xfId="38302"/>
    <cellStyle name="20% - Accent5 3 3 3 4" xfId="38827"/>
    <cellStyle name="20% - Accent5 3 3 3 5" xfId="39331"/>
    <cellStyle name="20% - Accent5 3 3 3 6" xfId="39795"/>
    <cellStyle name="20% - Accent5 3 3 3 7" xfId="40214"/>
    <cellStyle name="20% - Accent5 3 3 3 8" xfId="40566"/>
    <cellStyle name="20% - Accent5 3 3 3 9" xfId="41120"/>
    <cellStyle name="20% - Accent5 3 3 4" xfId="37203"/>
    <cellStyle name="20% - Accent5 3 3 5" xfId="37564"/>
    <cellStyle name="20% - Accent5 3 3 6" xfId="37673"/>
    <cellStyle name="20% - Accent5 3 3 7" xfId="37482"/>
    <cellStyle name="20% - Accent5 3 3 8" xfId="39030"/>
    <cellStyle name="20% - Accent5 3 3 9" xfId="38583"/>
    <cellStyle name="20% - Accent5 3 4" xfId="933"/>
    <cellStyle name="20% - Accent5 3 4 10" xfId="37558"/>
    <cellStyle name="20% - Accent5 3 4 11" xfId="40851"/>
    <cellStyle name="20% - Accent5 3 4 12" xfId="41467"/>
    <cellStyle name="20% - Accent5 3 4 13" xfId="35826"/>
    <cellStyle name="20% - Accent5 3 4 2" xfId="934"/>
    <cellStyle name="20% - Accent5 3 4 2 10" xfId="41017"/>
    <cellStyle name="20% - Accent5 3 4 2 11" xfId="41633"/>
    <cellStyle name="20% - Accent5 3 4 2 12" xfId="36007"/>
    <cellStyle name="20% - Accent5 3 4 2 2" xfId="36314"/>
    <cellStyle name="20% - Accent5 3 4 2 2 2" xfId="41324"/>
    <cellStyle name="20% - Accent5 3 4 2 2 3" xfId="41692"/>
    <cellStyle name="20% - Accent5 3 4 2 3" xfId="37651"/>
    <cellStyle name="20% - Accent5 3 4 2 4" xfId="38248"/>
    <cellStyle name="20% - Accent5 3 4 2 5" xfId="38772"/>
    <cellStyle name="20% - Accent5 3 4 2 6" xfId="39279"/>
    <cellStyle name="20% - Accent5 3 4 2 7" xfId="39750"/>
    <cellStyle name="20% - Accent5 3 4 2 8" xfId="40171"/>
    <cellStyle name="20% - Accent5 3 4 2 9" xfId="40523"/>
    <cellStyle name="20% - Accent5 3 4 3" xfId="36148"/>
    <cellStyle name="20% - Accent5 3 4 3 10" xfId="41693"/>
    <cellStyle name="20% - Accent5 3 4 3 2" xfId="37710"/>
    <cellStyle name="20% - Accent5 3 4 3 3" xfId="38303"/>
    <cellStyle name="20% - Accent5 3 4 3 4" xfId="38828"/>
    <cellStyle name="20% - Accent5 3 4 3 5" xfId="39332"/>
    <cellStyle name="20% - Accent5 3 4 3 6" xfId="39796"/>
    <cellStyle name="20% - Accent5 3 4 3 7" xfId="40215"/>
    <cellStyle name="20% - Accent5 3 4 3 8" xfId="40567"/>
    <cellStyle name="20% - Accent5 3 4 3 9" xfId="41158"/>
    <cellStyle name="20% - Accent5 3 4 4" xfId="37264"/>
    <cellStyle name="20% - Accent5 3 4 5" xfId="37552"/>
    <cellStyle name="20% - Accent5 3 4 6" xfId="38158"/>
    <cellStyle name="20% - Accent5 3 4 7" xfId="37013"/>
    <cellStyle name="20% - Accent5 3 4 8" xfId="36802"/>
    <cellStyle name="20% - Accent5 3 4 9" xfId="37960"/>
    <cellStyle name="20% - Accent5 3 5" xfId="935"/>
    <cellStyle name="20% - Accent5 3 5 10" xfId="40933"/>
    <cellStyle name="20% - Accent5 3 5 11" xfId="41549"/>
    <cellStyle name="20% - Accent5 3 5 12" xfId="35923"/>
    <cellStyle name="20% - Accent5 3 5 2" xfId="36230"/>
    <cellStyle name="20% - Accent5 3 5 2 10" xfId="41694"/>
    <cellStyle name="20% - Accent5 3 5 2 2" xfId="37711"/>
    <cellStyle name="20% - Accent5 3 5 2 3" xfId="38304"/>
    <cellStyle name="20% - Accent5 3 5 2 4" xfId="38829"/>
    <cellStyle name="20% - Accent5 3 5 2 5" xfId="39333"/>
    <cellStyle name="20% - Accent5 3 5 2 6" xfId="39797"/>
    <cellStyle name="20% - Accent5 3 5 2 7" xfId="40216"/>
    <cellStyle name="20% - Accent5 3 5 2 8" xfId="40568"/>
    <cellStyle name="20% - Accent5 3 5 2 9" xfId="41240"/>
    <cellStyle name="20% - Accent5 3 5 3" xfId="37520"/>
    <cellStyle name="20% - Accent5 3 5 4" xfId="38124"/>
    <cellStyle name="20% - Accent5 3 5 5" xfId="38647"/>
    <cellStyle name="20% - Accent5 3 5 6" xfId="39164"/>
    <cellStyle name="20% - Accent5 3 5 7" xfId="39640"/>
    <cellStyle name="20% - Accent5 3 5 8" xfId="40069"/>
    <cellStyle name="20% - Accent5 3 5 9" xfId="40439"/>
    <cellStyle name="20% - Accent5 3 6" xfId="936"/>
    <cellStyle name="20% - Accent5 3 6 10" xfId="40874"/>
    <cellStyle name="20% - Accent5 3 6 11" xfId="41490"/>
    <cellStyle name="20% - Accent5 3 6 12" xfId="35859"/>
    <cellStyle name="20% - Accent5 3 6 2" xfId="36171"/>
    <cellStyle name="20% - Accent5 3 6 2 2" xfId="41181"/>
    <cellStyle name="20% - Accent5 3 6 2 3" xfId="41695"/>
    <cellStyle name="20% - Accent5 3 6 3" xfId="37302"/>
    <cellStyle name="20% - Accent5 3 6 4" xfId="37909"/>
    <cellStyle name="20% - Accent5 3 6 5" xfId="37406"/>
    <cellStyle name="20% - Accent5 3 6 6" xfId="36965"/>
    <cellStyle name="20% - Accent5 3 6 7" xfId="39063"/>
    <cellStyle name="20% - Accent5 3 6 8" xfId="39965"/>
    <cellStyle name="20% - Accent5 3 6 9" xfId="36682"/>
    <cellStyle name="20% - Accent5 3 7" xfId="36064"/>
    <cellStyle name="20% - Accent5 3 7 10" xfId="41696"/>
    <cellStyle name="20% - Accent5 3 7 2" xfId="37707"/>
    <cellStyle name="20% - Accent5 3 7 3" xfId="38300"/>
    <cellStyle name="20% - Accent5 3 7 4" xfId="38825"/>
    <cellStyle name="20% - Accent5 3 7 5" xfId="39329"/>
    <cellStyle name="20% - Accent5 3 7 6" xfId="39793"/>
    <cellStyle name="20% - Accent5 3 7 7" xfId="40212"/>
    <cellStyle name="20% - Accent5 3 7 8" xfId="40564"/>
    <cellStyle name="20% - Accent5 3 7 9" xfId="41074"/>
    <cellStyle name="20% - Accent5 3 8" xfId="36590"/>
    <cellStyle name="20% - Accent5 3 9" xfId="37031"/>
    <cellStyle name="20% - Accent5 3_10.3-11.1" xfId="3948"/>
    <cellStyle name="20% - Accent5 30" xfId="43033"/>
    <cellStyle name="20% - Accent5 31" xfId="47781"/>
    <cellStyle name="20% - Accent5 32" xfId="48121"/>
    <cellStyle name="20% - Accent5 33" xfId="48191"/>
    <cellStyle name="20% - Accent5 34" xfId="48738"/>
    <cellStyle name="20% - Accent5 35" xfId="48519"/>
    <cellStyle name="20% - Accent5 36" xfId="48173"/>
    <cellStyle name="20% - Accent5 37" xfId="48658"/>
    <cellStyle name="20% - Accent5 38" xfId="47923"/>
    <cellStyle name="20% - Accent5 39" xfId="49571"/>
    <cellStyle name="20% - Accent5 4" xfId="31"/>
    <cellStyle name="20% - Accent5 4 2" xfId="937"/>
    <cellStyle name="20% - Accent5 4_10.3-11.1" xfId="3949"/>
    <cellStyle name="20% - Accent5 40" xfId="49729"/>
    <cellStyle name="20% - Accent5 41" xfId="49685"/>
    <cellStyle name="20% - Accent5 5" xfId="32"/>
    <cellStyle name="20% - Accent5 5 2" xfId="3950"/>
    <cellStyle name="20% - Accent5 5_10.3-11.1" xfId="3951"/>
    <cellStyle name="20% - Accent5 6" xfId="3952"/>
    <cellStyle name="20% - Accent5 6 2" xfId="3953"/>
    <cellStyle name="20% - Accent5 6 2 2" xfId="43035"/>
    <cellStyle name="20% - Accent5 6 3" xfId="43034"/>
    <cellStyle name="20% - Accent5 6 4" xfId="48479"/>
    <cellStyle name="20% - Accent5 6 5" xfId="49668"/>
    <cellStyle name="20% - Accent5 6_10.3-11.1" xfId="3954"/>
    <cellStyle name="20% - Accent5 7" xfId="3955"/>
    <cellStyle name="20% - Accent5 7 2" xfId="3956"/>
    <cellStyle name="20% - Accent5 7 2 2" xfId="43037"/>
    <cellStyle name="20% - Accent5 7 3" xfId="43036"/>
    <cellStyle name="20% - Accent5 7_10.3-11.1" xfId="3957"/>
    <cellStyle name="20% - Accent5 8" xfId="3958"/>
    <cellStyle name="20% - Accent5 8 2" xfId="3959"/>
    <cellStyle name="20% - Accent5 8 2 2" xfId="43039"/>
    <cellStyle name="20% - Accent5 8 3" xfId="43038"/>
    <cellStyle name="20% - Accent5 8_10.3-11.1" xfId="3960"/>
    <cellStyle name="20% - Accent5 9" xfId="3961"/>
    <cellStyle name="20% - Accent5 9 2" xfId="3962"/>
    <cellStyle name="20% - Accent5 9 2 2" xfId="43041"/>
    <cellStyle name="20% - Accent5 9 3" xfId="43040"/>
    <cellStyle name="20% - Accent5 9_10.3-11.1" xfId="3963"/>
    <cellStyle name="20% - Accent6" xfId="33" builtinId="50" customBuiltin="1"/>
    <cellStyle name="20% - Accent6 10" xfId="3964"/>
    <cellStyle name="20% - Accent6 10 2" xfId="3965"/>
    <cellStyle name="20% - Accent6 10 2 2" xfId="43043"/>
    <cellStyle name="20% - Accent6 10 3" xfId="43042"/>
    <cellStyle name="20% - Accent6 10_10.3-11.1" xfId="3966"/>
    <cellStyle name="20% - Accent6 11" xfId="3967"/>
    <cellStyle name="20% - Accent6 11 2" xfId="3968"/>
    <cellStyle name="20% - Accent6 11 2 2" xfId="43045"/>
    <cellStyle name="20% - Accent6 11 3" xfId="43044"/>
    <cellStyle name="20% - Accent6 11_10.3-11.1" xfId="3969"/>
    <cellStyle name="20% - Accent6 12" xfId="3970"/>
    <cellStyle name="20% - Accent6 12 2" xfId="3971"/>
    <cellStyle name="20% - Accent6 12 2 2" xfId="43047"/>
    <cellStyle name="20% - Accent6 12 3" xfId="43046"/>
    <cellStyle name="20% - Accent6 12_10.3-11.1" xfId="3972"/>
    <cellStyle name="20% - Accent6 13" xfId="2602"/>
    <cellStyle name="20% - Accent6 13 2" xfId="43049"/>
    <cellStyle name="20% - Accent6 13 3" xfId="43048"/>
    <cellStyle name="20% - Accent6 14" xfId="43050"/>
    <cellStyle name="20% - Accent6 14 2" xfId="43051"/>
    <cellStyle name="20% - Accent6 15" xfId="43052"/>
    <cellStyle name="20% - Accent6 15 2" xfId="43053"/>
    <cellStyle name="20% - Accent6 16" xfId="43054"/>
    <cellStyle name="20% - Accent6 16 2" xfId="43055"/>
    <cellStyle name="20% - Accent6 17" xfId="43056"/>
    <cellStyle name="20% - Accent6 17 2" xfId="43057"/>
    <cellStyle name="20% - Accent6 18" xfId="43058"/>
    <cellStyle name="20% - Accent6 19" xfId="43059"/>
    <cellStyle name="20% - Accent6 2" xfId="34"/>
    <cellStyle name="20% - Accent6 2 10" xfId="38051"/>
    <cellStyle name="20% - Accent6 2 11" xfId="47861"/>
    <cellStyle name="20% - Accent6 2 12" xfId="49471"/>
    <cellStyle name="20% - Accent6 2 2" xfId="938"/>
    <cellStyle name="20% - Accent6 2 2 10" xfId="36834"/>
    <cellStyle name="20% - Accent6 2 2 2" xfId="939"/>
    <cellStyle name="20% - Accent6 2 2 3" xfId="940"/>
    <cellStyle name="20% - Accent6 2 2 4" xfId="36742"/>
    <cellStyle name="20% - Accent6 2 2 5" xfId="37967"/>
    <cellStyle name="20% - Accent6 2 2 6" xfId="38068"/>
    <cellStyle name="20% - Accent6 2 2 7" xfId="36869"/>
    <cellStyle name="20% - Accent6 2 2 8" xfId="37873"/>
    <cellStyle name="20% - Accent6 2 2 9" xfId="37993"/>
    <cellStyle name="20% - Accent6 2 3" xfId="941"/>
    <cellStyle name="20% - Accent6 2 3 2" xfId="3973"/>
    <cellStyle name="20% - Accent6 2 3 3" xfId="43060"/>
    <cellStyle name="20% - Accent6 2 4" xfId="942"/>
    <cellStyle name="20% - Accent6 2 4 2" xfId="36470"/>
    <cellStyle name="20% - Accent6 2 5" xfId="36578"/>
    <cellStyle name="20% - Accent6 2 6" xfId="36836"/>
    <cellStyle name="20% - Accent6 2 7" xfId="37379"/>
    <cellStyle name="20% - Accent6 2 8" xfId="39086"/>
    <cellStyle name="20% - Accent6 2 9" xfId="39602"/>
    <cellStyle name="20% - Accent6 2_10.3-11.1" xfId="3974"/>
    <cellStyle name="20% - Accent6 20" xfId="43061"/>
    <cellStyle name="20% - Accent6 21" xfId="43062"/>
    <cellStyle name="20% - Accent6 22" xfId="43063"/>
    <cellStyle name="20% - Accent6 23" xfId="43064"/>
    <cellStyle name="20% - Accent6 24" xfId="43065"/>
    <cellStyle name="20% - Accent6 25" xfId="43066"/>
    <cellStyle name="20% - Accent6 26" xfId="43067"/>
    <cellStyle name="20% - Accent6 27" xfId="43068"/>
    <cellStyle name="20% - Accent6 28" xfId="43069"/>
    <cellStyle name="20% - Accent6 29" xfId="43070"/>
    <cellStyle name="20% - Accent6 3" xfId="35"/>
    <cellStyle name="20% - Accent6 3 10" xfId="37030"/>
    <cellStyle name="20% - Accent6 3 11" xfId="38050"/>
    <cellStyle name="20% - Accent6 3 12" xfId="37396"/>
    <cellStyle name="20% - Accent6 3 13" xfId="36765"/>
    <cellStyle name="20% - Accent6 3 14" xfId="38602"/>
    <cellStyle name="20% - Accent6 3 15" xfId="40352"/>
    <cellStyle name="20% - Accent6 3 16" xfId="40767"/>
    <cellStyle name="20% - Accent6 3 17" xfId="41383"/>
    <cellStyle name="20% - Accent6 3 18" xfId="35648"/>
    <cellStyle name="20% - Accent6 3 2" xfId="943"/>
    <cellStyle name="20% - Accent6 3 3" xfId="944"/>
    <cellStyle name="20% - Accent6 3 3 10" xfId="38992"/>
    <cellStyle name="20% - Accent6 3 3 11" xfId="40791"/>
    <cellStyle name="20% - Accent6 3 3 12" xfId="41407"/>
    <cellStyle name="20% - Accent6 3 3 13" xfId="35755"/>
    <cellStyle name="20% - Accent6 3 3 2" xfId="945"/>
    <cellStyle name="20% - Accent6 3 3 2 10" xfId="40957"/>
    <cellStyle name="20% - Accent6 3 3 2 11" xfId="41573"/>
    <cellStyle name="20% - Accent6 3 3 2 12" xfId="35947"/>
    <cellStyle name="20% - Accent6 3 3 2 2" xfId="36254"/>
    <cellStyle name="20% - Accent6 3 3 2 2 2" xfId="41264"/>
    <cellStyle name="20% - Accent6 3 3 2 2 3" xfId="41697"/>
    <cellStyle name="20% - Accent6 3 3 2 3" xfId="37591"/>
    <cellStyle name="20% - Accent6 3 3 2 4" xfId="38188"/>
    <cellStyle name="20% - Accent6 3 3 2 5" xfId="38712"/>
    <cellStyle name="20% - Accent6 3 3 2 6" xfId="39219"/>
    <cellStyle name="20% - Accent6 3 3 2 7" xfId="39690"/>
    <cellStyle name="20% - Accent6 3 3 2 8" xfId="40111"/>
    <cellStyle name="20% - Accent6 3 3 2 9" xfId="40463"/>
    <cellStyle name="20% - Accent6 3 3 3" xfId="36088"/>
    <cellStyle name="20% - Accent6 3 3 3 10" xfId="41698"/>
    <cellStyle name="20% - Accent6 3 3 3 2" xfId="37713"/>
    <cellStyle name="20% - Accent6 3 3 3 3" xfId="38306"/>
    <cellStyle name="20% - Accent6 3 3 3 4" xfId="38831"/>
    <cellStyle name="20% - Accent6 3 3 3 5" xfId="39335"/>
    <cellStyle name="20% - Accent6 3 3 3 6" xfId="39799"/>
    <cellStyle name="20% - Accent6 3 3 3 7" xfId="40218"/>
    <cellStyle name="20% - Accent6 3 3 3 8" xfId="40570"/>
    <cellStyle name="20% - Accent6 3 3 3 9" xfId="41098"/>
    <cellStyle name="20% - Accent6 3 3 4" xfId="37172"/>
    <cellStyle name="20% - Accent6 3 3 5" xfId="36343"/>
    <cellStyle name="20% - Accent6 3 3 6" xfId="37147"/>
    <cellStyle name="20% - Accent6 3 3 7" xfId="38042"/>
    <cellStyle name="20% - Accent6 3 3 8" xfId="36928"/>
    <cellStyle name="20% - Accent6 3 3 9" xfId="37557"/>
    <cellStyle name="20% - Accent6 3 4" xfId="946"/>
    <cellStyle name="20% - Accent6 3 4 10" xfId="39976"/>
    <cellStyle name="20% - Accent6 3 4 11" xfId="40814"/>
    <cellStyle name="20% - Accent6 3 4 12" xfId="41430"/>
    <cellStyle name="20% - Accent6 3 4 13" xfId="35781"/>
    <cellStyle name="20% - Accent6 3 4 2" xfId="947"/>
    <cellStyle name="20% - Accent6 3 4 2 10" xfId="40980"/>
    <cellStyle name="20% - Accent6 3 4 2 11" xfId="41596"/>
    <cellStyle name="20% - Accent6 3 4 2 12" xfId="35970"/>
    <cellStyle name="20% - Accent6 3 4 2 2" xfId="36277"/>
    <cellStyle name="20% - Accent6 3 4 2 2 2" xfId="41287"/>
    <cellStyle name="20% - Accent6 3 4 2 2 3" xfId="41699"/>
    <cellStyle name="20% - Accent6 3 4 2 3" xfId="37614"/>
    <cellStyle name="20% - Accent6 3 4 2 4" xfId="38211"/>
    <cellStyle name="20% - Accent6 3 4 2 5" xfId="38735"/>
    <cellStyle name="20% - Accent6 3 4 2 6" xfId="39242"/>
    <cellStyle name="20% - Accent6 3 4 2 7" xfId="39713"/>
    <cellStyle name="20% - Accent6 3 4 2 8" xfId="40134"/>
    <cellStyle name="20% - Accent6 3 4 2 9" xfId="40486"/>
    <cellStyle name="20% - Accent6 3 4 3" xfId="36111"/>
    <cellStyle name="20% - Accent6 3 4 3 10" xfId="41700"/>
    <cellStyle name="20% - Accent6 3 4 3 2" xfId="37714"/>
    <cellStyle name="20% - Accent6 3 4 3 3" xfId="38307"/>
    <cellStyle name="20% - Accent6 3 4 3 4" xfId="38832"/>
    <cellStyle name="20% - Accent6 3 4 3 5" xfId="39336"/>
    <cellStyle name="20% - Accent6 3 4 3 6" xfId="39800"/>
    <cellStyle name="20% - Accent6 3 4 3 7" xfId="40219"/>
    <cellStyle name="20% - Accent6 3 4 3 8" xfId="40571"/>
    <cellStyle name="20% - Accent6 3 4 3 9" xfId="41121"/>
    <cellStyle name="20% - Accent6 3 4 4" xfId="37204"/>
    <cellStyle name="20% - Accent6 3 4 5" xfId="36777"/>
    <cellStyle name="20% - Accent6 3 4 6" xfId="37152"/>
    <cellStyle name="20% - Accent6 3 4 7" xfId="38507"/>
    <cellStyle name="20% - Accent6 3 4 8" xfId="37002"/>
    <cellStyle name="20% - Accent6 3 4 9" xfId="38667"/>
    <cellStyle name="20% - Accent6 3 5" xfId="948"/>
    <cellStyle name="20% - Accent6 3 5 10" xfId="40090"/>
    <cellStyle name="20% - Accent6 3 5 11" xfId="40852"/>
    <cellStyle name="20% - Accent6 3 5 12" xfId="41468"/>
    <cellStyle name="20% - Accent6 3 5 13" xfId="35827"/>
    <cellStyle name="20% - Accent6 3 5 2" xfId="949"/>
    <cellStyle name="20% - Accent6 3 5 2 10" xfId="41018"/>
    <cellStyle name="20% - Accent6 3 5 2 11" xfId="41634"/>
    <cellStyle name="20% - Accent6 3 5 2 12" xfId="36008"/>
    <cellStyle name="20% - Accent6 3 5 2 2" xfId="36315"/>
    <cellStyle name="20% - Accent6 3 5 2 2 2" xfId="41325"/>
    <cellStyle name="20% - Accent6 3 5 2 2 3" xfId="41701"/>
    <cellStyle name="20% - Accent6 3 5 2 3" xfId="37652"/>
    <cellStyle name="20% - Accent6 3 5 2 4" xfId="38249"/>
    <cellStyle name="20% - Accent6 3 5 2 5" xfId="38773"/>
    <cellStyle name="20% - Accent6 3 5 2 6" xfId="39280"/>
    <cellStyle name="20% - Accent6 3 5 2 7" xfId="39751"/>
    <cellStyle name="20% - Accent6 3 5 2 8" xfId="40172"/>
    <cellStyle name="20% - Accent6 3 5 2 9" xfId="40524"/>
    <cellStyle name="20% - Accent6 3 5 3" xfId="36149"/>
    <cellStyle name="20% - Accent6 3 5 3 10" xfId="41702"/>
    <cellStyle name="20% - Accent6 3 5 3 2" xfId="37715"/>
    <cellStyle name="20% - Accent6 3 5 3 3" xfId="38308"/>
    <cellStyle name="20% - Accent6 3 5 3 4" xfId="38833"/>
    <cellStyle name="20% - Accent6 3 5 3 5" xfId="39337"/>
    <cellStyle name="20% - Accent6 3 5 3 6" xfId="39801"/>
    <cellStyle name="20% - Accent6 3 5 3 7" xfId="40220"/>
    <cellStyle name="20% - Accent6 3 5 3 8" xfId="40572"/>
    <cellStyle name="20% - Accent6 3 5 3 9" xfId="41159"/>
    <cellStyle name="20% - Accent6 3 5 4" xfId="37265"/>
    <cellStyle name="20% - Accent6 3 5 5" xfId="36751"/>
    <cellStyle name="20% - Accent6 3 5 6" xfId="36950"/>
    <cellStyle name="20% - Accent6 3 5 7" xfId="36858"/>
    <cellStyle name="20% - Accent6 3 5 8" xfId="36888"/>
    <cellStyle name="20% - Accent6 3 5 9" xfId="39669"/>
    <cellStyle name="20% - Accent6 3 6" xfId="950"/>
    <cellStyle name="20% - Accent6 3 6 10" xfId="40934"/>
    <cellStyle name="20% - Accent6 3 6 11" xfId="41550"/>
    <cellStyle name="20% - Accent6 3 6 12" xfId="35924"/>
    <cellStyle name="20% - Accent6 3 6 2" xfId="36231"/>
    <cellStyle name="20% - Accent6 3 6 2 10" xfId="41703"/>
    <cellStyle name="20% - Accent6 3 6 2 2" xfId="37716"/>
    <cellStyle name="20% - Accent6 3 6 2 3" xfId="38309"/>
    <cellStyle name="20% - Accent6 3 6 2 4" xfId="38834"/>
    <cellStyle name="20% - Accent6 3 6 2 5" xfId="39338"/>
    <cellStyle name="20% - Accent6 3 6 2 6" xfId="39802"/>
    <cellStyle name="20% - Accent6 3 6 2 7" xfId="40221"/>
    <cellStyle name="20% - Accent6 3 6 2 8" xfId="40573"/>
    <cellStyle name="20% - Accent6 3 6 2 9" xfId="41241"/>
    <cellStyle name="20% - Accent6 3 6 3" xfId="37521"/>
    <cellStyle name="20% - Accent6 3 6 4" xfId="38125"/>
    <cellStyle name="20% - Accent6 3 6 5" xfId="38648"/>
    <cellStyle name="20% - Accent6 3 6 6" xfId="39165"/>
    <cellStyle name="20% - Accent6 3 6 7" xfId="39641"/>
    <cellStyle name="20% - Accent6 3 6 8" xfId="40070"/>
    <cellStyle name="20% - Accent6 3 6 9" xfId="40440"/>
    <cellStyle name="20% - Accent6 3 7" xfId="951"/>
    <cellStyle name="20% - Accent6 3 7 10" xfId="40875"/>
    <cellStyle name="20% - Accent6 3 7 11" xfId="41491"/>
    <cellStyle name="20% - Accent6 3 7 12" xfId="35860"/>
    <cellStyle name="20% - Accent6 3 7 2" xfId="36172"/>
    <cellStyle name="20% - Accent6 3 7 2 2" xfId="41182"/>
    <cellStyle name="20% - Accent6 3 7 2 3" xfId="41704"/>
    <cellStyle name="20% - Accent6 3 7 3" xfId="37303"/>
    <cellStyle name="20% - Accent6 3 7 4" xfId="36745"/>
    <cellStyle name="20% - Accent6 3 7 5" xfId="38019"/>
    <cellStyle name="20% - Accent6 3 7 6" xfId="38678"/>
    <cellStyle name="20% - Accent6 3 7 7" xfId="39509"/>
    <cellStyle name="20% - Accent6 3 7 8" xfId="39969"/>
    <cellStyle name="20% - Accent6 3 7 9" xfId="39954"/>
    <cellStyle name="20% - Accent6 3 8" xfId="36065"/>
    <cellStyle name="20% - Accent6 3 8 10" xfId="41705"/>
    <cellStyle name="20% - Accent6 3 8 2" xfId="37712"/>
    <cellStyle name="20% - Accent6 3 8 3" xfId="38305"/>
    <cellStyle name="20% - Accent6 3 8 4" xfId="38830"/>
    <cellStyle name="20% - Accent6 3 8 5" xfId="39334"/>
    <cellStyle name="20% - Accent6 3 8 6" xfId="39798"/>
    <cellStyle name="20% - Accent6 3 8 7" xfId="40217"/>
    <cellStyle name="20% - Accent6 3 8 8" xfId="40569"/>
    <cellStyle name="20% - Accent6 3 8 9" xfId="41075"/>
    <cellStyle name="20% - Accent6 3 9" xfId="36591"/>
    <cellStyle name="20% - Accent6 3_10.3-11.1" xfId="3975"/>
    <cellStyle name="20% - Accent6 30" xfId="43071"/>
    <cellStyle name="20% - Accent6 31" xfId="47784"/>
    <cellStyle name="20% - Accent6 32" xfId="48125"/>
    <cellStyle name="20% - Accent6 33" xfId="47892"/>
    <cellStyle name="20% - Accent6 34" xfId="48016"/>
    <cellStyle name="20% - Accent6 35" xfId="48123"/>
    <cellStyle name="20% - Accent6 36" xfId="48810"/>
    <cellStyle name="20% - Accent6 37" xfId="49124"/>
    <cellStyle name="20% - Accent6 38" xfId="49420"/>
    <cellStyle name="20% - Accent6 39" xfId="49574"/>
    <cellStyle name="20% - Accent6 4" xfId="36"/>
    <cellStyle name="20% - Accent6 4 2" xfId="952"/>
    <cellStyle name="20% - Accent6 4 3" xfId="35692"/>
    <cellStyle name="20% - Accent6 4_10.3-11.1" xfId="3976"/>
    <cellStyle name="20% - Accent6 40" xfId="49732"/>
    <cellStyle name="20% - Accent6 41" xfId="49737"/>
    <cellStyle name="20% - Accent6 5" xfId="37"/>
    <cellStyle name="20% - Accent6 5 2" xfId="3977"/>
    <cellStyle name="20% - Accent6 5_10.3-11.1" xfId="3978"/>
    <cellStyle name="20% - Accent6 6" xfId="3979"/>
    <cellStyle name="20% - Accent6 6 2" xfId="3980"/>
    <cellStyle name="20% - Accent6 6 2 2" xfId="43073"/>
    <cellStyle name="20% - Accent6 6 3" xfId="42105"/>
    <cellStyle name="20% - Accent6 6 4" xfId="43072"/>
    <cellStyle name="20% - Accent6 6 5" xfId="48483"/>
    <cellStyle name="20% - Accent6 6 6" xfId="49670"/>
    <cellStyle name="20% - Accent6 6_10.3-11.1" xfId="3981"/>
    <cellStyle name="20% - Accent6 7" xfId="3982"/>
    <cellStyle name="20% - Accent6 7 2" xfId="3983"/>
    <cellStyle name="20% - Accent6 7 2 2" xfId="43075"/>
    <cellStyle name="20% - Accent6 7 3" xfId="43074"/>
    <cellStyle name="20% - Accent6 7 4" xfId="48196"/>
    <cellStyle name="20% - Accent6 7_10.3-11.1" xfId="3984"/>
    <cellStyle name="20% - Accent6 8" xfId="3985"/>
    <cellStyle name="20% - Accent6 8 2" xfId="3986"/>
    <cellStyle name="20% - Accent6 8 2 2" xfId="43077"/>
    <cellStyle name="20% - Accent6 8 3" xfId="43076"/>
    <cellStyle name="20% - Accent6 8_10.3-11.1" xfId="3987"/>
    <cellStyle name="20% - Accent6 9" xfId="3988"/>
    <cellStyle name="20% - Accent6 9 2" xfId="3989"/>
    <cellStyle name="20% - Accent6 9 2 2" xfId="43079"/>
    <cellStyle name="20% - Accent6 9 3" xfId="43078"/>
    <cellStyle name="20% - Accent6 9_10.3-11.1" xfId="3990"/>
    <cellStyle name="40% - Accent1" xfId="38" builtinId="31" customBuiltin="1"/>
    <cellStyle name="40% - Accent1 10" xfId="3991"/>
    <cellStyle name="40% - Accent1 10 2" xfId="3992"/>
    <cellStyle name="40% - Accent1 10 2 2" xfId="43081"/>
    <cellStyle name="40% - Accent1 10 3" xfId="43080"/>
    <cellStyle name="40% - Accent1 10_10.3-11.1" xfId="3993"/>
    <cellStyle name="40% - Accent1 11" xfId="3994"/>
    <cellStyle name="40% - Accent1 11 2" xfId="3995"/>
    <cellStyle name="40% - Accent1 11 2 2" xfId="43083"/>
    <cellStyle name="40% - Accent1 11 3" xfId="43082"/>
    <cellStyle name="40% - Accent1 11_10.3-11.1" xfId="3996"/>
    <cellStyle name="40% - Accent1 12" xfId="3997"/>
    <cellStyle name="40% - Accent1 12 2" xfId="3998"/>
    <cellStyle name="40% - Accent1 12 2 2" xfId="43085"/>
    <cellStyle name="40% - Accent1 12 3" xfId="43084"/>
    <cellStyle name="40% - Accent1 12_10.3-11.1" xfId="3999"/>
    <cellStyle name="40% - Accent1 13" xfId="2603"/>
    <cellStyle name="40% - Accent1 13 2" xfId="43087"/>
    <cellStyle name="40% - Accent1 13 3" xfId="43086"/>
    <cellStyle name="40% - Accent1 14" xfId="43088"/>
    <cellStyle name="40% - Accent1 14 2" xfId="43089"/>
    <cellStyle name="40% - Accent1 15" xfId="43090"/>
    <cellStyle name="40% - Accent1 15 2" xfId="43091"/>
    <cellStyle name="40% - Accent1 16" xfId="43092"/>
    <cellStyle name="40% - Accent1 16 2" xfId="43093"/>
    <cellStyle name="40% - Accent1 17" xfId="43094"/>
    <cellStyle name="40% - Accent1 17 2" xfId="43095"/>
    <cellStyle name="40% - Accent1 18" xfId="43096"/>
    <cellStyle name="40% - Accent1 19" xfId="43097"/>
    <cellStyle name="40% - Accent1 2" xfId="39"/>
    <cellStyle name="40% - Accent1 2 10" xfId="37975"/>
    <cellStyle name="40% - Accent1 2 11" xfId="47863"/>
    <cellStyle name="40% - Accent1 2 12" xfId="49472"/>
    <cellStyle name="40% - Accent1 2 2" xfId="953"/>
    <cellStyle name="40% - Accent1 2 2 10" xfId="36546"/>
    <cellStyle name="40% - Accent1 2 2 2" xfId="954"/>
    <cellStyle name="40% - Accent1 2 2 3" xfId="955"/>
    <cellStyle name="40% - Accent1 2 2 4" xfId="36744"/>
    <cellStyle name="40% - Accent1 2 2 5" xfId="37962"/>
    <cellStyle name="40% - Accent1 2 2 6" xfId="37220"/>
    <cellStyle name="40% - Accent1 2 2 7" xfId="37198"/>
    <cellStyle name="40% - Accent1 2 2 8" xfId="39549"/>
    <cellStyle name="40% - Accent1 2 2 9" xfId="39653"/>
    <cellStyle name="40% - Accent1 2 3" xfId="956"/>
    <cellStyle name="40% - Accent1 2 3 2" xfId="4000"/>
    <cellStyle name="40% - Accent1 2 3 3" xfId="43098"/>
    <cellStyle name="40% - Accent1 2 4" xfId="957"/>
    <cellStyle name="40% - Accent1 2 4 2" xfId="36471"/>
    <cellStyle name="40% - Accent1 2 5" xfId="36553"/>
    <cellStyle name="40% - Accent1 2 6" xfId="37451"/>
    <cellStyle name="40% - Accent1 2 7" xfId="36851"/>
    <cellStyle name="40% - Accent1 2 8" xfId="39127"/>
    <cellStyle name="40% - Accent1 2 9" xfId="38003"/>
    <cellStyle name="40% - Accent1 2_10.3-11.1" xfId="4001"/>
    <cellStyle name="40% - Accent1 20" xfId="43099"/>
    <cellStyle name="40% - Accent1 21" xfId="43100"/>
    <cellStyle name="40% - Accent1 22" xfId="43101"/>
    <cellStyle name="40% - Accent1 23" xfId="43102"/>
    <cellStyle name="40% - Accent1 24" xfId="43103"/>
    <cellStyle name="40% - Accent1 25" xfId="43104"/>
    <cellStyle name="40% - Accent1 26" xfId="43105"/>
    <cellStyle name="40% - Accent1 27" xfId="43106"/>
    <cellStyle name="40% - Accent1 28" xfId="43107"/>
    <cellStyle name="40% - Accent1 29" xfId="43108"/>
    <cellStyle name="40% - Accent1 3" xfId="40"/>
    <cellStyle name="40% - Accent1 3 10" xfId="37029"/>
    <cellStyle name="40% - Accent1 3 11" xfId="36601"/>
    <cellStyle name="40% - Accent1 3 12" xfId="38134"/>
    <cellStyle name="40% - Accent1 3 13" xfId="37568"/>
    <cellStyle name="40% - Accent1 3 14" xfId="38032"/>
    <cellStyle name="40% - Accent1 3 15" xfId="40025"/>
    <cellStyle name="40% - Accent1 3 16" xfId="40768"/>
    <cellStyle name="40% - Accent1 3 17" xfId="41384"/>
    <cellStyle name="40% - Accent1 3 18" xfId="35649"/>
    <cellStyle name="40% - Accent1 3 2" xfId="958"/>
    <cellStyle name="40% - Accent1 3 3" xfId="959"/>
    <cellStyle name="40% - Accent1 3 3 10" xfId="36880"/>
    <cellStyle name="40% - Accent1 3 3 11" xfId="40792"/>
    <cellStyle name="40% - Accent1 3 3 12" xfId="41408"/>
    <cellStyle name="40% - Accent1 3 3 13" xfId="35756"/>
    <cellStyle name="40% - Accent1 3 3 2" xfId="960"/>
    <cellStyle name="40% - Accent1 3 3 2 10" xfId="40958"/>
    <cellStyle name="40% - Accent1 3 3 2 11" xfId="41574"/>
    <cellStyle name="40% - Accent1 3 3 2 12" xfId="35948"/>
    <cellStyle name="40% - Accent1 3 3 2 2" xfId="36255"/>
    <cellStyle name="40% - Accent1 3 3 2 2 2" xfId="41265"/>
    <cellStyle name="40% - Accent1 3 3 2 2 3" xfId="41706"/>
    <cellStyle name="40% - Accent1 3 3 2 3" xfId="37592"/>
    <cellStyle name="40% - Accent1 3 3 2 4" xfId="38189"/>
    <cellStyle name="40% - Accent1 3 3 2 5" xfId="38713"/>
    <cellStyle name="40% - Accent1 3 3 2 6" xfId="39220"/>
    <cellStyle name="40% - Accent1 3 3 2 7" xfId="39691"/>
    <cellStyle name="40% - Accent1 3 3 2 8" xfId="40112"/>
    <cellStyle name="40% - Accent1 3 3 2 9" xfId="40464"/>
    <cellStyle name="40% - Accent1 3 3 3" xfId="4002"/>
    <cellStyle name="40% - Accent1 3 3 3 10" xfId="41707"/>
    <cellStyle name="40% - Accent1 3 3 3 11" xfId="36089"/>
    <cellStyle name="40% - Accent1 3 3 3 2" xfId="37718"/>
    <cellStyle name="40% - Accent1 3 3 3 3" xfId="38311"/>
    <cellStyle name="40% - Accent1 3 3 3 4" xfId="38836"/>
    <cellStyle name="40% - Accent1 3 3 3 5" xfId="39340"/>
    <cellStyle name="40% - Accent1 3 3 3 6" xfId="39804"/>
    <cellStyle name="40% - Accent1 3 3 3 7" xfId="40223"/>
    <cellStyle name="40% - Accent1 3 3 3 8" xfId="40575"/>
    <cellStyle name="40% - Accent1 3 3 3 9" xfId="41099"/>
    <cellStyle name="40% - Accent1 3 3 4" xfId="37173"/>
    <cellStyle name="40% - Accent1 3 3 5" xfId="36792"/>
    <cellStyle name="40% - Accent1 3 3 6" xfId="37236"/>
    <cellStyle name="40% - Accent1 3 3 7" xfId="38273"/>
    <cellStyle name="40% - Accent1 3 3 8" xfId="38797"/>
    <cellStyle name="40% - Accent1 3 3 9" xfId="39298"/>
    <cellStyle name="40% - Accent1 3 4" xfId="961"/>
    <cellStyle name="40% - Accent1 3 4 10" xfId="38795"/>
    <cellStyle name="40% - Accent1 3 4 11" xfId="40815"/>
    <cellStyle name="40% - Accent1 3 4 12" xfId="41431"/>
    <cellStyle name="40% - Accent1 3 4 13" xfId="35782"/>
    <cellStyle name="40% - Accent1 3 4 2" xfId="962"/>
    <cellStyle name="40% - Accent1 3 4 2 10" xfId="40981"/>
    <cellStyle name="40% - Accent1 3 4 2 11" xfId="41597"/>
    <cellStyle name="40% - Accent1 3 4 2 12" xfId="35971"/>
    <cellStyle name="40% - Accent1 3 4 2 2" xfId="36278"/>
    <cellStyle name="40% - Accent1 3 4 2 2 2" xfId="41288"/>
    <cellStyle name="40% - Accent1 3 4 2 2 3" xfId="41708"/>
    <cellStyle name="40% - Accent1 3 4 2 3" xfId="37615"/>
    <cellStyle name="40% - Accent1 3 4 2 4" xfId="38212"/>
    <cellStyle name="40% - Accent1 3 4 2 5" xfId="38736"/>
    <cellStyle name="40% - Accent1 3 4 2 6" xfId="39243"/>
    <cellStyle name="40% - Accent1 3 4 2 7" xfId="39714"/>
    <cellStyle name="40% - Accent1 3 4 2 8" xfId="40135"/>
    <cellStyle name="40% - Accent1 3 4 2 9" xfId="40487"/>
    <cellStyle name="40% - Accent1 3 4 3" xfId="36112"/>
    <cellStyle name="40% - Accent1 3 4 3 10" xfId="41709"/>
    <cellStyle name="40% - Accent1 3 4 3 2" xfId="37719"/>
    <cellStyle name="40% - Accent1 3 4 3 3" xfId="38312"/>
    <cellStyle name="40% - Accent1 3 4 3 4" xfId="38837"/>
    <cellStyle name="40% - Accent1 3 4 3 5" xfId="39341"/>
    <cellStyle name="40% - Accent1 3 4 3 6" xfId="39805"/>
    <cellStyle name="40% - Accent1 3 4 3 7" xfId="40224"/>
    <cellStyle name="40% - Accent1 3 4 3 8" xfId="40576"/>
    <cellStyle name="40% - Accent1 3 4 3 9" xfId="41122"/>
    <cellStyle name="40% - Accent1 3 4 4" xfId="37205"/>
    <cellStyle name="40% - Accent1 3 4 5" xfId="36609"/>
    <cellStyle name="40% - Accent1 3 4 6" xfId="37439"/>
    <cellStyle name="40% - Accent1 3 4 7" xfId="38506"/>
    <cellStyle name="40% - Accent1 3 4 8" xfId="39034"/>
    <cellStyle name="40% - Accent1 3 4 9" xfId="36904"/>
    <cellStyle name="40% - Accent1 3 5" xfId="963"/>
    <cellStyle name="40% - Accent1 3 5 10" xfId="39987"/>
    <cellStyle name="40% - Accent1 3 5 11" xfId="40853"/>
    <cellStyle name="40% - Accent1 3 5 12" xfId="41469"/>
    <cellStyle name="40% - Accent1 3 5 13" xfId="35828"/>
    <cellStyle name="40% - Accent1 3 5 2" xfId="964"/>
    <cellStyle name="40% - Accent1 3 5 2 10" xfId="41019"/>
    <cellStyle name="40% - Accent1 3 5 2 11" xfId="41635"/>
    <cellStyle name="40% - Accent1 3 5 2 12" xfId="36009"/>
    <cellStyle name="40% - Accent1 3 5 2 2" xfId="36316"/>
    <cellStyle name="40% - Accent1 3 5 2 2 2" xfId="41326"/>
    <cellStyle name="40% - Accent1 3 5 2 2 3" xfId="41710"/>
    <cellStyle name="40% - Accent1 3 5 2 3" xfId="37653"/>
    <cellStyle name="40% - Accent1 3 5 2 4" xfId="38250"/>
    <cellStyle name="40% - Accent1 3 5 2 5" xfId="38774"/>
    <cellStyle name="40% - Accent1 3 5 2 6" xfId="39281"/>
    <cellStyle name="40% - Accent1 3 5 2 7" xfId="39752"/>
    <cellStyle name="40% - Accent1 3 5 2 8" xfId="40173"/>
    <cellStyle name="40% - Accent1 3 5 2 9" xfId="40525"/>
    <cellStyle name="40% - Accent1 3 5 3" xfId="36150"/>
    <cellStyle name="40% - Accent1 3 5 3 10" xfId="41711"/>
    <cellStyle name="40% - Accent1 3 5 3 2" xfId="37720"/>
    <cellStyle name="40% - Accent1 3 5 3 3" xfId="38313"/>
    <cellStyle name="40% - Accent1 3 5 3 4" xfId="38838"/>
    <cellStyle name="40% - Accent1 3 5 3 5" xfId="39342"/>
    <cellStyle name="40% - Accent1 3 5 3 6" xfId="39806"/>
    <cellStyle name="40% - Accent1 3 5 3 7" xfId="40225"/>
    <cellStyle name="40% - Accent1 3 5 3 8" xfId="40577"/>
    <cellStyle name="40% - Accent1 3 5 3 9" xfId="41160"/>
    <cellStyle name="40% - Accent1 3 5 4" xfId="37266"/>
    <cellStyle name="40% - Accent1 3 5 5" xfId="37925"/>
    <cellStyle name="40% - Accent1 3 5 6" xfId="36421"/>
    <cellStyle name="40% - Accent1 3 5 7" xfId="37889"/>
    <cellStyle name="40% - Accent1 3 5 8" xfId="39197"/>
    <cellStyle name="40% - Accent1 3 5 9" xfId="39114"/>
    <cellStyle name="40% - Accent1 3 6" xfId="965"/>
    <cellStyle name="40% - Accent1 3 6 10" xfId="40935"/>
    <cellStyle name="40% - Accent1 3 6 11" xfId="41551"/>
    <cellStyle name="40% - Accent1 3 6 12" xfId="35925"/>
    <cellStyle name="40% - Accent1 3 6 2" xfId="36232"/>
    <cellStyle name="40% - Accent1 3 6 2 10" xfId="41712"/>
    <cellStyle name="40% - Accent1 3 6 2 2" xfId="37721"/>
    <cellStyle name="40% - Accent1 3 6 2 3" xfId="38314"/>
    <cellStyle name="40% - Accent1 3 6 2 4" xfId="38839"/>
    <cellStyle name="40% - Accent1 3 6 2 5" xfId="39343"/>
    <cellStyle name="40% - Accent1 3 6 2 6" xfId="39807"/>
    <cellStyle name="40% - Accent1 3 6 2 7" xfId="40226"/>
    <cellStyle name="40% - Accent1 3 6 2 8" xfId="40578"/>
    <cellStyle name="40% - Accent1 3 6 2 9" xfId="41242"/>
    <cellStyle name="40% - Accent1 3 6 3" xfId="37522"/>
    <cellStyle name="40% - Accent1 3 6 4" xfId="38126"/>
    <cellStyle name="40% - Accent1 3 6 5" xfId="38649"/>
    <cellStyle name="40% - Accent1 3 6 6" xfId="39166"/>
    <cellStyle name="40% - Accent1 3 6 7" xfId="39642"/>
    <cellStyle name="40% - Accent1 3 6 8" xfId="40071"/>
    <cellStyle name="40% - Accent1 3 6 9" xfId="40441"/>
    <cellStyle name="40% - Accent1 3 7" xfId="966"/>
    <cellStyle name="40% - Accent1 3 7 10" xfId="40876"/>
    <cellStyle name="40% - Accent1 3 7 11" xfId="41492"/>
    <cellStyle name="40% - Accent1 3 7 12" xfId="35861"/>
    <cellStyle name="40% - Accent1 3 7 2" xfId="36173"/>
    <cellStyle name="40% - Accent1 3 7 2 2" xfId="41183"/>
    <cellStyle name="40% - Accent1 3 7 2 3" xfId="41713"/>
    <cellStyle name="40% - Accent1 3 7 3" xfId="37304"/>
    <cellStyle name="40% - Accent1 3 7 4" xfId="37340"/>
    <cellStyle name="40% - Accent1 3 7 5" xfId="38150"/>
    <cellStyle name="40% - Accent1 3 7 6" xfId="38538"/>
    <cellStyle name="40% - Accent1 3 7 7" xfId="39513"/>
    <cellStyle name="40% - Accent1 3 7 8" xfId="39968"/>
    <cellStyle name="40% - Accent1 3 7 9" xfId="38589"/>
    <cellStyle name="40% - Accent1 3 8" xfId="36066"/>
    <cellStyle name="40% - Accent1 3 8 10" xfId="41714"/>
    <cellStyle name="40% - Accent1 3 8 2" xfId="37717"/>
    <cellStyle name="40% - Accent1 3 8 3" xfId="38310"/>
    <cellStyle name="40% - Accent1 3 8 4" xfId="38835"/>
    <cellStyle name="40% - Accent1 3 8 5" xfId="39339"/>
    <cellStyle name="40% - Accent1 3 8 6" xfId="39803"/>
    <cellStyle name="40% - Accent1 3 8 7" xfId="40222"/>
    <cellStyle name="40% - Accent1 3 8 8" xfId="40574"/>
    <cellStyle name="40% - Accent1 3 8 9" xfId="41076"/>
    <cellStyle name="40% - Accent1 3 9" xfId="36592"/>
    <cellStyle name="40% - Accent1 3_10.3-11.1" xfId="4003"/>
    <cellStyle name="40% - Accent1 30" xfId="43109"/>
    <cellStyle name="40% - Accent1 31" xfId="47770"/>
    <cellStyle name="40% - Accent1 32" xfId="48109"/>
    <cellStyle name="40% - Accent1 33" xfId="48423"/>
    <cellStyle name="40% - Accent1 34" xfId="48741"/>
    <cellStyle name="40% - Accent1 35" xfId="48763"/>
    <cellStyle name="40% - Accent1 36" xfId="49119"/>
    <cellStyle name="40% - Accent1 37" xfId="47864"/>
    <cellStyle name="40% - Accent1 38" xfId="48556"/>
    <cellStyle name="40% - Accent1 39" xfId="49560"/>
    <cellStyle name="40% - Accent1 4" xfId="41"/>
    <cellStyle name="40% - Accent1 4 2" xfId="967"/>
    <cellStyle name="40% - Accent1 4 3" xfId="35693"/>
    <cellStyle name="40% - Accent1 4_10.3-11.1" xfId="4004"/>
    <cellStyle name="40% - Accent1 40" xfId="49718"/>
    <cellStyle name="40% - Accent1 41" xfId="49786"/>
    <cellStyle name="40% - Accent1 5" xfId="42"/>
    <cellStyle name="40% - Accent1 5 2" xfId="4005"/>
    <cellStyle name="40% - Accent1 5_10.3-11.1" xfId="4006"/>
    <cellStyle name="40% - Accent1 6" xfId="4007"/>
    <cellStyle name="40% - Accent1 6 2" xfId="4008"/>
    <cellStyle name="40% - Accent1 6 2 2" xfId="43111"/>
    <cellStyle name="40% - Accent1 6 3" xfId="42106"/>
    <cellStyle name="40% - Accent1 6 4" xfId="43110"/>
    <cellStyle name="40% - Accent1 6 5" xfId="48464"/>
    <cellStyle name="40% - Accent1 6 6" xfId="49661"/>
    <cellStyle name="40% - Accent1 6_10.3-11.1" xfId="4009"/>
    <cellStyle name="40% - Accent1 7" xfId="4010"/>
    <cellStyle name="40% - Accent1 7 2" xfId="4011"/>
    <cellStyle name="40% - Accent1 7 2 2" xfId="43113"/>
    <cellStyle name="40% - Accent1 7 3" xfId="43112"/>
    <cellStyle name="40% - Accent1 7 4" xfId="48189"/>
    <cellStyle name="40% - Accent1 7_10.3-11.1" xfId="4012"/>
    <cellStyle name="40% - Accent1 8" xfId="4013"/>
    <cellStyle name="40% - Accent1 8 2" xfId="4014"/>
    <cellStyle name="40% - Accent1 8 2 2" xfId="43115"/>
    <cellStyle name="40% - Accent1 8 3" xfId="43114"/>
    <cellStyle name="40% - Accent1 8_10.3-11.1" xfId="4015"/>
    <cellStyle name="40% - Accent1 9" xfId="4016"/>
    <cellStyle name="40% - Accent1 9 2" xfId="4017"/>
    <cellStyle name="40% - Accent1 9 2 2" xfId="43117"/>
    <cellStyle name="40% - Accent1 9 3" xfId="43116"/>
    <cellStyle name="40% - Accent1 9_10.3-11.1" xfId="4018"/>
    <cellStyle name="40% - Accent2" xfId="43" builtinId="35" customBuiltin="1"/>
    <cellStyle name="40% - Accent2 10" xfId="4019"/>
    <cellStyle name="40% - Accent2 10 2" xfId="4020"/>
    <cellStyle name="40% - Accent2 10 2 2" xfId="43119"/>
    <cellStyle name="40% - Accent2 10 3" xfId="43118"/>
    <cellStyle name="40% - Accent2 10_10.3-11.1" xfId="4021"/>
    <cellStyle name="40% - Accent2 11" xfId="4022"/>
    <cellStyle name="40% - Accent2 11 2" xfId="4023"/>
    <cellStyle name="40% - Accent2 11 2 2" xfId="43121"/>
    <cellStyle name="40% - Accent2 11 3" xfId="43120"/>
    <cellStyle name="40% - Accent2 11_10.3-11.1" xfId="4024"/>
    <cellStyle name="40% - Accent2 12" xfId="4025"/>
    <cellStyle name="40% - Accent2 12 2" xfId="4026"/>
    <cellStyle name="40% - Accent2 12 2 2" xfId="43123"/>
    <cellStyle name="40% - Accent2 12 3" xfId="43122"/>
    <cellStyle name="40% - Accent2 12_10.3-11.1" xfId="4027"/>
    <cellStyle name="40% - Accent2 13" xfId="2604"/>
    <cellStyle name="40% - Accent2 13 2" xfId="43125"/>
    <cellStyle name="40% - Accent2 13 3" xfId="43124"/>
    <cellStyle name="40% - Accent2 14" xfId="43126"/>
    <cellStyle name="40% - Accent2 14 2" xfId="43127"/>
    <cellStyle name="40% - Accent2 15" xfId="43128"/>
    <cellStyle name="40% - Accent2 15 2" xfId="43129"/>
    <cellStyle name="40% - Accent2 16" xfId="43130"/>
    <cellStyle name="40% - Accent2 16 2" xfId="43131"/>
    <cellStyle name="40% - Accent2 17" xfId="43132"/>
    <cellStyle name="40% - Accent2 17 2" xfId="43133"/>
    <cellStyle name="40% - Accent2 18" xfId="43134"/>
    <cellStyle name="40% - Accent2 19" xfId="43135"/>
    <cellStyle name="40% - Accent2 2" xfId="44"/>
    <cellStyle name="40% - Accent2 2 10" xfId="36862"/>
    <cellStyle name="40% - Accent2 2 11" xfId="47865"/>
    <cellStyle name="40% - Accent2 2 12" xfId="49473"/>
    <cellStyle name="40% - Accent2 2 2" xfId="968"/>
    <cellStyle name="40% - Accent2 2 3" xfId="969"/>
    <cellStyle name="40% - Accent2 2 3 2" xfId="4028"/>
    <cellStyle name="40% - Accent2 2 3 3" xfId="43136"/>
    <cellStyle name="40% - Accent2 2 4" xfId="970"/>
    <cellStyle name="40% - Accent2 2 4 2" xfId="36472"/>
    <cellStyle name="40% - Accent2 2 5" xfId="37477"/>
    <cellStyle name="40% - Accent2 2 6" xfId="36558"/>
    <cellStyle name="40% - Accent2 2 7" xfId="38561"/>
    <cellStyle name="40% - Accent2 2 8" xfId="36567"/>
    <cellStyle name="40% - Accent2 2 9" xfId="36649"/>
    <cellStyle name="40% - Accent2 2_10.3-11.1" xfId="4029"/>
    <cellStyle name="40% - Accent2 20" xfId="43137"/>
    <cellStyle name="40% - Accent2 21" xfId="43138"/>
    <cellStyle name="40% - Accent2 22" xfId="43139"/>
    <cellStyle name="40% - Accent2 23" xfId="43140"/>
    <cellStyle name="40% - Accent2 24" xfId="43141"/>
    <cellStyle name="40% - Accent2 25" xfId="43142"/>
    <cellStyle name="40% - Accent2 26" xfId="43143"/>
    <cellStyle name="40% - Accent2 27" xfId="43144"/>
    <cellStyle name="40% - Accent2 28" xfId="43145"/>
    <cellStyle name="40% - Accent2 29" xfId="43146"/>
    <cellStyle name="40% - Accent2 3" xfId="45"/>
    <cellStyle name="40% - Accent2 3 10" xfId="36857"/>
    <cellStyle name="40% - Accent2 3 11" xfId="37403"/>
    <cellStyle name="40% - Accent2 3 12" xfId="36733"/>
    <cellStyle name="40% - Accent2 3 13" xfId="39385"/>
    <cellStyle name="40% - Accent2 3 14" xfId="39529"/>
    <cellStyle name="40% - Accent2 3 15" xfId="40769"/>
    <cellStyle name="40% - Accent2 3 16" xfId="41385"/>
    <cellStyle name="40% - Accent2 3 17" xfId="35650"/>
    <cellStyle name="40% - Accent2 3 2" xfId="971"/>
    <cellStyle name="40% - Accent2 3 2 10" xfId="38148"/>
    <cellStyle name="40% - Accent2 3 2 11" xfId="40793"/>
    <cellStyle name="40% - Accent2 3 2 12" xfId="41409"/>
    <cellStyle name="40% - Accent2 3 2 13" xfId="35757"/>
    <cellStyle name="40% - Accent2 3 2 2" xfId="972"/>
    <cellStyle name="40% - Accent2 3 2 2 10" xfId="40959"/>
    <cellStyle name="40% - Accent2 3 2 2 11" xfId="41575"/>
    <cellStyle name="40% - Accent2 3 2 2 12" xfId="35949"/>
    <cellStyle name="40% - Accent2 3 2 2 2" xfId="36256"/>
    <cellStyle name="40% - Accent2 3 2 2 2 2" xfId="41266"/>
    <cellStyle name="40% - Accent2 3 2 2 2 3" xfId="41715"/>
    <cellStyle name="40% - Accent2 3 2 2 3" xfId="37593"/>
    <cellStyle name="40% - Accent2 3 2 2 4" xfId="38190"/>
    <cellStyle name="40% - Accent2 3 2 2 5" xfId="38714"/>
    <cellStyle name="40% - Accent2 3 2 2 6" xfId="39221"/>
    <cellStyle name="40% - Accent2 3 2 2 7" xfId="39692"/>
    <cellStyle name="40% - Accent2 3 2 2 8" xfId="40113"/>
    <cellStyle name="40% - Accent2 3 2 2 9" xfId="40465"/>
    <cellStyle name="40% - Accent2 3 2 3" xfId="4030"/>
    <cellStyle name="40% - Accent2 3 2 3 10" xfId="41716"/>
    <cellStyle name="40% - Accent2 3 2 3 11" xfId="36090"/>
    <cellStyle name="40% - Accent2 3 2 3 2" xfId="37723"/>
    <cellStyle name="40% - Accent2 3 2 3 3" xfId="38316"/>
    <cellStyle name="40% - Accent2 3 2 3 4" xfId="38841"/>
    <cellStyle name="40% - Accent2 3 2 3 5" xfId="39345"/>
    <cellStyle name="40% - Accent2 3 2 3 6" xfId="39809"/>
    <cellStyle name="40% - Accent2 3 2 3 7" xfId="40228"/>
    <cellStyle name="40% - Accent2 3 2 3 8" xfId="40580"/>
    <cellStyle name="40% - Accent2 3 2 3 9" xfId="41100"/>
    <cellStyle name="40% - Accent2 3 2 4" xfId="37174"/>
    <cellStyle name="40% - Accent2 3 2 5" xfId="36793"/>
    <cellStyle name="40% - Accent2 3 2 6" xfId="37257"/>
    <cellStyle name="40% - Accent2 3 2 7" xfId="36810"/>
    <cellStyle name="40% - Accent2 3 2 8" xfId="38485"/>
    <cellStyle name="40% - Accent2 3 2 9" xfId="37989"/>
    <cellStyle name="40% - Accent2 3 3" xfId="973"/>
    <cellStyle name="40% - Accent2 3 3 10" xfId="39979"/>
    <cellStyle name="40% - Accent2 3 3 11" xfId="40816"/>
    <cellStyle name="40% - Accent2 3 3 12" xfId="41432"/>
    <cellStyle name="40% - Accent2 3 3 13" xfId="35783"/>
    <cellStyle name="40% - Accent2 3 3 2" xfId="974"/>
    <cellStyle name="40% - Accent2 3 3 2 10" xfId="40982"/>
    <cellStyle name="40% - Accent2 3 3 2 11" xfId="41598"/>
    <cellStyle name="40% - Accent2 3 3 2 12" xfId="35972"/>
    <cellStyle name="40% - Accent2 3 3 2 2" xfId="36279"/>
    <cellStyle name="40% - Accent2 3 3 2 2 2" xfId="41289"/>
    <cellStyle name="40% - Accent2 3 3 2 2 3" xfId="41717"/>
    <cellStyle name="40% - Accent2 3 3 2 3" xfId="37616"/>
    <cellStyle name="40% - Accent2 3 3 2 4" xfId="38213"/>
    <cellStyle name="40% - Accent2 3 3 2 5" xfId="38737"/>
    <cellStyle name="40% - Accent2 3 3 2 6" xfId="39244"/>
    <cellStyle name="40% - Accent2 3 3 2 7" xfId="39715"/>
    <cellStyle name="40% - Accent2 3 3 2 8" xfId="40136"/>
    <cellStyle name="40% - Accent2 3 3 2 9" xfId="40488"/>
    <cellStyle name="40% - Accent2 3 3 3" xfId="4031"/>
    <cellStyle name="40% - Accent2 3 3 3 10" xfId="41718"/>
    <cellStyle name="40% - Accent2 3 3 3 11" xfId="36113"/>
    <cellStyle name="40% - Accent2 3 3 3 2" xfId="37724"/>
    <cellStyle name="40% - Accent2 3 3 3 3" xfId="38317"/>
    <cellStyle name="40% - Accent2 3 3 3 4" xfId="38842"/>
    <cellStyle name="40% - Accent2 3 3 3 5" xfId="39346"/>
    <cellStyle name="40% - Accent2 3 3 3 6" xfId="39810"/>
    <cellStyle name="40% - Accent2 3 3 3 7" xfId="40229"/>
    <cellStyle name="40% - Accent2 3 3 3 8" xfId="40581"/>
    <cellStyle name="40% - Accent2 3 3 3 9" xfId="41123"/>
    <cellStyle name="40% - Accent2 3 3 4" xfId="37206"/>
    <cellStyle name="40% - Accent2 3 3 5" xfId="37355"/>
    <cellStyle name="40% - Accent2 3 3 6" xfId="37676"/>
    <cellStyle name="40% - Accent2 3 3 7" xfId="37093"/>
    <cellStyle name="40% - Accent2 3 3 8" xfId="39032"/>
    <cellStyle name="40% - Accent2 3 3 9" xfId="36661"/>
    <cellStyle name="40% - Accent2 3 4" xfId="975"/>
    <cellStyle name="40% - Accent2 3 4 10" xfId="37329"/>
    <cellStyle name="40% - Accent2 3 4 11" xfId="40854"/>
    <cellStyle name="40% - Accent2 3 4 12" xfId="41470"/>
    <cellStyle name="40% - Accent2 3 4 13" xfId="35829"/>
    <cellStyle name="40% - Accent2 3 4 2" xfId="976"/>
    <cellStyle name="40% - Accent2 3 4 2 10" xfId="41020"/>
    <cellStyle name="40% - Accent2 3 4 2 11" xfId="41636"/>
    <cellStyle name="40% - Accent2 3 4 2 12" xfId="36010"/>
    <cellStyle name="40% - Accent2 3 4 2 2" xfId="36317"/>
    <cellStyle name="40% - Accent2 3 4 2 2 2" xfId="41327"/>
    <cellStyle name="40% - Accent2 3 4 2 2 3" xfId="41719"/>
    <cellStyle name="40% - Accent2 3 4 2 3" xfId="37654"/>
    <cellStyle name="40% - Accent2 3 4 2 4" xfId="38251"/>
    <cellStyle name="40% - Accent2 3 4 2 5" xfId="38775"/>
    <cellStyle name="40% - Accent2 3 4 2 6" xfId="39282"/>
    <cellStyle name="40% - Accent2 3 4 2 7" xfId="39753"/>
    <cellStyle name="40% - Accent2 3 4 2 8" xfId="40174"/>
    <cellStyle name="40% - Accent2 3 4 2 9" xfId="40526"/>
    <cellStyle name="40% - Accent2 3 4 3" xfId="36151"/>
    <cellStyle name="40% - Accent2 3 4 3 10" xfId="41720"/>
    <cellStyle name="40% - Accent2 3 4 3 2" xfId="37725"/>
    <cellStyle name="40% - Accent2 3 4 3 3" xfId="38318"/>
    <cellStyle name="40% - Accent2 3 4 3 4" xfId="38843"/>
    <cellStyle name="40% - Accent2 3 4 3 5" xfId="39347"/>
    <cellStyle name="40% - Accent2 3 4 3 6" xfId="39811"/>
    <cellStyle name="40% - Accent2 3 4 3 7" xfId="40230"/>
    <cellStyle name="40% - Accent2 3 4 3 8" xfId="40582"/>
    <cellStyle name="40% - Accent2 3 4 3 9" xfId="41161"/>
    <cellStyle name="40% - Accent2 3 4 4" xfId="37267"/>
    <cellStyle name="40% - Accent2 3 4 5" xfId="37929"/>
    <cellStyle name="40% - Accent2 3 4 6" xfId="37882"/>
    <cellStyle name="40% - Accent2 3 4 7" xfId="36634"/>
    <cellStyle name="40% - Accent2 3 4 8" xfId="38591"/>
    <cellStyle name="40% - Accent2 3 4 9" xfId="37532"/>
    <cellStyle name="40% - Accent2 3 5" xfId="977"/>
    <cellStyle name="40% - Accent2 3 5 10" xfId="40936"/>
    <cellStyle name="40% - Accent2 3 5 11" xfId="41552"/>
    <cellStyle name="40% - Accent2 3 5 12" xfId="35926"/>
    <cellStyle name="40% - Accent2 3 5 2" xfId="36233"/>
    <cellStyle name="40% - Accent2 3 5 2 10" xfId="41721"/>
    <cellStyle name="40% - Accent2 3 5 2 2" xfId="37726"/>
    <cellStyle name="40% - Accent2 3 5 2 3" xfId="38319"/>
    <cellStyle name="40% - Accent2 3 5 2 4" xfId="38844"/>
    <cellStyle name="40% - Accent2 3 5 2 5" xfId="39348"/>
    <cellStyle name="40% - Accent2 3 5 2 6" xfId="39812"/>
    <cellStyle name="40% - Accent2 3 5 2 7" xfId="40231"/>
    <cellStyle name="40% - Accent2 3 5 2 8" xfId="40583"/>
    <cellStyle name="40% - Accent2 3 5 2 9" xfId="41243"/>
    <cellStyle name="40% - Accent2 3 5 3" xfId="37523"/>
    <cellStyle name="40% - Accent2 3 5 4" xfId="38127"/>
    <cellStyle name="40% - Accent2 3 5 5" xfId="38650"/>
    <cellStyle name="40% - Accent2 3 5 6" xfId="39167"/>
    <cellStyle name="40% - Accent2 3 5 7" xfId="39643"/>
    <cellStyle name="40% - Accent2 3 5 8" xfId="40072"/>
    <cellStyle name="40% - Accent2 3 5 9" xfId="40442"/>
    <cellStyle name="40% - Accent2 3 6" xfId="978"/>
    <cellStyle name="40% - Accent2 3 6 10" xfId="40877"/>
    <cellStyle name="40% - Accent2 3 6 11" xfId="41493"/>
    <cellStyle name="40% - Accent2 3 6 12" xfId="35862"/>
    <cellStyle name="40% - Accent2 3 6 2" xfId="36174"/>
    <cellStyle name="40% - Accent2 3 6 2 2" xfId="41184"/>
    <cellStyle name="40% - Accent2 3 6 2 3" xfId="41722"/>
    <cellStyle name="40% - Accent2 3 6 3" xfId="37305"/>
    <cellStyle name="40% - Accent2 3 6 4" xfId="37409"/>
    <cellStyle name="40% - Accent2 3 6 5" xfId="36957"/>
    <cellStyle name="40% - Accent2 3 6 6" xfId="39018"/>
    <cellStyle name="40% - Accent2 3 6 7" xfId="39512"/>
    <cellStyle name="40% - Accent2 3 6 8" xfId="39967"/>
    <cellStyle name="40% - Accent2 3 6 9" xfId="40086"/>
    <cellStyle name="40% - Accent2 3 7" xfId="36067"/>
    <cellStyle name="40% - Accent2 3 7 10" xfId="41723"/>
    <cellStyle name="40% - Accent2 3 7 2" xfId="37722"/>
    <cellStyle name="40% - Accent2 3 7 3" xfId="38315"/>
    <cellStyle name="40% - Accent2 3 7 4" xfId="38840"/>
    <cellStyle name="40% - Accent2 3 7 5" xfId="39344"/>
    <cellStyle name="40% - Accent2 3 7 6" xfId="39808"/>
    <cellStyle name="40% - Accent2 3 7 7" xfId="40227"/>
    <cellStyle name="40% - Accent2 3 7 8" xfId="40579"/>
    <cellStyle name="40% - Accent2 3 7 9" xfId="41077"/>
    <cellStyle name="40% - Accent2 3 8" xfId="36593"/>
    <cellStyle name="40% - Accent2 3 9" xfId="37028"/>
    <cellStyle name="40% - Accent2 3_10.3-11.1" xfId="4032"/>
    <cellStyle name="40% - Accent2 30" xfId="43147"/>
    <cellStyle name="40% - Accent2 31" xfId="47773"/>
    <cellStyle name="40% - Accent2 32" xfId="48113"/>
    <cellStyle name="40% - Accent2 33" xfId="48347"/>
    <cellStyle name="40% - Accent2 34" xfId="48587"/>
    <cellStyle name="40% - Accent2 35" xfId="48765"/>
    <cellStyle name="40% - Accent2 36" xfId="48731"/>
    <cellStyle name="40% - Accent2 37" xfId="48030"/>
    <cellStyle name="40% - Accent2 38" xfId="48527"/>
    <cellStyle name="40% - Accent2 39" xfId="49563"/>
    <cellStyle name="40% - Accent2 4" xfId="46"/>
    <cellStyle name="40% - Accent2 4 2" xfId="979"/>
    <cellStyle name="40% - Accent2 4 3" xfId="4033"/>
    <cellStyle name="40% - Accent2 4_10.3-11.1" xfId="4034"/>
    <cellStyle name="40% - Accent2 40" xfId="49721"/>
    <cellStyle name="40% - Accent2 41" xfId="49745"/>
    <cellStyle name="40% - Accent2 5" xfId="47"/>
    <cellStyle name="40% - Accent2 5 2" xfId="4035"/>
    <cellStyle name="40% - Accent2 5_10.3-11.1" xfId="4036"/>
    <cellStyle name="40% - Accent2 6" xfId="4037"/>
    <cellStyle name="40% - Accent2 6 2" xfId="4038"/>
    <cellStyle name="40% - Accent2 6 2 2" xfId="43149"/>
    <cellStyle name="40% - Accent2 6 3" xfId="43148"/>
    <cellStyle name="40% - Accent2 6 4" xfId="48468"/>
    <cellStyle name="40% - Accent2 6 5" xfId="49663"/>
    <cellStyle name="40% - Accent2 6_10.3-11.1" xfId="4039"/>
    <cellStyle name="40% - Accent2 7" xfId="4040"/>
    <cellStyle name="40% - Accent2 7 2" xfId="4041"/>
    <cellStyle name="40% - Accent2 7 2 2" xfId="43151"/>
    <cellStyle name="40% - Accent2 7 3" xfId="43150"/>
    <cellStyle name="40% - Accent2 7_10.3-11.1" xfId="4042"/>
    <cellStyle name="40% - Accent2 8" xfId="4043"/>
    <cellStyle name="40% - Accent2 8 2" xfId="4044"/>
    <cellStyle name="40% - Accent2 8 2 2" xfId="43153"/>
    <cellStyle name="40% - Accent2 8 3" xfId="43152"/>
    <cellStyle name="40% - Accent2 8_10.3-11.1" xfId="4045"/>
    <cellStyle name="40% - Accent2 9" xfId="4046"/>
    <cellStyle name="40% - Accent2 9 2" xfId="4047"/>
    <cellStyle name="40% - Accent2 9 2 2" xfId="43155"/>
    <cellStyle name="40% - Accent2 9 3" xfId="43154"/>
    <cellStyle name="40% - Accent2 9_10.3-11.1" xfId="4048"/>
    <cellStyle name="40% - Accent3" xfId="48" builtinId="39" customBuiltin="1"/>
    <cellStyle name="40% - Accent3 10" xfId="4049"/>
    <cellStyle name="40% - Accent3 10 2" xfId="4050"/>
    <cellStyle name="40% - Accent3 10 2 2" xfId="43157"/>
    <cellStyle name="40% - Accent3 10 3" xfId="43156"/>
    <cellStyle name="40% - Accent3 10_10.3-11.1" xfId="4051"/>
    <cellStyle name="40% - Accent3 11" xfId="4052"/>
    <cellStyle name="40% - Accent3 11 2" xfId="4053"/>
    <cellStyle name="40% - Accent3 11 2 2" xfId="43159"/>
    <cellStyle name="40% - Accent3 11 3" xfId="43158"/>
    <cellStyle name="40% - Accent3 11_10.3-11.1" xfId="4054"/>
    <cellStyle name="40% - Accent3 12" xfId="4055"/>
    <cellStyle name="40% - Accent3 12 2" xfId="4056"/>
    <cellStyle name="40% - Accent3 12 2 2" xfId="43161"/>
    <cellStyle name="40% - Accent3 12 3" xfId="43160"/>
    <cellStyle name="40% - Accent3 12_10.3-11.1" xfId="4057"/>
    <cellStyle name="40% - Accent3 13" xfId="2605"/>
    <cellStyle name="40% - Accent3 13 2" xfId="43163"/>
    <cellStyle name="40% - Accent3 13 3" xfId="43162"/>
    <cellStyle name="40% - Accent3 14" xfId="43164"/>
    <cellStyle name="40% - Accent3 14 2" xfId="43165"/>
    <cellStyle name="40% - Accent3 15" xfId="43166"/>
    <cellStyle name="40% - Accent3 15 2" xfId="43167"/>
    <cellStyle name="40% - Accent3 16" xfId="43168"/>
    <cellStyle name="40% - Accent3 16 2" xfId="43169"/>
    <cellStyle name="40% - Accent3 17" xfId="43170"/>
    <cellStyle name="40% - Accent3 17 2" xfId="43171"/>
    <cellStyle name="40% - Accent3 18" xfId="43172"/>
    <cellStyle name="40% - Accent3 19" xfId="43173"/>
    <cellStyle name="40% - Accent3 2" xfId="49"/>
    <cellStyle name="40% - Accent3 2 10" xfId="38658"/>
    <cellStyle name="40% - Accent3 2 11" xfId="47867"/>
    <cellStyle name="40% - Accent3 2 12" xfId="49474"/>
    <cellStyle name="40% - Accent3 2 2" xfId="980"/>
    <cellStyle name="40% - Accent3 2 2 10" xfId="39594"/>
    <cellStyle name="40% - Accent3 2 2 2" xfId="981"/>
    <cellStyle name="40% - Accent3 2 2 3" xfId="982"/>
    <cellStyle name="40% - Accent3 2 2 4" xfId="36746"/>
    <cellStyle name="40% - Accent3 2 2 5" xfId="37467"/>
    <cellStyle name="40% - Accent3 2 2 6" xfId="38542"/>
    <cellStyle name="40% - Accent3 2 2 7" xfId="39067"/>
    <cellStyle name="40% - Accent3 2 2 8" xfId="39548"/>
    <cellStyle name="40% - Accent3 2 2 9" xfId="39587"/>
    <cellStyle name="40% - Accent3 2 3" xfId="983"/>
    <cellStyle name="40% - Accent3 2 3 2" xfId="4058"/>
    <cellStyle name="40% - Accent3 2 3 3" xfId="43174"/>
    <cellStyle name="40% - Accent3 2 4" xfId="984"/>
    <cellStyle name="40% - Accent3 2 4 2" xfId="36473"/>
    <cellStyle name="40% - Accent3 2 5" xfId="36655"/>
    <cellStyle name="40% - Accent3 2 6" xfId="37059"/>
    <cellStyle name="40% - Accent3 2 7" xfId="38607"/>
    <cellStyle name="40% - Accent3 2 8" xfId="37442"/>
    <cellStyle name="40% - Accent3 2 9" xfId="39118"/>
    <cellStyle name="40% - Accent3 2_10.3-11.1" xfId="4059"/>
    <cellStyle name="40% - Accent3 20" xfId="43175"/>
    <cellStyle name="40% - Accent3 21" xfId="43176"/>
    <cellStyle name="40% - Accent3 22" xfId="43177"/>
    <cellStyle name="40% - Accent3 23" xfId="43178"/>
    <cellStyle name="40% - Accent3 24" xfId="43179"/>
    <cellStyle name="40% - Accent3 25" xfId="43180"/>
    <cellStyle name="40% - Accent3 26" xfId="43181"/>
    <cellStyle name="40% - Accent3 27" xfId="43182"/>
    <cellStyle name="40% - Accent3 28" xfId="43183"/>
    <cellStyle name="40% - Accent3 29" xfId="43184"/>
    <cellStyle name="40% - Accent3 3" xfId="50"/>
    <cellStyle name="40% - Accent3 3 10" xfId="37027"/>
    <cellStyle name="40% - Accent3 3 11" xfId="36628"/>
    <cellStyle name="40% - Accent3 3 12" xfId="36572"/>
    <cellStyle name="40% - Accent3 3 13" xfId="38017"/>
    <cellStyle name="40% - Accent3 3 14" xfId="38586"/>
    <cellStyle name="40% - Accent3 3 15" xfId="37100"/>
    <cellStyle name="40% - Accent3 3 16" xfId="40770"/>
    <cellStyle name="40% - Accent3 3 17" xfId="41386"/>
    <cellStyle name="40% - Accent3 3 18" xfId="35651"/>
    <cellStyle name="40% - Accent3 3 2" xfId="985"/>
    <cellStyle name="40% - Accent3 3 3" xfId="986"/>
    <cellStyle name="40% - Accent3 3 3 10" xfId="36689"/>
    <cellStyle name="40% - Accent3 3 3 11" xfId="40794"/>
    <cellStyle name="40% - Accent3 3 3 12" xfId="41410"/>
    <cellStyle name="40% - Accent3 3 3 13" xfId="35758"/>
    <cellStyle name="40% - Accent3 3 3 2" xfId="987"/>
    <cellStyle name="40% - Accent3 3 3 2 10" xfId="40960"/>
    <cellStyle name="40% - Accent3 3 3 2 11" xfId="41576"/>
    <cellStyle name="40% - Accent3 3 3 2 12" xfId="35950"/>
    <cellStyle name="40% - Accent3 3 3 2 2" xfId="36257"/>
    <cellStyle name="40% - Accent3 3 3 2 2 2" xfId="41267"/>
    <cellStyle name="40% - Accent3 3 3 2 2 3" xfId="41724"/>
    <cellStyle name="40% - Accent3 3 3 2 3" xfId="37594"/>
    <cellStyle name="40% - Accent3 3 3 2 4" xfId="38191"/>
    <cellStyle name="40% - Accent3 3 3 2 5" xfId="38715"/>
    <cellStyle name="40% - Accent3 3 3 2 6" xfId="39222"/>
    <cellStyle name="40% - Accent3 3 3 2 7" xfId="39693"/>
    <cellStyle name="40% - Accent3 3 3 2 8" xfId="40114"/>
    <cellStyle name="40% - Accent3 3 3 2 9" xfId="40466"/>
    <cellStyle name="40% - Accent3 3 3 3" xfId="36091"/>
    <cellStyle name="40% - Accent3 3 3 3 10" xfId="41725"/>
    <cellStyle name="40% - Accent3 3 3 3 2" xfId="37728"/>
    <cellStyle name="40% - Accent3 3 3 3 3" xfId="38321"/>
    <cellStyle name="40% - Accent3 3 3 3 4" xfId="38846"/>
    <cellStyle name="40% - Accent3 3 3 3 5" xfId="39350"/>
    <cellStyle name="40% - Accent3 3 3 3 6" xfId="39814"/>
    <cellStyle name="40% - Accent3 3 3 3 7" xfId="40233"/>
    <cellStyle name="40% - Accent3 3 3 3 8" xfId="40585"/>
    <cellStyle name="40% - Accent3 3 3 3 9" xfId="41101"/>
    <cellStyle name="40% - Accent3 3 3 4" xfId="37175"/>
    <cellStyle name="40% - Accent3 3 3 5" xfId="36342"/>
    <cellStyle name="40% - Accent3 3 3 6" xfId="37146"/>
    <cellStyle name="40% - Accent3 3 3 7" xfId="37896"/>
    <cellStyle name="40% - Accent3 3 3 8" xfId="36409"/>
    <cellStyle name="40% - Accent3 3 3 9" xfId="36605"/>
    <cellStyle name="40% - Accent3 3 4" xfId="988"/>
    <cellStyle name="40% - Accent3 3 4 10" xfId="39978"/>
    <cellStyle name="40% - Accent3 3 4 11" xfId="40817"/>
    <cellStyle name="40% - Accent3 3 4 12" xfId="41433"/>
    <cellStyle name="40% - Accent3 3 4 13" xfId="35784"/>
    <cellStyle name="40% - Accent3 3 4 2" xfId="989"/>
    <cellStyle name="40% - Accent3 3 4 2 10" xfId="40983"/>
    <cellStyle name="40% - Accent3 3 4 2 11" xfId="41599"/>
    <cellStyle name="40% - Accent3 3 4 2 12" xfId="35973"/>
    <cellStyle name="40% - Accent3 3 4 2 2" xfId="36280"/>
    <cellStyle name="40% - Accent3 3 4 2 2 2" xfId="41290"/>
    <cellStyle name="40% - Accent3 3 4 2 2 3" xfId="41726"/>
    <cellStyle name="40% - Accent3 3 4 2 3" xfId="37617"/>
    <cellStyle name="40% - Accent3 3 4 2 4" xfId="38214"/>
    <cellStyle name="40% - Accent3 3 4 2 5" xfId="38738"/>
    <cellStyle name="40% - Accent3 3 4 2 6" xfId="39245"/>
    <cellStyle name="40% - Accent3 3 4 2 7" xfId="39716"/>
    <cellStyle name="40% - Accent3 3 4 2 8" xfId="40137"/>
    <cellStyle name="40% - Accent3 3 4 2 9" xfId="40489"/>
    <cellStyle name="40% - Accent3 3 4 3" xfId="36114"/>
    <cellStyle name="40% - Accent3 3 4 3 10" xfId="41727"/>
    <cellStyle name="40% - Accent3 3 4 3 2" xfId="37729"/>
    <cellStyle name="40% - Accent3 3 4 3 3" xfId="38322"/>
    <cellStyle name="40% - Accent3 3 4 3 4" xfId="38847"/>
    <cellStyle name="40% - Accent3 3 4 3 5" xfId="39351"/>
    <cellStyle name="40% - Accent3 3 4 3 6" xfId="39815"/>
    <cellStyle name="40% - Accent3 3 4 3 7" xfId="40234"/>
    <cellStyle name="40% - Accent3 3 4 3 8" xfId="40586"/>
    <cellStyle name="40% - Accent3 3 4 3 9" xfId="41124"/>
    <cellStyle name="40% - Accent3 3 4 4" xfId="37207"/>
    <cellStyle name="40% - Accent3 3 4 5" xfId="37422"/>
    <cellStyle name="40% - Accent3 3 4 6" xfId="37150"/>
    <cellStyle name="40% - Accent3 3 4 7" xfId="38504"/>
    <cellStyle name="40% - Accent3 3 4 8" xfId="38041"/>
    <cellStyle name="40% - Accent3 3 4 9" xfId="37378"/>
    <cellStyle name="40% - Accent3 3 5" xfId="990"/>
    <cellStyle name="40% - Accent3 3 5 10" xfId="39950"/>
    <cellStyle name="40% - Accent3 3 5 11" xfId="40855"/>
    <cellStyle name="40% - Accent3 3 5 12" xfId="41471"/>
    <cellStyle name="40% - Accent3 3 5 13" xfId="35830"/>
    <cellStyle name="40% - Accent3 3 5 2" xfId="991"/>
    <cellStyle name="40% - Accent3 3 5 2 10" xfId="41021"/>
    <cellStyle name="40% - Accent3 3 5 2 11" xfId="41637"/>
    <cellStyle name="40% - Accent3 3 5 2 12" xfId="36011"/>
    <cellStyle name="40% - Accent3 3 5 2 2" xfId="36318"/>
    <cellStyle name="40% - Accent3 3 5 2 2 2" xfId="41328"/>
    <cellStyle name="40% - Accent3 3 5 2 2 3" xfId="41728"/>
    <cellStyle name="40% - Accent3 3 5 2 3" xfId="37655"/>
    <cellStyle name="40% - Accent3 3 5 2 4" xfId="38252"/>
    <cellStyle name="40% - Accent3 3 5 2 5" xfId="38776"/>
    <cellStyle name="40% - Accent3 3 5 2 6" xfId="39283"/>
    <cellStyle name="40% - Accent3 3 5 2 7" xfId="39754"/>
    <cellStyle name="40% - Accent3 3 5 2 8" xfId="40175"/>
    <cellStyle name="40% - Accent3 3 5 2 9" xfId="40527"/>
    <cellStyle name="40% - Accent3 3 5 3" xfId="36152"/>
    <cellStyle name="40% - Accent3 3 5 3 10" xfId="41729"/>
    <cellStyle name="40% - Accent3 3 5 3 2" xfId="37730"/>
    <cellStyle name="40% - Accent3 3 5 3 3" xfId="38323"/>
    <cellStyle name="40% - Accent3 3 5 3 4" xfId="38848"/>
    <cellStyle name="40% - Accent3 3 5 3 5" xfId="39352"/>
    <cellStyle name="40% - Accent3 3 5 3 6" xfId="39816"/>
    <cellStyle name="40% - Accent3 3 5 3 7" xfId="40235"/>
    <cellStyle name="40% - Accent3 3 5 3 8" xfId="40587"/>
    <cellStyle name="40% - Accent3 3 5 3 9" xfId="41162"/>
    <cellStyle name="40% - Accent3 3 5 4" xfId="37268"/>
    <cellStyle name="40% - Accent3 3 5 5" xfId="37928"/>
    <cellStyle name="40% - Accent3 3 5 6" xfId="38022"/>
    <cellStyle name="40% - Accent3 3 5 7" xfId="38683"/>
    <cellStyle name="40% - Accent3 3 5 8" xfId="36622"/>
    <cellStyle name="40% - Accent3 3 5 9" xfId="39497"/>
    <cellStyle name="40% - Accent3 3 6" xfId="992"/>
    <cellStyle name="40% - Accent3 3 6 10" xfId="40937"/>
    <cellStyle name="40% - Accent3 3 6 11" xfId="41553"/>
    <cellStyle name="40% - Accent3 3 6 12" xfId="35927"/>
    <cellStyle name="40% - Accent3 3 6 2" xfId="36234"/>
    <cellStyle name="40% - Accent3 3 6 2 10" xfId="41730"/>
    <cellStyle name="40% - Accent3 3 6 2 2" xfId="37731"/>
    <cellStyle name="40% - Accent3 3 6 2 3" xfId="38324"/>
    <cellStyle name="40% - Accent3 3 6 2 4" xfId="38849"/>
    <cellStyle name="40% - Accent3 3 6 2 5" xfId="39353"/>
    <cellStyle name="40% - Accent3 3 6 2 6" xfId="39817"/>
    <cellStyle name="40% - Accent3 3 6 2 7" xfId="40236"/>
    <cellStyle name="40% - Accent3 3 6 2 8" xfId="40588"/>
    <cellStyle name="40% - Accent3 3 6 2 9" xfId="41244"/>
    <cellStyle name="40% - Accent3 3 6 3" xfId="37524"/>
    <cellStyle name="40% - Accent3 3 6 4" xfId="38128"/>
    <cellStyle name="40% - Accent3 3 6 5" xfId="38651"/>
    <cellStyle name="40% - Accent3 3 6 6" xfId="39168"/>
    <cellStyle name="40% - Accent3 3 6 7" xfId="39644"/>
    <cellStyle name="40% - Accent3 3 6 8" xfId="40073"/>
    <cellStyle name="40% - Accent3 3 6 9" xfId="40443"/>
    <cellStyle name="40% - Accent3 3 7" xfId="993"/>
    <cellStyle name="40% - Accent3 3 7 10" xfId="40878"/>
    <cellStyle name="40% - Accent3 3 7 11" xfId="41494"/>
    <cellStyle name="40% - Accent3 3 7 12" xfId="35863"/>
    <cellStyle name="40% - Accent3 3 7 2" xfId="36175"/>
    <cellStyle name="40% - Accent3 3 7 2 2" xfId="41185"/>
    <cellStyle name="40% - Accent3 3 7 2 3" xfId="41731"/>
    <cellStyle name="40% - Accent3 3 7 3" xfId="37306"/>
    <cellStyle name="40% - Accent3 3 7 4" xfId="37548"/>
    <cellStyle name="40% - Accent3 3 7 5" xfId="38491"/>
    <cellStyle name="40% - Accent3 3 7 6" xfId="39022"/>
    <cellStyle name="40% - Accent3 3 7 7" xfId="39511"/>
    <cellStyle name="40% - Accent3 3 7 8" xfId="39966"/>
    <cellStyle name="40% - Accent3 3 7 9" xfId="37156"/>
    <cellStyle name="40% - Accent3 3 8" xfId="36068"/>
    <cellStyle name="40% - Accent3 3 8 10" xfId="41732"/>
    <cellStyle name="40% - Accent3 3 8 2" xfId="37727"/>
    <cellStyle name="40% - Accent3 3 8 3" xfId="38320"/>
    <cellStyle name="40% - Accent3 3 8 4" xfId="38845"/>
    <cellStyle name="40% - Accent3 3 8 5" xfId="39349"/>
    <cellStyle name="40% - Accent3 3 8 6" xfId="39813"/>
    <cellStyle name="40% - Accent3 3 8 7" xfId="40232"/>
    <cellStyle name="40% - Accent3 3 8 8" xfId="40584"/>
    <cellStyle name="40% - Accent3 3 8 9" xfId="41078"/>
    <cellStyle name="40% - Accent3 3 9" xfId="36594"/>
    <cellStyle name="40% - Accent3 3_10.3-11.1" xfId="4060"/>
    <cellStyle name="40% - Accent3 30" xfId="43185"/>
    <cellStyle name="40% - Accent3 31" xfId="47776"/>
    <cellStyle name="40% - Accent3 32" xfId="48116"/>
    <cellStyle name="40% - Accent3 33" xfId="47972"/>
    <cellStyle name="40% - Accent3 34" xfId="48514"/>
    <cellStyle name="40% - Accent3 35" xfId="48100"/>
    <cellStyle name="40% - Accent3 36" xfId="48076"/>
    <cellStyle name="40% - Accent3 37" xfId="47851"/>
    <cellStyle name="40% - Accent3 38" xfId="49268"/>
    <cellStyle name="40% - Accent3 39" xfId="49566"/>
    <cellStyle name="40% - Accent3 4" xfId="51"/>
    <cellStyle name="40% - Accent3 4 2" xfId="994"/>
    <cellStyle name="40% - Accent3 4 3" xfId="35694"/>
    <cellStyle name="40% - Accent3 4_10.3-11.1" xfId="4061"/>
    <cellStyle name="40% - Accent3 40" xfId="49724"/>
    <cellStyle name="40% - Accent3 41" xfId="49742"/>
    <cellStyle name="40% - Accent3 5" xfId="52"/>
    <cellStyle name="40% - Accent3 5 2" xfId="4062"/>
    <cellStyle name="40% - Accent3 5_10.3-11.1" xfId="4063"/>
    <cellStyle name="40% - Accent3 6" xfId="4064"/>
    <cellStyle name="40% - Accent3 6 2" xfId="4065"/>
    <cellStyle name="40% - Accent3 6 2 2" xfId="43187"/>
    <cellStyle name="40% - Accent3 6 3" xfId="42107"/>
    <cellStyle name="40% - Accent3 6 4" xfId="43186"/>
    <cellStyle name="40% - Accent3 6 5" xfId="48472"/>
    <cellStyle name="40% - Accent3 6 6" xfId="49665"/>
    <cellStyle name="40% - Accent3 6_10.3-11.1" xfId="4066"/>
    <cellStyle name="40% - Accent3 7" xfId="4067"/>
    <cellStyle name="40% - Accent3 7 2" xfId="4068"/>
    <cellStyle name="40% - Accent3 7 2 2" xfId="43189"/>
    <cellStyle name="40% - Accent3 7 3" xfId="43188"/>
    <cellStyle name="40% - Accent3 7 4" xfId="48225"/>
    <cellStyle name="40% - Accent3 7_10.3-11.1" xfId="4069"/>
    <cellStyle name="40% - Accent3 8" xfId="4070"/>
    <cellStyle name="40% - Accent3 8 2" xfId="4071"/>
    <cellStyle name="40% - Accent3 8 2 2" xfId="43191"/>
    <cellStyle name="40% - Accent3 8 3" xfId="43190"/>
    <cellStyle name="40% - Accent3 8_10.3-11.1" xfId="4072"/>
    <cellStyle name="40% - Accent3 9" xfId="4073"/>
    <cellStyle name="40% - Accent3 9 2" xfId="4074"/>
    <cellStyle name="40% - Accent3 9 2 2" xfId="43193"/>
    <cellStyle name="40% - Accent3 9 3" xfId="43192"/>
    <cellStyle name="40% - Accent3 9_10.3-11.1" xfId="4075"/>
    <cellStyle name="40% - Accent4" xfId="53" builtinId="43" customBuiltin="1"/>
    <cellStyle name="40% - Accent4 10" xfId="4076"/>
    <cellStyle name="40% - Accent4 10 2" xfId="4077"/>
    <cellStyle name="40% - Accent4 10 2 2" xfId="43195"/>
    <cellStyle name="40% - Accent4 10 3" xfId="43194"/>
    <cellStyle name="40% - Accent4 10_10.3-11.1" xfId="4078"/>
    <cellStyle name="40% - Accent4 11" xfId="4079"/>
    <cellStyle name="40% - Accent4 11 2" xfId="4080"/>
    <cellStyle name="40% - Accent4 11 2 2" xfId="43197"/>
    <cellStyle name="40% - Accent4 11 3" xfId="43196"/>
    <cellStyle name="40% - Accent4 11_10.3-11.1" xfId="4081"/>
    <cellStyle name="40% - Accent4 12" xfId="4082"/>
    <cellStyle name="40% - Accent4 12 2" xfId="4083"/>
    <cellStyle name="40% - Accent4 12 2 2" xfId="43199"/>
    <cellStyle name="40% - Accent4 12 3" xfId="43198"/>
    <cellStyle name="40% - Accent4 12_10.3-11.1" xfId="4084"/>
    <cellStyle name="40% - Accent4 13" xfId="2606"/>
    <cellStyle name="40% - Accent4 13 2" xfId="43201"/>
    <cellStyle name="40% - Accent4 13 3" xfId="43200"/>
    <cellStyle name="40% - Accent4 14" xfId="43202"/>
    <cellStyle name="40% - Accent4 14 2" xfId="43203"/>
    <cellStyle name="40% - Accent4 15" xfId="43204"/>
    <cellStyle name="40% - Accent4 15 2" xfId="43205"/>
    <cellStyle name="40% - Accent4 16" xfId="43206"/>
    <cellStyle name="40% - Accent4 16 2" xfId="43207"/>
    <cellStyle name="40% - Accent4 17" xfId="43208"/>
    <cellStyle name="40% - Accent4 17 2" xfId="43209"/>
    <cellStyle name="40% - Accent4 18" xfId="43210"/>
    <cellStyle name="40% - Accent4 19" xfId="43211"/>
    <cellStyle name="40% - Accent4 2" xfId="54"/>
    <cellStyle name="40% - Accent4 2 10" xfId="36674"/>
    <cellStyle name="40% - Accent4 2 11" xfId="47868"/>
    <cellStyle name="40% - Accent4 2 12" xfId="49475"/>
    <cellStyle name="40% - Accent4 2 2" xfId="995"/>
    <cellStyle name="40% - Accent4 2 2 10" xfId="40393"/>
    <cellStyle name="40% - Accent4 2 2 2" xfId="996"/>
    <cellStyle name="40% - Accent4 2 2 3" xfId="997"/>
    <cellStyle name="40% - Accent4 2 2 4" xfId="36749"/>
    <cellStyle name="40% - Accent4 2 2 5" xfId="36630"/>
    <cellStyle name="40% - Accent4 2 2 6" xfId="38539"/>
    <cellStyle name="40% - Accent4 2 2 7" xfId="37231"/>
    <cellStyle name="40% - Accent4 2 2 8" xfId="39545"/>
    <cellStyle name="40% - Accent4 2 2 9" xfId="37142"/>
    <cellStyle name="40% - Accent4 2 3" xfId="998"/>
    <cellStyle name="40% - Accent4 2 3 2" xfId="4085"/>
    <cellStyle name="40% - Accent4 2 3 3" xfId="43212"/>
    <cellStyle name="40% - Accent4 2 4" xfId="999"/>
    <cellStyle name="40% - Accent4 2 4 2" xfId="36474"/>
    <cellStyle name="40% - Accent4 2 5" xfId="37084"/>
    <cellStyle name="40% - Accent4 2 6" xfId="38083"/>
    <cellStyle name="40% - Accent4 2 7" xfId="38177"/>
    <cellStyle name="40% - Accent4 2 8" xfId="36739"/>
    <cellStyle name="40% - Accent4 2 9" xfId="39603"/>
    <cellStyle name="40% - Accent4 2_10.3-11.1" xfId="4086"/>
    <cellStyle name="40% - Accent4 20" xfId="43213"/>
    <cellStyle name="40% - Accent4 21" xfId="43214"/>
    <cellStyle name="40% - Accent4 22" xfId="43215"/>
    <cellStyle name="40% - Accent4 23" xfId="43216"/>
    <cellStyle name="40% - Accent4 24" xfId="43217"/>
    <cellStyle name="40% - Accent4 25" xfId="43218"/>
    <cellStyle name="40% - Accent4 26" xfId="43219"/>
    <cellStyle name="40% - Accent4 27" xfId="43220"/>
    <cellStyle name="40% - Accent4 28" xfId="43221"/>
    <cellStyle name="40% - Accent4 29" xfId="43222"/>
    <cellStyle name="40% - Accent4 3" xfId="55"/>
    <cellStyle name="40% - Accent4 3 10" xfId="36557"/>
    <cellStyle name="40% - Accent4 3 11" xfId="37290"/>
    <cellStyle name="40% - Accent4 3 12" xfId="36554"/>
    <cellStyle name="40% - Accent4 3 13" xfId="37969"/>
    <cellStyle name="40% - Accent4 3 14" xfId="39934"/>
    <cellStyle name="40% - Accent4 3 15" xfId="37056"/>
    <cellStyle name="40% - Accent4 3 16" xfId="40771"/>
    <cellStyle name="40% - Accent4 3 17" xfId="41387"/>
    <cellStyle name="40% - Accent4 3 18" xfId="35652"/>
    <cellStyle name="40% - Accent4 3 2" xfId="1000"/>
    <cellStyle name="40% - Accent4 3 3" xfId="1001"/>
    <cellStyle name="40% - Accent4 3 3 10" xfId="38791"/>
    <cellStyle name="40% - Accent4 3 3 11" xfId="40795"/>
    <cellStyle name="40% - Accent4 3 3 12" xfId="41411"/>
    <cellStyle name="40% - Accent4 3 3 13" xfId="35759"/>
    <cellStyle name="40% - Accent4 3 3 2" xfId="1002"/>
    <cellStyle name="40% - Accent4 3 3 2 10" xfId="40961"/>
    <cellStyle name="40% - Accent4 3 3 2 11" xfId="41577"/>
    <cellStyle name="40% - Accent4 3 3 2 12" xfId="35951"/>
    <cellStyle name="40% - Accent4 3 3 2 2" xfId="36258"/>
    <cellStyle name="40% - Accent4 3 3 2 2 2" xfId="41268"/>
    <cellStyle name="40% - Accent4 3 3 2 2 3" xfId="41733"/>
    <cellStyle name="40% - Accent4 3 3 2 3" xfId="37595"/>
    <cellStyle name="40% - Accent4 3 3 2 4" xfId="38192"/>
    <cellStyle name="40% - Accent4 3 3 2 5" xfId="38716"/>
    <cellStyle name="40% - Accent4 3 3 2 6" xfId="39223"/>
    <cellStyle name="40% - Accent4 3 3 2 7" xfId="39694"/>
    <cellStyle name="40% - Accent4 3 3 2 8" xfId="40115"/>
    <cellStyle name="40% - Accent4 3 3 2 9" xfId="40467"/>
    <cellStyle name="40% - Accent4 3 3 3" xfId="36092"/>
    <cellStyle name="40% - Accent4 3 3 3 10" xfId="41734"/>
    <cellStyle name="40% - Accent4 3 3 3 2" xfId="37733"/>
    <cellStyle name="40% - Accent4 3 3 3 3" xfId="38326"/>
    <cellStyle name="40% - Accent4 3 3 3 4" xfId="38851"/>
    <cellStyle name="40% - Accent4 3 3 3 5" xfId="39355"/>
    <cellStyle name="40% - Accent4 3 3 3 6" xfId="39819"/>
    <cellStyle name="40% - Accent4 3 3 3 7" xfId="40238"/>
    <cellStyle name="40% - Accent4 3 3 3 8" xfId="40590"/>
    <cellStyle name="40% - Accent4 3 3 3 9" xfId="41102"/>
    <cellStyle name="40% - Accent4 3 3 4" xfId="37176"/>
    <cellStyle name="40% - Accent4 3 3 5" xfId="36790"/>
    <cellStyle name="40% - Accent4 3 3 6" xfId="37678"/>
    <cellStyle name="40% - Accent4 3 3 7" xfId="37917"/>
    <cellStyle name="40% - Accent4 3 3 8" xfId="39369"/>
    <cellStyle name="40% - Accent4 3 3 9" xfId="36747"/>
    <cellStyle name="40% - Accent4 3 4" xfId="1003"/>
    <cellStyle name="40% - Accent4 3 4 10" xfId="36451"/>
    <cellStyle name="40% - Accent4 3 4 11" xfId="40818"/>
    <cellStyle name="40% - Accent4 3 4 12" xfId="41434"/>
    <cellStyle name="40% - Accent4 3 4 13" xfId="35785"/>
    <cellStyle name="40% - Accent4 3 4 2" xfId="1004"/>
    <cellStyle name="40% - Accent4 3 4 2 10" xfId="40984"/>
    <cellStyle name="40% - Accent4 3 4 2 11" xfId="41600"/>
    <cellStyle name="40% - Accent4 3 4 2 12" xfId="35974"/>
    <cellStyle name="40% - Accent4 3 4 2 2" xfId="36281"/>
    <cellStyle name="40% - Accent4 3 4 2 2 2" xfId="41291"/>
    <cellStyle name="40% - Accent4 3 4 2 2 3" xfId="41735"/>
    <cellStyle name="40% - Accent4 3 4 2 3" xfId="37618"/>
    <cellStyle name="40% - Accent4 3 4 2 4" xfId="38215"/>
    <cellStyle name="40% - Accent4 3 4 2 5" xfId="38739"/>
    <cellStyle name="40% - Accent4 3 4 2 6" xfId="39246"/>
    <cellStyle name="40% - Accent4 3 4 2 7" xfId="39717"/>
    <cellStyle name="40% - Accent4 3 4 2 8" xfId="40138"/>
    <cellStyle name="40% - Accent4 3 4 2 9" xfId="40490"/>
    <cellStyle name="40% - Accent4 3 4 3" xfId="36115"/>
    <cellStyle name="40% - Accent4 3 4 3 10" xfId="41736"/>
    <cellStyle name="40% - Accent4 3 4 3 2" xfId="37734"/>
    <cellStyle name="40% - Accent4 3 4 3 3" xfId="38327"/>
    <cellStyle name="40% - Accent4 3 4 3 4" xfId="38852"/>
    <cellStyle name="40% - Accent4 3 4 3 5" xfId="39356"/>
    <cellStyle name="40% - Accent4 3 4 3 6" xfId="39820"/>
    <cellStyle name="40% - Accent4 3 4 3 7" xfId="40239"/>
    <cellStyle name="40% - Accent4 3 4 3 8" xfId="40591"/>
    <cellStyle name="40% - Accent4 3 4 3 9" xfId="41125"/>
    <cellStyle name="40% - Accent4 3 4 4" xfId="37208"/>
    <cellStyle name="40% - Accent4 3 4 5" xfId="37563"/>
    <cellStyle name="40% - Accent4 3 4 6" xfId="37328"/>
    <cellStyle name="40% - Accent4 3 4 7" xfId="38509"/>
    <cellStyle name="40% - Accent4 3 4 8" xfId="39035"/>
    <cellStyle name="40% - Accent4 3 4 9" xfId="37296"/>
    <cellStyle name="40% - Accent4 3 5" xfId="1005"/>
    <cellStyle name="40% - Accent4 3 5 10" xfId="39180"/>
    <cellStyle name="40% - Accent4 3 5 11" xfId="40856"/>
    <cellStyle name="40% - Accent4 3 5 12" xfId="41472"/>
    <cellStyle name="40% - Accent4 3 5 13" xfId="35831"/>
    <cellStyle name="40% - Accent4 3 5 2" xfId="1006"/>
    <cellStyle name="40% - Accent4 3 5 2 10" xfId="41022"/>
    <cellStyle name="40% - Accent4 3 5 2 11" xfId="41638"/>
    <cellStyle name="40% - Accent4 3 5 2 12" xfId="36012"/>
    <cellStyle name="40% - Accent4 3 5 2 2" xfId="36319"/>
    <cellStyle name="40% - Accent4 3 5 2 2 2" xfId="41329"/>
    <cellStyle name="40% - Accent4 3 5 2 2 3" xfId="41737"/>
    <cellStyle name="40% - Accent4 3 5 2 3" xfId="37656"/>
    <cellStyle name="40% - Accent4 3 5 2 4" xfId="38253"/>
    <cellStyle name="40% - Accent4 3 5 2 5" xfId="38777"/>
    <cellStyle name="40% - Accent4 3 5 2 6" xfId="39284"/>
    <cellStyle name="40% - Accent4 3 5 2 7" xfId="39755"/>
    <cellStyle name="40% - Accent4 3 5 2 8" xfId="40176"/>
    <cellStyle name="40% - Accent4 3 5 2 9" xfId="40528"/>
    <cellStyle name="40% - Accent4 3 5 3" xfId="36153"/>
    <cellStyle name="40% - Accent4 3 5 3 10" xfId="41738"/>
    <cellStyle name="40% - Accent4 3 5 3 2" xfId="37735"/>
    <cellStyle name="40% - Accent4 3 5 3 3" xfId="38328"/>
    <cellStyle name="40% - Accent4 3 5 3 4" xfId="38853"/>
    <cellStyle name="40% - Accent4 3 5 3 5" xfId="39357"/>
    <cellStyle name="40% - Accent4 3 5 3 6" xfId="39821"/>
    <cellStyle name="40% - Accent4 3 5 3 7" xfId="40240"/>
    <cellStyle name="40% - Accent4 3 5 3 8" xfId="40592"/>
    <cellStyle name="40% - Accent4 3 5 3 9" xfId="41163"/>
    <cellStyle name="40% - Accent4 3 5 4" xfId="37269"/>
    <cellStyle name="40% - Accent4 3 5 5" xfId="37927"/>
    <cellStyle name="40% - Accent4 3 5 6" xfId="38157"/>
    <cellStyle name="40% - Accent4 3 5 7" xfId="37212"/>
    <cellStyle name="40% - Accent4 3 5 8" xfId="38477"/>
    <cellStyle name="40% - Accent4 3 5 9" xfId="38573"/>
    <cellStyle name="40% - Accent4 3 6" xfId="1007"/>
    <cellStyle name="40% - Accent4 3 6 10" xfId="40938"/>
    <cellStyle name="40% - Accent4 3 6 11" xfId="41554"/>
    <cellStyle name="40% - Accent4 3 6 12" xfId="35928"/>
    <cellStyle name="40% - Accent4 3 6 2" xfId="36235"/>
    <cellStyle name="40% - Accent4 3 6 2 10" xfId="41739"/>
    <cellStyle name="40% - Accent4 3 6 2 2" xfId="37736"/>
    <cellStyle name="40% - Accent4 3 6 2 3" xfId="38329"/>
    <cellStyle name="40% - Accent4 3 6 2 4" xfId="38854"/>
    <cellStyle name="40% - Accent4 3 6 2 5" xfId="39358"/>
    <cellStyle name="40% - Accent4 3 6 2 6" xfId="39822"/>
    <cellStyle name="40% - Accent4 3 6 2 7" xfId="40241"/>
    <cellStyle name="40% - Accent4 3 6 2 8" xfId="40593"/>
    <cellStyle name="40% - Accent4 3 6 2 9" xfId="41245"/>
    <cellStyle name="40% - Accent4 3 6 3" xfId="37525"/>
    <cellStyle name="40% - Accent4 3 6 4" xfId="38129"/>
    <cellStyle name="40% - Accent4 3 6 5" xfId="38652"/>
    <cellStyle name="40% - Accent4 3 6 6" xfId="39169"/>
    <cellStyle name="40% - Accent4 3 6 7" xfId="39645"/>
    <cellStyle name="40% - Accent4 3 6 8" xfId="40074"/>
    <cellStyle name="40% - Accent4 3 6 9" xfId="40444"/>
    <cellStyle name="40% - Accent4 3 7" xfId="1008"/>
    <cellStyle name="40% - Accent4 3 7 10" xfId="40879"/>
    <cellStyle name="40% - Accent4 3 7 11" xfId="41495"/>
    <cellStyle name="40% - Accent4 3 7 12" xfId="35864"/>
    <cellStyle name="40% - Accent4 3 7 2" xfId="36176"/>
    <cellStyle name="40% - Accent4 3 7 2 2" xfId="41186"/>
    <cellStyle name="40% - Accent4 3 7 2 3" xfId="41740"/>
    <cellStyle name="40% - Accent4 3 7 3" xfId="37307"/>
    <cellStyle name="40% - Accent4 3 7 4" xfId="36741"/>
    <cellStyle name="40% - Accent4 3 7 5" xfId="38495"/>
    <cellStyle name="40% - Accent4 3 7 6" xfId="39021"/>
    <cellStyle name="40% - Accent4 3 7 7" xfId="39510"/>
    <cellStyle name="40% - Accent4 3 7 8" xfId="39538"/>
    <cellStyle name="40% - Accent4 3 7 9" xfId="40367"/>
    <cellStyle name="40% - Accent4 3 8" xfId="36069"/>
    <cellStyle name="40% - Accent4 3 8 10" xfId="41741"/>
    <cellStyle name="40% - Accent4 3 8 2" xfId="37732"/>
    <cellStyle name="40% - Accent4 3 8 3" xfId="38325"/>
    <cellStyle name="40% - Accent4 3 8 4" xfId="38850"/>
    <cellStyle name="40% - Accent4 3 8 5" xfId="39354"/>
    <cellStyle name="40% - Accent4 3 8 6" xfId="39818"/>
    <cellStyle name="40% - Accent4 3 8 7" xfId="40237"/>
    <cellStyle name="40% - Accent4 3 8 8" xfId="40589"/>
    <cellStyle name="40% - Accent4 3 8 9" xfId="41079"/>
    <cellStyle name="40% - Accent4 3 9" xfId="36595"/>
    <cellStyle name="40% - Accent4 3_10.3-11.1" xfId="4087"/>
    <cellStyle name="40% - Accent4 30" xfId="43223"/>
    <cellStyle name="40% - Accent4 31" xfId="47779"/>
    <cellStyle name="40% - Accent4 32" xfId="48119"/>
    <cellStyle name="40% - Accent4 33" xfId="48417"/>
    <cellStyle name="40% - Accent4 34" xfId="48170"/>
    <cellStyle name="40% - Accent4 35" xfId="47963"/>
    <cellStyle name="40% - Accent4 36" xfId="48615"/>
    <cellStyle name="40% - Accent4 37" xfId="47921"/>
    <cellStyle name="40% - Accent4 38" xfId="49358"/>
    <cellStyle name="40% - Accent4 39" xfId="49569"/>
    <cellStyle name="40% - Accent4 4" xfId="56"/>
    <cellStyle name="40% - Accent4 4 2" xfId="1009"/>
    <cellStyle name="40% - Accent4 4 3" xfId="35695"/>
    <cellStyle name="40% - Accent4 4_10.3-11.1" xfId="4088"/>
    <cellStyle name="40% - Accent4 40" xfId="49727"/>
    <cellStyle name="40% - Accent4 41" xfId="49771"/>
    <cellStyle name="40% - Accent4 5" xfId="57"/>
    <cellStyle name="40% - Accent4 5 2" xfId="4089"/>
    <cellStyle name="40% - Accent4 5_10.3-11.1" xfId="4090"/>
    <cellStyle name="40% - Accent4 6" xfId="4091"/>
    <cellStyle name="40% - Accent4 6 2" xfId="4092"/>
    <cellStyle name="40% - Accent4 6 2 2" xfId="43225"/>
    <cellStyle name="40% - Accent4 6 3" xfId="42108"/>
    <cellStyle name="40% - Accent4 6 4" xfId="43224"/>
    <cellStyle name="40% - Accent4 6 5" xfId="48476"/>
    <cellStyle name="40% - Accent4 6 6" xfId="49667"/>
    <cellStyle name="40% - Accent4 6_10.3-11.1" xfId="4093"/>
    <cellStyle name="40% - Accent4 7" xfId="4094"/>
    <cellStyle name="40% - Accent4 7 2" xfId="4095"/>
    <cellStyle name="40% - Accent4 7 2 2" xfId="43227"/>
    <cellStyle name="40% - Accent4 7 3" xfId="43226"/>
    <cellStyle name="40% - Accent4 7 4" xfId="48188"/>
    <cellStyle name="40% - Accent4 7_10.3-11.1" xfId="4096"/>
    <cellStyle name="40% - Accent4 8" xfId="4097"/>
    <cellStyle name="40% - Accent4 8 2" xfId="4098"/>
    <cellStyle name="40% - Accent4 8 2 2" xfId="43229"/>
    <cellStyle name="40% - Accent4 8 3" xfId="43228"/>
    <cellStyle name="40% - Accent4 8_10.3-11.1" xfId="4099"/>
    <cellStyle name="40% - Accent4 9" xfId="4100"/>
    <cellStyle name="40% - Accent4 9 2" xfId="4101"/>
    <cellStyle name="40% - Accent4 9 2 2" xfId="43231"/>
    <cellStyle name="40% - Accent4 9 3" xfId="43230"/>
    <cellStyle name="40% - Accent4 9_10.3-11.1" xfId="4102"/>
    <cellStyle name="40% - Accent5" xfId="58" builtinId="47" customBuiltin="1"/>
    <cellStyle name="40% - Accent5 10" xfId="4103"/>
    <cellStyle name="40% - Accent5 10 2" xfId="4104"/>
    <cellStyle name="40% - Accent5 10 2 2" xfId="43233"/>
    <cellStyle name="40% - Accent5 10 3" xfId="43232"/>
    <cellStyle name="40% - Accent5 10_10.3-11.1" xfId="4105"/>
    <cellStyle name="40% - Accent5 11" xfId="4106"/>
    <cellStyle name="40% - Accent5 11 2" xfId="4107"/>
    <cellStyle name="40% - Accent5 11 2 2" xfId="43235"/>
    <cellStyle name="40% - Accent5 11 3" xfId="43234"/>
    <cellStyle name="40% - Accent5 11_10.3-11.1" xfId="4108"/>
    <cellStyle name="40% - Accent5 12" xfId="4109"/>
    <cellStyle name="40% - Accent5 12 2" xfId="4110"/>
    <cellStyle name="40% - Accent5 12 2 2" xfId="43237"/>
    <cellStyle name="40% - Accent5 12 3" xfId="43236"/>
    <cellStyle name="40% - Accent5 12_10.3-11.1" xfId="4111"/>
    <cellStyle name="40% - Accent5 13" xfId="2607"/>
    <cellStyle name="40% - Accent5 13 2" xfId="43239"/>
    <cellStyle name="40% - Accent5 13 3" xfId="43238"/>
    <cellStyle name="40% - Accent5 14" xfId="43240"/>
    <cellStyle name="40% - Accent5 14 2" xfId="43241"/>
    <cellStyle name="40% - Accent5 15" xfId="43242"/>
    <cellStyle name="40% - Accent5 15 2" xfId="43243"/>
    <cellStyle name="40% - Accent5 16" xfId="43244"/>
    <cellStyle name="40% - Accent5 16 2" xfId="43245"/>
    <cellStyle name="40% - Accent5 17" xfId="43246"/>
    <cellStyle name="40% - Accent5 17 2" xfId="43247"/>
    <cellStyle name="40% - Accent5 18" xfId="43248"/>
    <cellStyle name="40% - Accent5 19" xfId="43249"/>
    <cellStyle name="40% - Accent5 2" xfId="59"/>
    <cellStyle name="40% - Accent5 2 10" xfId="40035"/>
    <cellStyle name="40% - Accent5 2 11" xfId="47869"/>
    <cellStyle name="40% - Accent5 2 12" xfId="49476"/>
    <cellStyle name="40% - Accent5 2 2" xfId="1010"/>
    <cellStyle name="40% - Accent5 2 2 10" xfId="40392"/>
    <cellStyle name="40% - Accent5 2 2 2" xfId="1011"/>
    <cellStyle name="40% - Accent5 2 2 3" xfId="1012"/>
    <cellStyle name="40% - Accent5 2 2 4" xfId="36752"/>
    <cellStyle name="40% - Accent5 2 2 5" xfId="36956"/>
    <cellStyle name="40% - Accent5 2 2 6" xfId="38536"/>
    <cellStyle name="40% - Accent5 2 2 7" xfId="39062"/>
    <cellStyle name="40% - Accent5 2 2 8" xfId="39543"/>
    <cellStyle name="40% - Accent5 2 2 9" xfId="40004"/>
    <cellStyle name="40% - Accent5 2 3" xfId="1013"/>
    <cellStyle name="40% - Accent5 2 3 2" xfId="4112"/>
    <cellStyle name="40% - Accent5 2 3 3" xfId="43250"/>
    <cellStyle name="40% - Accent5 2 4" xfId="1014"/>
    <cellStyle name="40% - Accent5 2 4 2" xfId="36475"/>
    <cellStyle name="40% - Accent5 2 5" xfId="36694"/>
    <cellStyle name="40% - Accent5 2 6" xfId="37000"/>
    <cellStyle name="40% - Accent5 2 7" xfId="37383"/>
    <cellStyle name="40% - Accent5 2 8" xfId="39128"/>
    <cellStyle name="40% - Accent5 2 9" xfId="38695"/>
    <cellStyle name="40% - Accent5 2_10.3-11.1" xfId="4113"/>
    <cellStyle name="40% - Accent5 20" xfId="43251"/>
    <cellStyle name="40% - Accent5 21" xfId="43252"/>
    <cellStyle name="40% - Accent5 22" xfId="43253"/>
    <cellStyle name="40% - Accent5 23" xfId="43254"/>
    <cellStyle name="40% - Accent5 24" xfId="43255"/>
    <cellStyle name="40% - Accent5 25" xfId="43256"/>
    <cellStyle name="40% - Accent5 26" xfId="43257"/>
    <cellStyle name="40% - Accent5 27" xfId="43258"/>
    <cellStyle name="40% - Accent5 28" xfId="43259"/>
    <cellStyle name="40% - Accent5 29" xfId="43260"/>
    <cellStyle name="40% - Accent5 3" xfId="60"/>
    <cellStyle name="40% - Accent5 3 10" xfId="37863"/>
    <cellStyle name="40% - Accent5 3 11" xfId="37283"/>
    <cellStyle name="40% - Accent5 3 12" xfId="37978"/>
    <cellStyle name="40% - Accent5 3 13" xfId="36492"/>
    <cellStyle name="40% - Accent5 3 14" xfId="39935"/>
    <cellStyle name="40% - Accent5 3 15" xfId="37128"/>
    <cellStyle name="40% - Accent5 3 16" xfId="40772"/>
    <cellStyle name="40% - Accent5 3 17" xfId="41388"/>
    <cellStyle name="40% - Accent5 3 18" xfId="35653"/>
    <cellStyle name="40% - Accent5 3 2" xfId="1015"/>
    <cellStyle name="40% - Accent5 3 3" xfId="1016"/>
    <cellStyle name="40% - Accent5 3 3 10" xfId="38422"/>
    <cellStyle name="40% - Accent5 3 3 11" xfId="40796"/>
    <cellStyle name="40% - Accent5 3 3 12" xfId="41412"/>
    <cellStyle name="40% - Accent5 3 3 13" xfId="35760"/>
    <cellStyle name="40% - Accent5 3 3 2" xfId="1017"/>
    <cellStyle name="40% - Accent5 3 3 2 10" xfId="40962"/>
    <cellStyle name="40% - Accent5 3 3 2 11" xfId="41578"/>
    <cellStyle name="40% - Accent5 3 3 2 12" xfId="35952"/>
    <cellStyle name="40% - Accent5 3 3 2 2" xfId="36259"/>
    <cellStyle name="40% - Accent5 3 3 2 2 2" xfId="41269"/>
    <cellStyle name="40% - Accent5 3 3 2 2 3" xfId="41742"/>
    <cellStyle name="40% - Accent5 3 3 2 3" xfId="37596"/>
    <cellStyle name="40% - Accent5 3 3 2 4" xfId="38193"/>
    <cellStyle name="40% - Accent5 3 3 2 5" xfId="38717"/>
    <cellStyle name="40% - Accent5 3 3 2 6" xfId="39224"/>
    <cellStyle name="40% - Accent5 3 3 2 7" xfId="39695"/>
    <cellStyle name="40% - Accent5 3 3 2 8" xfId="40116"/>
    <cellStyle name="40% - Accent5 3 3 2 9" xfId="40468"/>
    <cellStyle name="40% - Accent5 3 3 3" xfId="36093"/>
    <cellStyle name="40% - Accent5 3 3 3 10" xfId="41743"/>
    <cellStyle name="40% - Accent5 3 3 3 2" xfId="37738"/>
    <cellStyle name="40% - Accent5 3 3 3 3" xfId="38331"/>
    <cellStyle name="40% - Accent5 3 3 3 4" xfId="38856"/>
    <cellStyle name="40% - Accent5 3 3 3 5" xfId="39360"/>
    <cellStyle name="40% - Accent5 3 3 3 6" xfId="39824"/>
    <cellStyle name="40% - Accent5 3 3 3 7" xfId="40243"/>
    <cellStyle name="40% - Accent5 3 3 3 8" xfId="40595"/>
    <cellStyle name="40% - Accent5 3 3 3 9" xfId="41103"/>
    <cellStyle name="40% - Accent5 3 3 4" xfId="37177"/>
    <cellStyle name="40% - Accent5 3 3 5" xfId="36791"/>
    <cellStyle name="40% - Accent5 3 3 6" xfId="37670"/>
    <cellStyle name="40% - Accent5 3 3 7" xfId="36653"/>
    <cellStyle name="40% - Accent5 3 3 8" xfId="37892"/>
    <cellStyle name="40% - Accent5 3 3 9" xfId="39300"/>
    <cellStyle name="40% - Accent5 3 4" xfId="1018"/>
    <cellStyle name="40% - Accent5 3 4 10" xfId="39982"/>
    <cellStyle name="40% - Accent5 3 4 11" xfId="40819"/>
    <cellStyle name="40% - Accent5 3 4 12" xfId="41435"/>
    <cellStyle name="40% - Accent5 3 4 13" xfId="35786"/>
    <cellStyle name="40% - Accent5 3 4 2" xfId="1019"/>
    <cellStyle name="40% - Accent5 3 4 2 10" xfId="40985"/>
    <cellStyle name="40% - Accent5 3 4 2 11" xfId="41601"/>
    <cellStyle name="40% - Accent5 3 4 2 12" xfId="35975"/>
    <cellStyle name="40% - Accent5 3 4 2 2" xfId="36282"/>
    <cellStyle name="40% - Accent5 3 4 2 2 2" xfId="41292"/>
    <cellStyle name="40% - Accent5 3 4 2 2 3" xfId="41744"/>
    <cellStyle name="40% - Accent5 3 4 2 3" xfId="37619"/>
    <cellStyle name="40% - Accent5 3 4 2 4" xfId="38216"/>
    <cellStyle name="40% - Accent5 3 4 2 5" xfId="38740"/>
    <cellStyle name="40% - Accent5 3 4 2 6" xfId="39247"/>
    <cellStyle name="40% - Accent5 3 4 2 7" xfId="39718"/>
    <cellStyle name="40% - Accent5 3 4 2 8" xfId="40139"/>
    <cellStyle name="40% - Accent5 3 4 2 9" xfId="40491"/>
    <cellStyle name="40% - Accent5 3 4 3" xfId="36116"/>
    <cellStyle name="40% - Accent5 3 4 3 10" xfId="41745"/>
    <cellStyle name="40% - Accent5 3 4 3 2" xfId="37739"/>
    <cellStyle name="40% - Accent5 3 4 3 3" xfId="38332"/>
    <cellStyle name="40% - Accent5 3 4 3 4" xfId="38857"/>
    <cellStyle name="40% - Accent5 3 4 3 5" xfId="39361"/>
    <cellStyle name="40% - Accent5 3 4 3 6" xfId="39825"/>
    <cellStyle name="40% - Accent5 3 4 3 7" xfId="40244"/>
    <cellStyle name="40% - Accent5 3 4 3 8" xfId="40596"/>
    <cellStyle name="40% - Accent5 3 4 3 9" xfId="41126"/>
    <cellStyle name="40% - Accent5 3 4 4" xfId="37209"/>
    <cellStyle name="40% - Accent5 3 4 5" xfId="36608"/>
    <cellStyle name="40% - Accent5 3 4 6" xfId="37679"/>
    <cellStyle name="40% - Accent5 3 4 7" xfId="37437"/>
    <cellStyle name="40% - Accent5 3 4 8" xfId="39029"/>
    <cellStyle name="40% - Accent5 3 4 9" xfId="37890"/>
    <cellStyle name="40% - Accent5 3 5" xfId="1020"/>
    <cellStyle name="40% - Accent5 3 5 10" xfId="40089"/>
    <cellStyle name="40% - Accent5 3 5 11" xfId="40857"/>
    <cellStyle name="40% - Accent5 3 5 12" xfId="41473"/>
    <cellStyle name="40% - Accent5 3 5 13" xfId="35832"/>
    <cellStyle name="40% - Accent5 3 5 2" xfId="1021"/>
    <cellStyle name="40% - Accent5 3 5 2 10" xfId="41023"/>
    <cellStyle name="40% - Accent5 3 5 2 11" xfId="41639"/>
    <cellStyle name="40% - Accent5 3 5 2 12" xfId="36013"/>
    <cellStyle name="40% - Accent5 3 5 2 2" xfId="36320"/>
    <cellStyle name="40% - Accent5 3 5 2 2 2" xfId="41330"/>
    <cellStyle name="40% - Accent5 3 5 2 2 3" xfId="41746"/>
    <cellStyle name="40% - Accent5 3 5 2 3" xfId="37657"/>
    <cellStyle name="40% - Accent5 3 5 2 4" xfId="38254"/>
    <cellStyle name="40% - Accent5 3 5 2 5" xfId="38778"/>
    <cellStyle name="40% - Accent5 3 5 2 6" xfId="39285"/>
    <cellStyle name="40% - Accent5 3 5 2 7" xfId="39756"/>
    <cellStyle name="40% - Accent5 3 5 2 8" xfId="40177"/>
    <cellStyle name="40% - Accent5 3 5 2 9" xfId="40529"/>
    <cellStyle name="40% - Accent5 3 5 3" xfId="36154"/>
    <cellStyle name="40% - Accent5 3 5 3 10" xfId="41747"/>
    <cellStyle name="40% - Accent5 3 5 3 2" xfId="37740"/>
    <cellStyle name="40% - Accent5 3 5 3 3" xfId="38333"/>
    <cellStyle name="40% - Accent5 3 5 3 4" xfId="38858"/>
    <cellStyle name="40% - Accent5 3 5 3 5" xfId="39362"/>
    <cellStyle name="40% - Accent5 3 5 3 6" xfId="39826"/>
    <cellStyle name="40% - Accent5 3 5 3 7" xfId="40245"/>
    <cellStyle name="40% - Accent5 3 5 3 8" xfId="40597"/>
    <cellStyle name="40% - Accent5 3 5 3 9" xfId="41164"/>
    <cellStyle name="40% - Accent5 3 5 4" xfId="37270"/>
    <cellStyle name="40% - Accent5 3 5 5" xfId="37926"/>
    <cellStyle name="40% - Accent5 3 5 6" xfId="37578"/>
    <cellStyle name="40% - Accent5 3 5 7" xfId="36561"/>
    <cellStyle name="40% - Accent5 3 5 8" xfId="36787"/>
    <cellStyle name="40% - Accent5 3 5 9" xfId="39668"/>
    <cellStyle name="40% - Accent5 3 6" xfId="1022"/>
    <cellStyle name="40% - Accent5 3 6 10" xfId="40939"/>
    <cellStyle name="40% - Accent5 3 6 11" xfId="41555"/>
    <cellStyle name="40% - Accent5 3 6 12" xfId="35929"/>
    <cellStyle name="40% - Accent5 3 6 2" xfId="36236"/>
    <cellStyle name="40% - Accent5 3 6 2 10" xfId="41748"/>
    <cellStyle name="40% - Accent5 3 6 2 2" xfId="37741"/>
    <cellStyle name="40% - Accent5 3 6 2 3" xfId="38334"/>
    <cellStyle name="40% - Accent5 3 6 2 4" xfId="38859"/>
    <cellStyle name="40% - Accent5 3 6 2 5" xfId="39363"/>
    <cellStyle name="40% - Accent5 3 6 2 6" xfId="39827"/>
    <cellStyle name="40% - Accent5 3 6 2 7" xfId="40246"/>
    <cellStyle name="40% - Accent5 3 6 2 8" xfId="40598"/>
    <cellStyle name="40% - Accent5 3 6 2 9" xfId="41246"/>
    <cellStyle name="40% - Accent5 3 6 3" xfId="37526"/>
    <cellStyle name="40% - Accent5 3 6 4" xfId="38130"/>
    <cellStyle name="40% - Accent5 3 6 5" xfId="38653"/>
    <cellStyle name="40% - Accent5 3 6 6" xfId="39170"/>
    <cellStyle name="40% - Accent5 3 6 7" xfId="39646"/>
    <cellStyle name="40% - Accent5 3 6 8" xfId="40075"/>
    <cellStyle name="40% - Accent5 3 6 9" xfId="40445"/>
    <cellStyle name="40% - Accent5 3 7" xfId="1023"/>
    <cellStyle name="40% - Accent5 3 7 10" xfId="40880"/>
    <cellStyle name="40% - Accent5 3 7 11" xfId="41496"/>
    <cellStyle name="40% - Accent5 3 7 12" xfId="35865"/>
    <cellStyle name="40% - Accent5 3 7 2" xfId="36177"/>
    <cellStyle name="40% - Accent5 3 7 2 2" xfId="41187"/>
    <cellStyle name="40% - Accent5 3 7 2 3" xfId="41749"/>
    <cellStyle name="40% - Accent5 3 7 3" xfId="37308"/>
    <cellStyle name="40% - Accent5 3 7 4" xfId="37903"/>
    <cellStyle name="40% - Accent5 3 7 5" xfId="38494"/>
    <cellStyle name="40% - Accent5 3 7 6" xfId="39020"/>
    <cellStyle name="40% - Accent5 3 7 7" xfId="39061"/>
    <cellStyle name="40% - Accent5 3 7 8" xfId="39499"/>
    <cellStyle name="40% - Accent5 3 7 9" xfId="40370"/>
    <cellStyle name="40% - Accent5 3 8" xfId="36070"/>
    <cellStyle name="40% - Accent5 3 8 10" xfId="41750"/>
    <cellStyle name="40% - Accent5 3 8 2" xfId="37737"/>
    <cellStyle name="40% - Accent5 3 8 3" xfId="38330"/>
    <cellStyle name="40% - Accent5 3 8 4" xfId="38855"/>
    <cellStyle name="40% - Accent5 3 8 5" xfId="39359"/>
    <cellStyle name="40% - Accent5 3 8 6" xfId="39823"/>
    <cellStyle name="40% - Accent5 3 8 7" xfId="40242"/>
    <cellStyle name="40% - Accent5 3 8 8" xfId="40594"/>
    <cellStyle name="40% - Accent5 3 8 9" xfId="41080"/>
    <cellStyle name="40% - Accent5 3 9" xfId="36596"/>
    <cellStyle name="40% - Accent5 3_10.3-11.1" xfId="4114"/>
    <cellStyle name="40% - Accent5 30" xfId="43261"/>
    <cellStyle name="40% - Accent5 31" xfId="47782"/>
    <cellStyle name="40% - Accent5 32" xfId="48122"/>
    <cellStyle name="40% - Accent5 33" xfId="48416"/>
    <cellStyle name="40% - Accent5 34" xfId="48432"/>
    <cellStyle name="40% - Accent5 35" xfId="48193"/>
    <cellStyle name="40% - Accent5 36" xfId="48755"/>
    <cellStyle name="40% - Accent5 37" xfId="47885"/>
    <cellStyle name="40% - Accent5 38" xfId="49353"/>
    <cellStyle name="40% - Accent5 39" xfId="49572"/>
    <cellStyle name="40% - Accent5 4" xfId="61"/>
    <cellStyle name="40% - Accent5 4 2" xfId="1024"/>
    <cellStyle name="40% - Accent5 4 3" xfId="35696"/>
    <cellStyle name="40% - Accent5 4_10.3-11.1" xfId="4115"/>
    <cellStyle name="40% - Accent5 40" xfId="49730"/>
    <cellStyle name="40% - Accent5 41" xfId="49739"/>
    <cellStyle name="40% - Accent5 5" xfId="62"/>
    <cellStyle name="40% - Accent5 5 2" xfId="4116"/>
    <cellStyle name="40% - Accent5 5_10.3-11.1" xfId="4117"/>
    <cellStyle name="40% - Accent5 6" xfId="4118"/>
    <cellStyle name="40% - Accent5 6 2" xfId="4119"/>
    <cellStyle name="40% - Accent5 6 2 2" xfId="43263"/>
    <cellStyle name="40% - Accent5 6 3" xfId="43262"/>
    <cellStyle name="40% - Accent5 6 4" xfId="48480"/>
    <cellStyle name="40% - Accent5 6 5" xfId="49669"/>
    <cellStyle name="40% - Accent5 6_10.3-11.1" xfId="4120"/>
    <cellStyle name="40% - Accent5 7" xfId="4121"/>
    <cellStyle name="40% - Accent5 7 2" xfId="4122"/>
    <cellStyle name="40% - Accent5 7 2 2" xfId="43265"/>
    <cellStyle name="40% - Accent5 7 3" xfId="43264"/>
    <cellStyle name="40% - Accent5 7_10.3-11.1" xfId="4123"/>
    <cellStyle name="40% - Accent5 8" xfId="4124"/>
    <cellStyle name="40% - Accent5 8 2" xfId="4125"/>
    <cellStyle name="40% - Accent5 8 2 2" xfId="43267"/>
    <cellStyle name="40% - Accent5 8 3" xfId="43266"/>
    <cellStyle name="40% - Accent5 8_10.3-11.1" xfId="4126"/>
    <cellStyle name="40% - Accent5 9" xfId="4127"/>
    <cellStyle name="40% - Accent5 9 2" xfId="4128"/>
    <cellStyle name="40% - Accent5 9 2 2" xfId="43269"/>
    <cellStyle name="40% - Accent5 9 3" xfId="43268"/>
    <cellStyle name="40% - Accent5 9_10.3-11.1" xfId="4129"/>
    <cellStyle name="40% - Accent6" xfId="63" builtinId="51" customBuiltin="1"/>
    <cellStyle name="40% - Accent6 10" xfId="4130"/>
    <cellStyle name="40% - Accent6 10 2" xfId="4131"/>
    <cellStyle name="40% - Accent6 10 2 2" xfId="43271"/>
    <cellStyle name="40% - Accent6 10 3" xfId="43270"/>
    <cellStyle name="40% - Accent6 10_10.3-11.1" xfId="4132"/>
    <cellStyle name="40% - Accent6 11" xfId="4133"/>
    <cellStyle name="40% - Accent6 11 2" xfId="4134"/>
    <cellStyle name="40% - Accent6 11 2 2" xfId="43273"/>
    <cellStyle name="40% - Accent6 11 3" xfId="43272"/>
    <cellStyle name="40% - Accent6 11_10.3-11.1" xfId="4135"/>
    <cellStyle name="40% - Accent6 12" xfId="4136"/>
    <cellStyle name="40% - Accent6 12 2" xfId="4137"/>
    <cellStyle name="40% - Accent6 12 2 2" xfId="43275"/>
    <cellStyle name="40% - Accent6 12 3" xfId="43274"/>
    <cellStyle name="40% - Accent6 12_10.3-11.1" xfId="4138"/>
    <cellStyle name="40% - Accent6 13" xfId="2608"/>
    <cellStyle name="40% - Accent6 13 2" xfId="43277"/>
    <cellStyle name="40% - Accent6 13 3" xfId="43276"/>
    <cellStyle name="40% - Accent6 14" xfId="43278"/>
    <cellStyle name="40% - Accent6 14 2" xfId="43279"/>
    <cellStyle name="40% - Accent6 15" xfId="43280"/>
    <cellStyle name="40% - Accent6 15 2" xfId="43281"/>
    <cellStyle name="40% - Accent6 16" xfId="43282"/>
    <cellStyle name="40% - Accent6 16 2" xfId="43283"/>
    <cellStyle name="40% - Accent6 17" xfId="43284"/>
    <cellStyle name="40% - Accent6 17 2" xfId="43285"/>
    <cellStyle name="40% - Accent6 18" xfId="43286"/>
    <cellStyle name="40% - Accent6 19" xfId="43287"/>
    <cellStyle name="40% - Accent6 2" xfId="64"/>
    <cellStyle name="40% - Accent6 2 10" xfId="38279"/>
    <cellStyle name="40% - Accent6 2 11" xfId="47870"/>
    <cellStyle name="40% - Accent6 2 12" xfId="49477"/>
    <cellStyle name="40% - Accent6 2 2" xfId="1025"/>
    <cellStyle name="40% - Accent6 2 2 10" xfId="40390"/>
    <cellStyle name="40% - Accent6 2 2 2" xfId="1026"/>
    <cellStyle name="40% - Accent6 2 2 3" xfId="1027"/>
    <cellStyle name="40% - Accent6 2 2 4" xfId="36755"/>
    <cellStyle name="40% - Accent6 2 2 5" xfId="37534"/>
    <cellStyle name="40% - Accent6 2 2 6" xfId="38532"/>
    <cellStyle name="40% - Accent6 2 2 7" xfId="39059"/>
    <cellStyle name="40% - Accent6 2 2 8" xfId="39539"/>
    <cellStyle name="40% - Accent6 2 2 9" xfId="40002"/>
    <cellStyle name="40% - Accent6 2 3" xfId="1028"/>
    <cellStyle name="40% - Accent6 2 3 2" xfId="4139"/>
    <cellStyle name="40% - Accent6 2 3 3" xfId="43288"/>
    <cellStyle name="40% - Accent6 2 4" xfId="1029"/>
    <cellStyle name="40% - Accent6 2 4 2" xfId="36476"/>
    <cellStyle name="40% - Accent6 2 5" xfId="37478"/>
    <cellStyle name="40% - Accent6 2 6" xfId="36839"/>
    <cellStyle name="40% - Accent6 2 7" xfId="38141"/>
    <cellStyle name="40% - Accent6 2 8" xfId="37108"/>
    <cellStyle name="40% - Accent6 2 9" xfId="36717"/>
    <cellStyle name="40% - Accent6 2_10.3-11.1" xfId="4140"/>
    <cellStyle name="40% - Accent6 20" xfId="43289"/>
    <cellStyle name="40% - Accent6 21" xfId="43290"/>
    <cellStyle name="40% - Accent6 22" xfId="43291"/>
    <cellStyle name="40% - Accent6 23" xfId="43292"/>
    <cellStyle name="40% - Accent6 24" xfId="43293"/>
    <cellStyle name="40% - Accent6 25" xfId="43294"/>
    <cellStyle name="40% - Accent6 26" xfId="43295"/>
    <cellStyle name="40% - Accent6 27" xfId="43296"/>
    <cellStyle name="40% - Accent6 28" xfId="43297"/>
    <cellStyle name="40% - Accent6 29" xfId="43298"/>
    <cellStyle name="40% - Accent6 3" xfId="65"/>
    <cellStyle name="40% - Accent6 3 10" xfId="37023"/>
    <cellStyle name="40% - Accent6 3 11" xfId="37334"/>
    <cellStyle name="40% - Accent6 3 12" xfId="36574"/>
    <cellStyle name="40% - Accent6 3 13" xfId="36522"/>
    <cellStyle name="40% - Accent6 3 14" xfId="39575"/>
    <cellStyle name="40% - Accent6 3 15" xfId="38466"/>
    <cellStyle name="40% - Accent6 3 16" xfId="40773"/>
    <cellStyle name="40% - Accent6 3 17" xfId="41389"/>
    <cellStyle name="40% - Accent6 3 18" xfId="35654"/>
    <cellStyle name="40% - Accent6 3 2" xfId="1030"/>
    <cellStyle name="40% - Accent6 3 3" xfId="1031"/>
    <cellStyle name="40% - Accent6 3 3 10" xfId="36617"/>
    <cellStyle name="40% - Accent6 3 3 11" xfId="40797"/>
    <cellStyle name="40% - Accent6 3 3 12" xfId="41413"/>
    <cellStyle name="40% - Accent6 3 3 13" xfId="35761"/>
    <cellStyle name="40% - Accent6 3 3 2" xfId="1032"/>
    <cellStyle name="40% - Accent6 3 3 2 10" xfId="40963"/>
    <cellStyle name="40% - Accent6 3 3 2 11" xfId="41579"/>
    <cellStyle name="40% - Accent6 3 3 2 12" xfId="35953"/>
    <cellStyle name="40% - Accent6 3 3 2 2" xfId="36260"/>
    <cellStyle name="40% - Accent6 3 3 2 2 2" xfId="41270"/>
    <cellStyle name="40% - Accent6 3 3 2 2 3" xfId="41751"/>
    <cellStyle name="40% - Accent6 3 3 2 3" xfId="37597"/>
    <cellStyle name="40% - Accent6 3 3 2 4" xfId="38194"/>
    <cellStyle name="40% - Accent6 3 3 2 5" xfId="38718"/>
    <cellStyle name="40% - Accent6 3 3 2 6" xfId="39225"/>
    <cellStyle name="40% - Accent6 3 3 2 7" xfId="39696"/>
    <cellStyle name="40% - Accent6 3 3 2 8" xfId="40117"/>
    <cellStyle name="40% - Accent6 3 3 2 9" xfId="40469"/>
    <cellStyle name="40% - Accent6 3 3 3" xfId="36094"/>
    <cellStyle name="40% - Accent6 3 3 3 10" xfId="41752"/>
    <cellStyle name="40% - Accent6 3 3 3 2" xfId="37743"/>
    <cellStyle name="40% - Accent6 3 3 3 3" xfId="38336"/>
    <cellStyle name="40% - Accent6 3 3 3 4" xfId="38861"/>
    <cellStyle name="40% - Accent6 3 3 3 5" xfId="39365"/>
    <cellStyle name="40% - Accent6 3 3 3 6" xfId="39829"/>
    <cellStyle name="40% - Accent6 3 3 3 7" xfId="40248"/>
    <cellStyle name="40% - Accent6 3 3 3 8" xfId="40600"/>
    <cellStyle name="40% - Accent6 3 3 3 9" xfId="41104"/>
    <cellStyle name="40% - Accent6 3 3 4" xfId="37178"/>
    <cellStyle name="40% - Accent6 3 3 5" xfId="36341"/>
    <cellStyle name="40% - Accent6 3 3 6" xfId="37148"/>
    <cellStyle name="40% - Accent6 3 3 7" xfId="38866"/>
    <cellStyle name="40% - Accent6 3 3 8" xfId="38030"/>
    <cellStyle name="40% - Accent6 3 3 9" xfId="36403"/>
    <cellStyle name="40% - Accent6 3 4" xfId="1033"/>
    <cellStyle name="40% - Accent6 3 4 10" xfId="39981"/>
    <cellStyle name="40% - Accent6 3 4 11" xfId="40820"/>
    <cellStyle name="40% - Accent6 3 4 12" xfId="41436"/>
    <cellStyle name="40% - Accent6 3 4 13" xfId="35787"/>
    <cellStyle name="40% - Accent6 3 4 2" xfId="1034"/>
    <cellStyle name="40% - Accent6 3 4 2 10" xfId="40986"/>
    <cellStyle name="40% - Accent6 3 4 2 11" xfId="41602"/>
    <cellStyle name="40% - Accent6 3 4 2 12" xfId="35976"/>
    <cellStyle name="40% - Accent6 3 4 2 2" xfId="36283"/>
    <cellStyle name="40% - Accent6 3 4 2 2 2" xfId="41293"/>
    <cellStyle name="40% - Accent6 3 4 2 2 3" xfId="41753"/>
    <cellStyle name="40% - Accent6 3 4 2 3" xfId="37620"/>
    <cellStyle name="40% - Accent6 3 4 2 4" xfId="38217"/>
    <cellStyle name="40% - Accent6 3 4 2 5" xfId="38741"/>
    <cellStyle name="40% - Accent6 3 4 2 6" xfId="39248"/>
    <cellStyle name="40% - Accent6 3 4 2 7" xfId="39719"/>
    <cellStyle name="40% - Accent6 3 4 2 8" xfId="40140"/>
    <cellStyle name="40% - Accent6 3 4 2 9" xfId="40492"/>
    <cellStyle name="40% - Accent6 3 4 3" xfId="36117"/>
    <cellStyle name="40% - Accent6 3 4 3 10" xfId="41754"/>
    <cellStyle name="40% - Accent6 3 4 3 2" xfId="37744"/>
    <cellStyle name="40% - Accent6 3 4 3 3" xfId="38337"/>
    <cellStyle name="40% - Accent6 3 4 3 4" xfId="38862"/>
    <cellStyle name="40% - Accent6 3 4 3 5" xfId="39366"/>
    <cellStyle name="40% - Accent6 3 4 3 6" xfId="39830"/>
    <cellStyle name="40% - Accent6 3 4 3 7" xfId="40249"/>
    <cellStyle name="40% - Accent6 3 4 3 8" xfId="40601"/>
    <cellStyle name="40% - Accent6 3 4 3 9" xfId="41127"/>
    <cellStyle name="40% - Accent6 3 4 4" xfId="37210"/>
    <cellStyle name="40% - Accent6 3 4 5" xfId="37354"/>
    <cellStyle name="40% - Accent6 3 4 6" xfId="36450"/>
    <cellStyle name="40% - Accent6 3 4 7" xfId="38137"/>
    <cellStyle name="40% - Accent6 3 4 8" xfId="38088"/>
    <cellStyle name="40% - Accent6 3 4 9" xfId="38268"/>
    <cellStyle name="40% - Accent6 3 5" xfId="1035"/>
    <cellStyle name="40% - Accent6 3 5 10" xfId="39988"/>
    <cellStyle name="40% - Accent6 3 5 11" xfId="40858"/>
    <cellStyle name="40% - Accent6 3 5 12" xfId="41474"/>
    <cellStyle name="40% - Accent6 3 5 13" xfId="35833"/>
    <cellStyle name="40% - Accent6 3 5 2" xfId="1036"/>
    <cellStyle name="40% - Accent6 3 5 2 10" xfId="41024"/>
    <cellStyle name="40% - Accent6 3 5 2 11" xfId="41640"/>
    <cellStyle name="40% - Accent6 3 5 2 12" xfId="36014"/>
    <cellStyle name="40% - Accent6 3 5 2 2" xfId="36321"/>
    <cellStyle name="40% - Accent6 3 5 2 2 2" xfId="41331"/>
    <cellStyle name="40% - Accent6 3 5 2 2 3" xfId="41755"/>
    <cellStyle name="40% - Accent6 3 5 2 3" xfId="37658"/>
    <cellStyle name="40% - Accent6 3 5 2 4" xfId="38255"/>
    <cellStyle name="40% - Accent6 3 5 2 5" xfId="38779"/>
    <cellStyle name="40% - Accent6 3 5 2 6" xfId="39286"/>
    <cellStyle name="40% - Accent6 3 5 2 7" xfId="39757"/>
    <cellStyle name="40% - Accent6 3 5 2 8" xfId="40178"/>
    <cellStyle name="40% - Accent6 3 5 2 9" xfId="40530"/>
    <cellStyle name="40% - Accent6 3 5 3" xfId="36155"/>
    <cellStyle name="40% - Accent6 3 5 3 10" xfId="41756"/>
    <cellStyle name="40% - Accent6 3 5 3 2" xfId="37745"/>
    <cellStyle name="40% - Accent6 3 5 3 3" xfId="38338"/>
    <cellStyle name="40% - Accent6 3 5 3 4" xfId="38863"/>
    <cellStyle name="40% - Accent6 3 5 3 5" xfId="39367"/>
    <cellStyle name="40% - Accent6 3 5 3 6" xfId="39831"/>
    <cellStyle name="40% - Accent6 3 5 3 7" xfId="40250"/>
    <cellStyle name="40% - Accent6 3 5 3 8" xfId="40602"/>
    <cellStyle name="40% - Accent6 3 5 3 9" xfId="41165"/>
    <cellStyle name="40% - Accent6 3 5 4" xfId="37271"/>
    <cellStyle name="40% - Accent6 3 5 5" xfId="36753"/>
    <cellStyle name="40% - Accent6 3 5 6" xfId="37024"/>
    <cellStyle name="40% - Accent6 3 5 7" xfId="37963"/>
    <cellStyle name="40% - Accent6 3 5 8" xfId="39196"/>
    <cellStyle name="40% - Accent6 3 5 9" xfId="36349"/>
    <cellStyle name="40% - Accent6 3 6" xfId="1037"/>
    <cellStyle name="40% - Accent6 3 6 10" xfId="40940"/>
    <cellStyle name="40% - Accent6 3 6 11" xfId="41556"/>
    <cellStyle name="40% - Accent6 3 6 12" xfId="35930"/>
    <cellStyle name="40% - Accent6 3 6 2" xfId="36237"/>
    <cellStyle name="40% - Accent6 3 6 2 10" xfId="41757"/>
    <cellStyle name="40% - Accent6 3 6 2 2" xfId="37746"/>
    <cellStyle name="40% - Accent6 3 6 2 3" xfId="38339"/>
    <cellStyle name="40% - Accent6 3 6 2 4" xfId="38864"/>
    <cellStyle name="40% - Accent6 3 6 2 5" xfId="39368"/>
    <cellStyle name="40% - Accent6 3 6 2 6" xfId="39832"/>
    <cellStyle name="40% - Accent6 3 6 2 7" xfId="40251"/>
    <cellStyle name="40% - Accent6 3 6 2 8" xfId="40603"/>
    <cellStyle name="40% - Accent6 3 6 2 9" xfId="41247"/>
    <cellStyle name="40% - Accent6 3 6 3" xfId="37527"/>
    <cellStyle name="40% - Accent6 3 6 4" xfId="38131"/>
    <cellStyle name="40% - Accent6 3 6 5" xfId="38654"/>
    <cellStyle name="40% - Accent6 3 6 6" xfId="39171"/>
    <cellStyle name="40% - Accent6 3 6 7" xfId="39647"/>
    <cellStyle name="40% - Accent6 3 6 8" xfId="40076"/>
    <cellStyle name="40% - Accent6 3 6 9" xfId="40446"/>
    <cellStyle name="40% - Accent6 3 7" xfId="1038"/>
    <cellStyle name="40% - Accent6 3 7 10" xfId="40881"/>
    <cellStyle name="40% - Accent6 3 7 11" xfId="41497"/>
    <cellStyle name="40% - Accent6 3 7 12" xfId="35866"/>
    <cellStyle name="40% - Accent6 3 7 2" xfId="36178"/>
    <cellStyle name="40% - Accent6 3 7 2 2" xfId="41188"/>
    <cellStyle name="40% - Accent6 3 7 2 3" xfId="41758"/>
    <cellStyle name="40% - Accent6 3 7 3" xfId="37309"/>
    <cellStyle name="40% - Accent6 3 7 4" xfId="37907"/>
    <cellStyle name="40% - Accent6 3 7 5" xfId="38493"/>
    <cellStyle name="40% - Accent6 3 7 6" xfId="39019"/>
    <cellStyle name="40% - Accent6 3 7 7" xfId="37061"/>
    <cellStyle name="40% - Accent6 3 7 8" xfId="36666"/>
    <cellStyle name="40% - Accent6 3 7 9" xfId="40369"/>
    <cellStyle name="40% - Accent6 3 8" xfId="36071"/>
    <cellStyle name="40% - Accent6 3 8 10" xfId="41759"/>
    <cellStyle name="40% - Accent6 3 8 2" xfId="37742"/>
    <cellStyle name="40% - Accent6 3 8 3" xfId="38335"/>
    <cellStyle name="40% - Accent6 3 8 4" xfId="38860"/>
    <cellStyle name="40% - Accent6 3 8 5" xfId="39364"/>
    <cellStyle name="40% - Accent6 3 8 6" xfId="39828"/>
    <cellStyle name="40% - Accent6 3 8 7" xfId="40247"/>
    <cellStyle name="40% - Accent6 3 8 8" xfId="40599"/>
    <cellStyle name="40% - Accent6 3 8 9" xfId="41081"/>
    <cellStyle name="40% - Accent6 3 9" xfId="36597"/>
    <cellStyle name="40% - Accent6 3_10.3-11.1" xfId="4141"/>
    <cellStyle name="40% - Accent6 30" xfId="43299"/>
    <cellStyle name="40% - Accent6 31" xfId="47785"/>
    <cellStyle name="40% - Accent6 32" xfId="48126"/>
    <cellStyle name="40% - Accent6 33" xfId="47891"/>
    <cellStyle name="40% - Accent6 34" xfId="48569"/>
    <cellStyle name="40% - Accent6 35" xfId="47825"/>
    <cellStyle name="40% - Accent6 36" xfId="47926"/>
    <cellStyle name="40% - Accent6 37" xfId="48012"/>
    <cellStyle name="40% - Accent6 38" xfId="48369"/>
    <cellStyle name="40% - Accent6 39" xfId="49575"/>
    <cellStyle name="40% - Accent6 4" xfId="66"/>
    <cellStyle name="40% - Accent6 4 2" xfId="1039"/>
    <cellStyle name="40% - Accent6 4 3" xfId="35697"/>
    <cellStyle name="40% - Accent6 4_10.3-11.1" xfId="4142"/>
    <cellStyle name="40% - Accent6 40" xfId="49733"/>
    <cellStyle name="40% - Accent6 41" xfId="49736"/>
    <cellStyle name="40% - Accent6 5" xfId="67"/>
    <cellStyle name="40% - Accent6 5 2" xfId="4143"/>
    <cellStyle name="40% - Accent6 5_10.3-11.1" xfId="4144"/>
    <cellStyle name="40% - Accent6 6" xfId="4145"/>
    <cellStyle name="40% - Accent6 6 2" xfId="4146"/>
    <cellStyle name="40% - Accent6 6 2 2" xfId="43301"/>
    <cellStyle name="40% - Accent6 6 3" xfId="42109"/>
    <cellStyle name="40% - Accent6 6 4" xfId="43300"/>
    <cellStyle name="40% - Accent6 6 5" xfId="48484"/>
    <cellStyle name="40% - Accent6 6 6" xfId="49671"/>
    <cellStyle name="40% - Accent6 6_10.3-11.1" xfId="4147"/>
    <cellStyle name="40% - Accent6 7" xfId="4148"/>
    <cellStyle name="40% - Accent6 7 2" xfId="4149"/>
    <cellStyle name="40% - Accent6 7 2 2" xfId="43303"/>
    <cellStyle name="40% - Accent6 7 3" xfId="43302"/>
    <cellStyle name="40% - Accent6 7 4" xfId="48201"/>
    <cellStyle name="40% - Accent6 7_10.3-11.1" xfId="4150"/>
    <cellStyle name="40% - Accent6 8" xfId="4151"/>
    <cellStyle name="40% - Accent6 8 2" xfId="4152"/>
    <cellStyle name="40% - Accent6 8 2 2" xfId="43305"/>
    <cellStyle name="40% - Accent6 8 3" xfId="43304"/>
    <cellStyle name="40% - Accent6 8_10.3-11.1" xfId="4153"/>
    <cellStyle name="40% - Accent6 9" xfId="4154"/>
    <cellStyle name="40% - Accent6 9 2" xfId="4155"/>
    <cellStyle name="40% - Accent6 9 2 2" xfId="43307"/>
    <cellStyle name="40% - Accent6 9 3" xfId="43306"/>
    <cellStyle name="40% - Accent6 9_10.3-11.1" xfId="4156"/>
    <cellStyle name="6-0" xfId="4157"/>
    <cellStyle name="60% - Accent1" xfId="68" builtinId="32" customBuiltin="1"/>
    <cellStyle name="60% - Accent1 10" xfId="4158"/>
    <cellStyle name="60% - Accent1 10 2" xfId="43308"/>
    <cellStyle name="60% - Accent1 11" xfId="4159"/>
    <cellStyle name="60% - Accent1 11 2" xfId="43309"/>
    <cellStyle name="60% - Accent1 12" xfId="4160"/>
    <cellStyle name="60% - Accent1 12 2" xfId="43310"/>
    <cellStyle name="60% - Accent1 13" xfId="2609"/>
    <cellStyle name="60% - Accent1 13 2" xfId="43311"/>
    <cellStyle name="60% - Accent1 14" xfId="43312"/>
    <cellStyle name="60% - Accent1 15" xfId="43313"/>
    <cellStyle name="60% - Accent1 16" xfId="43314"/>
    <cellStyle name="60% - Accent1 17" xfId="43315"/>
    <cellStyle name="60% - Accent1 18" xfId="47630"/>
    <cellStyle name="60% - Accent1 2" xfId="69"/>
    <cellStyle name="60% - Accent1 2 10" xfId="38467"/>
    <cellStyle name="60% - Accent1 2 11" xfId="47871"/>
    <cellStyle name="60% - Accent1 2 2" xfId="1040"/>
    <cellStyle name="60% - Accent1 2 2 10" xfId="40388"/>
    <cellStyle name="60% - Accent1 2 2 11" xfId="43316"/>
    <cellStyle name="60% - Accent1 2 2 2" xfId="1041"/>
    <cellStyle name="60% - Accent1 2 2 3" xfId="1042"/>
    <cellStyle name="60% - Accent1 2 2 4" xfId="4161"/>
    <cellStyle name="60% - Accent1 2 2 4 2" xfId="36758"/>
    <cellStyle name="60% - Accent1 2 2 5" xfId="36461"/>
    <cellStyle name="60% - Accent1 2 2 6" xfId="38529"/>
    <cellStyle name="60% - Accent1 2 2 7" xfId="39055"/>
    <cellStyle name="60% - Accent1 2 2 8" xfId="39535"/>
    <cellStyle name="60% - Accent1 2 2 9" xfId="40000"/>
    <cellStyle name="60% - Accent1 2 3" xfId="1043"/>
    <cellStyle name="60% - Accent1 2 3 2" xfId="43317"/>
    <cellStyle name="60% - Accent1 2 4" xfId="1044"/>
    <cellStyle name="60% - Accent1 2 4 2" xfId="36477"/>
    <cellStyle name="60% - Accent1 2 5" xfId="37081"/>
    <cellStyle name="60% - Accent1 2 6" xfId="36979"/>
    <cellStyle name="60% - Accent1 2 7" xfId="38608"/>
    <cellStyle name="60% - Accent1 2 8" xfId="38547"/>
    <cellStyle name="60% - Accent1 2 9" xfId="37361"/>
    <cellStyle name="60% - Accent1 3" xfId="70"/>
    <cellStyle name="60% - Accent1 3 2" xfId="35655"/>
    <cellStyle name="60% - Accent1 4" xfId="71"/>
    <cellStyle name="60% - Accent1 4 2" xfId="35698"/>
    <cellStyle name="60% - Accent1 5" xfId="72"/>
    <cellStyle name="60% - Accent1 6" xfId="4162"/>
    <cellStyle name="60% - Accent1 6 2" xfId="42110"/>
    <cellStyle name="60% - Accent1 6 3" xfId="43318"/>
    <cellStyle name="60% - Accent1 6 4" xfId="48465"/>
    <cellStyle name="60% - Accent1 7" xfId="4163"/>
    <cellStyle name="60% - Accent1 7 2" xfId="43319"/>
    <cellStyle name="60% - Accent1 7 3" xfId="48236"/>
    <cellStyle name="60% - Accent1 8" xfId="4164"/>
    <cellStyle name="60% - Accent1 8 2" xfId="43320"/>
    <cellStyle name="60% - Accent1 9" xfId="4165"/>
    <cellStyle name="60% - Accent1 9 2" xfId="43321"/>
    <cellStyle name="60% - Accent2" xfId="73" builtinId="36" customBuiltin="1"/>
    <cellStyle name="60% - Accent2 10" xfId="4166"/>
    <cellStyle name="60% - Accent2 10 2" xfId="43322"/>
    <cellStyle name="60% - Accent2 11" xfId="4167"/>
    <cellStyle name="60% - Accent2 11 2" xfId="43323"/>
    <cellStyle name="60% - Accent2 12" xfId="4168"/>
    <cellStyle name="60% - Accent2 12 2" xfId="43324"/>
    <cellStyle name="60% - Accent2 13" xfId="2610"/>
    <cellStyle name="60% - Accent2 13 2" xfId="43325"/>
    <cellStyle name="60% - Accent2 14" xfId="43326"/>
    <cellStyle name="60% - Accent2 15" xfId="43327"/>
    <cellStyle name="60% - Accent2 16" xfId="43328"/>
    <cellStyle name="60% - Accent2 17" xfId="43329"/>
    <cellStyle name="60% - Accent2 2" xfId="74"/>
    <cellStyle name="60% - Accent2 2 10" xfId="38657"/>
    <cellStyle name="60% - Accent2 2 11" xfId="47873"/>
    <cellStyle name="60% - Accent2 2 2" xfId="1045"/>
    <cellStyle name="60% - Accent2 2 2 10" xfId="40386"/>
    <cellStyle name="60% - Accent2 2 2 11" xfId="43330"/>
    <cellStyle name="60% - Accent2 2 2 2" xfId="1046"/>
    <cellStyle name="60% - Accent2 2 2 3" xfId="1047"/>
    <cellStyle name="60% - Accent2 2 2 4" xfId="4169"/>
    <cellStyle name="60% - Accent2 2 2 4 2" xfId="36760"/>
    <cellStyle name="60% - Accent2 2 2 5" xfId="36585"/>
    <cellStyle name="60% - Accent2 2 2 6" xfId="38528"/>
    <cellStyle name="60% - Accent2 2 2 7" xfId="39051"/>
    <cellStyle name="60% - Accent2 2 2 8" xfId="39534"/>
    <cellStyle name="60% - Accent2 2 2 9" xfId="39999"/>
    <cellStyle name="60% - Accent2 2 3" xfId="1048"/>
    <cellStyle name="60% - Accent2 2 3 2" xfId="43331"/>
    <cellStyle name="60% - Accent2 2 4" xfId="1049"/>
    <cellStyle name="60% - Accent2 2 4 2" xfId="36478"/>
    <cellStyle name="60% - Accent2 2 5" xfId="37083"/>
    <cellStyle name="60% - Accent2 2 6" xfId="38084"/>
    <cellStyle name="60% - Accent2 2 7" xfId="36528"/>
    <cellStyle name="60% - Accent2 2 8" xfId="38581"/>
    <cellStyle name="60% - Accent2 2 9" xfId="37362"/>
    <cellStyle name="60% - Accent2 3" xfId="75"/>
    <cellStyle name="60% - Accent2 3 2" xfId="35656"/>
    <cellStyle name="60% - Accent2 4" xfId="76"/>
    <cellStyle name="60% - Accent2 4 2" xfId="35699"/>
    <cellStyle name="60% - Accent2 5" xfId="77"/>
    <cellStyle name="60% - Accent2 6" xfId="4170"/>
    <cellStyle name="60% - Accent2 6 2" xfId="43332"/>
    <cellStyle name="60% - Accent2 6 3" xfId="48469"/>
    <cellStyle name="60% - Accent2 7" xfId="4171"/>
    <cellStyle name="60% - Accent2 7 2" xfId="43333"/>
    <cellStyle name="60% - Accent2 8" xfId="4172"/>
    <cellStyle name="60% - Accent2 8 2" xfId="43334"/>
    <cellStyle name="60% - Accent2 9" xfId="4173"/>
    <cellStyle name="60% - Accent2 9 2" xfId="43335"/>
    <cellStyle name="60% - Accent3" xfId="78" builtinId="40" customBuiltin="1"/>
    <cellStyle name="60% - Accent3 10" xfId="4174"/>
    <cellStyle name="60% - Accent3 10 2" xfId="43336"/>
    <cellStyle name="60% - Accent3 11" xfId="4175"/>
    <cellStyle name="60% - Accent3 11 2" xfId="43337"/>
    <cellStyle name="60% - Accent3 12" xfId="4176"/>
    <cellStyle name="60% - Accent3 12 2" xfId="43338"/>
    <cellStyle name="60% - Accent3 13" xfId="2611"/>
    <cellStyle name="60% - Accent3 13 2" xfId="43339"/>
    <cellStyle name="60% - Accent3 14" xfId="43340"/>
    <cellStyle name="60% - Accent3 15" xfId="43341"/>
    <cellStyle name="60% - Accent3 16" xfId="43342"/>
    <cellStyle name="60% - Accent3 17" xfId="43343"/>
    <cellStyle name="60% - Accent3 18" xfId="47631"/>
    <cellStyle name="60% - Accent3 2" xfId="79"/>
    <cellStyle name="60% - Accent3 2 10" xfId="40036"/>
    <cellStyle name="60% - Accent3 2 11" xfId="47875"/>
    <cellStyle name="60% - Accent3 2 2" xfId="1050"/>
    <cellStyle name="60% - Accent3 2 2 10" xfId="40383"/>
    <cellStyle name="60% - Accent3 2 2 11" xfId="43344"/>
    <cellStyle name="60% - Accent3 2 2 2" xfId="1051"/>
    <cellStyle name="60% - Accent3 2 2 3" xfId="1052"/>
    <cellStyle name="60% - Accent3 2 2 4" xfId="4177"/>
    <cellStyle name="60% - Accent3 2 2 4 2" xfId="36762"/>
    <cellStyle name="60% - Accent3 2 2 5" xfId="37958"/>
    <cellStyle name="60% - Accent3 2 2 6" xfId="38527"/>
    <cellStyle name="60% - Accent3 2 2 7" xfId="39050"/>
    <cellStyle name="60% - Accent3 2 2 8" xfId="39533"/>
    <cellStyle name="60% - Accent3 2 2 9" xfId="39997"/>
    <cellStyle name="60% - Accent3 2 3" xfId="1053"/>
    <cellStyle name="60% - Accent3 2 3 2" xfId="43345"/>
    <cellStyle name="60% - Accent3 2 4" xfId="1054"/>
    <cellStyle name="60% - Accent3 2 4 2" xfId="36479"/>
    <cellStyle name="60% - Accent3 2 5" xfId="37082"/>
    <cellStyle name="60% - Accent3 2 6" xfId="36496"/>
    <cellStyle name="60% - Accent3 2 7" xfId="38057"/>
    <cellStyle name="60% - Accent3 2 8" xfId="38974"/>
    <cellStyle name="60% - Accent3 2 9" xfId="36510"/>
    <cellStyle name="60% - Accent3 3" xfId="80"/>
    <cellStyle name="60% - Accent3 3 2" xfId="35657"/>
    <cellStyle name="60% - Accent3 4" xfId="81"/>
    <cellStyle name="60% - Accent3 4 2" xfId="35700"/>
    <cellStyle name="60% - Accent3 5" xfId="82"/>
    <cellStyle name="60% - Accent3 6" xfId="4178"/>
    <cellStyle name="60% - Accent3 6 2" xfId="42111"/>
    <cellStyle name="60% - Accent3 6 3" xfId="43346"/>
    <cellStyle name="60% - Accent3 6 4" xfId="48473"/>
    <cellStyle name="60% - Accent3 7" xfId="4179"/>
    <cellStyle name="60% - Accent3 7 2" xfId="43347"/>
    <cellStyle name="60% - Accent3 7 3" xfId="48248"/>
    <cellStyle name="60% - Accent3 8" xfId="4180"/>
    <cellStyle name="60% - Accent3 8 2" xfId="43348"/>
    <cellStyle name="60% - Accent3 9" xfId="4181"/>
    <cellStyle name="60% - Accent3 9 2" xfId="43349"/>
    <cellStyle name="60% - Accent4" xfId="83" builtinId="44" customBuiltin="1"/>
    <cellStyle name="60% - Accent4 10" xfId="4182"/>
    <cellStyle name="60% - Accent4 10 2" xfId="43350"/>
    <cellStyle name="60% - Accent4 11" xfId="4183"/>
    <cellStyle name="60% - Accent4 11 2" xfId="43351"/>
    <cellStyle name="60% - Accent4 12" xfId="4184"/>
    <cellStyle name="60% - Accent4 12 2" xfId="43352"/>
    <cellStyle name="60% - Accent4 13" xfId="2612"/>
    <cellStyle name="60% - Accent4 13 2" xfId="43353"/>
    <cellStyle name="60% - Accent4 14" xfId="43354"/>
    <cellStyle name="60% - Accent4 15" xfId="43355"/>
    <cellStyle name="60% - Accent4 16" xfId="43356"/>
    <cellStyle name="60% - Accent4 17" xfId="43357"/>
    <cellStyle name="60% - Accent4 18" xfId="47632"/>
    <cellStyle name="60% - Accent4 2" xfId="84"/>
    <cellStyle name="60% - Accent4 2 10" xfId="36993"/>
    <cellStyle name="60% - Accent4 2 11" xfId="47876"/>
    <cellStyle name="60% - Accent4 2 2" xfId="1055"/>
    <cellStyle name="60% - Accent4 2 2 10" xfId="40382"/>
    <cellStyle name="60% - Accent4 2 2 11" xfId="43358"/>
    <cellStyle name="60% - Accent4 2 2 2" xfId="1056"/>
    <cellStyle name="60% - Accent4 2 2 3" xfId="1057"/>
    <cellStyle name="60% - Accent4 2 2 4" xfId="4185"/>
    <cellStyle name="60% - Accent4 2 2 4 2" xfId="36764"/>
    <cellStyle name="60% - Accent4 2 2 5" xfId="37956"/>
    <cellStyle name="60% - Accent4 2 2 6" xfId="38521"/>
    <cellStyle name="60% - Accent4 2 2 7" xfId="39049"/>
    <cellStyle name="60% - Accent4 2 2 8" xfId="36826"/>
    <cellStyle name="60% - Accent4 2 2 9" xfId="39994"/>
    <cellStyle name="60% - Accent4 2 3" xfId="1058"/>
    <cellStyle name="60% - Accent4 2 3 2" xfId="43359"/>
    <cellStyle name="60% - Accent4 2 4" xfId="1059"/>
    <cellStyle name="60% - Accent4 2 4 2" xfId="36480"/>
    <cellStyle name="60% - Accent4 2 5" xfId="36575"/>
    <cellStyle name="60% - Accent4 2 6" xfId="36646"/>
    <cellStyle name="60% - Accent4 2 7" xfId="37190"/>
    <cellStyle name="60% - Accent4 2 8" xfId="38011"/>
    <cellStyle name="60% - Accent4 2 9" xfId="39600"/>
    <cellStyle name="60% - Accent4 3" xfId="85"/>
    <cellStyle name="60% - Accent4 3 2" xfId="35658"/>
    <cellStyle name="60% - Accent4 4" xfId="86"/>
    <cellStyle name="60% - Accent4 4 2" xfId="35701"/>
    <cellStyle name="60% - Accent4 5" xfId="87"/>
    <cellStyle name="60% - Accent4 6" xfId="4186"/>
    <cellStyle name="60% - Accent4 6 2" xfId="42112"/>
    <cellStyle name="60% - Accent4 6 3" xfId="43360"/>
    <cellStyle name="60% - Accent4 6 4" xfId="48477"/>
    <cellStyle name="60% - Accent4 7" xfId="4187"/>
    <cellStyle name="60% - Accent4 7 2" xfId="43361"/>
    <cellStyle name="60% - Accent4 7 3" xfId="48234"/>
    <cellStyle name="60% - Accent4 8" xfId="4188"/>
    <cellStyle name="60% - Accent4 8 2" xfId="43362"/>
    <cellStyle name="60% - Accent4 9" xfId="4189"/>
    <cellStyle name="60% - Accent4 9 2" xfId="43363"/>
    <cellStyle name="60% - Accent5" xfId="88" builtinId="48" customBuiltin="1"/>
    <cellStyle name="60% - Accent5 10" xfId="4190"/>
    <cellStyle name="60% - Accent5 10 2" xfId="43364"/>
    <cellStyle name="60% - Accent5 11" xfId="4191"/>
    <cellStyle name="60% - Accent5 11 2" xfId="43365"/>
    <cellStyle name="60% - Accent5 12" xfId="4192"/>
    <cellStyle name="60% - Accent5 12 2" xfId="43366"/>
    <cellStyle name="60% - Accent5 13" xfId="2613"/>
    <cellStyle name="60% - Accent5 13 2" xfId="43367"/>
    <cellStyle name="60% - Accent5 14" xfId="43368"/>
    <cellStyle name="60% - Accent5 15" xfId="43369"/>
    <cellStyle name="60% - Accent5 16" xfId="43370"/>
    <cellStyle name="60% - Accent5 17" xfId="43371"/>
    <cellStyle name="60% - Accent5 2" xfId="89"/>
    <cellStyle name="60% - Accent5 2 10" xfId="39580"/>
    <cellStyle name="60% - Accent5 2 11" xfId="47877"/>
    <cellStyle name="60% - Accent5 2 2" xfId="1060"/>
    <cellStyle name="60% - Accent5 2 2 10" xfId="40381"/>
    <cellStyle name="60% - Accent5 2 2 11" xfId="43372"/>
    <cellStyle name="60% - Accent5 2 2 2" xfId="1061"/>
    <cellStyle name="60% - Accent5 2 2 3" xfId="1062"/>
    <cellStyle name="60% - Accent5 2 2 4" xfId="4193"/>
    <cellStyle name="60% - Accent5 2 2 4 2" xfId="36766"/>
    <cellStyle name="60% - Accent5 2 2 5" xfId="37953"/>
    <cellStyle name="60% - Accent5 2 2 6" xfId="38069"/>
    <cellStyle name="60% - Accent5 2 2 7" xfId="37107"/>
    <cellStyle name="60% - Accent5 2 2 8" xfId="38166"/>
    <cellStyle name="60% - Accent5 2 2 9" xfId="39992"/>
    <cellStyle name="60% - Accent5 2 3" xfId="1063"/>
    <cellStyle name="60% - Accent5 2 3 2" xfId="43373"/>
    <cellStyle name="60% - Accent5 2 4" xfId="1064"/>
    <cellStyle name="60% - Accent5 2 4 2" xfId="36481"/>
    <cellStyle name="60% - Accent5 2 5" xfId="36551"/>
    <cellStyle name="60% - Accent5 2 6" xfId="37450"/>
    <cellStyle name="60% - Accent5 2 7" xfId="38567"/>
    <cellStyle name="60% - Accent5 2 8" xfId="39125"/>
    <cellStyle name="60% - Accent5 2 9" xfId="36606"/>
    <cellStyle name="60% - Accent5 3" xfId="90"/>
    <cellStyle name="60% - Accent5 3 2" xfId="35659"/>
    <cellStyle name="60% - Accent5 4" xfId="91"/>
    <cellStyle name="60% - Accent5 4 2" xfId="35702"/>
    <cellStyle name="60% - Accent5 5" xfId="92"/>
    <cellStyle name="60% - Accent5 6" xfId="4194"/>
    <cellStyle name="60% - Accent5 6 2" xfId="43374"/>
    <cellStyle name="60% - Accent5 6 3" xfId="48481"/>
    <cellStyle name="60% - Accent5 7" xfId="4195"/>
    <cellStyle name="60% - Accent5 7 2" xfId="43375"/>
    <cellStyle name="60% - Accent5 8" xfId="4196"/>
    <cellStyle name="60% - Accent5 8 2" xfId="43376"/>
    <cellStyle name="60% - Accent5 9" xfId="4197"/>
    <cellStyle name="60% - Accent5 9 2" xfId="43377"/>
    <cellStyle name="60% - Accent6" xfId="93" builtinId="52" customBuiltin="1"/>
    <cellStyle name="60% - Accent6 10" xfId="4198"/>
    <cellStyle name="60% - Accent6 10 2" xfId="43378"/>
    <cellStyle name="60% - Accent6 11" xfId="4199"/>
    <cellStyle name="60% - Accent6 11 2" xfId="43379"/>
    <cellStyle name="60% - Accent6 12" xfId="4200"/>
    <cellStyle name="60% - Accent6 12 2" xfId="43380"/>
    <cellStyle name="60% - Accent6 13" xfId="2614"/>
    <cellStyle name="60% - Accent6 13 2" xfId="43381"/>
    <cellStyle name="60% - Accent6 14" xfId="43382"/>
    <cellStyle name="60% - Accent6 15" xfId="43383"/>
    <cellStyle name="60% - Accent6 16" xfId="43384"/>
    <cellStyle name="60% - Accent6 17" xfId="43385"/>
    <cellStyle name="60% - Accent6 18" xfId="47633"/>
    <cellStyle name="60% - Accent6 2" xfId="94"/>
    <cellStyle name="60% - Accent6 2 10" xfId="38893"/>
    <cellStyle name="60% - Accent6 2 11" xfId="47878"/>
    <cellStyle name="60% - Accent6 2 2" xfId="1065"/>
    <cellStyle name="60% - Accent6 2 2 10" xfId="39771"/>
    <cellStyle name="60% - Accent6 2 2 11" xfId="43386"/>
    <cellStyle name="60% - Accent6 2 2 2" xfId="1066"/>
    <cellStyle name="60% - Accent6 2 2 3" xfId="1067"/>
    <cellStyle name="60% - Accent6 2 2 4" xfId="4201"/>
    <cellStyle name="60% - Accent6 2 2 4 2" xfId="36768"/>
    <cellStyle name="60% - Accent6 2 2 5" xfId="36951"/>
    <cellStyle name="60% - Accent6 2 2 6" xfId="38066"/>
    <cellStyle name="60% - Accent6 2 2 7" xfId="37459"/>
    <cellStyle name="60% - Accent6 2 2 8" xfId="36784"/>
    <cellStyle name="60% - Accent6 2 2 9" xfId="39991"/>
    <cellStyle name="60% - Accent6 2 3" xfId="1068"/>
    <cellStyle name="60% - Accent6 2 3 2" xfId="43387"/>
    <cellStyle name="60% - Accent6 2 4" xfId="1069"/>
    <cellStyle name="60% - Accent6 2 4 2" xfId="36482"/>
    <cellStyle name="60% - Accent6 2 5" xfId="37475"/>
    <cellStyle name="60% - Accent6 2 6" xfId="37039"/>
    <cellStyle name="60% - Accent6 2 7" xfId="36347"/>
    <cellStyle name="60% - Accent6 2 8" xfId="37158"/>
    <cellStyle name="60% - Accent6 2 9" xfId="39107"/>
    <cellStyle name="60% - Accent6 3" xfId="95"/>
    <cellStyle name="60% - Accent6 3 2" xfId="35660"/>
    <cellStyle name="60% - Accent6 4" xfId="96"/>
    <cellStyle name="60% - Accent6 4 2" xfId="35703"/>
    <cellStyle name="60% - Accent6 5" xfId="97"/>
    <cellStyle name="60% - Accent6 6" xfId="4202"/>
    <cellStyle name="60% - Accent6 6 2" xfId="42113"/>
    <cellStyle name="60% - Accent6 6 3" xfId="43388"/>
    <cellStyle name="60% - Accent6 6 4" xfId="48485"/>
    <cellStyle name="60% - Accent6 7" xfId="4203"/>
    <cellStyle name="60% - Accent6 7 2" xfId="43389"/>
    <cellStyle name="60% - Accent6 7 3" xfId="48199"/>
    <cellStyle name="60% - Accent6 8" xfId="4204"/>
    <cellStyle name="60% - Accent6 8 2" xfId="43390"/>
    <cellStyle name="60% - Accent6 9" xfId="4205"/>
    <cellStyle name="60% - Accent6 9 2" xfId="43391"/>
    <cellStyle name="9999/99/99" xfId="2615"/>
    <cellStyle name="9999/99/99 2" xfId="43392"/>
    <cellStyle name="9999/99/99 2 2" xfId="43393"/>
    <cellStyle name="9999/99/99 2 2 2" xfId="43394"/>
    <cellStyle name="9999/99/99 2 2 2 2" xfId="43395"/>
    <cellStyle name="9999/99/99 2 2 2 2 2" xfId="43396"/>
    <cellStyle name="9999/99/99 2 2 2 3" xfId="43397"/>
    <cellStyle name="9999/99/99 2 2 2 3 2" xfId="43398"/>
    <cellStyle name="9999/99/99 2 2 2 4" xfId="43399"/>
    <cellStyle name="9999/99/99 2 2 2 4 2" xfId="43400"/>
    <cellStyle name="9999/99/99 2 2 2 5" xfId="43401"/>
    <cellStyle name="9999/99/99 2 2 3" xfId="43402"/>
    <cellStyle name="9999/99/99 2 2 4" xfId="43403"/>
    <cellStyle name="9999/99/99 2 3" xfId="43404"/>
    <cellStyle name="9999/99/99 2 4" xfId="43405"/>
    <cellStyle name="9999/99/99 3" xfId="43406"/>
    <cellStyle name="9999/99/99 4" xfId="43407"/>
    <cellStyle name="Accent1" xfId="98" builtinId="29" customBuiltin="1"/>
    <cellStyle name="Accent1 - 20%" xfId="4206"/>
    <cellStyle name="Accent1 - 40%" xfId="4207"/>
    <cellStyle name="Accent1 - 60%" xfId="4208"/>
    <cellStyle name="Accent1 10" xfId="4209"/>
    <cellStyle name="Accent1 10 2" xfId="43408"/>
    <cellStyle name="Accent1 11" xfId="4210"/>
    <cellStyle name="Accent1 11 2" xfId="43409"/>
    <cellStyle name="Accent1 12" xfId="4211"/>
    <cellStyle name="Accent1 12 2" xfId="43410"/>
    <cellStyle name="Accent1 13" xfId="2616"/>
    <cellStyle name="Accent1 13 2" xfId="43411"/>
    <cellStyle name="Accent1 14" xfId="43412"/>
    <cellStyle name="Accent1 15" xfId="43413"/>
    <cellStyle name="Accent1 16" xfId="43414"/>
    <cellStyle name="Accent1 17" xfId="43415"/>
    <cellStyle name="Accent1 18" xfId="47634"/>
    <cellStyle name="Accent1 19" xfId="47768"/>
    <cellStyle name="Accent1 2" xfId="99"/>
    <cellStyle name="Accent1 2 10" xfId="36896"/>
    <cellStyle name="Accent1 2 11" xfId="47880"/>
    <cellStyle name="Accent1 2 2" xfId="1070"/>
    <cellStyle name="Accent1 2 2 10" xfId="40010"/>
    <cellStyle name="Accent1 2 2 11" xfId="43416"/>
    <cellStyle name="Accent1 2 2 2" xfId="1071"/>
    <cellStyle name="Accent1 2 2 3" xfId="1072"/>
    <cellStyle name="Accent1 2 2 4" xfId="4212"/>
    <cellStyle name="Accent1 2 2 4 2" xfId="36770"/>
    <cellStyle name="Accent1 2 2 5" xfId="37952"/>
    <cellStyle name="Accent1 2 2 6" xfId="36892"/>
    <cellStyle name="Accent1 2 2 7" xfId="37432"/>
    <cellStyle name="Accent1 2 2 8" xfId="36350"/>
    <cellStyle name="Accent1 2 2 9" xfId="39985"/>
    <cellStyle name="Accent1 2 3" xfId="1073"/>
    <cellStyle name="Accent1 2 3 2" xfId="43417"/>
    <cellStyle name="Accent1 2 4" xfId="1074"/>
    <cellStyle name="Accent1 2 4 2" xfId="36483"/>
    <cellStyle name="Accent1 2 5" xfId="36635"/>
    <cellStyle name="Accent1 2 6" xfId="37062"/>
    <cellStyle name="Accent1 2 7" xfId="38605"/>
    <cellStyle name="Accent1 2 8" xfId="36850"/>
    <cellStyle name="Accent1 2 9" xfId="39567"/>
    <cellStyle name="Accent1 20" xfId="48107"/>
    <cellStyle name="Accent1 21" xfId="48572"/>
    <cellStyle name="Accent1 22" xfId="48568"/>
    <cellStyle name="Accent1 23" xfId="48717"/>
    <cellStyle name="Accent1 24" xfId="48084"/>
    <cellStyle name="Accent1 25" xfId="48706"/>
    <cellStyle name="Accent1 26" xfId="48144"/>
    <cellStyle name="Accent1 27" xfId="49558"/>
    <cellStyle name="Accent1 28" xfId="49716"/>
    <cellStyle name="Accent1 29" xfId="49748"/>
    <cellStyle name="Accent1 3" xfId="100"/>
    <cellStyle name="Accent1 3 2" xfId="35661"/>
    <cellStyle name="Accent1 4" xfId="101"/>
    <cellStyle name="Accent1 4 2" xfId="35704"/>
    <cellStyle name="Accent1 5" xfId="102"/>
    <cellStyle name="Accent1 6" xfId="4213"/>
    <cellStyle name="Accent1 6 2" xfId="42114"/>
    <cellStyle name="Accent1 6 3" xfId="43418"/>
    <cellStyle name="Accent1 6 4" xfId="48462"/>
    <cellStyle name="Accent1 7" xfId="4214"/>
    <cellStyle name="Accent1 7 2" xfId="43419"/>
    <cellStyle name="Accent1 7 3" xfId="48185"/>
    <cellStyle name="Accent1 8" xfId="4215"/>
    <cellStyle name="Accent1 8 2" xfId="43420"/>
    <cellStyle name="Accent1 9" xfId="4216"/>
    <cellStyle name="Accent1 9 2" xfId="43421"/>
    <cellStyle name="Accent2" xfId="103" builtinId="33" customBuiltin="1"/>
    <cellStyle name="Accent2 - 20%" xfId="4217"/>
    <cellStyle name="Accent2 - 40%" xfId="4218"/>
    <cellStyle name="Accent2 - 60%" xfId="4219"/>
    <cellStyle name="Accent2 10" xfId="4220"/>
    <cellStyle name="Accent2 10 2" xfId="43422"/>
    <cellStyle name="Accent2 11" xfId="4221"/>
    <cellStyle name="Accent2 11 2" xfId="43423"/>
    <cellStyle name="Accent2 12" xfId="4222"/>
    <cellStyle name="Accent2 12 2" xfId="43424"/>
    <cellStyle name="Accent2 13" xfId="2617"/>
    <cellStyle name="Accent2 13 2" xfId="43425"/>
    <cellStyle name="Accent2 14" xfId="43426"/>
    <cellStyle name="Accent2 15" xfId="43427"/>
    <cellStyle name="Accent2 16" xfId="43428"/>
    <cellStyle name="Accent2 17" xfId="43429"/>
    <cellStyle name="Accent2 18" xfId="47771"/>
    <cellStyle name="Accent2 19" xfId="48111"/>
    <cellStyle name="Accent2 2" xfId="104"/>
    <cellStyle name="Accent2 2 10" xfId="36832"/>
    <cellStyle name="Accent2 2 11" xfId="47881"/>
    <cellStyle name="Accent2 2 2" xfId="1075"/>
    <cellStyle name="Accent2 2 2 10" xfId="36722"/>
    <cellStyle name="Accent2 2 2 11" xfId="43430"/>
    <cellStyle name="Accent2 2 2 2" xfId="1076"/>
    <cellStyle name="Accent2 2 2 3" xfId="1077"/>
    <cellStyle name="Accent2 2 2 4" xfId="4223"/>
    <cellStyle name="Accent2 2 2 4 2" xfId="36772"/>
    <cellStyle name="Accent2 2 2 5" xfId="37949"/>
    <cellStyle name="Accent2 2 2 6" xfId="37295"/>
    <cellStyle name="Accent2 2 2 7" xfId="36911"/>
    <cellStyle name="Accent2 2 2 8" xfId="39178"/>
    <cellStyle name="Accent2 2 2 9" xfId="39588"/>
    <cellStyle name="Accent2 2 3" xfId="1078"/>
    <cellStyle name="Accent2 2 3 2" xfId="43431"/>
    <cellStyle name="Accent2 2 4" xfId="1079"/>
    <cellStyle name="Accent2 2 4 2" xfId="36484"/>
    <cellStyle name="Accent2 2 5" xfId="37080"/>
    <cellStyle name="Accent2 2 6" xfId="38081"/>
    <cellStyle name="Accent2 2 7" xfId="36864"/>
    <cellStyle name="Accent2 2 8" xfId="36822"/>
    <cellStyle name="Accent2 2 9" xfId="39601"/>
    <cellStyle name="Accent2 20" xfId="48573"/>
    <cellStyle name="Accent2 21" xfId="48702"/>
    <cellStyle name="Accent2 22" xfId="48033"/>
    <cellStyle name="Accent2 23" xfId="48688"/>
    <cellStyle name="Accent2 24" xfId="48737"/>
    <cellStyle name="Accent2 25" xfId="48663"/>
    <cellStyle name="Accent2 26" xfId="49561"/>
    <cellStyle name="Accent2 27" xfId="49719"/>
    <cellStyle name="Accent2 28" xfId="49747"/>
    <cellStyle name="Accent2 3" xfId="105"/>
    <cellStyle name="Accent2 3 2" xfId="35662"/>
    <cellStyle name="Accent2 4" xfId="106"/>
    <cellStyle name="Accent2 4 2" xfId="35705"/>
    <cellStyle name="Accent2 5" xfId="107"/>
    <cellStyle name="Accent2 6" xfId="4224"/>
    <cellStyle name="Accent2 6 2" xfId="43432"/>
    <cellStyle name="Accent2 6 3" xfId="48466"/>
    <cellStyle name="Accent2 7" xfId="4225"/>
    <cellStyle name="Accent2 7 2" xfId="43433"/>
    <cellStyle name="Accent2 8" xfId="4226"/>
    <cellStyle name="Accent2 8 2" xfId="43434"/>
    <cellStyle name="Accent2 9" xfId="4227"/>
    <cellStyle name="Accent2 9 2" xfId="43435"/>
    <cellStyle name="Accent3" xfId="108" builtinId="37" customBuiltin="1"/>
    <cellStyle name="Accent3 - 20%" xfId="4228"/>
    <cellStyle name="Accent3 - 40%" xfId="4229"/>
    <cellStyle name="Accent3 - 60%" xfId="4230"/>
    <cellStyle name="Accent3 10" xfId="4231"/>
    <cellStyle name="Accent3 10 2" xfId="43436"/>
    <cellStyle name="Accent3 11" xfId="4232"/>
    <cellStyle name="Accent3 11 2" xfId="43437"/>
    <cellStyle name="Accent3 12" xfId="4233"/>
    <cellStyle name="Accent3 12 2" xfId="43438"/>
    <cellStyle name="Accent3 13" xfId="2618"/>
    <cellStyle name="Accent3 13 2" xfId="43439"/>
    <cellStyle name="Accent3 14" xfId="43440"/>
    <cellStyle name="Accent3 15" xfId="43441"/>
    <cellStyle name="Accent3 16" xfId="43442"/>
    <cellStyle name="Accent3 17" xfId="43443"/>
    <cellStyle name="Accent3 18" xfId="47774"/>
    <cellStyle name="Accent3 19" xfId="48114"/>
    <cellStyle name="Accent3 2" xfId="109"/>
    <cellStyle name="Accent3 2 10" xfId="40033"/>
    <cellStyle name="Accent3 2 11" xfId="47882"/>
    <cellStyle name="Accent3 2 2" xfId="1080"/>
    <cellStyle name="Accent3 2 2 10" xfId="36971"/>
    <cellStyle name="Accent3 2 2 11" xfId="43444"/>
    <cellStyle name="Accent3 2 2 2" xfId="1081"/>
    <cellStyle name="Accent3 2 2 3" xfId="1082"/>
    <cellStyle name="Accent3 2 2 4" xfId="4234"/>
    <cellStyle name="Accent3 2 2 4 2" xfId="36774"/>
    <cellStyle name="Accent3 2 2 5" xfId="37946"/>
    <cellStyle name="Accent3 2 2 6" xfId="38067"/>
    <cellStyle name="Accent3 2 2 7" xfId="38663"/>
    <cellStyle name="Accent3 2 2 8" xfId="36604"/>
    <cellStyle name="Accent3 2 2 9" xfId="39585"/>
    <cellStyle name="Accent3 2 3" xfId="1083"/>
    <cellStyle name="Accent3 2 3 2" xfId="43445"/>
    <cellStyle name="Accent3 2 4" xfId="1084"/>
    <cellStyle name="Accent3 2 4 2" xfId="36485"/>
    <cellStyle name="Accent3 2 5" xfId="36697"/>
    <cellStyle name="Accent3 2 6" xfId="37982"/>
    <cellStyle name="Accent3 2 7" xfId="36401"/>
    <cellStyle name="Accent3 2 8" xfId="39126"/>
    <cellStyle name="Accent3 2 9" xfId="39072"/>
    <cellStyle name="Accent3 20" xfId="48105"/>
    <cellStyle name="Accent3 21" xfId="48740"/>
    <cellStyle name="Accent3 22" xfId="48653"/>
    <cellStyle name="Accent3 23" xfId="48297"/>
    <cellStyle name="Accent3 24" xfId="49106"/>
    <cellStyle name="Accent3 25" xfId="48707"/>
    <cellStyle name="Accent3 26" xfId="49564"/>
    <cellStyle name="Accent3 27" xfId="49722"/>
    <cellStyle name="Accent3 28" xfId="49744"/>
    <cellStyle name="Accent3 3" xfId="110"/>
    <cellStyle name="Accent3 3 2" xfId="35663"/>
    <cellStyle name="Accent3 4" xfId="111"/>
    <cellStyle name="Accent3 4 2" xfId="35706"/>
    <cellStyle name="Accent3 5" xfId="112"/>
    <cellStyle name="Accent3 6" xfId="4235"/>
    <cellStyle name="Accent3 6 2" xfId="43446"/>
    <cellStyle name="Accent3 6 3" xfId="48470"/>
    <cellStyle name="Accent3 7" xfId="4236"/>
    <cellStyle name="Accent3 7 2" xfId="43447"/>
    <cellStyle name="Accent3 8" xfId="4237"/>
    <cellStyle name="Accent3 8 2" xfId="43448"/>
    <cellStyle name="Accent3 9" xfId="4238"/>
    <cellStyle name="Accent3 9 2" xfId="43449"/>
    <cellStyle name="Accent4" xfId="113" builtinId="41" customBuiltin="1"/>
    <cellStyle name="Accent4 - 20%" xfId="4239"/>
    <cellStyle name="Accent4 - 40%" xfId="4240"/>
    <cellStyle name="Accent4 - 60%" xfId="4241"/>
    <cellStyle name="Accent4 10" xfId="4242"/>
    <cellStyle name="Accent4 10 2" xfId="43450"/>
    <cellStyle name="Accent4 11" xfId="4243"/>
    <cellStyle name="Accent4 11 2" xfId="43451"/>
    <cellStyle name="Accent4 12" xfId="4244"/>
    <cellStyle name="Accent4 12 2" xfId="43452"/>
    <cellStyle name="Accent4 13" xfId="2619"/>
    <cellStyle name="Accent4 13 2" xfId="43453"/>
    <cellStyle name="Accent4 14" xfId="43454"/>
    <cellStyle name="Accent4 15" xfId="43455"/>
    <cellStyle name="Accent4 16" xfId="43456"/>
    <cellStyle name="Accent4 17" xfId="43457"/>
    <cellStyle name="Accent4 18" xfId="47635"/>
    <cellStyle name="Accent4 19" xfId="47777"/>
    <cellStyle name="Accent4 2" xfId="114"/>
    <cellStyle name="Accent4 2 10" xfId="37561"/>
    <cellStyle name="Accent4 2 11" xfId="47883"/>
    <cellStyle name="Accent4 2 2" xfId="1085"/>
    <cellStyle name="Accent4 2 2 10" xfId="40079"/>
    <cellStyle name="Accent4 2 2 11" xfId="43458"/>
    <cellStyle name="Accent4 2 2 2" xfId="1086"/>
    <cellStyle name="Accent4 2 2 3" xfId="1087"/>
    <cellStyle name="Accent4 2 2 4" xfId="4245"/>
    <cellStyle name="Accent4 2 2 4 2" xfId="36776"/>
    <cellStyle name="Accent4 2 2 5" xfId="37535"/>
    <cellStyle name="Accent4 2 2 6" xfId="36891"/>
    <cellStyle name="Accent4 2 2 7" xfId="36875"/>
    <cellStyle name="Accent4 2 2 8" xfId="39532"/>
    <cellStyle name="Accent4 2 2 9" xfId="38012"/>
    <cellStyle name="Accent4 2 3" xfId="1088"/>
    <cellStyle name="Accent4 2 3 2" xfId="43459"/>
    <cellStyle name="Accent4 2 4" xfId="1089"/>
    <cellStyle name="Accent4 2 4 2" xfId="36486"/>
    <cellStyle name="Accent4 2 5" xfId="37476"/>
    <cellStyle name="Accent4 2 6" xfId="36495"/>
    <cellStyle name="Accent4 2 7" xfId="38566"/>
    <cellStyle name="Accent4 2 8" xfId="37392"/>
    <cellStyle name="Accent4 2 9" xfId="38368"/>
    <cellStyle name="Accent4 20" xfId="48117"/>
    <cellStyle name="Accent4 21" xfId="47971"/>
    <cellStyle name="Accent4 22" xfId="48402"/>
    <cellStyle name="Accent4 23" xfId="48281"/>
    <cellStyle name="Accent4 24" xfId="48747"/>
    <cellStyle name="Accent4 25" xfId="48169"/>
    <cellStyle name="Accent4 26" xfId="48413"/>
    <cellStyle name="Accent4 27" xfId="49567"/>
    <cellStyle name="Accent4 28" xfId="49725"/>
    <cellStyle name="Accent4 29" xfId="49741"/>
    <cellStyle name="Accent4 3" xfId="115"/>
    <cellStyle name="Accent4 3 2" xfId="35664"/>
    <cellStyle name="Accent4 4" xfId="116"/>
    <cellStyle name="Accent4 4 2" xfId="35707"/>
    <cellStyle name="Accent4 5" xfId="117"/>
    <cellStyle name="Accent4 6" xfId="4246"/>
    <cellStyle name="Accent4 6 2" xfId="42115"/>
    <cellStyle name="Accent4 6 3" xfId="43460"/>
    <cellStyle name="Accent4 6 4" xfId="48474"/>
    <cellStyle name="Accent4 7" xfId="4247"/>
    <cellStyle name="Accent4 7 2" xfId="43461"/>
    <cellStyle name="Accent4 7 3" xfId="48187"/>
    <cellStyle name="Accent4 8" xfId="4248"/>
    <cellStyle name="Accent4 8 2" xfId="43462"/>
    <cellStyle name="Accent4 9" xfId="4249"/>
    <cellStyle name="Accent4 9 2" xfId="43463"/>
    <cellStyle name="Accent5" xfId="118" builtinId="45" customBuiltin="1"/>
    <cellStyle name="Accent5 - 20%" xfId="4250"/>
    <cellStyle name="Accent5 - 40%" xfId="4251"/>
    <cellStyle name="Accent5 - 60%" xfId="4252"/>
    <cellStyle name="Accent5 10" xfId="4253"/>
    <cellStyle name="Accent5 10 2" xfId="43464"/>
    <cellStyle name="Accent5 11" xfId="4254"/>
    <cellStyle name="Accent5 11 2" xfId="43465"/>
    <cellStyle name="Accent5 12" xfId="4255"/>
    <cellStyle name="Accent5 12 2" xfId="43466"/>
    <cellStyle name="Accent5 13" xfId="2620"/>
    <cellStyle name="Accent5 13 2" xfId="43467"/>
    <cellStyle name="Accent5 14" xfId="43468"/>
    <cellStyle name="Accent5 15" xfId="43469"/>
    <cellStyle name="Accent5 16" xfId="43470"/>
    <cellStyle name="Accent5 17" xfId="43471"/>
    <cellStyle name="Accent5 18" xfId="47780"/>
    <cellStyle name="Accent5 19" xfId="48120"/>
    <cellStyle name="Accent5 2" xfId="119"/>
    <cellStyle name="Accent5 2 10" xfId="36618"/>
    <cellStyle name="Accent5 2 11" xfId="47884"/>
    <cellStyle name="Accent5 2 2" xfId="1090"/>
    <cellStyle name="Accent5 2 2 2" xfId="4256"/>
    <cellStyle name="Accent5 2 2 3" xfId="43472"/>
    <cellStyle name="Accent5 2 3" xfId="1091"/>
    <cellStyle name="Accent5 2 3 2" xfId="43473"/>
    <cellStyle name="Accent5 2 4" xfId="1092"/>
    <cellStyle name="Accent5 2 4 2" xfId="36487"/>
    <cellStyle name="Accent5 2 5" xfId="37077"/>
    <cellStyle name="Accent5 2 6" xfId="37529"/>
    <cellStyle name="Accent5 2 7" xfId="38606"/>
    <cellStyle name="Accent5 2 8" xfId="37123"/>
    <cellStyle name="Accent5 2 9" xfId="36817"/>
    <cellStyle name="Accent5 20" xfId="47895"/>
    <cellStyle name="Accent5 21" xfId="48701"/>
    <cellStyle name="Accent5 22" xfId="48762"/>
    <cellStyle name="Accent5 23" xfId="48746"/>
    <cellStyle name="Accent5 24" xfId="47894"/>
    <cellStyle name="Accent5 25" xfId="48162"/>
    <cellStyle name="Accent5 26" xfId="49570"/>
    <cellStyle name="Accent5 27" xfId="49728"/>
    <cellStyle name="Accent5 28" xfId="49714"/>
    <cellStyle name="Accent5 3" xfId="120"/>
    <cellStyle name="Accent5 3 2" xfId="35665"/>
    <cellStyle name="Accent5 4" xfId="121"/>
    <cellStyle name="Accent5 5" xfId="122"/>
    <cellStyle name="Accent5 6" xfId="4257"/>
    <cellStyle name="Accent5 6 2" xfId="43474"/>
    <cellStyle name="Accent5 6 3" xfId="48478"/>
    <cellStyle name="Accent5 7" xfId="4258"/>
    <cellStyle name="Accent5 7 2" xfId="43475"/>
    <cellStyle name="Accent5 8" xfId="4259"/>
    <cellStyle name="Accent5 8 2" xfId="43476"/>
    <cellStyle name="Accent5 9" xfId="4260"/>
    <cellStyle name="Accent5 9 2" xfId="43477"/>
    <cellStyle name="Accent6" xfId="123" builtinId="49" customBuiltin="1"/>
    <cellStyle name="Accent6 - 20%" xfId="4261"/>
    <cellStyle name="Accent6 - 40%" xfId="4262"/>
    <cellStyle name="Accent6 - 60%" xfId="4263"/>
    <cellStyle name="Accent6 10" xfId="4264"/>
    <cellStyle name="Accent6 10 2" xfId="43478"/>
    <cellStyle name="Accent6 11" xfId="4265"/>
    <cellStyle name="Accent6 11 2" xfId="43479"/>
    <cellStyle name="Accent6 12" xfId="4266"/>
    <cellStyle name="Accent6 12 2" xfId="43480"/>
    <cellStyle name="Accent6 13" xfId="2621"/>
    <cellStyle name="Accent6 13 2" xfId="43481"/>
    <cellStyle name="Accent6 14" xfId="43482"/>
    <cellStyle name="Accent6 15" xfId="43483"/>
    <cellStyle name="Accent6 16" xfId="43484"/>
    <cellStyle name="Accent6 17" xfId="43485"/>
    <cellStyle name="Accent6 18" xfId="47783"/>
    <cellStyle name="Accent6 19" xfId="48124"/>
    <cellStyle name="Accent6 2" xfId="124"/>
    <cellStyle name="Accent6 2 10" xfId="38541"/>
    <cellStyle name="Accent6 2 11" xfId="47886"/>
    <cellStyle name="Accent6 2 2" xfId="1093"/>
    <cellStyle name="Accent6 2 2 10" xfId="36859"/>
    <cellStyle name="Accent6 2 2 11" xfId="43486"/>
    <cellStyle name="Accent6 2 2 2" xfId="1094"/>
    <cellStyle name="Accent6 2 2 3" xfId="1095"/>
    <cellStyle name="Accent6 2 2 4" xfId="4267"/>
    <cellStyle name="Accent6 2 2 4 2" xfId="36778"/>
    <cellStyle name="Accent6 2 2 5" xfId="37938"/>
    <cellStyle name="Accent6 2 2 6" xfId="37089"/>
    <cellStyle name="Accent6 2 2 7" xfId="39047"/>
    <cellStyle name="Accent6 2 2 8" xfId="39528"/>
    <cellStyle name="Accent6 2 2 9" xfId="36940"/>
    <cellStyle name="Accent6 2 3" xfId="1096"/>
    <cellStyle name="Accent6 2 3 2" xfId="43487"/>
    <cellStyle name="Accent6 2 4" xfId="1097"/>
    <cellStyle name="Accent6 2 4 2" xfId="36488"/>
    <cellStyle name="Accent6 2 5" xfId="37079"/>
    <cellStyle name="Accent6 2 6" xfId="38082"/>
    <cellStyle name="Accent6 2 7" xfId="38060"/>
    <cellStyle name="Accent6 2 8" xfId="37124"/>
    <cellStyle name="Accent6 2 9" xfId="38659"/>
    <cellStyle name="Accent6 20" xfId="47893"/>
    <cellStyle name="Accent6 21" xfId="48700"/>
    <cellStyle name="Accent6 22" xfId="48147"/>
    <cellStyle name="Accent6 23" xfId="47906"/>
    <cellStyle name="Accent6 24" xfId="49038"/>
    <cellStyle name="Accent6 25" xfId="47847"/>
    <cellStyle name="Accent6 26" xfId="49573"/>
    <cellStyle name="Accent6 27" xfId="49731"/>
    <cellStyle name="Accent6 28" xfId="49738"/>
    <cellStyle name="Accent6 3" xfId="125"/>
    <cellStyle name="Accent6 3 2" xfId="35666"/>
    <cellStyle name="Accent6 4" xfId="126"/>
    <cellStyle name="Accent6 4 2" xfId="35708"/>
    <cellStyle name="Accent6 5" xfId="127"/>
    <cellStyle name="Accent6 6" xfId="4268"/>
    <cellStyle name="Accent6 6 2" xfId="43488"/>
    <cellStyle name="Accent6 6 3" xfId="48482"/>
    <cellStyle name="Accent6 7" xfId="4269"/>
    <cellStyle name="Accent6 7 2" xfId="43489"/>
    <cellStyle name="Accent6 8" xfId="4270"/>
    <cellStyle name="Accent6 8 2" xfId="43490"/>
    <cellStyle name="Accent6 9" xfId="4271"/>
    <cellStyle name="Accent6 9 2" xfId="43491"/>
    <cellStyle name="ÅëÈ­ [0]_´ëÇü" xfId="4272"/>
    <cellStyle name="ÅëÈ­_´ëÇü" xfId="4273"/>
    <cellStyle name="AFE" xfId="1098"/>
    <cellStyle name="ÄÞ¸¶ [0]_´ëÇü" xfId="4274"/>
    <cellStyle name="ÄÞ¸¶_´ëÇü" xfId="4275"/>
    <cellStyle name="Auto_OpenAuto_CloseExtractD" xfId="43492"/>
    <cellStyle name="Bad" xfId="128" builtinId="27" customBuiltin="1"/>
    <cellStyle name="Bad 10" xfId="4276"/>
    <cellStyle name="Bad 10 2" xfId="43493"/>
    <cellStyle name="Bad 11" xfId="4277"/>
    <cellStyle name="Bad 11 2" xfId="43494"/>
    <cellStyle name="Bad 12" xfId="4278"/>
    <cellStyle name="Bad 12 2" xfId="43495"/>
    <cellStyle name="Bad 13" xfId="2622"/>
    <cellStyle name="Bad 13 2" xfId="43496"/>
    <cellStyle name="Bad 14" xfId="43497"/>
    <cellStyle name="Bad 15" xfId="43498"/>
    <cellStyle name="Bad 16" xfId="43499"/>
    <cellStyle name="Bad 17" xfId="43500"/>
    <cellStyle name="Bad 2" xfId="129"/>
    <cellStyle name="Bad 2 10" xfId="40034"/>
    <cellStyle name="Bad 2 11" xfId="47888"/>
    <cellStyle name="Bad 2 2" xfId="1099"/>
    <cellStyle name="Bad 2 2 10" xfId="40380"/>
    <cellStyle name="Bad 2 2 11" xfId="43501"/>
    <cellStyle name="Bad 2 2 2" xfId="1100"/>
    <cellStyle name="Bad 2 2 3" xfId="1101"/>
    <cellStyle name="Bad 2 2 4" xfId="4279"/>
    <cellStyle name="Bad 2 2 4 2" xfId="36780"/>
    <cellStyle name="Bad 2 2 5" xfId="37940"/>
    <cellStyle name="Bad 2 2 6" xfId="37036"/>
    <cellStyle name="Bad 2 2 7" xfId="39044"/>
    <cellStyle name="Bad 2 2 8" xfId="39530"/>
    <cellStyle name="Bad 2 2 9" xfId="39586"/>
    <cellStyle name="Bad 2 3" xfId="1102"/>
    <cellStyle name="Bad 2 3 2" xfId="43502"/>
    <cellStyle name="Bad 2 4" xfId="1103"/>
    <cellStyle name="Bad 2 4 2" xfId="36489"/>
    <cellStyle name="Bad 2 5" xfId="37078"/>
    <cellStyle name="Bad 2 6" xfId="37363"/>
    <cellStyle name="Bad 2 7" xfId="36640"/>
    <cellStyle name="Bad 2 8" xfId="37135"/>
    <cellStyle name="Bad 2 9" xfId="39564"/>
    <cellStyle name="Bad 3" xfId="130"/>
    <cellStyle name="Bad 3 2" xfId="35667"/>
    <cellStyle name="Bad 4" xfId="131"/>
    <cellStyle name="Bad 4 2" xfId="35709"/>
    <cellStyle name="Bad 5" xfId="132"/>
    <cellStyle name="Bad 6" xfId="4280"/>
    <cellStyle name="Bad 6 2" xfId="43503"/>
    <cellStyle name="Bad 6 3" xfId="48452"/>
    <cellStyle name="Bad 7" xfId="4281"/>
    <cellStyle name="Bad 7 2" xfId="43504"/>
    <cellStyle name="Bad 8" xfId="4282"/>
    <cellStyle name="Bad 8 2" xfId="43505"/>
    <cellStyle name="Bad 9" xfId="4283"/>
    <cellStyle name="Bad 9 2" xfId="43506"/>
    <cellStyle name="BlankLine" xfId="4284"/>
    <cellStyle name="Body" xfId="383"/>
    <cellStyle name="Body 2" xfId="4285"/>
    <cellStyle name="Body 2 2" xfId="42017"/>
    <cellStyle name="Bold/Border" xfId="133"/>
    <cellStyle name="Bold/Border 10" xfId="4286"/>
    <cellStyle name="Bold/Border 11" xfId="4287"/>
    <cellStyle name="Bold/Border 12" xfId="4288"/>
    <cellStyle name="Bold/Border 13" xfId="4289"/>
    <cellStyle name="Bold/Border 14" xfId="4290"/>
    <cellStyle name="Bold/Border 15" xfId="4291"/>
    <cellStyle name="Bold/Border 16" xfId="4292"/>
    <cellStyle name="Bold/Border 17" xfId="4293"/>
    <cellStyle name="Bold/Border 18" xfId="4294"/>
    <cellStyle name="Bold/Border 19" xfId="4295"/>
    <cellStyle name="Bold/Border 2" xfId="2410"/>
    <cellStyle name="Bold/Border 2 10" xfId="4296"/>
    <cellStyle name="Bold/Border 2 11" xfId="4297"/>
    <cellStyle name="Bold/Border 2 12" xfId="4298"/>
    <cellStyle name="Bold/Border 2 13" xfId="4299"/>
    <cellStyle name="Bold/Border 2 14" xfId="4300"/>
    <cellStyle name="Bold/Border 2 15" xfId="4301"/>
    <cellStyle name="Bold/Border 2 16" xfId="4302"/>
    <cellStyle name="Bold/Border 2 17" xfId="4303"/>
    <cellStyle name="Bold/Border 2 18" xfId="4304"/>
    <cellStyle name="Bold/Border 2 19" xfId="4305"/>
    <cellStyle name="Bold/Border 2 2" xfId="4306"/>
    <cellStyle name="Bold/Border 2 2 10" xfId="4307"/>
    <cellStyle name="Bold/Border 2 2 11" xfId="4308"/>
    <cellStyle name="Bold/Border 2 2 12" xfId="4309"/>
    <cellStyle name="Bold/Border 2 2 13" xfId="4310"/>
    <cellStyle name="Bold/Border 2 2 14" xfId="4311"/>
    <cellStyle name="Bold/Border 2 2 15" xfId="4312"/>
    <cellStyle name="Bold/Border 2 2 16" xfId="4313"/>
    <cellStyle name="Bold/Border 2 2 17" xfId="4314"/>
    <cellStyle name="Bold/Border 2 2 18" xfId="4315"/>
    <cellStyle name="Bold/Border 2 2 19" xfId="4316"/>
    <cellStyle name="Bold/Border 2 2 2" xfId="4317"/>
    <cellStyle name="Bold/Border 2 2 2 10" xfId="4318"/>
    <cellStyle name="Bold/Border 2 2 2 11" xfId="4319"/>
    <cellStyle name="Bold/Border 2 2 2 12" xfId="4320"/>
    <cellStyle name="Bold/Border 2 2 2 13" xfId="4321"/>
    <cellStyle name="Bold/Border 2 2 2 14" xfId="4322"/>
    <cellStyle name="Bold/Border 2 2 2 15" xfId="4323"/>
    <cellStyle name="Bold/Border 2 2 2 16" xfId="4324"/>
    <cellStyle name="Bold/Border 2 2 2 17" xfId="4325"/>
    <cellStyle name="Bold/Border 2 2 2 18" xfId="4326"/>
    <cellStyle name="Bold/Border 2 2 2 19" xfId="4327"/>
    <cellStyle name="Bold/Border 2 2 2 2" xfId="4328"/>
    <cellStyle name="Bold/Border 2 2 2 2 10" xfId="4329"/>
    <cellStyle name="Bold/Border 2 2 2 2 11" xfId="4330"/>
    <cellStyle name="Bold/Border 2 2 2 2 12" xfId="4331"/>
    <cellStyle name="Bold/Border 2 2 2 2 13" xfId="4332"/>
    <cellStyle name="Bold/Border 2 2 2 2 14" xfId="4333"/>
    <cellStyle name="Bold/Border 2 2 2 2 15" xfId="4334"/>
    <cellStyle name="Bold/Border 2 2 2 2 16" xfId="4335"/>
    <cellStyle name="Bold/Border 2 2 2 2 17" xfId="4336"/>
    <cellStyle name="Bold/Border 2 2 2 2 18" xfId="4337"/>
    <cellStyle name="Bold/Border 2 2 2 2 19" xfId="4338"/>
    <cellStyle name="Bold/Border 2 2 2 2 2" xfId="4339"/>
    <cellStyle name="Bold/Border 2 2 2 2 20" xfId="4340"/>
    <cellStyle name="Bold/Border 2 2 2 2 21" xfId="4341"/>
    <cellStyle name="Bold/Border 2 2 2 2 22" xfId="4342"/>
    <cellStyle name="Bold/Border 2 2 2 2 23" xfId="4343"/>
    <cellStyle name="Bold/Border 2 2 2 2 24" xfId="4344"/>
    <cellStyle name="Bold/Border 2 2 2 2 25" xfId="4345"/>
    <cellStyle name="Bold/Border 2 2 2 2 26" xfId="4346"/>
    <cellStyle name="Bold/Border 2 2 2 2 3" xfId="4347"/>
    <cellStyle name="Bold/Border 2 2 2 2 4" xfId="4348"/>
    <cellStyle name="Bold/Border 2 2 2 2 5" xfId="4349"/>
    <cellStyle name="Bold/Border 2 2 2 2 6" xfId="4350"/>
    <cellStyle name="Bold/Border 2 2 2 2 7" xfId="4351"/>
    <cellStyle name="Bold/Border 2 2 2 2 8" xfId="4352"/>
    <cellStyle name="Bold/Border 2 2 2 2 9" xfId="4353"/>
    <cellStyle name="Bold/Border 2 2 2 20" xfId="4354"/>
    <cellStyle name="Bold/Border 2 2 2 21" xfId="4355"/>
    <cellStyle name="Bold/Border 2 2 2 22" xfId="4356"/>
    <cellStyle name="Bold/Border 2 2 2 23" xfId="4357"/>
    <cellStyle name="Bold/Border 2 2 2 24" xfId="4358"/>
    <cellStyle name="Bold/Border 2 2 2 25" xfId="4359"/>
    <cellStyle name="Bold/Border 2 2 2 26" xfId="4360"/>
    <cellStyle name="Bold/Border 2 2 2 27" xfId="4361"/>
    <cellStyle name="Bold/Border 2 2 2 3" xfId="4362"/>
    <cellStyle name="Bold/Border 2 2 2 4" xfId="4363"/>
    <cellStyle name="Bold/Border 2 2 2 5" xfId="4364"/>
    <cellStyle name="Bold/Border 2 2 2 6" xfId="4365"/>
    <cellStyle name="Bold/Border 2 2 2 7" xfId="4366"/>
    <cellStyle name="Bold/Border 2 2 2 8" xfId="4367"/>
    <cellStyle name="Bold/Border 2 2 2 9" xfId="4368"/>
    <cellStyle name="Bold/Border 2 2 20" xfId="4369"/>
    <cellStyle name="Bold/Border 2 2 21" xfId="4370"/>
    <cellStyle name="Bold/Border 2 2 22" xfId="4371"/>
    <cellStyle name="Bold/Border 2 2 23" xfId="4372"/>
    <cellStyle name="Bold/Border 2 2 24" xfId="4373"/>
    <cellStyle name="Bold/Border 2 2 25" xfId="4374"/>
    <cellStyle name="Bold/Border 2 2 26" xfId="4375"/>
    <cellStyle name="Bold/Border 2 2 27" xfId="4376"/>
    <cellStyle name="Bold/Border 2 2 28" xfId="4377"/>
    <cellStyle name="Bold/Border 2 2 29" xfId="4378"/>
    <cellStyle name="Bold/Border 2 2 3" xfId="4379"/>
    <cellStyle name="Bold/Border 2 2 30" xfId="4380"/>
    <cellStyle name="Bold/Border 2 2 31" xfId="4381"/>
    <cellStyle name="Bold/Border 2 2 32" xfId="4382"/>
    <cellStyle name="Bold/Border 2 2 33" xfId="4383"/>
    <cellStyle name="Bold/Border 2 2 34" xfId="4384"/>
    <cellStyle name="Bold/Border 2 2 35" xfId="4385"/>
    <cellStyle name="Bold/Border 2 2 36" xfId="4386"/>
    <cellStyle name="Bold/Border 2 2 37" xfId="4387"/>
    <cellStyle name="Bold/Border 2 2 38" xfId="48685"/>
    <cellStyle name="Bold/Border 2 2 4" xfId="4388"/>
    <cellStyle name="Bold/Border 2 2 5" xfId="4389"/>
    <cellStyle name="Bold/Border 2 2 6" xfId="4390"/>
    <cellStyle name="Bold/Border 2 2 7" xfId="4391"/>
    <cellStyle name="Bold/Border 2 2 8" xfId="4392"/>
    <cellStyle name="Bold/Border 2 2 9" xfId="4393"/>
    <cellStyle name="Bold/Border 2 20" xfId="4394"/>
    <cellStyle name="Bold/Border 2 21" xfId="4395"/>
    <cellStyle name="Bold/Border 2 22" xfId="4396"/>
    <cellStyle name="Bold/Border 2 23" xfId="4397"/>
    <cellStyle name="Bold/Border 2 24" xfId="4398"/>
    <cellStyle name="Bold/Border 2 25" xfId="4399"/>
    <cellStyle name="Bold/Border 2 26" xfId="4400"/>
    <cellStyle name="Bold/Border 2 27" xfId="4401"/>
    <cellStyle name="Bold/Border 2 28" xfId="4402"/>
    <cellStyle name="Bold/Border 2 29" xfId="4403"/>
    <cellStyle name="Bold/Border 2 3" xfId="4404"/>
    <cellStyle name="Bold/Border 2 3 10" xfId="4405"/>
    <cellStyle name="Bold/Border 2 3 11" xfId="4406"/>
    <cellStyle name="Bold/Border 2 3 12" xfId="4407"/>
    <cellStyle name="Bold/Border 2 3 13" xfId="4408"/>
    <cellStyle name="Bold/Border 2 3 2" xfId="4409"/>
    <cellStyle name="Bold/Border 2 3 2 10" xfId="4410"/>
    <cellStyle name="Bold/Border 2 3 2 11" xfId="4411"/>
    <cellStyle name="Bold/Border 2 3 2 12" xfId="4412"/>
    <cellStyle name="Bold/Border 2 3 2 13" xfId="4413"/>
    <cellStyle name="Bold/Border 2 3 2 2" xfId="4414"/>
    <cellStyle name="Bold/Border 2 3 2 3" xfId="4415"/>
    <cellStyle name="Bold/Border 2 3 2 4" xfId="4416"/>
    <cellStyle name="Bold/Border 2 3 2 5" xfId="4417"/>
    <cellStyle name="Bold/Border 2 3 2 6" xfId="4418"/>
    <cellStyle name="Bold/Border 2 3 2 7" xfId="4419"/>
    <cellStyle name="Bold/Border 2 3 2 8" xfId="4420"/>
    <cellStyle name="Bold/Border 2 3 2 9" xfId="4421"/>
    <cellStyle name="Bold/Border 2 3 3" xfId="4422"/>
    <cellStyle name="Bold/Border 2 3 4" xfId="4423"/>
    <cellStyle name="Bold/Border 2 3 5" xfId="4424"/>
    <cellStyle name="Bold/Border 2 3 6" xfId="4425"/>
    <cellStyle name="Bold/Border 2 3 7" xfId="4426"/>
    <cellStyle name="Bold/Border 2 3 8" xfId="4427"/>
    <cellStyle name="Bold/Border 2 3 9" xfId="4428"/>
    <cellStyle name="Bold/Border 2 30" xfId="4429"/>
    <cellStyle name="Bold/Border 2 31" xfId="4430"/>
    <cellStyle name="Bold/Border 2 32" xfId="4431"/>
    <cellStyle name="Bold/Border 2 33" xfId="4432"/>
    <cellStyle name="Bold/Border 2 34" xfId="4433"/>
    <cellStyle name="Bold/Border 2 35" xfId="4434"/>
    <cellStyle name="Bold/Border 2 36" xfId="4435"/>
    <cellStyle name="Bold/Border 2 37" xfId="4436"/>
    <cellStyle name="Bold/Border 2 38" xfId="42116"/>
    <cellStyle name="Bold/Border 2 39" xfId="43507"/>
    <cellStyle name="Bold/Border 2 4" xfId="4437"/>
    <cellStyle name="Bold/Border 2 5" xfId="4438"/>
    <cellStyle name="Bold/Border 2 6" xfId="4439"/>
    <cellStyle name="Bold/Border 2 7" xfId="4440"/>
    <cellStyle name="Bold/Border 2 8" xfId="4441"/>
    <cellStyle name="Bold/Border 2 9" xfId="4442"/>
    <cellStyle name="Bold/Border 20" xfId="4443"/>
    <cellStyle name="Bold/Border 21" xfId="4444"/>
    <cellStyle name="Bold/Border 22" xfId="4445"/>
    <cellStyle name="Bold/Border 23" xfId="4446"/>
    <cellStyle name="Bold/Border 24" xfId="4447"/>
    <cellStyle name="Bold/Border 24 10" xfId="4448"/>
    <cellStyle name="Bold/Border 24 11" xfId="4449"/>
    <cellStyle name="Bold/Border 24 12" xfId="4450"/>
    <cellStyle name="Bold/Border 24 13" xfId="4451"/>
    <cellStyle name="Bold/Border 24 14" xfId="4452"/>
    <cellStyle name="Bold/Border 24 15" xfId="4453"/>
    <cellStyle name="Bold/Border 24 16" xfId="4454"/>
    <cellStyle name="Bold/Border 24 17" xfId="4455"/>
    <cellStyle name="Bold/Border 24 18" xfId="4456"/>
    <cellStyle name="Bold/Border 24 19" xfId="4457"/>
    <cellStyle name="Bold/Border 24 2" xfId="4458"/>
    <cellStyle name="Bold/Border 24 2 10" xfId="4459"/>
    <cellStyle name="Bold/Border 24 2 11" xfId="4460"/>
    <cellStyle name="Bold/Border 24 2 12" xfId="4461"/>
    <cellStyle name="Bold/Border 24 2 13" xfId="4462"/>
    <cellStyle name="Bold/Border 24 2 14" xfId="4463"/>
    <cellStyle name="Bold/Border 24 2 15" xfId="4464"/>
    <cellStyle name="Bold/Border 24 2 16" xfId="4465"/>
    <cellStyle name="Bold/Border 24 2 17" xfId="4466"/>
    <cellStyle name="Bold/Border 24 2 18" xfId="4467"/>
    <cellStyle name="Bold/Border 24 2 19" xfId="4468"/>
    <cellStyle name="Bold/Border 24 2 2" xfId="4469"/>
    <cellStyle name="Bold/Border 24 2 20" xfId="4470"/>
    <cellStyle name="Bold/Border 24 2 21" xfId="4471"/>
    <cellStyle name="Bold/Border 24 2 22" xfId="4472"/>
    <cellStyle name="Bold/Border 24 2 23" xfId="4473"/>
    <cellStyle name="Bold/Border 24 2 24" xfId="4474"/>
    <cellStyle name="Bold/Border 24 2 25" xfId="4475"/>
    <cellStyle name="Bold/Border 24 2 26" xfId="4476"/>
    <cellStyle name="Bold/Border 24 2 3" xfId="4477"/>
    <cellStyle name="Bold/Border 24 2 4" xfId="4478"/>
    <cellStyle name="Bold/Border 24 2 5" xfId="4479"/>
    <cellStyle name="Bold/Border 24 2 6" xfId="4480"/>
    <cellStyle name="Bold/Border 24 2 7" xfId="4481"/>
    <cellStyle name="Bold/Border 24 2 8" xfId="4482"/>
    <cellStyle name="Bold/Border 24 2 9" xfId="4483"/>
    <cellStyle name="Bold/Border 24 20" xfId="4484"/>
    <cellStyle name="Bold/Border 24 21" xfId="4485"/>
    <cellStyle name="Bold/Border 24 22" xfId="4486"/>
    <cellStyle name="Bold/Border 24 23" xfId="4487"/>
    <cellStyle name="Bold/Border 24 24" xfId="4488"/>
    <cellStyle name="Bold/Border 24 25" xfId="4489"/>
    <cellStyle name="Bold/Border 24 26" xfId="4490"/>
    <cellStyle name="Bold/Border 24 3" xfId="4491"/>
    <cellStyle name="Bold/Border 24 4" xfId="4492"/>
    <cellStyle name="Bold/Border 24 5" xfId="4493"/>
    <cellStyle name="Bold/Border 24 6" xfId="4494"/>
    <cellStyle name="Bold/Border 24 7" xfId="4495"/>
    <cellStyle name="Bold/Border 24 8" xfId="4496"/>
    <cellStyle name="Bold/Border 24 9" xfId="4497"/>
    <cellStyle name="Bold/Border 25" xfId="4498"/>
    <cellStyle name="Bold/Border 26" xfId="4499"/>
    <cellStyle name="Bold/Border 27" xfId="4500"/>
    <cellStyle name="Bold/Border 28" xfId="4501"/>
    <cellStyle name="Bold/Border 29" xfId="4502"/>
    <cellStyle name="Bold/Border 3" xfId="4503"/>
    <cellStyle name="Bold/Border 3 2" xfId="43508"/>
    <cellStyle name="Bold/Border 3 3" xfId="48132"/>
    <cellStyle name="Bold/Border 30" xfId="4504"/>
    <cellStyle name="Bold/Border 31" xfId="4505"/>
    <cellStyle name="Bold/Border 32" xfId="4506"/>
    <cellStyle name="Bold/Border 33" xfId="4507"/>
    <cellStyle name="Bold/Border 34" xfId="4508"/>
    <cellStyle name="Bold/Border 35" xfId="4509"/>
    <cellStyle name="Bold/Border 35 10" xfId="4510"/>
    <cellStyle name="Bold/Border 35 11" xfId="4511"/>
    <cellStyle name="Bold/Border 35 12" xfId="4512"/>
    <cellStyle name="Bold/Border 35 13" xfId="4513"/>
    <cellStyle name="Bold/Border 35 14" xfId="4514"/>
    <cellStyle name="Bold/Border 35 15" xfId="4515"/>
    <cellStyle name="Bold/Border 35 16" xfId="4516"/>
    <cellStyle name="Bold/Border 35 17" xfId="4517"/>
    <cellStyle name="Bold/Border 35 18" xfId="4518"/>
    <cellStyle name="Bold/Border 35 19" xfId="4519"/>
    <cellStyle name="Bold/Border 35 2" xfId="4520"/>
    <cellStyle name="Bold/Border 35 20" xfId="4521"/>
    <cellStyle name="Bold/Border 35 21" xfId="4522"/>
    <cellStyle name="Bold/Border 35 22" xfId="4523"/>
    <cellStyle name="Bold/Border 35 23" xfId="4524"/>
    <cellStyle name="Bold/Border 35 24" xfId="4525"/>
    <cellStyle name="Bold/Border 35 25" xfId="4526"/>
    <cellStyle name="Bold/Border 35 26" xfId="4527"/>
    <cellStyle name="Bold/Border 35 3" xfId="4528"/>
    <cellStyle name="Bold/Border 35 4" xfId="4529"/>
    <cellStyle name="Bold/Border 35 5" xfId="4530"/>
    <cellStyle name="Bold/Border 35 6" xfId="4531"/>
    <cellStyle name="Bold/Border 35 7" xfId="4532"/>
    <cellStyle name="Bold/Border 35 8" xfId="4533"/>
    <cellStyle name="Bold/Border 35 9" xfId="4534"/>
    <cellStyle name="Bold/Border 36" xfId="4535"/>
    <cellStyle name="Bold/Border 37" xfId="4536"/>
    <cellStyle name="Bold/Border 38" xfId="4537"/>
    <cellStyle name="Bold/Border 39" xfId="4538"/>
    <cellStyle name="Bold/Border 4" xfId="4539"/>
    <cellStyle name="Bold/Border 4 2" xfId="48600"/>
    <cellStyle name="Bold/Border 4 3" xfId="48903"/>
    <cellStyle name="Bold/Border 40" xfId="4540"/>
    <cellStyle name="Bold/Border 41" xfId="4541"/>
    <cellStyle name="Bold/Border 42" xfId="4542"/>
    <cellStyle name="Bold/Border 43" xfId="4543"/>
    <cellStyle name="Bold/Border 44" xfId="4544"/>
    <cellStyle name="Bold/Border 45" xfId="4545"/>
    <cellStyle name="Bold/Border 46" xfId="4546"/>
    <cellStyle name="Bold/Border 47" xfId="4547"/>
    <cellStyle name="Bold/Border 48" xfId="4548"/>
    <cellStyle name="Bold/Border 49" xfId="4549"/>
    <cellStyle name="Bold/Border 5" xfId="4550"/>
    <cellStyle name="Bold/Border 50" xfId="4551"/>
    <cellStyle name="Bold/Border 51" xfId="4552"/>
    <cellStyle name="Bold/Border 52" xfId="4553"/>
    <cellStyle name="Bold/Border 53" xfId="4554"/>
    <cellStyle name="Bold/Border 54" xfId="4555"/>
    <cellStyle name="Bold/Border 55" xfId="4556"/>
    <cellStyle name="Bold/Border 56" xfId="4557"/>
    <cellStyle name="Bold/Border 57" xfId="4558"/>
    <cellStyle name="Bold/Border 58" xfId="4559"/>
    <cellStyle name="Bold/Border 59" xfId="4560"/>
    <cellStyle name="Bold/Border 6" xfId="4561"/>
    <cellStyle name="Bold/Border 60" xfId="4562"/>
    <cellStyle name="Bold/Border 61" xfId="4563"/>
    <cellStyle name="Bold/Border 62" xfId="4564"/>
    <cellStyle name="Bold/Border 63" xfId="4565"/>
    <cellStyle name="Bold/Border 64" xfId="4566"/>
    <cellStyle name="Bold/Border 65" xfId="4567"/>
    <cellStyle name="Bold/Border 7" xfId="4568"/>
    <cellStyle name="Bold/Border 8" xfId="4569"/>
    <cellStyle name="Bold/Border 8 2" xfId="4570"/>
    <cellStyle name="Bold/Border 9" xfId="4571"/>
    <cellStyle name="border" xfId="43509"/>
    <cellStyle name="BoxLabel" xfId="4572"/>
    <cellStyle name="Brand Align Left Text" xfId="134"/>
    <cellStyle name="Brand Default" xfId="135"/>
    <cellStyle name="Brand Percent" xfId="136"/>
    <cellStyle name="Brand Source" xfId="137"/>
    <cellStyle name="Brand Subtitle with Underline" xfId="138"/>
    <cellStyle name="Brand Subtitle with Underline 2" xfId="42345"/>
    <cellStyle name="Brand Subtitle with Underline 2 2" xfId="48535"/>
    <cellStyle name="Brand Subtitle with Underline 3" xfId="42042"/>
    <cellStyle name="Brand Subtitle with Underline 3 2" xfId="48605"/>
    <cellStyle name="Brand Subtitle with Underline 4" xfId="42343"/>
    <cellStyle name="Brand Subtitle with Underline 5" xfId="42219"/>
    <cellStyle name="Brand Subtitle with Underline 6" xfId="42372"/>
    <cellStyle name="Brand Subtitle without Underline" xfId="139"/>
    <cellStyle name="Brand Title" xfId="140"/>
    <cellStyle name="Bullet" xfId="141"/>
    <cellStyle name="Bullet 2" xfId="142"/>
    <cellStyle name="Bullet 3" xfId="4573"/>
    <cellStyle name="Bullet 3 2" xfId="43510"/>
    <cellStyle name="Bullet 4" xfId="4574"/>
    <cellStyle name="Bullet 4 2" xfId="43511"/>
    <cellStyle name="Bullet 5" xfId="4575"/>
    <cellStyle name="Bullet 6" xfId="4576"/>
    <cellStyle name="Bullet_CDC RECON AND MARK TO MARKET" xfId="43512"/>
    <cellStyle name="Ç¥ÁØ_´ëÇü" xfId="4577"/>
    <cellStyle name="Calc Currency (0)" xfId="143"/>
    <cellStyle name="Calc Currency (0) 2" xfId="384"/>
    <cellStyle name="Calc Currency (0) 2 2" xfId="2544"/>
    <cellStyle name="Calc Currency (0) 2 2 2" xfId="4578"/>
    <cellStyle name="Calc Currency (0) 2 2 3" xfId="42117"/>
    <cellStyle name="Calc Currency (0) 2 2 4" xfId="43513"/>
    <cellStyle name="Calc Currency (0) 2 3" xfId="42022"/>
    <cellStyle name="Calc Currency (0) 2 3 2" xfId="43514"/>
    <cellStyle name="Calc Currency (0) 3" xfId="385"/>
    <cellStyle name="Calc Currency (0) 3 2" xfId="2623"/>
    <cellStyle name="Calc Currency (0) 3 3" xfId="48154"/>
    <cellStyle name="Calc Currency (0) 4" xfId="386"/>
    <cellStyle name="Calc Currency (0) 4 2" xfId="42118"/>
    <cellStyle name="Calc Currency (0) 4 3" xfId="48241"/>
    <cellStyle name="Calc Currency (0) 5" xfId="387"/>
    <cellStyle name="Calc Currency (0) 6" xfId="43515"/>
    <cellStyle name="Calc Currency (0) 7" xfId="47636"/>
    <cellStyle name="Calc Currency (0)_5.2" xfId="43516"/>
    <cellStyle name="Calc Currency (2)" xfId="1104"/>
    <cellStyle name="Calc Currency (2) 2" xfId="4579"/>
    <cellStyle name="Calc Currency (2) 3" xfId="43517"/>
    <cellStyle name="Calc Percent (0)" xfId="388"/>
    <cellStyle name="Calc Percent (0) 2" xfId="1105"/>
    <cellStyle name="Calc Percent (0) 3" xfId="1106"/>
    <cellStyle name="Calc Percent (0) 4" xfId="4580"/>
    <cellStyle name="Calc Percent (0) 5" xfId="4581"/>
    <cellStyle name="Calc Percent (0) 6" xfId="4582"/>
    <cellStyle name="Calc Percent (0)_BOD Accounts (Standalone) Mar 2011 final for signing" xfId="4583"/>
    <cellStyle name="Calc Percent (1)" xfId="389"/>
    <cellStyle name="Calc Percent (1) 2" xfId="1107"/>
    <cellStyle name="Calc Percent (1) 2 2" xfId="2624"/>
    <cellStyle name="Calc Percent (1) 3" xfId="1108"/>
    <cellStyle name="Calc Percent (1) 3 2" xfId="4584"/>
    <cellStyle name="Calc Percent (1) 4" xfId="1109"/>
    <cellStyle name="Calc Percent (1)_Consumer_Annexures_Tatheer_Samba" xfId="4585"/>
    <cellStyle name="Calc Percent (2)" xfId="1110"/>
    <cellStyle name="Calc Percent (2) 2" xfId="43518"/>
    <cellStyle name="Calc Units (0)" xfId="1111"/>
    <cellStyle name="Calc Units (0) 2" xfId="4586"/>
    <cellStyle name="Calc Units (0) 3" xfId="43519"/>
    <cellStyle name="Calc Units (1)" xfId="1112"/>
    <cellStyle name="Calc Units (1) 2" xfId="4587"/>
    <cellStyle name="Calc Units (1) 3" xfId="43520"/>
    <cellStyle name="Calc Units (2)" xfId="1113"/>
    <cellStyle name="Calc Units (2) 2" xfId="4588"/>
    <cellStyle name="Calc Units (2) 3" xfId="43521"/>
    <cellStyle name="Calculation" xfId="144" builtinId="22" customBuiltin="1"/>
    <cellStyle name="Calculation 10" xfId="4589"/>
    <cellStyle name="Calculation 10 10" xfId="43522"/>
    <cellStyle name="Calculation 10 11" xfId="48570"/>
    <cellStyle name="Calculation 10 12" xfId="48866"/>
    <cellStyle name="Calculation 10 13" xfId="49048"/>
    <cellStyle name="Calculation 10 14" xfId="49220"/>
    <cellStyle name="Calculation 10 15" xfId="49388"/>
    <cellStyle name="Calculation 10 2" xfId="43523"/>
    <cellStyle name="Calculation 10 2 2" xfId="43524"/>
    <cellStyle name="Calculation 10 2 3" xfId="43525"/>
    <cellStyle name="Calculation 10 2 4" xfId="43526"/>
    <cellStyle name="Calculation 10 2 4 2" xfId="43527"/>
    <cellStyle name="Calculation 10 2 5" xfId="43528"/>
    <cellStyle name="Calculation 10 2 5 2" xfId="43529"/>
    <cellStyle name="Calculation 10 2 6" xfId="43530"/>
    <cellStyle name="Calculation 10 2 7" xfId="43531"/>
    <cellStyle name="Calculation 10 3" xfId="43532"/>
    <cellStyle name="Calculation 10 3 2" xfId="43533"/>
    <cellStyle name="Calculation 10 4" xfId="43534"/>
    <cellStyle name="Calculation 10 5" xfId="43535"/>
    <cellStyle name="Calculation 10 6" xfId="43536"/>
    <cellStyle name="Calculation 10 6 2" xfId="43537"/>
    <cellStyle name="Calculation 10 7" xfId="43538"/>
    <cellStyle name="Calculation 10 7 2" xfId="43539"/>
    <cellStyle name="Calculation 10 8" xfId="43540"/>
    <cellStyle name="Calculation 10 9" xfId="43541"/>
    <cellStyle name="Calculation 11" xfId="4590"/>
    <cellStyle name="Calculation 11 10" xfId="43542"/>
    <cellStyle name="Calculation 11 11" xfId="48911"/>
    <cellStyle name="Calculation 11 12" xfId="49092"/>
    <cellStyle name="Calculation 11 13" xfId="49263"/>
    <cellStyle name="Calculation 11 14" xfId="49431"/>
    <cellStyle name="Calculation 11 2" xfId="43543"/>
    <cellStyle name="Calculation 11 2 2" xfId="43544"/>
    <cellStyle name="Calculation 11 2 3" xfId="43545"/>
    <cellStyle name="Calculation 11 2 4" xfId="43546"/>
    <cellStyle name="Calculation 11 2 4 2" xfId="43547"/>
    <cellStyle name="Calculation 11 2 5" xfId="43548"/>
    <cellStyle name="Calculation 11 2 5 2" xfId="43549"/>
    <cellStyle name="Calculation 11 2 6" xfId="43550"/>
    <cellStyle name="Calculation 11 2 7" xfId="43551"/>
    <cellStyle name="Calculation 11 3" xfId="43552"/>
    <cellStyle name="Calculation 11 3 2" xfId="43553"/>
    <cellStyle name="Calculation 11 4" xfId="43554"/>
    <cellStyle name="Calculation 11 5" xfId="43555"/>
    <cellStyle name="Calculation 11 6" xfId="43556"/>
    <cellStyle name="Calculation 11 6 2" xfId="43557"/>
    <cellStyle name="Calculation 11 7" xfId="43558"/>
    <cellStyle name="Calculation 11 7 2" xfId="43559"/>
    <cellStyle name="Calculation 11 8" xfId="43560"/>
    <cellStyle name="Calculation 11 9" xfId="43561"/>
    <cellStyle name="Calculation 12" xfId="4591"/>
    <cellStyle name="Calculation 12 10" xfId="43562"/>
    <cellStyle name="Calculation 12 2" xfId="43563"/>
    <cellStyle name="Calculation 12 2 2" xfId="43564"/>
    <cellStyle name="Calculation 12 2 3" xfId="43565"/>
    <cellStyle name="Calculation 12 2 4" xfId="43566"/>
    <cellStyle name="Calculation 12 2 4 2" xfId="43567"/>
    <cellStyle name="Calculation 12 2 5" xfId="43568"/>
    <cellStyle name="Calculation 12 2 5 2" xfId="43569"/>
    <cellStyle name="Calculation 12 2 6" xfId="43570"/>
    <cellStyle name="Calculation 12 2 7" xfId="43571"/>
    <cellStyle name="Calculation 12 3" xfId="43572"/>
    <cellStyle name="Calculation 12 3 2" xfId="43573"/>
    <cellStyle name="Calculation 12 4" xfId="43574"/>
    <cellStyle name="Calculation 12 5" xfId="43575"/>
    <cellStyle name="Calculation 12 6" xfId="43576"/>
    <cellStyle name="Calculation 12 6 2" xfId="43577"/>
    <cellStyle name="Calculation 12 7" xfId="43578"/>
    <cellStyle name="Calculation 12 7 2" xfId="43579"/>
    <cellStyle name="Calculation 12 8" xfId="43580"/>
    <cellStyle name="Calculation 12 9" xfId="43581"/>
    <cellStyle name="Calculation 13" xfId="2625"/>
    <cellStyle name="Calculation 13 10" xfId="43582"/>
    <cellStyle name="Calculation 13 2" xfId="43583"/>
    <cellStyle name="Calculation 13 2 2" xfId="43584"/>
    <cellStyle name="Calculation 13 2 3" xfId="43585"/>
    <cellStyle name="Calculation 13 2 4" xfId="43586"/>
    <cellStyle name="Calculation 13 2 4 2" xfId="43587"/>
    <cellStyle name="Calculation 13 2 5" xfId="43588"/>
    <cellStyle name="Calculation 13 2 5 2" xfId="43589"/>
    <cellStyle name="Calculation 13 2 6" xfId="43590"/>
    <cellStyle name="Calculation 13 2 7" xfId="43591"/>
    <cellStyle name="Calculation 13 3" xfId="43592"/>
    <cellStyle name="Calculation 13 3 2" xfId="43593"/>
    <cellStyle name="Calculation 13 4" xfId="43594"/>
    <cellStyle name="Calculation 13 5" xfId="43595"/>
    <cellStyle name="Calculation 13 6" xfId="43596"/>
    <cellStyle name="Calculation 13 6 2" xfId="43597"/>
    <cellStyle name="Calculation 13 7" xfId="43598"/>
    <cellStyle name="Calculation 13 7 2" xfId="43599"/>
    <cellStyle name="Calculation 13 8" xfId="43600"/>
    <cellStyle name="Calculation 13 9" xfId="43601"/>
    <cellStyle name="Calculation 14" xfId="43602"/>
    <cellStyle name="Calculation 14 2" xfId="43603"/>
    <cellStyle name="Calculation 14 2 2" xfId="43604"/>
    <cellStyle name="Calculation 14 2 3" xfId="43605"/>
    <cellStyle name="Calculation 14 2 4" xfId="43606"/>
    <cellStyle name="Calculation 14 2 4 2" xfId="43607"/>
    <cellStyle name="Calculation 14 2 5" xfId="43608"/>
    <cellStyle name="Calculation 14 2 5 2" xfId="43609"/>
    <cellStyle name="Calculation 14 2 6" xfId="43610"/>
    <cellStyle name="Calculation 14 2 7" xfId="43611"/>
    <cellStyle name="Calculation 14 3" xfId="43612"/>
    <cellStyle name="Calculation 14 3 2" xfId="43613"/>
    <cellStyle name="Calculation 14 4" xfId="43614"/>
    <cellStyle name="Calculation 14 5" xfId="43615"/>
    <cellStyle name="Calculation 14 6" xfId="43616"/>
    <cellStyle name="Calculation 14 6 2" xfId="43617"/>
    <cellStyle name="Calculation 14 7" xfId="43618"/>
    <cellStyle name="Calculation 14 7 2" xfId="43619"/>
    <cellStyle name="Calculation 14 8" xfId="43620"/>
    <cellStyle name="Calculation 14 9" xfId="43621"/>
    <cellStyle name="Calculation 15" xfId="43622"/>
    <cellStyle name="Calculation 15 2" xfId="43623"/>
    <cellStyle name="Calculation 15 2 2" xfId="43624"/>
    <cellStyle name="Calculation 15 2 3" xfId="43625"/>
    <cellStyle name="Calculation 15 2 4" xfId="43626"/>
    <cellStyle name="Calculation 15 2 4 2" xfId="43627"/>
    <cellStyle name="Calculation 15 2 5" xfId="43628"/>
    <cellStyle name="Calculation 15 2 5 2" xfId="43629"/>
    <cellStyle name="Calculation 15 2 6" xfId="43630"/>
    <cellStyle name="Calculation 15 2 7" xfId="43631"/>
    <cellStyle name="Calculation 15 3" xfId="43632"/>
    <cellStyle name="Calculation 15 3 2" xfId="43633"/>
    <cellStyle name="Calculation 15 4" xfId="43634"/>
    <cellStyle name="Calculation 15 5" xfId="43635"/>
    <cellStyle name="Calculation 15 6" xfId="43636"/>
    <cellStyle name="Calculation 15 6 2" xfId="43637"/>
    <cellStyle name="Calculation 15 7" xfId="43638"/>
    <cellStyle name="Calculation 15 7 2" xfId="43639"/>
    <cellStyle name="Calculation 15 8" xfId="43640"/>
    <cellStyle name="Calculation 15 9" xfId="43641"/>
    <cellStyle name="Calculation 16" xfId="43642"/>
    <cellStyle name="Calculation 16 2" xfId="43643"/>
    <cellStyle name="Calculation 16 2 2" xfId="43644"/>
    <cellStyle name="Calculation 16 2 3" xfId="43645"/>
    <cellStyle name="Calculation 16 2 4" xfId="43646"/>
    <cellStyle name="Calculation 16 2 4 2" xfId="43647"/>
    <cellStyle name="Calculation 16 2 5" xfId="43648"/>
    <cellStyle name="Calculation 16 2 5 2" xfId="43649"/>
    <cellStyle name="Calculation 16 2 6" xfId="43650"/>
    <cellStyle name="Calculation 16 2 7" xfId="43651"/>
    <cellStyle name="Calculation 16 3" xfId="43652"/>
    <cellStyle name="Calculation 16 3 2" xfId="43653"/>
    <cellStyle name="Calculation 16 4" xfId="43654"/>
    <cellStyle name="Calculation 16 5" xfId="43655"/>
    <cellStyle name="Calculation 16 6" xfId="43656"/>
    <cellStyle name="Calculation 16 6 2" xfId="43657"/>
    <cellStyle name="Calculation 16 7" xfId="43658"/>
    <cellStyle name="Calculation 16 7 2" xfId="43659"/>
    <cellStyle name="Calculation 16 8" xfId="43660"/>
    <cellStyle name="Calculation 16 9" xfId="43661"/>
    <cellStyle name="Calculation 17" xfId="43662"/>
    <cellStyle name="Calculation 17 2" xfId="43663"/>
    <cellStyle name="Calculation 17 2 2" xfId="43664"/>
    <cellStyle name="Calculation 17 2 3" xfId="43665"/>
    <cellStyle name="Calculation 17 2 4" xfId="43666"/>
    <cellStyle name="Calculation 17 2 4 2" xfId="43667"/>
    <cellStyle name="Calculation 17 2 5" xfId="43668"/>
    <cellStyle name="Calculation 17 2 5 2" xfId="43669"/>
    <cellStyle name="Calculation 17 2 6" xfId="43670"/>
    <cellStyle name="Calculation 17 2 7" xfId="43671"/>
    <cellStyle name="Calculation 17 3" xfId="43672"/>
    <cellStyle name="Calculation 17 3 2" xfId="43673"/>
    <cellStyle name="Calculation 17 4" xfId="43674"/>
    <cellStyle name="Calculation 17 5" xfId="43675"/>
    <cellStyle name="Calculation 17 6" xfId="43676"/>
    <cellStyle name="Calculation 17 6 2" xfId="43677"/>
    <cellStyle name="Calculation 17 7" xfId="43678"/>
    <cellStyle name="Calculation 17 7 2" xfId="43679"/>
    <cellStyle name="Calculation 17 8" xfId="43680"/>
    <cellStyle name="Calculation 17 9" xfId="43681"/>
    <cellStyle name="Calculation 18" xfId="43682"/>
    <cellStyle name="Calculation 18 2" xfId="43683"/>
    <cellStyle name="Calculation 18 3" xfId="43684"/>
    <cellStyle name="Calculation 18 4" xfId="43685"/>
    <cellStyle name="Calculation 18 4 2" xfId="43686"/>
    <cellStyle name="Calculation 18 5" xfId="43687"/>
    <cellStyle name="Calculation 18 5 2" xfId="43688"/>
    <cellStyle name="Calculation 18 6" xfId="43689"/>
    <cellStyle name="Calculation 18 7" xfId="43690"/>
    <cellStyle name="Calculation 19" xfId="43691"/>
    <cellStyle name="Calculation 19 2" xfId="43692"/>
    <cellStyle name="Calculation 19 3" xfId="43693"/>
    <cellStyle name="Calculation 19 4" xfId="43694"/>
    <cellStyle name="Calculation 19 4 2" xfId="43695"/>
    <cellStyle name="Calculation 19 5" xfId="43696"/>
    <cellStyle name="Calculation 19 5 2" xfId="43697"/>
    <cellStyle name="Calculation 19 6" xfId="43698"/>
    <cellStyle name="Calculation 19 7" xfId="43699"/>
    <cellStyle name="Calculation 2" xfId="145"/>
    <cellStyle name="Calculation 2 10" xfId="39568"/>
    <cellStyle name="Calculation 2 11" xfId="42335"/>
    <cellStyle name="Calculation 2 12" xfId="42055"/>
    <cellStyle name="Calculation 2 13" xfId="42391"/>
    <cellStyle name="Calculation 2 14" xfId="47897"/>
    <cellStyle name="Calculation 2 2" xfId="1114"/>
    <cellStyle name="Calculation 2 2 10" xfId="40098"/>
    <cellStyle name="Calculation 2 2 11" xfId="43700"/>
    <cellStyle name="Calculation 2 2 12" xfId="48693"/>
    <cellStyle name="Calculation 2 2 13" xfId="48735"/>
    <cellStyle name="Calculation 2 2 14" xfId="48411"/>
    <cellStyle name="Calculation 2 2 15" xfId="47904"/>
    <cellStyle name="Calculation 2 2 2" xfId="1115"/>
    <cellStyle name="Calculation 2 2 2 2" xfId="43701"/>
    <cellStyle name="Calculation 2 2 2 3" xfId="48791"/>
    <cellStyle name="Calculation 2 2 2 4" xfId="48973"/>
    <cellStyle name="Calculation 2 2 2 5" xfId="49146"/>
    <cellStyle name="Calculation 2 2 2 6" xfId="49313"/>
    <cellStyle name="Calculation 2 2 3" xfId="1116"/>
    <cellStyle name="Calculation 2 2 3 2" xfId="43702"/>
    <cellStyle name="Calculation 2 2 3 3" xfId="48872"/>
    <cellStyle name="Calculation 2 2 3 4" xfId="49054"/>
    <cellStyle name="Calculation 2 2 3 5" xfId="49226"/>
    <cellStyle name="Calculation 2 2 3 6" xfId="49394"/>
    <cellStyle name="Calculation 2 2 4" xfId="4592"/>
    <cellStyle name="Calculation 2 2 4 2" xfId="36786"/>
    <cellStyle name="Calculation 2 2 4 2 2" xfId="43704"/>
    <cellStyle name="Calculation 2 2 4 3" xfId="43703"/>
    <cellStyle name="Calculation 2 2 5" xfId="36945"/>
    <cellStyle name="Calculation 2 2 5 2" xfId="43706"/>
    <cellStyle name="Calculation 2 2 5 3" xfId="43705"/>
    <cellStyle name="Calculation 2 2 6" xfId="36894"/>
    <cellStyle name="Calculation 2 2 6 2" xfId="43707"/>
    <cellStyle name="Calculation 2 2 7" xfId="37572"/>
    <cellStyle name="Calculation 2 2 7 2" xfId="43708"/>
    <cellStyle name="Calculation 2 2 8" xfId="39524"/>
    <cellStyle name="Calculation 2 2 9" xfId="39984"/>
    <cellStyle name="Calculation 2 3" xfId="1117"/>
    <cellStyle name="Calculation 2 3 2" xfId="43709"/>
    <cellStyle name="Calculation 2 3 3" xfId="47874"/>
    <cellStyle name="Calculation 2 3 4" xfId="48823"/>
    <cellStyle name="Calculation 2 3 5" xfId="48764"/>
    <cellStyle name="Calculation 2 3 6" xfId="48594"/>
    <cellStyle name="Calculation 2 4" xfId="1118"/>
    <cellStyle name="Calculation 2 4 2" xfId="36490"/>
    <cellStyle name="Calculation 2 4 3" xfId="43710"/>
    <cellStyle name="Calculation 2 4 4" xfId="48743"/>
    <cellStyle name="Calculation 2 4 5" xfId="48412"/>
    <cellStyle name="Calculation 2 4 6" xfId="48930"/>
    <cellStyle name="Calculation 2 4 7" xfId="48927"/>
    <cellStyle name="Calculation 2 5" xfId="36577"/>
    <cellStyle name="Calculation 2 5 2" xfId="43712"/>
    <cellStyle name="Calculation 2 5 3" xfId="43711"/>
    <cellStyle name="Calculation 2 5 4" xfId="48840"/>
    <cellStyle name="Calculation 2 5 5" xfId="49021"/>
    <cellStyle name="Calculation 2 5 6" xfId="49193"/>
    <cellStyle name="Calculation 2 5 7" xfId="49362"/>
    <cellStyle name="Calculation 2 6" xfId="36840"/>
    <cellStyle name="Calculation 2 6 2" xfId="43714"/>
    <cellStyle name="Calculation 2 6 3" xfId="43713"/>
    <cellStyle name="Calculation 2 6 4" xfId="48869"/>
    <cellStyle name="Calculation 2 6 5" xfId="49051"/>
    <cellStyle name="Calculation 2 6 6" xfId="49223"/>
    <cellStyle name="Calculation 2 6 7" xfId="49391"/>
    <cellStyle name="Calculation 2 7" xfId="36402"/>
    <cellStyle name="Calculation 2 7 2" xfId="43715"/>
    <cellStyle name="Calculation 2 7 3" xfId="48897"/>
    <cellStyle name="Calculation 2 7 4" xfId="49078"/>
    <cellStyle name="Calculation 2 7 5" xfId="49250"/>
    <cellStyle name="Calculation 2 7 6" xfId="49418"/>
    <cellStyle name="Calculation 2 8" xfId="39087"/>
    <cellStyle name="Calculation 2 8 2" xfId="43716"/>
    <cellStyle name="Calculation 2 9" xfId="39598"/>
    <cellStyle name="Calculation 20" xfId="43717"/>
    <cellStyle name="Calculation 20 2" xfId="43718"/>
    <cellStyle name="Calculation 20 3" xfId="43719"/>
    <cellStyle name="Calculation 20 4" xfId="43720"/>
    <cellStyle name="Calculation 20 4 2" xfId="43721"/>
    <cellStyle name="Calculation 20 5" xfId="43722"/>
    <cellStyle name="Calculation 20 5 2" xfId="43723"/>
    <cellStyle name="Calculation 20 6" xfId="43724"/>
    <cellStyle name="Calculation 20 7" xfId="43725"/>
    <cellStyle name="Calculation 21" xfId="43726"/>
    <cellStyle name="Calculation 21 2" xfId="43727"/>
    <cellStyle name="Calculation 21 3" xfId="43728"/>
    <cellStyle name="Calculation 21 4" xfId="43729"/>
    <cellStyle name="Calculation 21 4 2" xfId="43730"/>
    <cellStyle name="Calculation 21 5" xfId="43731"/>
    <cellStyle name="Calculation 21 5 2" xfId="43732"/>
    <cellStyle name="Calculation 21 6" xfId="43733"/>
    <cellStyle name="Calculation 21 7" xfId="43734"/>
    <cellStyle name="Calculation 22" xfId="43735"/>
    <cellStyle name="Calculation 22 2" xfId="43736"/>
    <cellStyle name="Calculation 22 3" xfId="43737"/>
    <cellStyle name="Calculation 22 4" xfId="43738"/>
    <cellStyle name="Calculation 22 4 2" xfId="43739"/>
    <cellStyle name="Calculation 22 5" xfId="43740"/>
    <cellStyle name="Calculation 22 5 2" xfId="43741"/>
    <cellStyle name="Calculation 22 6" xfId="43742"/>
    <cellStyle name="Calculation 22 7" xfId="43743"/>
    <cellStyle name="Calculation 23" xfId="43744"/>
    <cellStyle name="Calculation 23 2" xfId="43745"/>
    <cellStyle name="Calculation 23 3" xfId="43746"/>
    <cellStyle name="Calculation 23 4" xfId="43747"/>
    <cellStyle name="Calculation 23 4 2" xfId="43748"/>
    <cellStyle name="Calculation 23 5" xfId="43749"/>
    <cellStyle name="Calculation 23 5 2" xfId="43750"/>
    <cellStyle name="Calculation 23 6" xfId="43751"/>
    <cellStyle name="Calculation 23 7" xfId="43752"/>
    <cellStyle name="Calculation 24" xfId="43753"/>
    <cellStyle name="Calculation 24 2" xfId="43754"/>
    <cellStyle name="Calculation 24 3" xfId="43755"/>
    <cellStyle name="Calculation 24 4" xfId="43756"/>
    <cellStyle name="Calculation 24 4 2" xfId="43757"/>
    <cellStyle name="Calculation 24 5" xfId="43758"/>
    <cellStyle name="Calculation 24 5 2" xfId="43759"/>
    <cellStyle name="Calculation 24 6" xfId="43760"/>
    <cellStyle name="Calculation 24 7" xfId="43761"/>
    <cellStyle name="Calculation 25" xfId="43762"/>
    <cellStyle name="Calculation 25 2" xfId="43763"/>
    <cellStyle name="Calculation 25 3" xfId="43764"/>
    <cellStyle name="Calculation 25 4" xfId="43765"/>
    <cellStyle name="Calculation 25 4 2" xfId="43766"/>
    <cellStyle name="Calculation 25 5" xfId="43767"/>
    <cellStyle name="Calculation 25 5 2" xfId="43768"/>
    <cellStyle name="Calculation 25 6" xfId="43769"/>
    <cellStyle name="Calculation 25 7" xfId="43770"/>
    <cellStyle name="Calculation 26" xfId="43771"/>
    <cellStyle name="Calculation 26 2" xfId="43772"/>
    <cellStyle name="Calculation 26 3" xfId="43773"/>
    <cellStyle name="Calculation 26 4" xfId="43774"/>
    <cellStyle name="Calculation 26 4 2" xfId="43775"/>
    <cellStyle name="Calculation 26 5" xfId="43776"/>
    <cellStyle name="Calculation 26 5 2" xfId="43777"/>
    <cellStyle name="Calculation 26 6" xfId="43778"/>
    <cellStyle name="Calculation 26 7" xfId="43779"/>
    <cellStyle name="Calculation 27" xfId="43780"/>
    <cellStyle name="Calculation 27 2" xfId="43781"/>
    <cellStyle name="Calculation 27 3" xfId="43782"/>
    <cellStyle name="Calculation 27 4" xfId="43783"/>
    <cellStyle name="Calculation 27 4 2" xfId="43784"/>
    <cellStyle name="Calculation 27 5" xfId="43785"/>
    <cellStyle name="Calculation 27 5 2" xfId="43786"/>
    <cellStyle name="Calculation 27 6" xfId="43787"/>
    <cellStyle name="Calculation 27 7" xfId="43788"/>
    <cellStyle name="Calculation 28" xfId="43789"/>
    <cellStyle name="Calculation 28 2" xfId="43790"/>
    <cellStyle name="Calculation 28 3" xfId="43791"/>
    <cellStyle name="Calculation 28 4" xfId="43792"/>
    <cellStyle name="Calculation 28 4 2" xfId="43793"/>
    <cellStyle name="Calculation 28 5" xfId="43794"/>
    <cellStyle name="Calculation 28 5 2" xfId="43795"/>
    <cellStyle name="Calculation 28 6" xfId="43796"/>
    <cellStyle name="Calculation 28 7" xfId="43797"/>
    <cellStyle name="Calculation 29" xfId="43798"/>
    <cellStyle name="Calculation 29 2" xfId="43799"/>
    <cellStyle name="Calculation 29 3" xfId="43800"/>
    <cellStyle name="Calculation 29 4" xfId="43801"/>
    <cellStyle name="Calculation 29 4 2" xfId="43802"/>
    <cellStyle name="Calculation 29 5" xfId="43803"/>
    <cellStyle name="Calculation 29 5 2" xfId="43804"/>
    <cellStyle name="Calculation 29 6" xfId="43805"/>
    <cellStyle name="Calculation 29 7" xfId="43806"/>
    <cellStyle name="Calculation 3" xfId="146"/>
    <cellStyle name="Calculation 3 10" xfId="48548"/>
    <cellStyle name="Calculation 3 11" xfId="48077"/>
    <cellStyle name="Calculation 3 12" xfId="48071"/>
    <cellStyle name="Calculation 3 2" xfId="4593"/>
    <cellStyle name="Calculation 3 2 10" xfId="49022"/>
    <cellStyle name="Calculation 3 2 11" xfId="49194"/>
    <cellStyle name="Calculation 3 2 12" xfId="49363"/>
    <cellStyle name="Calculation 3 2 2" xfId="43808"/>
    <cellStyle name="Calculation 3 2 3" xfId="43809"/>
    <cellStyle name="Calculation 3 2 4" xfId="43810"/>
    <cellStyle name="Calculation 3 2 4 2" xfId="43811"/>
    <cellStyle name="Calculation 3 2 5" xfId="43812"/>
    <cellStyle name="Calculation 3 2 5 2" xfId="43813"/>
    <cellStyle name="Calculation 3 2 6" xfId="43814"/>
    <cellStyle name="Calculation 3 2 7" xfId="43815"/>
    <cellStyle name="Calculation 3 2 8" xfId="43807"/>
    <cellStyle name="Calculation 3 2 9" xfId="48841"/>
    <cellStyle name="Calculation 3 3" xfId="35668"/>
    <cellStyle name="Calculation 3 3 2" xfId="43816"/>
    <cellStyle name="Calculation 3 3 3" xfId="48821"/>
    <cellStyle name="Calculation 3 3 4" xfId="49002"/>
    <cellStyle name="Calculation 3 3 5" xfId="49174"/>
    <cellStyle name="Calculation 3 3 6" xfId="49342"/>
    <cellStyle name="Calculation 3 4" xfId="42015"/>
    <cellStyle name="Calculation 3 4 2" xfId="43817"/>
    <cellStyle name="Calculation 3 4 3" xfId="48865"/>
    <cellStyle name="Calculation 3 4 4" xfId="49047"/>
    <cellStyle name="Calculation 3 4 5" xfId="49219"/>
    <cellStyle name="Calculation 3 4 6" xfId="49387"/>
    <cellStyle name="Calculation 3 5" xfId="42071"/>
    <cellStyle name="Calculation 3 5 2" xfId="43819"/>
    <cellStyle name="Calculation 3 5 3" xfId="43818"/>
    <cellStyle name="Calculation 3 5 4" xfId="48919"/>
    <cellStyle name="Calculation 3 5 5" xfId="49099"/>
    <cellStyle name="Calculation 3 5 6" xfId="49272"/>
    <cellStyle name="Calculation 3 5 7" xfId="49438"/>
    <cellStyle name="Calculation 3 6" xfId="42475"/>
    <cellStyle name="Calculation 3 6 2" xfId="43820"/>
    <cellStyle name="Calculation 3 7" xfId="43821"/>
    <cellStyle name="Calculation 3 8" xfId="43822"/>
    <cellStyle name="Calculation 3 9" xfId="48550"/>
    <cellStyle name="Calculation 30" xfId="43823"/>
    <cellStyle name="Calculation 30 2" xfId="43824"/>
    <cellStyle name="Calculation 30 3" xfId="43825"/>
    <cellStyle name="Calculation 30 4" xfId="43826"/>
    <cellStyle name="Calculation 30 4 2" xfId="43827"/>
    <cellStyle name="Calculation 30 5" xfId="43828"/>
    <cellStyle name="Calculation 30 5 2" xfId="43829"/>
    <cellStyle name="Calculation 30 6" xfId="43830"/>
    <cellStyle name="Calculation 30 7" xfId="43831"/>
    <cellStyle name="Calculation 31" xfId="43832"/>
    <cellStyle name="Calculation 31 2" xfId="43833"/>
    <cellStyle name="Calculation 31 3" xfId="43834"/>
    <cellStyle name="Calculation 31 4" xfId="43835"/>
    <cellStyle name="Calculation 31 4 2" xfId="43836"/>
    <cellStyle name="Calculation 31 5" xfId="43837"/>
    <cellStyle name="Calculation 31 5 2" xfId="43838"/>
    <cellStyle name="Calculation 31 6" xfId="43839"/>
    <cellStyle name="Calculation 31 7" xfId="43840"/>
    <cellStyle name="Calculation 32" xfId="43841"/>
    <cellStyle name="Calculation 32 2" xfId="43842"/>
    <cellStyle name="Calculation 32 3" xfId="43843"/>
    <cellStyle name="Calculation 32 4" xfId="43844"/>
    <cellStyle name="Calculation 32 4 2" xfId="43845"/>
    <cellStyle name="Calculation 32 5" xfId="43846"/>
    <cellStyle name="Calculation 32 5 2" xfId="43847"/>
    <cellStyle name="Calculation 32 6" xfId="43848"/>
    <cellStyle name="Calculation 32 7" xfId="43849"/>
    <cellStyle name="Calculation 33" xfId="43850"/>
    <cellStyle name="Calculation 33 2" xfId="43851"/>
    <cellStyle name="Calculation 33 3" xfId="43852"/>
    <cellStyle name="Calculation 33 4" xfId="43853"/>
    <cellStyle name="Calculation 33 4 2" xfId="43854"/>
    <cellStyle name="Calculation 33 5" xfId="43855"/>
    <cellStyle name="Calculation 33 5 2" xfId="43856"/>
    <cellStyle name="Calculation 33 6" xfId="43857"/>
    <cellStyle name="Calculation 33 7" xfId="43858"/>
    <cellStyle name="Calculation 34" xfId="43859"/>
    <cellStyle name="Calculation 34 2" xfId="43860"/>
    <cellStyle name="Calculation 34 3" xfId="43861"/>
    <cellStyle name="Calculation 34 4" xfId="43862"/>
    <cellStyle name="Calculation 34 4 2" xfId="43863"/>
    <cellStyle name="Calculation 34 5" xfId="43864"/>
    <cellStyle name="Calculation 34 5 2" xfId="43865"/>
    <cellStyle name="Calculation 34 6" xfId="43866"/>
    <cellStyle name="Calculation 34 7" xfId="43867"/>
    <cellStyle name="Calculation 35" xfId="43868"/>
    <cellStyle name="Calculation 35 2" xfId="43869"/>
    <cellStyle name="Calculation 35 3" xfId="43870"/>
    <cellStyle name="Calculation 35 4" xfId="43871"/>
    <cellStyle name="Calculation 35 4 2" xfId="43872"/>
    <cellStyle name="Calculation 35 5" xfId="43873"/>
    <cellStyle name="Calculation 35 5 2" xfId="43874"/>
    <cellStyle name="Calculation 35 6" xfId="43875"/>
    <cellStyle name="Calculation 35 7" xfId="43876"/>
    <cellStyle name="Calculation 36" xfId="43877"/>
    <cellStyle name="Calculation 36 2" xfId="43878"/>
    <cellStyle name="Calculation 36 3" xfId="43879"/>
    <cellStyle name="Calculation 36 4" xfId="43880"/>
    <cellStyle name="Calculation 36 4 2" xfId="43881"/>
    <cellStyle name="Calculation 36 5" xfId="43882"/>
    <cellStyle name="Calculation 36 5 2" xfId="43883"/>
    <cellStyle name="Calculation 36 6" xfId="43884"/>
    <cellStyle name="Calculation 36 7" xfId="43885"/>
    <cellStyle name="Calculation 37" xfId="43886"/>
    <cellStyle name="Calculation 37 2" xfId="43887"/>
    <cellStyle name="Calculation 37 3" xfId="43888"/>
    <cellStyle name="Calculation 37 4" xfId="43889"/>
    <cellStyle name="Calculation 37 4 2" xfId="43890"/>
    <cellStyle name="Calculation 37 5" xfId="43891"/>
    <cellStyle name="Calculation 37 5 2" xfId="43892"/>
    <cellStyle name="Calculation 37 6" xfId="43893"/>
    <cellStyle name="Calculation 37 7" xfId="43894"/>
    <cellStyle name="Calculation 38" xfId="43895"/>
    <cellStyle name="Calculation 38 2" xfId="43896"/>
    <cellStyle name="Calculation 38 3" xfId="43897"/>
    <cellStyle name="Calculation 38 3 2" xfId="43898"/>
    <cellStyle name="Calculation 38 4" xfId="43899"/>
    <cellStyle name="Calculation 38 5" xfId="43900"/>
    <cellStyle name="Calculation 38 6" xfId="43901"/>
    <cellStyle name="Calculation 38 6 2" xfId="43902"/>
    <cellStyle name="Calculation 38 7" xfId="43903"/>
    <cellStyle name="Calculation 38 7 2" xfId="43904"/>
    <cellStyle name="Calculation 39" xfId="47637"/>
    <cellStyle name="Calculation 4" xfId="147"/>
    <cellStyle name="Calculation 4 10" xfId="47952"/>
    <cellStyle name="Calculation 4 11" xfId="48081"/>
    <cellStyle name="Calculation 4 12" xfId="49269"/>
    <cellStyle name="Calculation 4 2" xfId="4594"/>
    <cellStyle name="Calculation 4 2 10" xfId="49023"/>
    <cellStyle name="Calculation 4 2 11" xfId="49195"/>
    <cellStyle name="Calculation 4 2 12" xfId="49364"/>
    <cellStyle name="Calculation 4 2 2" xfId="43906"/>
    <cellStyle name="Calculation 4 2 3" xfId="43907"/>
    <cellStyle name="Calculation 4 2 4" xfId="43908"/>
    <cellStyle name="Calculation 4 2 4 2" xfId="43909"/>
    <cellStyle name="Calculation 4 2 5" xfId="43910"/>
    <cellStyle name="Calculation 4 2 5 2" xfId="43911"/>
    <cellStyle name="Calculation 4 2 6" xfId="43912"/>
    <cellStyle name="Calculation 4 2 7" xfId="43913"/>
    <cellStyle name="Calculation 4 2 8" xfId="43905"/>
    <cellStyle name="Calculation 4 2 9" xfId="48842"/>
    <cellStyle name="Calculation 4 3" xfId="35710"/>
    <cellStyle name="Calculation 4 3 2" xfId="43914"/>
    <cellStyle name="Calculation 4 3 3" xfId="48870"/>
    <cellStyle name="Calculation 4 3 4" xfId="49052"/>
    <cellStyle name="Calculation 4 3 5" xfId="49224"/>
    <cellStyle name="Calculation 4 3 6" xfId="49392"/>
    <cellStyle name="Calculation 4 4" xfId="42355"/>
    <cellStyle name="Calculation 4 4 2" xfId="43915"/>
    <cellStyle name="Calculation 4 4 3" xfId="48874"/>
    <cellStyle name="Calculation 4 4 4" xfId="49056"/>
    <cellStyle name="Calculation 4 4 5" xfId="49228"/>
    <cellStyle name="Calculation 4 4 6" xfId="49396"/>
    <cellStyle name="Calculation 4 5" xfId="42095"/>
    <cellStyle name="Calculation 4 5 2" xfId="43917"/>
    <cellStyle name="Calculation 4 5 3" xfId="43916"/>
    <cellStyle name="Calculation 4 6" xfId="42474"/>
    <cellStyle name="Calculation 4 6 2" xfId="43918"/>
    <cellStyle name="Calculation 4 7" xfId="43919"/>
    <cellStyle name="Calculation 4 8" xfId="43920"/>
    <cellStyle name="Calculation 4 9" xfId="47944"/>
    <cellStyle name="Calculation 5" xfId="148"/>
    <cellStyle name="Calculation 5 10" xfId="48153"/>
    <cellStyle name="Calculation 5 11" xfId="48929"/>
    <cellStyle name="Calculation 5 12" xfId="47924"/>
    <cellStyle name="Calculation 5 2" xfId="42356"/>
    <cellStyle name="Calculation 5 2 10" xfId="49024"/>
    <cellStyle name="Calculation 5 2 11" xfId="49196"/>
    <cellStyle name="Calculation 5 2 12" xfId="49365"/>
    <cellStyle name="Calculation 5 2 2" xfId="43922"/>
    <cellStyle name="Calculation 5 2 3" xfId="43923"/>
    <cellStyle name="Calculation 5 2 4" xfId="43924"/>
    <cellStyle name="Calculation 5 2 4 2" xfId="43925"/>
    <cellStyle name="Calculation 5 2 5" xfId="43926"/>
    <cellStyle name="Calculation 5 2 5 2" xfId="43927"/>
    <cellStyle name="Calculation 5 2 6" xfId="43928"/>
    <cellStyle name="Calculation 5 2 7" xfId="43929"/>
    <cellStyle name="Calculation 5 2 8" xfId="43921"/>
    <cellStyle name="Calculation 5 2 9" xfId="48843"/>
    <cellStyle name="Calculation 5 3" xfId="42368"/>
    <cellStyle name="Calculation 5 3 2" xfId="43930"/>
    <cellStyle name="Calculation 5 3 3" xfId="48822"/>
    <cellStyle name="Calculation 5 3 4" xfId="49003"/>
    <cellStyle name="Calculation 5 3 5" xfId="49175"/>
    <cellStyle name="Calculation 5 3 6" xfId="49343"/>
    <cellStyle name="Calculation 5 4" xfId="42491"/>
    <cellStyle name="Calculation 5 4 2" xfId="48829"/>
    <cellStyle name="Calculation 5 4 3" xfId="49010"/>
    <cellStyle name="Calculation 5 4 4" xfId="49182"/>
    <cellStyle name="Calculation 5 4 5" xfId="49349"/>
    <cellStyle name="Calculation 5 5" xfId="43931"/>
    <cellStyle name="Calculation 5 5 2" xfId="43932"/>
    <cellStyle name="Calculation 5 6" xfId="43933"/>
    <cellStyle name="Calculation 5 6 2" xfId="43934"/>
    <cellStyle name="Calculation 5 7" xfId="43935"/>
    <cellStyle name="Calculation 5 8" xfId="43936"/>
    <cellStyle name="Calculation 5 9" xfId="48736"/>
    <cellStyle name="Calculation 6" xfId="4595"/>
    <cellStyle name="Calculation 6 10" xfId="43937"/>
    <cellStyle name="Calculation 6 11" xfId="48455"/>
    <cellStyle name="Calculation 6 2" xfId="42119"/>
    <cellStyle name="Calculation 6 2 2" xfId="43939"/>
    <cellStyle name="Calculation 6 2 3" xfId="43940"/>
    <cellStyle name="Calculation 6 2 4" xfId="43941"/>
    <cellStyle name="Calculation 6 2 4 2" xfId="43942"/>
    <cellStyle name="Calculation 6 2 5" xfId="43943"/>
    <cellStyle name="Calculation 6 2 5 2" xfId="43944"/>
    <cellStyle name="Calculation 6 2 6" xfId="43945"/>
    <cellStyle name="Calculation 6 2 7" xfId="43946"/>
    <cellStyle name="Calculation 6 2 8" xfId="43938"/>
    <cellStyle name="Calculation 6 3" xfId="42311"/>
    <cellStyle name="Calculation 6 3 2" xfId="43948"/>
    <cellStyle name="Calculation 6 3 3" xfId="43947"/>
    <cellStyle name="Calculation 6 4" xfId="42074"/>
    <cellStyle name="Calculation 6 4 2" xfId="43949"/>
    <cellStyle name="Calculation 6 5" xfId="42398"/>
    <cellStyle name="Calculation 6 5 2" xfId="43950"/>
    <cellStyle name="Calculation 6 6" xfId="43951"/>
    <cellStyle name="Calculation 6 6 2" xfId="43952"/>
    <cellStyle name="Calculation 6 7" xfId="43953"/>
    <cellStyle name="Calculation 6 7 2" xfId="43954"/>
    <cellStyle name="Calculation 6 8" xfId="43955"/>
    <cellStyle name="Calculation 6 9" xfId="43956"/>
    <cellStyle name="Calculation 7" xfId="4596"/>
    <cellStyle name="Calculation 7 10" xfId="43957"/>
    <cellStyle name="Calculation 7 11" xfId="48134"/>
    <cellStyle name="Calculation 7 12" xfId="48415"/>
    <cellStyle name="Calculation 7 13" xfId="48699"/>
    <cellStyle name="Calculation 7 14" xfId="48752"/>
    <cellStyle name="Calculation 7 15" xfId="48018"/>
    <cellStyle name="Calculation 7 2" xfId="43958"/>
    <cellStyle name="Calculation 7 2 2" xfId="43959"/>
    <cellStyle name="Calculation 7 2 3" xfId="43960"/>
    <cellStyle name="Calculation 7 2 4" xfId="43961"/>
    <cellStyle name="Calculation 7 2 4 2" xfId="43962"/>
    <cellStyle name="Calculation 7 2 5" xfId="43963"/>
    <cellStyle name="Calculation 7 2 5 2" xfId="43964"/>
    <cellStyle name="Calculation 7 2 6" xfId="43965"/>
    <cellStyle name="Calculation 7 2 7" xfId="43966"/>
    <cellStyle name="Calculation 7 3" xfId="43967"/>
    <cellStyle name="Calculation 7 3 2" xfId="43968"/>
    <cellStyle name="Calculation 7 4" xfId="43969"/>
    <cellStyle name="Calculation 7 5" xfId="43970"/>
    <cellStyle name="Calculation 7 6" xfId="43971"/>
    <cellStyle name="Calculation 7 6 2" xfId="43972"/>
    <cellStyle name="Calculation 7 7" xfId="43973"/>
    <cellStyle name="Calculation 7 7 2" xfId="43974"/>
    <cellStyle name="Calculation 7 8" xfId="43975"/>
    <cellStyle name="Calculation 7 9" xfId="43976"/>
    <cellStyle name="Calculation 8" xfId="4597"/>
    <cellStyle name="Calculation 8 10" xfId="43977"/>
    <cellStyle name="Calculation 8 11" xfId="48404"/>
    <cellStyle name="Calculation 8 12" xfId="48729"/>
    <cellStyle name="Calculation 8 13" xfId="48518"/>
    <cellStyle name="Calculation 8 14" xfId="47979"/>
    <cellStyle name="Calculation 8 15" xfId="49107"/>
    <cellStyle name="Calculation 8 2" xfId="43978"/>
    <cellStyle name="Calculation 8 2 2" xfId="43979"/>
    <cellStyle name="Calculation 8 2 3" xfId="43980"/>
    <cellStyle name="Calculation 8 2 4" xfId="43981"/>
    <cellStyle name="Calculation 8 2 4 2" xfId="43982"/>
    <cellStyle name="Calculation 8 2 5" xfId="43983"/>
    <cellStyle name="Calculation 8 2 5 2" xfId="43984"/>
    <cellStyle name="Calculation 8 2 6" xfId="43985"/>
    <cellStyle name="Calculation 8 2 7" xfId="43986"/>
    <cellStyle name="Calculation 8 3" xfId="43987"/>
    <cellStyle name="Calculation 8 3 2" xfId="43988"/>
    <cellStyle name="Calculation 8 4" xfId="43989"/>
    <cellStyle name="Calculation 8 5" xfId="43990"/>
    <cellStyle name="Calculation 8 6" xfId="43991"/>
    <cellStyle name="Calculation 8 6 2" xfId="43992"/>
    <cellStyle name="Calculation 8 7" xfId="43993"/>
    <cellStyle name="Calculation 8 7 2" xfId="43994"/>
    <cellStyle name="Calculation 8 8" xfId="43995"/>
    <cellStyle name="Calculation 8 9" xfId="43996"/>
    <cellStyle name="Calculation 9" xfId="4598"/>
    <cellStyle name="Calculation 9 10" xfId="43997"/>
    <cellStyle name="Calculation 9 11" xfId="48544"/>
    <cellStyle name="Calculation 9 12" xfId="48832"/>
    <cellStyle name="Calculation 9 13" xfId="49013"/>
    <cellStyle name="Calculation 9 14" xfId="49185"/>
    <cellStyle name="Calculation 9 15" xfId="49352"/>
    <cellStyle name="Calculation 9 2" xfId="43998"/>
    <cellStyle name="Calculation 9 2 2" xfId="43999"/>
    <cellStyle name="Calculation 9 2 3" xfId="44000"/>
    <cellStyle name="Calculation 9 2 4" xfId="44001"/>
    <cellStyle name="Calculation 9 2 4 2" xfId="44002"/>
    <cellStyle name="Calculation 9 2 5" xfId="44003"/>
    <cellStyle name="Calculation 9 2 5 2" xfId="44004"/>
    <cellStyle name="Calculation 9 2 6" xfId="44005"/>
    <cellStyle name="Calculation 9 2 7" xfId="44006"/>
    <cellStyle name="Calculation 9 3" xfId="44007"/>
    <cellStyle name="Calculation 9 3 2" xfId="44008"/>
    <cellStyle name="Calculation 9 4" xfId="44009"/>
    <cellStyle name="Calculation 9 5" xfId="44010"/>
    <cellStyle name="Calculation 9 6" xfId="44011"/>
    <cellStyle name="Calculation 9 6 2" xfId="44012"/>
    <cellStyle name="Calculation 9 7" xfId="44013"/>
    <cellStyle name="Calculation 9 7 2" xfId="44014"/>
    <cellStyle name="Calculation 9 8" xfId="44015"/>
    <cellStyle name="Calculation 9 9" xfId="44016"/>
    <cellStyle name="CatA" xfId="4599"/>
    <cellStyle name="CatB" xfId="4600"/>
    <cellStyle name="CatC" xfId="4601"/>
    <cellStyle name="category" xfId="4602"/>
    <cellStyle name="CatSppt" xfId="4603"/>
    <cellStyle name="Check Cell" xfId="149" builtinId="23" customBuiltin="1"/>
    <cellStyle name="Check Cell 10" xfId="4604"/>
    <cellStyle name="Check Cell 10 2" xfId="44017"/>
    <cellStyle name="Check Cell 11" xfId="4605"/>
    <cellStyle name="Check Cell 11 2" xfId="44018"/>
    <cellStyle name="Check Cell 12" xfId="4606"/>
    <cellStyle name="Check Cell 12 2" xfId="44019"/>
    <cellStyle name="Check Cell 13" xfId="2626"/>
    <cellStyle name="Check Cell 13 2" xfId="44020"/>
    <cellStyle name="Check Cell 14" xfId="44021"/>
    <cellStyle name="Check Cell 15" xfId="44022"/>
    <cellStyle name="Check Cell 16" xfId="44023"/>
    <cellStyle name="Check Cell 17" xfId="44024"/>
    <cellStyle name="Check Cell 2" xfId="150"/>
    <cellStyle name="Check Cell 2 10" xfId="39579"/>
    <cellStyle name="Check Cell 2 11" xfId="47898"/>
    <cellStyle name="Check Cell 2 2" xfId="1119"/>
    <cellStyle name="Check Cell 2 2 2" xfId="4607"/>
    <cellStyle name="Check Cell 2 2 3" xfId="44025"/>
    <cellStyle name="Check Cell 2 3" xfId="1120"/>
    <cellStyle name="Check Cell 2 3 2" xfId="44026"/>
    <cellStyle name="Check Cell 2 4" xfId="1121"/>
    <cellStyle name="Check Cell 2 4 2" xfId="36491"/>
    <cellStyle name="Check Cell 2 5" xfId="36552"/>
    <cellStyle name="Check Cell 2 6" xfId="37766"/>
    <cellStyle name="Check Cell 2 7" xfId="37348"/>
    <cellStyle name="Check Cell 2 8" xfId="39123"/>
    <cellStyle name="Check Cell 2 9" xfId="39099"/>
    <cellStyle name="Check Cell 3" xfId="151"/>
    <cellStyle name="Check Cell 3 2" xfId="35669"/>
    <cellStyle name="Check Cell 4" xfId="152"/>
    <cellStyle name="Check Cell 5" xfId="153"/>
    <cellStyle name="Check Cell 6" xfId="4608"/>
    <cellStyle name="Check Cell 6 2" xfId="44027"/>
    <cellStyle name="Check Cell 6 3" xfId="48457"/>
    <cellStyle name="Check Cell 7" xfId="4609"/>
    <cellStyle name="Check Cell 7 2" xfId="44028"/>
    <cellStyle name="Check Cell 8" xfId="4610"/>
    <cellStyle name="Check Cell 8 2" xfId="44029"/>
    <cellStyle name="Check Cell 9" xfId="4611"/>
    <cellStyle name="Check Cell 9 2" xfId="44030"/>
    <cellStyle name="CheckBox" xfId="4612"/>
    <cellStyle name="checkExposure" xfId="4613"/>
    <cellStyle name="Comma" xfId="154" builtinId="3"/>
    <cellStyle name="Comma  - Style1" xfId="155"/>
    <cellStyle name="Comma  - Style1 2" xfId="1122"/>
    <cellStyle name="Comma  - Style1 2 2" xfId="4614"/>
    <cellStyle name="Comma  - Style1 2 3" xfId="48256"/>
    <cellStyle name="Comma  - Style1 3" xfId="1123"/>
    <cellStyle name="Comma  - Style1 3 2" xfId="4615"/>
    <cellStyle name="Comma  - Style1 3 3" xfId="44031"/>
    <cellStyle name="Comma  - Style1 4" xfId="4616"/>
    <cellStyle name="Comma  - Style1 4 2" xfId="48194"/>
    <cellStyle name="Comma  - Style1_2211 Financial Statement December 31, 2009 - Final Linked" xfId="4617"/>
    <cellStyle name="Comma  - Style2" xfId="156"/>
    <cellStyle name="Comma  - Style2 2" xfId="1124"/>
    <cellStyle name="Comma  - Style2 2 2" xfId="4618"/>
    <cellStyle name="Comma  - Style2 2 3" xfId="48257"/>
    <cellStyle name="Comma  - Style2 3" xfId="1125"/>
    <cellStyle name="Comma  - Style2 3 2" xfId="4619"/>
    <cellStyle name="Comma  - Style2 3 3" xfId="44032"/>
    <cellStyle name="Comma  - Style2 4" xfId="4620"/>
    <cellStyle name="Comma  - Style2 4 2" xfId="48192"/>
    <cellStyle name="Comma  - Style2_2211 Financial Statement December 31, 2009 - Final Linked" xfId="4621"/>
    <cellStyle name="Comma  - Style3" xfId="157"/>
    <cellStyle name="Comma  - Style3 2" xfId="1126"/>
    <cellStyle name="Comma  - Style3 2 2" xfId="4622"/>
    <cellStyle name="Comma  - Style3 2 3" xfId="48258"/>
    <cellStyle name="Comma  - Style3 3" xfId="1127"/>
    <cellStyle name="Comma  - Style3 3 2" xfId="4623"/>
    <cellStyle name="Comma  - Style3 3 3" xfId="44033"/>
    <cellStyle name="Comma  - Style3 4" xfId="4624"/>
    <cellStyle name="Comma  - Style3 4 2" xfId="48209"/>
    <cellStyle name="Comma  - Style3_2211 Financial Statement December 31, 2009 - Final Linked" xfId="4625"/>
    <cellStyle name="Comma  - Style4" xfId="158"/>
    <cellStyle name="Comma  - Style4 2" xfId="1128"/>
    <cellStyle name="Comma  - Style4 2 2" xfId="4626"/>
    <cellStyle name="Comma  - Style4 2 3" xfId="48259"/>
    <cellStyle name="Comma  - Style4 3" xfId="1129"/>
    <cellStyle name="Comma  - Style4 3 2" xfId="4627"/>
    <cellStyle name="Comma  - Style4 3 3" xfId="44034"/>
    <cellStyle name="Comma  - Style4 4" xfId="4628"/>
    <cellStyle name="Comma  - Style4 4 2" xfId="48197"/>
    <cellStyle name="Comma  - Style4_2211 Financial Statement December 31, 2009 - Final Linked" xfId="4629"/>
    <cellStyle name="Comma  - Style5" xfId="159"/>
    <cellStyle name="Comma  - Style5 2" xfId="1130"/>
    <cellStyle name="Comma  - Style5 2 2" xfId="4630"/>
    <cellStyle name="Comma  - Style5 2 3" xfId="48260"/>
    <cellStyle name="Comma  - Style5 3" xfId="1131"/>
    <cellStyle name="Comma  - Style5 3 2" xfId="4631"/>
    <cellStyle name="Comma  - Style5 3 3" xfId="44035"/>
    <cellStyle name="Comma  - Style5 4" xfId="4632"/>
    <cellStyle name="Comma  - Style5 4 2" xfId="48130"/>
    <cellStyle name="Comma  - Style5_2211 Financial Statement December 31, 2009 - Final Linked" xfId="4633"/>
    <cellStyle name="Comma  - Style6" xfId="160"/>
    <cellStyle name="Comma  - Style6 2" xfId="1132"/>
    <cellStyle name="Comma  - Style6 2 2" xfId="4634"/>
    <cellStyle name="Comma  - Style6 2 3" xfId="48261"/>
    <cellStyle name="Comma  - Style6 3" xfId="1133"/>
    <cellStyle name="Comma  - Style6 3 2" xfId="4635"/>
    <cellStyle name="Comma  - Style6 3 3" xfId="44036"/>
    <cellStyle name="Comma  - Style6 4" xfId="4636"/>
    <cellStyle name="Comma  - Style6 4 2" xfId="48289"/>
    <cellStyle name="Comma  - Style6_2211 Financial Statement December 31, 2009 - Final Linked" xfId="4637"/>
    <cellStyle name="Comma  - Style7" xfId="161"/>
    <cellStyle name="Comma  - Style7 2" xfId="1134"/>
    <cellStyle name="Comma  - Style7 2 2" xfId="4638"/>
    <cellStyle name="Comma  - Style7 2 3" xfId="48262"/>
    <cellStyle name="Comma  - Style7 3" xfId="1135"/>
    <cellStyle name="Comma  - Style7 3 2" xfId="4639"/>
    <cellStyle name="Comma  - Style7 3 3" xfId="44037"/>
    <cellStyle name="Comma  - Style7 4" xfId="4640"/>
    <cellStyle name="Comma  - Style7 4 2" xfId="48224"/>
    <cellStyle name="Comma  - Style7_2211 Financial Statement December 31, 2009 - Final Linked" xfId="4641"/>
    <cellStyle name="Comma  - Style8" xfId="162"/>
    <cellStyle name="Comma  - Style8 2" xfId="1136"/>
    <cellStyle name="Comma  - Style8 2 2" xfId="4642"/>
    <cellStyle name="Comma  - Style8 2 3" xfId="48263"/>
    <cellStyle name="Comma  - Style8 3" xfId="1137"/>
    <cellStyle name="Comma  - Style8 3 2" xfId="4643"/>
    <cellStyle name="Comma  - Style8 3 3" xfId="44038"/>
    <cellStyle name="Comma  - Style8 4" xfId="4644"/>
    <cellStyle name="Comma  - Style8 4 2" xfId="48204"/>
    <cellStyle name="Comma  - Style8_2211 Financial Statement December 31, 2009 - Final Linked" xfId="4645"/>
    <cellStyle name="Comma [0] 2" xfId="1138"/>
    <cellStyle name="Comma [0] 2 2" xfId="4646"/>
    <cellStyle name="Comma [0] 2 3" xfId="48488"/>
    <cellStyle name="Comma [0] 3" xfId="44039"/>
    <cellStyle name="Comma [0] 3 2" xfId="44040"/>
    <cellStyle name="Comma [00]" xfId="1139"/>
    <cellStyle name="Comma [00] 2" xfId="4647"/>
    <cellStyle name="Comma [00] 3" xfId="44041"/>
    <cellStyle name="Comma 10" xfId="163"/>
    <cellStyle name="Comma 10 10" xfId="745"/>
    <cellStyle name="Comma 10 10 2" xfId="39130"/>
    <cellStyle name="Comma 10 11" xfId="39202"/>
    <cellStyle name="Comma 10 2" xfId="755"/>
    <cellStyle name="Comma 10 2 2" xfId="1140"/>
    <cellStyle name="Comma 10 2 2 2" xfId="2850"/>
    <cellStyle name="Comma 10 2 2 2 2" xfId="48319"/>
    <cellStyle name="Comma 10 2 2 2 3" xfId="49627"/>
    <cellStyle name="Comma 10 2 2 3" xfId="48218"/>
    <cellStyle name="Comma 10 2 2 3 2" xfId="49582"/>
    <cellStyle name="Comma 10 2 3" xfId="1141"/>
    <cellStyle name="Comma 10 2 3 2" xfId="4648"/>
    <cellStyle name="Comma 10 2 3 3" xfId="44042"/>
    <cellStyle name="Comma 10 2 3 4" xfId="48290"/>
    <cellStyle name="Comma 10 2 3 5" xfId="49606"/>
    <cellStyle name="Comma 10 2 4" xfId="2412"/>
    <cellStyle name="Comma 10 2 4 2" xfId="41979"/>
    <cellStyle name="Comma 10 2 5" xfId="2629"/>
    <cellStyle name="Comma 10 2 6" xfId="42596"/>
    <cellStyle name="Comma 10 2 6 2" xfId="49682"/>
    <cellStyle name="Comma 10 2 7" xfId="47900"/>
    <cellStyle name="Comma 10 2 8" xfId="49478"/>
    <cellStyle name="Comma 10 3" xfId="1142"/>
    <cellStyle name="Comma 10 3 2" xfId="4649"/>
    <cellStyle name="Comma 10 3 3" xfId="2630"/>
    <cellStyle name="Comma 10 3 4" xfId="44043"/>
    <cellStyle name="Comma 10 4" xfId="1143"/>
    <cellStyle name="Comma 10 4 2" xfId="4650"/>
    <cellStyle name="Comma 10 4 3" xfId="2631"/>
    <cellStyle name="Comma 10 4 4" xfId="48160"/>
    <cellStyle name="Comma 10 4 5" xfId="49780"/>
    <cellStyle name="Comma 10 5" xfId="1144"/>
    <cellStyle name="Comma 10 5 2" xfId="4651"/>
    <cellStyle name="Comma 10 5 3" xfId="36348"/>
    <cellStyle name="Comma 10 5 4" xfId="47766"/>
    <cellStyle name="Comma 10 6" xfId="2411"/>
    <cellStyle name="Comma 10 6 2" xfId="36449"/>
    <cellStyle name="Comma 10 6 3" xfId="47791"/>
    <cellStyle name="Comma 10 7" xfId="2628"/>
    <cellStyle name="Comma 10 7 2" xfId="38100"/>
    <cellStyle name="Comma 10 8" xfId="36930"/>
    <cellStyle name="Comma 10 9" xfId="38267"/>
    <cellStyle name="Comma 10_Capital Gain" xfId="44044"/>
    <cellStyle name="Comma 100" xfId="42344"/>
    <cellStyle name="Comma 100 2" xfId="42635"/>
    <cellStyle name="Comma 101" xfId="42308"/>
    <cellStyle name="Comma 101 2" xfId="42636"/>
    <cellStyle name="Comma 102" xfId="41999"/>
    <cellStyle name="Comma 102 2" xfId="42637"/>
    <cellStyle name="Comma 103" xfId="42370"/>
    <cellStyle name="Comma 103 2" xfId="42639"/>
    <cellStyle name="Comma 104" xfId="42409"/>
    <cellStyle name="Comma 104 2" xfId="42641"/>
    <cellStyle name="Comma 105" xfId="42388"/>
    <cellStyle name="Comma 105 2" xfId="42643"/>
    <cellStyle name="Comma 106" xfId="42512"/>
    <cellStyle name="Comma 106 2" xfId="42648"/>
    <cellStyle name="Comma 107" xfId="42644"/>
    <cellStyle name="Comma 107 2" xfId="47744"/>
    <cellStyle name="Comma 107 3 2" xfId="47812"/>
    <cellStyle name="Comma 108" xfId="42646"/>
    <cellStyle name="Comma 109" xfId="42650"/>
    <cellStyle name="Comma 11" xfId="164"/>
    <cellStyle name="Comma 11 10" xfId="2545"/>
    <cellStyle name="Comma 11 2" xfId="390"/>
    <cellStyle name="Comma 11 2 2" xfId="2546"/>
    <cellStyle name="Comma 11 2 2 2" xfId="4652"/>
    <cellStyle name="Comma 11 2 2 3" xfId="44045"/>
    <cellStyle name="Comma 11 2 2 4" xfId="47837"/>
    <cellStyle name="Comma 11 2 3" xfId="4653"/>
    <cellStyle name="Comma 11 2 3 2" xfId="48235"/>
    <cellStyle name="Comma 11 2 4" xfId="2632"/>
    <cellStyle name="Comma 11 2 4 2" xfId="48182"/>
    <cellStyle name="Comma 11 2 5" xfId="42122"/>
    <cellStyle name="Comma 11 3" xfId="1145"/>
    <cellStyle name="Comma 11 3 2" xfId="2633"/>
    <cellStyle name="Comma 11 3 2 2" xfId="42246"/>
    <cellStyle name="Comma 11 3 2 3" xfId="42455"/>
    <cellStyle name="Comma 11 3 2 4" xfId="42547"/>
    <cellStyle name="Comma 11 3 3" xfId="42123"/>
    <cellStyle name="Comma 11 3 4" xfId="42412"/>
    <cellStyle name="Comma 11 3 5" xfId="42518"/>
    <cellStyle name="Comma 11 3 6" xfId="48439"/>
    <cellStyle name="Comma 11 3 7" xfId="49656"/>
    <cellStyle name="Comma 11 4" xfId="4654"/>
    <cellStyle name="Comma 11 4 2" xfId="48441"/>
    <cellStyle name="Comma 11 4 3" xfId="49657"/>
    <cellStyle name="Comma 11 5" xfId="4655"/>
    <cellStyle name="Comma 11 5 2" xfId="48501"/>
    <cellStyle name="Comma 11 6" xfId="48227"/>
    <cellStyle name="Comma 11 6 2" xfId="49584"/>
    <cellStyle name="Comma 110" xfId="42652"/>
    <cellStyle name="Comma 111" xfId="47638"/>
    <cellStyle name="Comma 111 2" xfId="47726"/>
    <cellStyle name="Comma 112" xfId="42268"/>
    <cellStyle name="Comma 113" xfId="47758"/>
    <cellStyle name="Comma 113 2" xfId="47797"/>
    <cellStyle name="Comma 114" xfId="47792"/>
    <cellStyle name="Comma 115" xfId="47794"/>
    <cellStyle name="Comma 116" xfId="47799"/>
    <cellStyle name="Comma 117" xfId="47806"/>
    <cellStyle name="Comma 118" xfId="47729"/>
    <cellStyle name="Comma 119" xfId="47834"/>
    <cellStyle name="Comma 12" xfId="165"/>
    <cellStyle name="Comma 12 2" xfId="1146"/>
    <cellStyle name="Comma 12 2 2" xfId="1147"/>
    <cellStyle name="Comma 12 2 2 2" xfId="48190"/>
    <cellStyle name="Comma 12 2 2 3" xfId="49783"/>
    <cellStyle name="Comma 12 2 3" xfId="4656"/>
    <cellStyle name="Comma 12 2 4" xfId="2851"/>
    <cellStyle name="Comma 12 2 5" xfId="42029"/>
    <cellStyle name="Comma 12 2 6" xfId="48264"/>
    <cellStyle name="Comma 12 2 7" xfId="49593"/>
    <cellStyle name="Comma 12 3" xfId="1148"/>
    <cellStyle name="Comma 12 3 2" xfId="1149"/>
    <cellStyle name="Comma 12 3 3" xfId="47639"/>
    <cellStyle name="Comma 12 4" xfId="1150"/>
    <cellStyle name="Comma 12 4 2" xfId="4657"/>
    <cellStyle name="Comma 12 5" xfId="4658"/>
    <cellStyle name="Comma 12 6" xfId="4659"/>
    <cellStyle name="Comma 12 7" xfId="4660"/>
    <cellStyle name="Comma 12 8" xfId="2634"/>
    <cellStyle name="Comma 120" xfId="48396"/>
    <cellStyle name="Comma 121" xfId="48246"/>
    <cellStyle name="Comma 122" xfId="48146"/>
    <cellStyle name="Comma 122 2" xfId="49755"/>
    <cellStyle name="Comma 123" xfId="48549"/>
    <cellStyle name="Comma 124" xfId="49252"/>
    <cellStyle name="Comma 125" xfId="49125"/>
    <cellStyle name="Comma 126" xfId="49459"/>
    <cellStyle name="Comma 127" xfId="49464"/>
    <cellStyle name="Comma 128" xfId="49679"/>
    <cellStyle name="Comma 13" xfId="166"/>
    <cellStyle name="Comma 13 2" xfId="1151"/>
    <cellStyle name="Comma 13 2 2" xfId="2547"/>
    <cellStyle name="Comma 13 2 2 2" xfId="48440"/>
    <cellStyle name="Comma 13 2 3" xfId="42124"/>
    <cellStyle name="Comma 13 2 4" xfId="47687"/>
    <cellStyle name="Comma 13 2 5" xfId="48265"/>
    <cellStyle name="Comma 13 2 6" xfId="49594"/>
    <cellStyle name="Comma 13 3" xfId="1152"/>
    <cellStyle name="Comma 13 3 2" xfId="4661"/>
    <cellStyle name="Comma 13 3 3" xfId="48161"/>
    <cellStyle name="Comma 13 4" xfId="4662"/>
    <cellStyle name="Comma 13 4 2" xfId="48138"/>
    <cellStyle name="Comma 13 5" xfId="4663"/>
    <cellStyle name="Comma 14" xfId="167"/>
    <cellStyle name="Comma 14 2" xfId="1153"/>
    <cellStyle name="Comma 14 2 2" xfId="2548"/>
    <cellStyle name="Comma 14 2 3" xfId="44046"/>
    <cellStyle name="Comma 14 3" xfId="1154"/>
    <cellStyle name="Comma 14 3 2" xfId="47714"/>
    <cellStyle name="Comma 14 4" xfId="2635"/>
    <cellStyle name="Comma 14 5" xfId="47974"/>
    <cellStyle name="Comma 15" xfId="168"/>
    <cellStyle name="Comma 15 2" xfId="1155"/>
    <cellStyle name="Comma 15 2 2" xfId="4664"/>
    <cellStyle name="Comma 15 2 3" xfId="48213"/>
    <cellStyle name="Comma 15 3" xfId="1156"/>
    <cellStyle name="Comma 15 3 2" xfId="4666"/>
    <cellStyle name="Comma 15 3 2 2" xfId="44049"/>
    <cellStyle name="Comma 15 3 2 3" xfId="44048"/>
    <cellStyle name="Comma 15 3 3" xfId="4665"/>
    <cellStyle name="Comma 15 3 3 2" xfId="44050"/>
    <cellStyle name="Comma 15 3 4" xfId="44051"/>
    <cellStyle name="Comma 15 3 5" xfId="44047"/>
    <cellStyle name="Comma 15 4" xfId="4667"/>
    <cellStyle name="Comma 15 4 2" xfId="47718"/>
    <cellStyle name="Comma 15 5" xfId="4668"/>
    <cellStyle name="Comma 15 6" xfId="2636"/>
    <cellStyle name="Comma 16" xfId="169"/>
    <cellStyle name="Comma 16 2" xfId="1157"/>
    <cellStyle name="Comma 16 2 2" xfId="4669"/>
    <cellStyle name="Comma 16 2 3" xfId="48316"/>
    <cellStyle name="Comma 16 2 4" xfId="49624"/>
    <cellStyle name="Comma 16 3" xfId="1158"/>
    <cellStyle name="Comma 16 3 2" xfId="4670"/>
    <cellStyle name="Comma 16 4" xfId="1159"/>
    <cellStyle name="Comma 16 4 2" xfId="4671"/>
    <cellStyle name="Comma 16 5" xfId="1160"/>
    <cellStyle name="Comma 16 5 2" xfId="4672"/>
    <cellStyle name="Comma 16 5 2 2" xfId="37748"/>
    <cellStyle name="Comma 16 6" xfId="47902"/>
    <cellStyle name="Comma 16 7" xfId="49479"/>
    <cellStyle name="Comma 17" xfId="170"/>
    <cellStyle name="Comma 17 2" xfId="1161"/>
    <cellStyle name="Comma 17 2 2" xfId="4673"/>
    <cellStyle name="Comma 17 2 3" xfId="48211"/>
    <cellStyle name="Comma 17 3" xfId="1162"/>
    <cellStyle name="Comma 17 4" xfId="47975"/>
    <cellStyle name="Comma 17 5" xfId="49491"/>
    <cellStyle name="Comma 18" xfId="171"/>
    <cellStyle name="Comma 18 2" xfId="1163"/>
    <cellStyle name="Comma 18 2 2" xfId="4675"/>
    <cellStyle name="Comma 18 2 3" xfId="4674"/>
    <cellStyle name="Comma 18 2 4" xfId="41987"/>
    <cellStyle name="Comma 18 3" xfId="1164"/>
    <cellStyle name="Comma 18 3 2" xfId="4676"/>
    <cellStyle name="Comma 18 3 3" xfId="48322"/>
    <cellStyle name="Comma 18 3 4" xfId="49630"/>
    <cellStyle name="Comma 18 4" xfId="4677"/>
    <cellStyle name="Comma 18 5" xfId="47976"/>
    <cellStyle name="Comma 18 6" xfId="49492"/>
    <cellStyle name="Comma 19" xfId="172"/>
    <cellStyle name="Comma 19 2" xfId="1165"/>
    <cellStyle name="Comma 19 2 2" xfId="4678"/>
    <cellStyle name="Comma 19 2 3" xfId="48239"/>
    <cellStyle name="Comma 19 2 4" xfId="49779"/>
    <cellStyle name="Comma 19 3" xfId="1166"/>
    <cellStyle name="Comma 19 3 2" xfId="4679"/>
    <cellStyle name="Comma 19 4" xfId="4680"/>
    <cellStyle name="Comma 19 5" xfId="4681"/>
    <cellStyle name="Comma 19 6" xfId="47977"/>
    <cellStyle name="Comma 19 7" xfId="49493"/>
    <cellStyle name="Comma 2" xfId="173"/>
    <cellStyle name="Comma 2 10" xfId="1167"/>
    <cellStyle name="Comma 2 10 10" xfId="4682"/>
    <cellStyle name="Comma 2 10 11" xfId="4683"/>
    <cellStyle name="Comma 2 10 12" xfId="4684"/>
    <cellStyle name="Comma 2 10 13" xfId="4685"/>
    <cellStyle name="Comma 2 10 14" xfId="4686"/>
    <cellStyle name="Comma 2 10 15" xfId="4687"/>
    <cellStyle name="Comma 2 10 16" xfId="4688"/>
    <cellStyle name="Comma 2 10 17" xfId="4689"/>
    <cellStyle name="Comma 2 10 18" xfId="4690"/>
    <cellStyle name="Comma 2 10 19" xfId="4691"/>
    <cellStyle name="Comma 2 10 2" xfId="4692"/>
    <cellStyle name="Comma 2 10 2 10" xfId="4693"/>
    <cellStyle name="Comma 2 10 2 11" xfId="4694"/>
    <cellStyle name="Comma 2 10 2 12" xfId="4695"/>
    <cellStyle name="Comma 2 10 2 13" xfId="4696"/>
    <cellStyle name="Comma 2 10 2 14" xfId="4697"/>
    <cellStyle name="Comma 2 10 2 15" xfId="4698"/>
    <cellStyle name="Comma 2 10 2 16" xfId="4699"/>
    <cellStyle name="Comma 2 10 2 17" xfId="4700"/>
    <cellStyle name="Comma 2 10 2 18" xfId="4701"/>
    <cellStyle name="Comma 2 10 2 19" xfId="4702"/>
    <cellStyle name="Comma 2 10 2 2" xfId="4703"/>
    <cellStyle name="Comma 2 10 2 2 10" xfId="4704"/>
    <cellStyle name="Comma 2 10 2 2 11" xfId="4705"/>
    <cellStyle name="Comma 2 10 2 2 12" xfId="4706"/>
    <cellStyle name="Comma 2 10 2 2 13" xfId="4707"/>
    <cellStyle name="Comma 2 10 2 2 14" xfId="4708"/>
    <cellStyle name="Comma 2 10 2 2 15" xfId="4709"/>
    <cellStyle name="Comma 2 10 2 2 16" xfId="4710"/>
    <cellStyle name="Comma 2 10 2 2 17" xfId="4711"/>
    <cellStyle name="Comma 2 10 2 2 18" xfId="4712"/>
    <cellStyle name="Comma 2 10 2 2 19" xfId="4713"/>
    <cellStyle name="Comma 2 10 2 2 2" xfId="4714"/>
    <cellStyle name="Comma 2 10 2 2 2 10" xfId="4715"/>
    <cellStyle name="Comma 2 10 2 2 2 11" xfId="4716"/>
    <cellStyle name="Comma 2 10 2 2 2 12" xfId="4717"/>
    <cellStyle name="Comma 2 10 2 2 2 13" xfId="4718"/>
    <cellStyle name="Comma 2 10 2 2 2 2" xfId="4719"/>
    <cellStyle name="Comma 2 10 2 2 2 2 10" xfId="4720"/>
    <cellStyle name="Comma 2 10 2 2 2 2 11" xfId="4721"/>
    <cellStyle name="Comma 2 10 2 2 2 2 12" xfId="4722"/>
    <cellStyle name="Comma 2 10 2 2 2 2 13" xfId="4723"/>
    <cellStyle name="Comma 2 10 2 2 2 2 2" xfId="4724"/>
    <cellStyle name="Comma 2 10 2 2 2 2 3" xfId="4725"/>
    <cellStyle name="Comma 2 10 2 2 2 2 4" xfId="4726"/>
    <cellStyle name="Comma 2 10 2 2 2 2 5" xfId="4727"/>
    <cellStyle name="Comma 2 10 2 2 2 2 6" xfId="4728"/>
    <cellStyle name="Comma 2 10 2 2 2 2 7" xfId="4729"/>
    <cellStyle name="Comma 2 10 2 2 2 2 8" xfId="4730"/>
    <cellStyle name="Comma 2 10 2 2 2 2 9" xfId="4731"/>
    <cellStyle name="Comma 2 10 2 2 2 3" xfId="4732"/>
    <cellStyle name="Comma 2 10 2 2 2 4" xfId="4733"/>
    <cellStyle name="Comma 2 10 2 2 2 5" xfId="4734"/>
    <cellStyle name="Comma 2 10 2 2 2 6" xfId="4735"/>
    <cellStyle name="Comma 2 10 2 2 2 7" xfId="4736"/>
    <cellStyle name="Comma 2 10 2 2 2 8" xfId="4737"/>
    <cellStyle name="Comma 2 10 2 2 2 9" xfId="4738"/>
    <cellStyle name="Comma 2 10 2 2 20" xfId="4739"/>
    <cellStyle name="Comma 2 10 2 2 21" xfId="4740"/>
    <cellStyle name="Comma 2 10 2 2 22" xfId="4741"/>
    <cellStyle name="Comma 2 10 2 2 23" xfId="4742"/>
    <cellStyle name="Comma 2 10 2 2 24" xfId="4743"/>
    <cellStyle name="Comma 2 10 2 2 3" xfId="4744"/>
    <cellStyle name="Comma 2 10 2 2 4" xfId="4745"/>
    <cellStyle name="Comma 2 10 2 2 5" xfId="4746"/>
    <cellStyle name="Comma 2 10 2 2 6" xfId="4747"/>
    <cellStyle name="Comma 2 10 2 2 7" xfId="4748"/>
    <cellStyle name="Comma 2 10 2 2 8" xfId="4749"/>
    <cellStyle name="Comma 2 10 2 2 9" xfId="4750"/>
    <cellStyle name="Comma 2 10 2 20" xfId="4751"/>
    <cellStyle name="Comma 2 10 2 21" xfId="4752"/>
    <cellStyle name="Comma 2 10 2 22" xfId="4753"/>
    <cellStyle name="Comma 2 10 2 23" xfId="4754"/>
    <cellStyle name="Comma 2 10 2 24" xfId="4755"/>
    <cellStyle name="Comma 2 10 2 3" xfId="4756"/>
    <cellStyle name="Comma 2 10 2 3 10" xfId="4757"/>
    <cellStyle name="Comma 2 10 2 3 11" xfId="4758"/>
    <cellStyle name="Comma 2 10 2 3 12" xfId="4759"/>
    <cellStyle name="Comma 2 10 2 3 13" xfId="4760"/>
    <cellStyle name="Comma 2 10 2 3 2" xfId="4761"/>
    <cellStyle name="Comma 2 10 2 3 2 10" xfId="4762"/>
    <cellStyle name="Comma 2 10 2 3 2 11" xfId="4763"/>
    <cellStyle name="Comma 2 10 2 3 2 12" xfId="4764"/>
    <cellStyle name="Comma 2 10 2 3 2 13" xfId="4765"/>
    <cellStyle name="Comma 2 10 2 3 2 2" xfId="4766"/>
    <cellStyle name="Comma 2 10 2 3 2 3" xfId="4767"/>
    <cellStyle name="Comma 2 10 2 3 2 4" xfId="4768"/>
    <cellStyle name="Comma 2 10 2 3 2 5" xfId="4769"/>
    <cellStyle name="Comma 2 10 2 3 2 6" xfId="4770"/>
    <cellStyle name="Comma 2 10 2 3 2 7" xfId="4771"/>
    <cellStyle name="Comma 2 10 2 3 2 8" xfId="4772"/>
    <cellStyle name="Comma 2 10 2 3 2 9" xfId="4773"/>
    <cellStyle name="Comma 2 10 2 3 3" xfId="4774"/>
    <cellStyle name="Comma 2 10 2 3 4" xfId="4775"/>
    <cellStyle name="Comma 2 10 2 3 5" xfId="4776"/>
    <cellStyle name="Comma 2 10 2 3 6" xfId="4777"/>
    <cellStyle name="Comma 2 10 2 3 7" xfId="4778"/>
    <cellStyle name="Comma 2 10 2 3 8" xfId="4779"/>
    <cellStyle name="Comma 2 10 2 3 9" xfId="4780"/>
    <cellStyle name="Comma 2 10 2 4" xfId="4781"/>
    <cellStyle name="Comma 2 10 2 5" xfId="4782"/>
    <cellStyle name="Comma 2 10 2 6" xfId="4783"/>
    <cellStyle name="Comma 2 10 2 7" xfId="4784"/>
    <cellStyle name="Comma 2 10 2 8" xfId="4785"/>
    <cellStyle name="Comma 2 10 2 9" xfId="4786"/>
    <cellStyle name="Comma 2 10 20" xfId="4787"/>
    <cellStyle name="Comma 2 10 21" xfId="4788"/>
    <cellStyle name="Comma 2 10 22" xfId="4789"/>
    <cellStyle name="Comma 2 10 23" xfId="4790"/>
    <cellStyle name="Comma 2 10 24" xfId="4791"/>
    <cellStyle name="Comma 2 10 24 10" xfId="4792"/>
    <cellStyle name="Comma 2 10 24 11" xfId="4793"/>
    <cellStyle name="Comma 2 10 24 12" xfId="4794"/>
    <cellStyle name="Comma 2 10 24 13" xfId="4795"/>
    <cellStyle name="Comma 2 10 24 2" xfId="4796"/>
    <cellStyle name="Comma 2 10 24 2 10" xfId="4797"/>
    <cellStyle name="Comma 2 10 24 2 11" xfId="4798"/>
    <cellStyle name="Comma 2 10 24 2 12" xfId="4799"/>
    <cellStyle name="Comma 2 10 24 2 13" xfId="4800"/>
    <cellStyle name="Comma 2 10 24 2 2" xfId="4801"/>
    <cellStyle name="Comma 2 10 24 2 3" xfId="4802"/>
    <cellStyle name="Comma 2 10 24 2 4" xfId="4803"/>
    <cellStyle name="Comma 2 10 24 2 5" xfId="4804"/>
    <cellStyle name="Comma 2 10 24 2 6" xfId="4805"/>
    <cellStyle name="Comma 2 10 24 2 7" xfId="4806"/>
    <cellStyle name="Comma 2 10 24 2 8" xfId="4807"/>
    <cellStyle name="Comma 2 10 24 2 9" xfId="4808"/>
    <cellStyle name="Comma 2 10 24 3" xfId="4809"/>
    <cellStyle name="Comma 2 10 24 4" xfId="4810"/>
    <cellStyle name="Comma 2 10 24 5" xfId="4811"/>
    <cellStyle name="Comma 2 10 24 6" xfId="4812"/>
    <cellStyle name="Comma 2 10 24 7" xfId="4813"/>
    <cellStyle name="Comma 2 10 24 8" xfId="4814"/>
    <cellStyle name="Comma 2 10 24 9" xfId="4815"/>
    <cellStyle name="Comma 2 10 25" xfId="4816"/>
    <cellStyle name="Comma 2 10 26" xfId="4817"/>
    <cellStyle name="Comma 2 10 27" xfId="4818"/>
    <cellStyle name="Comma 2 10 28" xfId="4819"/>
    <cellStyle name="Comma 2 10 29" xfId="4820"/>
    <cellStyle name="Comma 2 10 3" xfId="4821"/>
    <cellStyle name="Comma 2 10 3 2" xfId="44053"/>
    <cellStyle name="Comma 2 10 30" xfId="4822"/>
    <cellStyle name="Comma 2 10 31" xfId="4823"/>
    <cellStyle name="Comma 2 10 32" xfId="4824"/>
    <cellStyle name="Comma 2 10 33" xfId="4825"/>
    <cellStyle name="Comma 2 10 34" xfId="4826"/>
    <cellStyle name="Comma 2 10 35" xfId="4827"/>
    <cellStyle name="Comma 2 10 36" xfId="4828"/>
    <cellStyle name="Comma 2 10 37" xfId="4829"/>
    <cellStyle name="Comma 2 10 38" xfId="4830"/>
    <cellStyle name="Comma 2 10 39" xfId="4831"/>
    <cellStyle name="Comma 2 10 4" xfId="4832"/>
    <cellStyle name="Comma 2 10 40" xfId="4833"/>
    <cellStyle name="Comma 2 10 41" xfId="4834"/>
    <cellStyle name="Comma 2 10 42" xfId="4835"/>
    <cellStyle name="Comma 2 10 43" xfId="4836"/>
    <cellStyle name="Comma 2 10 44" xfId="4837"/>
    <cellStyle name="Comma 2 10 45" xfId="4838"/>
    <cellStyle name="Comma 2 10 46" xfId="4839"/>
    <cellStyle name="Comma 2 10 47" xfId="44052"/>
    <cellStyle name="Comma 2 10 5" xfId="4840"/>
    <cellStyle name="Comma 2 10 6" xfId="4841"/>
    <cellStyle name="Comma 2 10 7" xfId="4842"/>
    <cellStyle name="Comma 2 10 8" xfId="4843"/>
    <cellStyle name="Comma 2 10 8 2" xfId="4844"/>
    <cellStyle name="Comma 2 10 9" xfId="4845"/>
    <cellStyle name="Comma 2 100" xfId="4846"/>
    <cellStyle name="Comma 2 100 2" xfId="4847"/>
    <cellStyle name="Comma 2 100 2 2" xfId="4848"/>
    <cellStyle name="Comma 2 100 2 3" xfId="4849"/>
    <cellStyle name="Comma 2 100 2 4" xfId="4850"/>
    <cellStyle name="Comma 2 100 2 5" xfId="4851"/>
    <cellStyle name="Comma 2 100 2 6" xfId="4852"/>
    <cellStyle name="Comma 2 100 3" xfId="4853"/>
    <cellStyle name="Comma 2 100 4" xfId="4854"/>
    <cellStyle name="Comma 2 100 5" xfId="4855"/>
    <cellStyle name="Comma 2 100 6" xfId="4856"/>
    <cellStyle name="Comma 2 101" xfId="4857"/>
    <cellStyle name="Comma 2 101 2" xfId="4858"/>
    <cellStyle name="Comma 2 101 2 2" xfId="4859"/>
    <cellStyle name="Comma 2 101 2 3" xfId="4860"/>
    <cellStyle name="Comma 2 101 2 4" xfId="4861"/>
    <cellStyle name="Comma 2 101 2 5" xfId="4862"/>
    <cellStyle name="Comma 2 101 2 6" xfId="4863"/>
    <cellStyle name="Comma 2 101 3" xfId="4864"/>
    <cellStyle name="Comma 2 101 4" xfId="4865"/>
    <cellStyle name="Comma 2 101 5" xfId="4866"/>
    <cellStyle name="Comma 2 101 6" xfId="4867"/>
    <cellStyle name="Comma 2 102" xfId="4868"/>
    <cellStyle name="Comma 2 102 2" xfId="4869"/>
    <cellStyle name="Comma 2 102 2 2" xfId="4870"/>
    <cellStyle name="Comma 2 102 2 3" xfId="4871"/>
    <cellStyle name="Comma 2 102 2 4" xfId="4872"/>
    <cellStyle name="Comma 2 102 2 5" xfId="4873"/>
    <cellStyle name="Comma 2 102 2 6" xfId="4874"/>
    <cellStyle name="Comma 2 102 3" xfId="4875"/>
    <cellStyle name="Comma 2 102 4" xfId="4876"/>
    <cellStyle name="Comma 2 102 5" xfId="4877"/>
    <cellStyle name="Comma 2 102 6" xfId="4878"/>
    <cellStyle name="Comma 2 103" xfId="4879"/>
    <cellStyle name="Comma 2 103 2" xfId="4880"/>
    <cellStyle name="Comma 2 103 2 2" xfId="4881"/>
    <cellStyle name="Comma 2 103 2 3" xfId="4882"/>
    <cellStyle name="Comma 2 103 2 4" xfId="4883"/>
    <cellStyle name="Comma 2 103 2 5" xfId="4884"/>
    <cellStyle name="Comma 2 103 2 6" xfId="4885"/>
    <cellStyle name="Comma 2 103 3" xfId="4886"/>
    <cellStyle name="Comma 2 103 4" xfId="4887"/>
    <cellStyle name="Comma 2 103 5" xfId="4888"/>
    <cellStyle name="Comma 2 103 6" xfId="4889"/>
    <cellStyle name="Comma 2 104" xfId="4890"/>
    <cellStyle name="Comma 2 104 2" xfId="4891"/>
    <cellStyle name="Comma 2 104 2 2" xfId="4892"/>
    <cellStyle name="Comma 2 104 2 3" xfId="4893"/>
    <cellStyle name="Comma 2 104 2 4" xfId="4894"/>
    <cellStyle name="Comma 2 104 2 5" xfId="4895"/>
    <cellStyle name="Comma 2 104 2 6" xfId="4896"/>
    <cellStyle name="Comma 2 104 3" xfId="4897"/>
    <cellStyle name="Comma 2 104 4" xfId="4898"/>
    <cellStyle name="Comma 2 104 5" xfId="4899"/>
    <cellStyle name="Comma 2 104 6" xfId="4900"/>
    <cellStyle name="Comma 2 105" xfId="4901"/>
    <cellStyle name="Comma 2 105 2" xfId="4902"/>
    <cellStyle name="Comma 2 105 2 2" xfId="4903"/>
    <cellStyle name="Comma 2 105 2 3" xfId="4904"/>
    <cellStyle name="Comma 2 105 2 4" xfId="4905"/>
    <cellStyle name="Comma 2 105 2 5" xfId="4906"/>
    <cellStyle name="Comma 2 105 2 6" xfId="4907"/>
    <cellStyle name="Comma 2 105 3" xfId="4908"/>
    <cellStyle name="Comma 2 105 4" xfId="4909"/>
    <cellStyle name="Comma 2 105 5" xfId="4910"/>
    <cellStyle name="Comma 2 105 6" xfId="4911"/>
    <cellStyle name="Comma 2 106" xfId="4912"/>
    <cellStyle name="Comma 2 106 2" xfId="4913"/>
    <cellStyle name="Comma 2 106 2 2" xfId="4914"/>
    <cellStyle name="Comma 2 106 2 3" xfId="4915"/>
    <cellStyle name="Comma 2 106 2 4" xfId="4916"/>
    <cellStyle name="Comma 2 106 2 5" xfId="4917"/>
    <cellStyle name="Comma 2 106 2 6" xfId="4918"/>
    <cellStyle name="Comma 2 106 3" xfId="4919"/>
    <cellStyle name="Comma 2 106 4" xfId="4920"/>
    <cellStyle name="Comma 2 106 5" xfId="4921"/>
    <cellStyle name="Comma 2 106 6" xfId="4922"/>
    <cellStyle name="Comma 2 107" xfId="4923"/>
    <cellStyle name="Comma 2 108" xfId="4924"/>
    <cellStyle name="Comma 2 109" xfId="4925"/>
    <cellStyle name="Comma 2 11" xfId="1168"/>
    <cellStyle name="Comma 2 11 10" xfId="4926"/>
    <cellStyle name="Comma 2 11 11" xfId="4927"/>
    <cellStyle name="Comma 2 11 12" xfId="4928"/>
    <cellStyle name="Comma 2 11 13" xfId="4929"/>
    <cellStyle name="Comma 2 11 14" xfId="4930"/>
    <cellStyle name="Comma 2 11 15" xfId="4931"/>
    <cellStyle name="Comma 2 11 16" xfId="4932"/>
    <cellStyle name="Comma 2 11 17" xfId="4933"/>
    <cellStyle name="Comma 2 11 18" xfId="4934"/>
    <cellStyle name="Comma 2 11 19" xfId="4935"/>
    <cellStyle name="Comma 2 11 2" xfId="4936"/>
    <cellStyle name="Comma 2 11 2 10" xfId="4937"/>
    <cellStyle name="Comma 2 11 2 11" xfId="4938"/>
    <cellStyle name="Comma 2 11 2 12" xfId="4939"/>
    <cellStyle name="Comma 2 11 2 13" xfId="4940"/>
    <cellStyle name="Comma 2 11 2 14" xfId="4941"/>
    <cellStyle name="Comma 2 11 2 15" xfId="4942"/>
    <cellStyle name="Comma 2 11 2 16" xfId="4943"/>
    <cellStyle name="Comma 2 11 2 17" xfId="4944"/>
    <cellStyle name="Comma 2 11 2 18" xfId="4945"/>
    <cellStyle name="Comma 2 11 2 19" xfId="4946"/>
    <cellStyle name="Comma 2 11 2 2" xfId="4947"/>
    <cellStyle name="Comma 2 11 2 2 10" xfId="4948"/>
    <cellStyle name="Comma 2 11 2 2 11" xfId="4949"/>
    <cellStyle name="Comma 2 11 2 2 12" xfId="4950"/>
    <cellStyle name="Comma 2 11 2 2 13" xfId="4951"/>
    <cellStyle name="Comma 2 11 2 2 14" xfId="4952"/>
    <cellStyle name="Comma 2 11 2 2 15" xfId="4953"/>
    <cellStyle name="Comma 2 11 2 2 16" xfId="4954"/>
    <cellStyle name="Comma 2 11 2 2 17" xfId="4955"/>
    <cellStyle name="Comma 2 11 2 2 18" xfId="4956"/>
    <cellStyle name="Comma 2 11 2 2 19" xfId="4957"/>
    <cellStyle name="Comma 2 11 2 2 2" xfId="4958"/>
    <cellStyle name="Comma 2 11 2 2 2 10" xfId="4959"/>
    <cellStyle name="Comma 2 11 2 2 2 11" xfId="4960"/>
    <cellStyle name="Comma 2 11 2 2 2 12" xfId="4961"/>
    <cellStyle name="Comma 2 11 2 2 2 13" xfId="4962"/>
    <cellStyle name="Comma 2 11 2 2 2 2" xfId="4963"/>
    <cellStyle name="Comma 2 11 2 2 2 2 10" xfId="4964"/>
    <cellStyle name="Comma 2 11 2 2 2 2 11" xfId="4965"/>
    <cellStyle name="Comma 2 11 2 2 2 2 12" xfId="4966"/>
    <cellStyle name="Comma 2 11 2 2 2 2 13" xfId="4967"/>
    <cellStyle name="Comma 2 11 2 2 2 2 2" xfId="4968"/>
    <cellStyle name="Comma 2 11 2 2 2 2 3" xfId="4969"/>
    <cellStyle name="Comma 2 11 2 2 2 2 4" xfId="4970"/>
    <cellStyle name="Comma 2 11 2 2 2 2 5" xfId="4971"/>
    <cellStyle name="Comma 2 11 2 2 2 2 6" xfId="4972"/>
    <cellStyle name="Comma 2 11 2 2 2 2 7" xfId="4973"/>
    <cellStyle name="Comma 2 11 2 2 2 2 8" xfId="4974"/>
    <cellStyle name="Comma 2 11 2 2 2 2 9" xfId="4975"/>
    <cellStyle name="Comma 2 11 2 2 2 3" xfId="4976"/>
    <cellStyle name="Comma 2 11 2 2 2 4" xfId="4977"/>
    <cellStyle name="Comma 2 11 2 2 2 5" xfId="4978"/>
    <cellStyle name="Comma 2 11 2 2 2 6" xfId="4979"/>
    <cellStyle name="Comma 2 11 2 2 2 7" xfId="4980"/>
    <cellStyle name="Comma 2 11 2 2 2 8" xfId="4981"/>
    <cellStyle name="Comma 2 11 2 2 2 9" xfId="4982"/>
    <cellStyle name="Comma 2 11 2 2 20" xfId="4983"/>
    <cellStyle name="Comma 2 11 2 2 21" xfId="4984"/>
    <cellStyle name="Comma 2 11 2 2 22" xfId="4985"/>
    <cellStyle name="Comma 2 11 2 2 23" xfId="4986"/>
    <cellStyle name="Comma 2 11 2 2 24" xfId="4987"/>
    <cellStyle name="Comma 2 11 2 2 3" xfId="4988"/>
    <cellStyle name="Comma 2 11 2 2 4" xfId="4989"/>
    <cellStyle name="Comma 2 11 2 2 5" xfId="4990"/>
    <cellStyle name="Comma 2 11 2 2 6" xfId="4991"/>
    <cellStyle name="Comma 2 11 2 2 7" xfId="4992"/>
    <cellStyle name="Comma 2 11 2 2 8" xfId="4993"/>
    <cellStyle name="Comma 2 11 2 2 9" xfId="4994"/>
    <cellStyle name="Comma 2 11 2 20" xfId="4995"/>
    <cellStyle name="Comma 2 11 2 21" xfId="4996"/>
    <cellStyle name="Comma 2 11 2 22" xfId="4997"/>
    <cellStyle name="Comma 2 11 2 23" xfId="4998"/>
    <cellStyle name="Comma 2 11 2 24" xfId="4999"/>
    <cellStyle name="Comma 2 11 2 3" xfId="5000"/>
    <cellStyle name="Comma 2 11 2 3 10" xfId="5001"/>
    <cellStyle name="Comma 2 11 2 3 11" xfId="5002"/>
    <cellStyle name="Comma 2 11 2 3 12" xfId="5003"/>
    <cellStyle name="Comma 2 11 2 3 13" xfId="5004"/>
    <cellStyle name="Comma 2 11 2 3 2" xfId="5005"/>
    <cellStyle name="Comma 2 11 2 3 2 10" xfId="5006"/>
    <cellStyle name="Comma 2 11 2 3 2 11" xfId="5007"/>
    <cellStyle name="Comma 2 11 2 3 2 12" xfId="5008"/>
    <cellStyle name="Comma 2 11 2 3 2 13" xfId="5009"/>
    <cellStyle name="Comma 2 11 2 3 2 2" xfId="5010"/>
    <cellStyle name="Comma 2 11 2 3 2 3" xfId="5011"/>
    <cellStyle name="Comma 2 11 2 3 2 4" xfId="5012"/>
    <cellStyle name="Comma 2 11 2 3 2 5" xfId="5013"/>
    <cellStyle name="Comma 2 11 2 3 2 6" xfId="5014"/>
    <cellStyle name="Comma 2 11 2 3 2 7" xfId="5015"/>
    <cellStyle name="Comma 2 11 2 3 2 8" xfId="5016"/>
    <cellStyle name="Comma 2 11 2 3 2 9" xfId="5017"/>
    <cellStyle name="Comma 2 11 2 3 3" xfId="5018"/>
    <cellStyle name="Comma 2 11 2 3 4" xfId="5019"/>
    <cellStyle name="Comma 2 11 2 3 5" xfId="5020"/>
    <cellStyle name="Comma 2 11 2 3 6" xfId="5021"/>
    <cellStyle name="Comma 2 11 2 3 7" xfId="5022"/>
    <cellStyle name="Comma 2 11 2 3 8" xfId="5023"/>
    <cellStyle name="Comma 2 11 2 3 9" xfId="5024"/>
    <cellStyle name="Comma 2 11 2 4" xfId="5025"/>
    <cellStyle name="Comma 2 11 2 5" xfId="5026"/>
    <cellStyle name="Comma 2 11 2 6" xfId="5027"/>
    <cellStyle name="Comma 2 11 2 7" xfId="5028"/>
    <cellStyle name="Comma 2 11 2 8" xfId="5029"/>
    <cellStyle name="Comma 2 11 2 9" xfId="5030"/>
    <cellStyle name="Comma 2 11 20" xfId="5031"/>
    <cellStyle name="Comma 2 11 21" xfId="5032"/>
    <cellStyle name="Comma 2 11 22" xfId="5033"/>
    <cellStyle name="Comma 2 11 23" xfId="5034"/>
    <cellStyle name="Comma 2 11 24" xfId="5035"/>
    <cellStyle name="Comma 2 11 24 10" xfId="5036"/>
    <cellStyle name="Comma 2 11 24 11" xfId="5037"/>
    <cellStyle name="Comma 2 11 24 12" xfId="5038"/>
    <cellStyle name="Comma 2 11 24 13" xfId="5039"/>
    <cellStyle name="Comma 2 11 24 2" xfId="5040"/>
    <cellStyle name="Comma 2 11 24 2 10" xfId="5041"/>
    <cellStyle name="Comma 2 11 24 2 11" xfId="5042"/>
    <cellStyle name="Comma 2 11 24 2 12" xfId="5043"/>
    <cellStyle name="Comma 2 11 24 2 13" xfId="5044"/>
    <cellStyle name="Comma 2 11 24 2 2" xfId="5045"/>
    <cellStyle name="Comma 2 11 24 2 3" xfId="5046"/>
    <cellStyle name="Comma 2 11 24 2 4" xfId="5047"/>
    <cellStyle name="Comma 2 11 24 2 5" xfId="5048"/>
    <cellStyle name="Comma 2 11 24 2 6" xfId="5049"/>
    <cellStyle name="Comma 2 11 24 2 7" xfId="5050"/>
    <cellStyle name="Comma 2 11 24 2 8" xfId="5051"/>
    <cellStyle name="Comma 2 11 24 2 9" xfId="5052"/>
    <cellStyle name="Comma 2 11 24 3" xfId="5053"/>
    <cellStyle name="Comma 2 11 24 4" xfId="5054"/>
    <cellStyle name="Comma 2 11 24 5" xfId="5055"/>
    <cellStyle name="Comma 2 11 24 6" xfId="5056"/>
    <cellStyle name="Comma 2 11 24 7" xfId="5057"/>
    <cellStyle name="Comma 2 11 24 8" xfId="5058"/>
    <cellStyle name="Comma 2 11 24 9" xfId="5059"/>
    <cellStyle name="Comma 2 11 25" xfId="5060"/>
    <cellStyle name="Comma 2 11 26" xfId="5061"/>
    <cellStyle name="Comma 2 11 27" xfId="5062"/>
    <cellStyle name="Comma 2 11 28" xfId="5063"/>
    <cellStyle name="Comma 2 11 29" xfId="5064"/>
    <cellStyle name="Comma 2 11 3" xfId="5065"/>
    <cellStyle name="Comma 2 11 30" xfId="5066"/>
    <cellStyle name="Comma 2 11 31" xfId="5067"/>
    <cellStyle name="Comma 2 11 32" xfId="5068"/>
    <cellStyle name="Comma 2 11 33" xfId="5069"/>
    <cellStyle name="Comma 2 11 34" xfId="5070"/>
    <cellStyle name="Comma 2 11 35" xfId="5071"/>
    <cellStyle name="Comma 2 11 36" xfId="5072"/>
    <cellStyle name="Comma 2 11 37" xfId="5073"/>
    <cellStyle name="Comma 2 11 38" xfId="5074"/>
    <cellStyle name="Comma 2 11 39" xfId="5075"/>
    <cellStyle name="Comma 2 11 4" xfId="5076"/>
    <cellStyle name="Comma 2 11 40" xfId="5077"/>
    <cellStyle name="Comma 2 11 41" xfId="5078"/>
    <cellStyle name="Comma 2 11 42" xfId="5079"/>
    <cellStyle name="Comma 2 11 43" xfId="5080"/>
    <cellStyle name="Comma 2 11 44" xfId="5081"/>
    <cellStyle name="Comma 2 11 45" xfId="5082"/>
    <cellStyle name="Comma 2 11 46" xfId="5083"/>
    <cellStyle name="Comma 2 11 5" xfId="5084"/>
    <cellStyle name="Comma 2 11 6" xfId="5085"/>
    <cellStyle name="Comma 2 11 7" xfId="5086"/>
    <cellStyle name="Comma 2 11 8" xfId="5087"/>
    <cellStyle name="Comma 2 11 8 2" xfId="5088"/>
    <cellStyle name="Comma 2 11 9" xfId="5089"/>
    <cellStyle name="Comma 2 110" xfId="5090"/>
    <cellStyle name="Comma 2 111" xfId="5091"/>
    <cellStyle name="Comma 2 112" xfId="5092"/>
    <cellStyle name="Comma 2 113" xfId="5093"/>
    <cellStyle name="Comma 2 113 2" xfId="5094"/>
    <cellStyle name="Comma 2 114" xfId="5095"/>
    <cellStyle name="Comma 2 115" xfId="5096"/>
    <cellStyle name="Comma 2 116" xfId="5097"/>
    <cellStyle name="Comma 2 117" xfId="5098"/>
    <cellStyle name="Comma 2 118" xfId="5099"/>
    <cellStyle name="Comma 2 118 2" xfId="5100"/>
    <cellStyle name="Comma 2 119" xfId="5101"/>
    <cellStyle name="Comma 2 119 2" xfId="5102"/>
    <cellStyle name="Comma 2 12" xfId="1169"/>
    <cellStyle name="Comma 2 12 10" xfId="5103"/>
    <cellStyle name="Comma 2 12 11" xfId="5104"/>
    <cellStyle name="Comma 2 12 12" xfId="5105"/>
    <cellStyle name="Comma 2 12 13" xfId="5106"/>
    <cellStyle name="Comma 2 12 14" xfId="5107"/>
    <cellStyle name="Comma 2 12 15" xfId="5108"/>
    <cellStyle name="Comma 2 12 16" xfId="5109"/>
    <cellStyle name="Comma 2 12 17" xfId="5110"/>
    <cellStyle name="Comma 2 12 18" xfId="5111"/>
    <cellStyle name="Comma 2 12 19" xfId="5112"/>
    <cellStyle name="Comma 2 12 2" xfId="5113"/>
    <cellStyle name="Comma 2 12 2 10" xfId="5114"/>
    <cellStyle name="Comma 2 12 2 11" xfId="5115"/>
    <cellStyle name="Comma 2 12 2 12" xfId="5116"/>
    <cellStyle name="Comma 2 12 2 13" xfId="5117"/>
    <cellStyle name="Comma 2 12 2 14" xfId="5118"/>
    <cellStyle name="Comma 2 12 2 15" xfId="5119"/>
    <cellStyle name="Comma 2 12 2 16" xfId="5120"/>
    <cellStyle name="Comma 2 12 2 17" xfId="5121"/>
    <cellStyle name="Comma 2 12 2 18" xfId="5122"/>
    <cellStyle name="Comma 2 12 2 19" xfId="5123"/>
    <cellStyle name="Comma 2 12 2 2" xfId="5124"/>
    <cellStyle name="Comma 2 12 2 2 10" xfId="5125"/>
    <cellStyle name="Comma 2 12 2 2 11" xfId="5126"/>
    <cellStyle name="Comma 2 12 2 2 12" xfId="5127"/>
    <cellStyle name="Comma 2 12 2 2 13" xfId="5128"/>
    <cellStyle name="Comma 2 12 2 2 14" xfId="5129"/>
    <cellStyle name="Comma 2 12 2 2 15" xfId="5130"/>
    <cellStyle name="Comma 2 12 2 2 16" xfId="5131"/>
    <cellStyle name="Comma 2 12 2 2 17" xfId="5132"/>
    <cellStyle name="Comma 2 12 2 2 18" xfId="5133"/>
    <cellStyle name="Comma 2 12 2 2 19" xfId="5134"/>
    <cellStyle name="Comma 2 12 2 2 2" xfId="5135"/>
    <cellStyle name="Comma 2 12 2 2 2 10" xfId="5136"/>
    <cellStyle name="Comma 2 12 2 2 2 11" xfId="5137"/>
    <cellStyle name="Comma 2 12 2 2 2 12" xfId="5138"/>
    <cellStyle name="Comma 2 12 2 2 2 13" xfId="5139"/>
    <cellStyle name="Comma 2 12 2 2 2 2" xfId="5140"/>
    <cellStyle name="Comma 2 12 2 2 2 2 10" xfId="5141"/>
    <cellStyle name="Comma 2 12 2 2 2 2 11" xfId="5142"/>
    <cellStyle name="Comma 2 12 2 2 2 2 12" xfId="5143"/>
    <cellStyle name="Comma 2 12 2 2 2 2 13" xfId="5144"/>
    <cellStyle name="Comma 2 12 2 2 2 2 2" xfId="5145"/>
    <cellStyle name="Comma 2 12 2 2 2 2 3" xfId="5146"/>
    <cellStyle name="Comma 2 12 2 2 2 2 4" xfId="5147"/>
    <cellStyle name="Comma 2 12 2 2 2 2 5" xfId="5148"/>
    <cellStyle name="Comma 2 12 2 2 2 2 6" xfId="5149"/>
    <cellStyle name="Comma 2 12 2 2 2 2 7" xfId="5150"/>
    <cellStyle name="Comma 2 12 2 2 2 2 8" xfId="5151"/>
    <cellStyle name="Comma 2 12 2 2 2 2 9" xfId="5152"/>
    <cellStyle name="Comma 2 12 2 2 2 3" xfId="5153"/>
    <cellStyle name="Comma 2 12 2 2 2 4" xfId="5154"/>
    <cellStyle name="Comma 2 12 2 2 2 5" xfId="5155"/>
    <cellStyle name="Comma 2 12 2 2 2 6" xfId="5156"/>
    <cellStyle name="Comma 2 12 2 2 2 7" xfId="5157"/>
    <cellStyle name="Comma 2 12 2 2 2 8" xfId="5158"/>
    <cellStyle name="Comma 2 12 2 2 2 9" xfId="5159"/>
    <cellStyle name="Comma 2 12 2 2 20" xfId="5160"/>
    <cellStyle name="Comma 2 12 2 2 21" xfId="5161"/>
    <cellStyle name="Comma 2 12 2 2 22" xfId="5162"/>
    <cellStyle name="Comma 2 12 2 2 23" xfId="5163"/>
    <cellStyle name="Comma 2 12 2 2 24" xfId="5164"/>
    <cellStyle name="Comma 2 12 2 2 3" xfId="5165"/>
    <cellStyle name="Comma 2 12 2 2 4" xfId="5166"/>
    <cellStyle name="Comma 2 12 2 2 5" xfId="5167"/>
    <cellStyle name="Comma 2 12 2 2 6" xfId="5168"/>
    <cellStyle name="Comma 2 12 2 2 7" xfId="5169"/>
    <cellStyle name="Comma 2 12 2 2 8" xfId="5170"/>
    <cellStyle name="Comma 2 12 2 2 9" xfId="5171"/>
    <cellStyle name="Comma 2 12 2 20" xfId="5172"/>
    <cellStyle name="Comma 2 12 2 21" xfId="5173"/>
    <cellStyle name="Comma 2 12 2 22" xfId="5174"/>
    <cellStyle name="Comma 2 12 2 23" xfId="5175"/>
    <cellStyle name="Comma 2 12 2 24" xfId="5176"/>
    <cellStyle name="Comma 2 12 2 25" xfId="47805"/>
    <cellStyle name="Comma 2 12 2 3" xfId="5177"/>
    <cellStyle name="Comma 2 12 2 3 10" xfId="5178"/>
    <cellStyle name="Comma 2 12 2 3 11" xfId="5179"/>
    <cellStyle name="Comma 2 12 2 3 12" xfId="5180"/>
    <cellStyle name="Comma 2 12 2 3 13" xfId="5181"/>
    <cellStyle name="Comma 2 12 2 3 2" xfId="5182"/>
    <cellStyle name="Comma 2 12 2 3 2 10" xfId="5183"/>
    <cellStyle name="Comma 2 12 2 3 2 11" xfId="5184"/>
    <cellStyle name="Comma 2 12 2 3 2 12" xfId="5185"/>
    <cellStyle name="Comma 2 12 2 3 2 13" xfId="5186"/>
    <cellStyle name="Comma 2 12 2 3 2 2" xfId="5187"/>
    <cellStyle name="Comma 2 12 2 3 2 3" xfId="5188"/>
    <cellStyle name="Comma 2 12 2 3 2 4" xfId="5189"/>
    <cellStyle name="Comma 2 12 2 3 2 5" xfId="5190"/>
    <cellStyle name="Comma 2 12 2 3 2 6" xfId="5191"/>
    <cellStyle name="Comma 2 12 2 3 2 7" xfId="5192"/>
    <cellStyle name="Comma 2 12 2 3 2 8" xfId="5193"/>
    <cellStyle name="Comma 2 12 2 3 2 9" xfId="5194"/>
    <cellStyle name="Comma 2 12 2 3 3" xfId="5195"/>
    <cellStyle name="Comma 2 12 2 3 4" xfId="5196"/>
    <cellStyle name="Comma 2 12 2 3 5" xfId="5197"/>
    <cellStyle name="Comma 2 12 2 3 6" xfId="5198"/>
    <cellStyle name="Comma 2 12 2 3 7" xfId="5199"/>
    <cellStyle name="Comma 2 12 2 3 8" xfId="5200"/>
    <cellStyle name="Comma 2 12 2 3 9" xfId="5201"/>
    <cellStyle name="Comma 2 12 2 4" xfId="5202"/>
    <cellStyle name="Comma 2 12 2 5" xfId="5203"/>
    <cellStyle name="Comma 2 12 2 6" xfId="5204"/>
    <cellStyle name="Comma 2 12 2 7" xfId="5205"/>
    <cellStyle name="Comma 2 12 2 8" xfId="5206"/>
    <cellStyle name="Comma 2 12 2 9" xfId="5207"/>
    <cellStyle name="Comma 2 12 20" xfId="5208"/>
    <cellStyle name="Comma 2 12 21" xfId="5209"/>
    <cellStyle name="Comma 2 12 22" xfId="5210"/>
    <cellStyle name="Comma 2 12 23" xfId="5211"/>
    <cellStyle name="Comma 2 12 24" xfId="5212"/>
    <cellStyle name="Comma 2 12 24 10" xfId="5213"/>
    <cellStyle name="Comma 2 12 24 11" xfId="5214"/>
    <cellStyle name="Comma 2 12 24 12" xfId="5215"/>
    <cellStyle name="Comma 2 12 24 13" xfId="5216"/>
    <cellStyle name="Comma 2 12 24 2" xfId="5217"/>
    <cellStyle name="Comma 2 12 24 2 10" xfId="5218"/>
    <cellStyle name="Comma 2 12 24 2 11" xfId="5219"/>
    <cellStyle name="Comma 2 12 24 2 12" xfId="5220"/>
    <cellStyle name="Comma 2 12 24 2 13" xfId="5221"/>
    <cellStyle name="Comma 2 12 24 2 2" xfId="5222"/>
    <cellStyle name="Comma 2 12 24 2 3" xfId="5223"/>
    <cellStyle name="Comma 2 12 24 2 4" xfId="5224"/>
    <cellStyle name="Comma 2 12 24 2 5" xfId="5225"/>
    <cellStyle name="Comma 2 12 24 2 6" xfId="5226"/>
    <cellStyle name="Comma 2 12 24 2 7" xfId="5227"/>
    <cellStyle name="Comma 2 12 24 2 8" xfId="5228"/>
    <cellStyle name="Comma 2 12 24 2 9" xfId="5229"/>
    <cellStyle name="Comma 2 12 24 3" xfId="5230"/>
    <cellStyle name="Comma 2 12 24 4" xfId="5231"/>
    <cellStyle name="Comma 2 12 24 5" xfId="5232"/>
    <cellStyle name="Comma 2 12 24 6" xfId="5233"/>
    <cellStyle name="Comma 2 12 24 7" xfId="5234"/>
    <cellStyle name="Comma 2 12 24 8" xfId="5235"/>
    <cellStyle name="Comma 2 12 24 9" xfId="5236"/>
    <cellStyle name="Comma 2 12 25" xfId="5237"/>
    <cellStyle name="Comma 2 12 26" xfId="5238"/>
    <cellStyle name="Comma 2 12 27" xfId="5239"/>
    <cellStyle name="Comma 2 12 28" xfId="5240"/>
    <cellStyle name="Comma 2 12 29" xfId="5241"/>
    <cellStyle name="Comma 2 12 3" xfId="5242"/>
    <cellStyle name="Comma 2 12 30" xfId="5243"/>
    <cellStyle name="Comma 2 12 31" xfId="5244"/>
    <cellStyle name="Comma 2 12 32" xfId="5245"/>
    <cellStyle name="Comma 2 12 33" xfId="5246"/>
    <cellStyle name="Comma 2 12 34" xfId="5247"/>
    <cellStyle name="Comma 2 12 35" xfId="5248"/>
    <cellStyle name="Comma 2 12 36" xfId="5249"/>
    <cellStyle name="Comma 2 12 37" xfId="5250"/>
    <cellStyle name="Comma 2 12 38" xfId="5251"/>
    <cellStyle name="Comma 2 12 39" xfId="5252"/>
    <cellStyle name="Comma 2 12 4" xfId="5253"/>
    <cellStyle name="Comma 2 12 40" xfId="5254"/>
    <cellStyle name="Comma 2 12 41" xfId="5255"/>
    <cellStyle name="Comma 2 12 42" xfId="5256"/>
    <cellStyle name="Comma 2 12 43" xfId="5257"/>
    <cellStyle name="Comma 2 12 44" xfId="5258"/>
    <cellStyle name="Comma 2 12 45" xfId="5259"/>
    <cellStyle name="Comma 2 12 46" xfId="5260"/>
    <cellStyle name="Comma 2 12 5" xfId="5261"/>
    <cellStyle name="Comma 2 12 6" xfId="5262"/>
    <cellStyle name="Comma 2 12 7" xfId="5263"/>
    <cellStyle name="Comma 2 12 8" xfId="5264"/>
    <cellStyle name="Comma 2 12 8 2" xfId="5265"/>
    <cellStyle name="Comma 2 12 9" xfId="5266"/>
    <cellStyle name="Comma 2 120" xfId="5267"/>
    <cellStyle name="Comma 2 121" xfId="5268"/>
    <cellStyle name="Comma 2 122" xfId="5269"/>
    <cellStyle name="Comma 2 123" xfId="5270"/>
    <cellStyle name="Comma 2 124" xfId="5271"/>
    <cellStyle name="Comma 2 125" xfId="5272"/>
    <cellStyle name="Comma 2 126" xfId="5273"/>
    <cellStyle name="Comma 2 127" xfId="5274"/>
    <cellStyle name="Comma 2 128" xfId="5275"/>
    <cellStyle name="Comma 2 129" xfId="5276"/>
    <cellStyle name="Comma 2 13" xfId="1170"/>
    <cellStyle name="Comma 2 13 10" xfId="5277"/>
    <cellStyle name="Comma 2 13 11" xfId="5278"/>
    <cellStyle name="Comma 2 13 12" xfId="5279"/>
    <cellStyle name="Comma 2 13 13" xfId="5280"/>
    <cellStyle name="Comma 2 13 14" xfId="5281"/>
    <cellStyle name="Comma 2 13 15" xfId="5282"/>
    <cellStyle name="Comma 2 13 16" xfId="5283"/>
    <cellStyle name="Comma 2 13 17" xfId="5284"/>
    <cellStyle name="Comma 2 13 18" xfId="5285"/>
    <cellStyle name="Comma 2 13 19" xfId="5286"/>
    <cellStyle name="Comma 2 13 2" xfId="5287"/>
    <cellStyle name="Comma 2 13 2 10" xfId="5288"/>
    <cellStyle name="Comma 2 13 2 11" xfId="5289"/>
    <cellStyle name="Comma 2 13 2 12" xfId="5290"/>
    <cellStyle name="Comma 2 13 2 13" xfId="5291"/>
    <cellStyle name="Comma 2 13 2 14" xfId="5292"/>
    <cellStyle name="Comma 2 13 2 15" xfId="5293"/>
    <cellStyle name="Comma 2 13 2 16" xfId="5294"/>
    <cellStyle name="Comma 2 13 2 17" xfId="5295"/>
    <cellStyle name="Comma 2 13 2 18" xfId="5296"/>
    <cellStyle name="Comma 2 13 2 19" xfId="5297"/>
    <cellStyle name="Comma 2 13 2 2" xfId="5298"/>
    <cellStyle name="Comma 2 13 2 2 10" xfId="5299"/>
    <cellStyle name="Comma 2 13 2 2 11" xfId="5300"/>
    <cellStyle name="Comma 2 13 2 2 12" xfId="5301"/>
    <cellStyle name="Comma 2 13 2 2 13" xfId="5302"/>
    <cellStyle name="Comma 2 13 2 2 14" xfId="5303"/>
    <cellStyle name="Comma 2 13 2 2 15" xfId="5304"/>
    <cellStyle name="Comma 2 13 2 2 16" xfId="5305"/>
    <cellStyle name="Comma 2 13 2 2 17" xfId="5306"/>
    <cellStyle name="Comma 2 13 2 2 18" xfId="5307"/>
    <cellStyle name="Comma 2 13 2 2 19" xfId="5308"/>
    <cellStyle name="Comma 2 13 2 2 2" xfId="5309"/>
    <cellStyle name="Comma 2 13 2 2 2 10" xfId="5310"/>
    <cellStyle name="Comma 2 13 2 2 2 11" xfId="5311"/>
    <cellStyle name="Comma 2 13 2 2 2 12" xfId="5312"/>
    <cellStyle name="Comma 2 13 2 2 2 13" xfId="5313"/>
    <cellStyle name="Comma 2 13 2 2 2 2" xfId="5314"/>
    <cellStyle name="Comma 2 13 2 2 2 2 10" xfId="5315"/>
    <cellStyle name="Comma 2 13 2 2 2 2 11" xfId="5316"/>
    <cellStyle name="Comma 2 13 2 2 2 2 12" xfId="5317"/>
    <cellStyle name="Comma 2 13 2 2 2 2 13" xfId="5318"/>
    <cellStyle name="Comma 2 13 2 2 2 2 2" xfId="5319"/>
    <cellStyle name="Comma 2 13 2 2 2 2 3" xfId="5320"/>
    <cellStyle name="Comma 2 13 2 2 2 2 4" xfId="5321"/>
    <cellStyle name="Comma 2 13 2 2 2 2 5" xfId="5322"/>
    <cellStyle name="Comma 2 13 2 2 2 2 6" xfId="5323"/>
    <cellStyle name="Comma 2 13 2 2 2 2 7" xfId="5324"/>
    <cellStyle name="Comma 2 13 2 2 2 2 8" xfId="5325"/>
    <cellStyle name="Comma 2 13 2 2 2 2 9" xfId="5326"/>
    <cellStyle name="Comma 2 13 2 2 2 3" xfId="5327"/>
    <cellStyle name="Comma 2 13 2 2 2 4" xfId="5328"/>
    <cellStyle name="Comma 2 13 2 2 2 5" xfId="5329"/>
    <cellStyle name="Comma 2 13 2 2 2 6" xfId="5330"/>
    <cellStyle name="Comma 2 13 2 2 2 7" xfId="5331"/>
    <cellStyle name="Comma 2 13 2 2 2 8" xfId="5332"/>
    <cellStyle name="Comma 2 13 2 2 2 9" xfId="5333"/>
    <cellStyle name="Comma 2 13 2 2 20" xfId="5334"/>
    <cellStyle name="Comma 2 13 2 2 21" xfId="5335"/>
    <cellStyle name="Comma 2 13 2 2 22" xfId="5336"/>
    <cellStyle name="Comma 2 13 2 2 23" xfId="5337"/>
    <cellStyle name="Comma 2 13 2 2 24" xfId="5338"/>
    <cellStyle name="Comma 2 13 2 2 3" xfId="5339"/>
    <cellStyle name="Comma 2 13 2 2 4" xfId="5340"/>
    <cellStyle name="Comma 2 13 2 2 5" xfId="5341"/>
    <cellStyle name="Comma 2 13 2 2 6" xfId="5342"/>
    <cellStyle name="Comma 2 13 2 2 7" xfId="5343"/>
    <cellStyle name="Comma 2 13 2 2 8" xfId="5344"/>
    <cellStyle name="Comma 2 13 2 2 9" xfId="5345"/>
    <cellStyle name="Comma 2 13 2 20" xfId="5346"/>
    <cellStyle name="Comma 2 13 2 21" xfId="5347"/>
    <cellStyle name="Comma 2 13 2 22" xfId="5348"/>
    <cellStyle name="Comma 2 13 2 23" xfId="5349"/>
    <cellStyle name="Comma 2 13 2 24" xfId="5350"/>
    <cellStyle name="Comma 2 13 2 3" xfId="5351"/>
    <cellStyle name="Comma 2 13 2 3 10" xfId="5352"/>
    <cellStyle name="Comma 2 13 2 3 11" xfId="5353"/>
    <cellStyle name="Comma 2 13 2 3 12" xfId="5354"/>
    <cellStyle name="Comma 2 13 2 3 13" xfId="5355"/>
    <cellStyle name="Comma 2 13 2 3 2" xfId="5356"/>
    <cellStyle name="Comma 2 13 2 3 2 10" xfId="5357"/>
    <cellStyle name="Comma 2 13 2 3 2 11" xfId="5358"/>
    <cellStyle name="Comma 2 13 2 3 2 12" xfId="5359"/>
    <cellStyle name="Comma 2 13 2 3 2 13" xfId="5360"/>
    <cellStyle name="Comma 2 13 2 3 2 2" xfId="5361"/>
    <cellStyle name="Comma 2 13 2 3 2 3" xfId="5362"/>
    <cellStyle name="Comma 2 13 2 3 2 4" xfId="5363"/>
    <cellStyle name="Comma 2 13 2 3 2 5" xfId="5364"/>
    <cellStyle name="Comma 2 13 2 3 2 6" xfId="5365"/>
    <cellStyle name="Comma 2 13 2 3 2 7" xfId="5366"/>
    <cellStyle name="Comma 2 13 2 3 2 8" xfId="5367"/>
    <cellStyle name="Comma 2 13 2 3 2 9" xfId="5368"/>
    <cellStyle name="Comma 2 13 2 3 3" xfId="5369"/>
    <cellStyle name="Comma 2 13 2 3 4" xfId="5370"/>
    <cellStyle name="Comma 2 13 2 3 5" xfId="5371"/>
    <cellStyle name="Comma 2 13 2 3 6" xfId="5372"/>
    <cellStyle name="Comma 2 13 2 3 7" xfId="5373"/>
    <cellStyle name="Comma 2 13 2 3 8" xfId="5374"/>
    <cellStyle name="Comma 2 13 2 3 9" xfId="5375"/>
    <cellStyle name="Comma 2 13 2 4" xfId="5376"/>
    <cellStyle name="Comma 2 13 2 5" xfId="5377"/>
    <cellStyle name="Comma 2 13 2 6" xfId="5378"/>
    <cellStyle name="Comma 2 13 2 7" xfId="5379"/>
    <cellStyle name="Comma 2 13 2 8" xfId="5380"/>
    <cellStyle name="Comma 2 13 2 9" xfId="5381"/>
    <cellStyle name="Comma 2 13 20" xfId="5382"/>
    <cellStyle name="Comma 2 13 21" xfId="5383"/>
    <cellStyle name="Comma 2 13 22" xfId="5384"/>
    <cellStyle name="Comma 2 13 23" xfId="5385"/>
    <cellStyle name="Comma 2 13 24" xfId="5386"/>
    <cellStyle name="Comma 2 13 24 10" xfId="5387"/>
    <cellStyle name="Comma 2 13 24 11" xfId="5388"/>
    <cellStyle name="Comma 2 13 24 12" xfId="5389"/>
    <cellStyle name="Comma 2 13 24 13" xfId="5390"/>
    <cellStyle name="Comma 2 13 24 2" xfId="5391"/>
    <cellStyle name="Comma 2 13 24 2 10" xfId="5392"/>
    <cellStyle name="Comma 2 13 24 2 11" xfId="5393"/>
    <cellStyle name="Comma 2 13 24 2 12" xfId="5394"/>
    <cellStyle name="Comma 2 13 24 2 13" xfId="5395"/>
    <cellStyle name="Comma 2 13 24 2 2" xfId="5396"/>
    <cellStyle name="Comma 2 13 24 2 3" xfId="5397"/>
    <cellStyle name="Comma 2 13 24 2 4" xfId="5398"/>
    <cellStyle name="Comma 2 13 24 2 5" xfId="5399"/>
    <cellStyle name="Comma 2 13 24 2 6" xfId="5400"/>
    <cellStyle name="Comma 2 13 24 2 7" xfId="5401"/>
    <cellStyle name="Comma 2 13 24 2 8" xfId="5402"/>
    <cellStyle name="Comma 2 13 24 2 9" xfId="5403"/>
    <cellStyle name="Comma 2 13 24 3" xfId="5404"/>
    <cellStyle name="Comma 2 13 24 4" xfId="5405"/>
    <cellStyle name="Comma 2 13 24 5" xfId="5406"/>
    <cellStyle name="Comma 2 13 24 6" xfId="5407"/>
    <cellStyle name="Comma 2 13 24 7" xfId="5408"/>
    <cellStyle name="Comma 2 13 24 8" xfId="5409"/>
    <cellStyle name="Comma 2 13 24 9" xfId="5410"/>
    <cellStyle name="Comma 2 13 25" xfId="5411"/>
    <cellStyle name="Comma 2 13 26" xfId="5412"/>
    <cellStyle name="Comma 2 13 27" xfId="5413"/>
    <cellStyle name="Comma 2 13 28" xfId="5414"/>
    <cellStyle name="Comma 2 13 29" xfId="5415"/>
    <cellStyle name="Comma 2 13 3" xfId="5416"/>
    <cellStyle name="Comma 2 13 30" xfId="5417"/>
    <cellStyle name="Comma 2 13 31" xfId="5418"/>
    <cellStyle name="Comma 2 13 32" xfId="5419"/>
    <cellStyle name="Comma 2 13 33" xfId="5420"/>
    <cellStyle name="Comma 2 13 34" xfId="5421"/>
    <cellStyle name="Comma 2 13 35" xfId="5422"/>
    <cellStyle name="Comma 2 13 36" xfId="5423"/>
    <cellStyle name="Comma 2 13 37" xfId="5424"/>
    <cellStyle name="Comma 2 13 38" xfId="5425"/>
    <cellStyle name="Comma 2 13 39" xfId="5426"/>
    <cellStyle name="Comma 2 13 4" xfId="5427"/>
    <cellStyle name="Comma 2 13 40" xfId="5428"/>
    <cellStyle name="Comma 2 13 41" xfId="5429"/>
    <cellStyle name="Comma 2 13 42" xfId="5430"/>
    <cellStyle name="Comma 2 13 43" xfId="5431"/>
    <cellStyle name="Comma 2 13 44" xfId="5432"/>
    <cellStyle name="Comma 2 13 45" xfId="5433"/>
    <cellStyle name="Comma 2 13 46" xfId="5434"/>
    <cellStyle name="Comma 2 13 5" xfId="5435"/>
    <cellStyle name="Comma 2 13 6" xfId="5436"/>
    <cellStyle name="Comma 2 13 7" xfId="5437"/>
    <cellStyle name="Comma 2 13 8" xfId="5438"/>
    <cellStyle name="Comma 2 13 8 2" xfId="5439"/>
    <cellStyle name="Comma 2 13 9" xfId="5440"/>
    <cellStyle name="Comma 2 130" xfId="5441"/>
    <cellStyle name="Comma 2 131" xfId="5442"/>
    <cellStyle name="Comma 2 132" xfId="5443"/>
    <cellStyle name="Comma 2 133" xfId="5444"/>
    <cellStyle name="Comma 2 134" xfId="5445"/>
    <cellStyle name="Comma 2 135" xfId="5446"/>
    <cellStyle name="Comma 2 136" xfId="5447"/>
    <cellStyle name="Comma 2 137" xfId="5448"/>
    <cellStyle name="Comma 2 138" xfId="5449"/>
    <cellStyle name="Comma 2 139" xfId="5450"/>
    <cellStyle name="Comma 2 14" xfId="1171"/>
    <cellStyle name="Comma 2 14 10" xfId="5451"/>
    <cellStyle name="Comma 2 14 11" xfId="5452"/>
    <cellStyle name="Comma 2 14 12" xfId="5453"/>
    <cellStyle name="Comma 2 14 13" xfId="5454"/>
    <cellStyle name="Comma 2 14 14" xfId="5455"/>
    <cellStyle name="Comma 2 14 15" xfId="5456"/>
    <cellStyle name="Comma 2 14 16" xfId="5457"/>
    <cellStyle name="Comma 2 14 17" xfId="5458"/>
    <cellStyle name="Comma 2 14 18" xfId="5459"/>
    <cellStyle name="Comma 2 14 19" xfId="5460"/>
    <cellStyle name="Comma 2 14 2" xfId="5461"/>
    <cellStyle name="Comma 2 14 2 10" xfId="5462"/>
    <cellStyle name="Comma 2 14 2 11" xfId="5463"/>
    <cellStyle name="Comma 2 14 2 12" xfId="5464"/>
    <cellStyle name="Comma 2 14 2 13" xfId="5465"/>
    <cellStyle name="Comma 2 14 2 14" xfId="5466"/>
    <cellStyle name="Comma 2 14 2 15" xfId="5467"/>
    <cellStyle name="Comma 2 14 2 16" xfId="5468"/>
    <cellStyle name="Comma 2 14 2 17" xfId="5469"/>
    <cellStyle name="Comma 2 14 2 18" xfId="5470"/>
    <cellStyle name="Comma 2 14 2 19" xfId="5471"/>
    <cellStyle name="Comma 2 14 2 2" xfId="5472"/>
    <cellStyle name="Comma 2 14 2 2 10" xfId="5473"/>
    <cellStyle name="Comma 2 14 2 2 11" xfId="5474"/>
    <cellStyle name="Comma 2 14 2 2 12" xfId="5475"/>
    <cellStyle name="Comma 2 14 2 2 13" xfId="5476"/>
    <cellStyle name="Comma 2 14 2 2 14" xfId="5477"/>
    <cellStyle name="Comma 2 14 2 2 15" xfId="5478"/>
    <cellStyle name="Comma 2 14 2 2 16" xfId="5479"/>
    <cellStyle name="Comma 2 14 2 2 17" xfId="5480"/>
    <cellStyle name="Comma 2 14 2 2 18" xfId="5481"/>
    <cellStyle name="Comma 2 14 2 2 19" xfId="5482"/>
    <cellStyle name="Comma 2 14 2 2 2" xfId="5483"/>
    <cellStyle name="Comma 2 14 2 2 2 10" xfId="5484"/>
    <cellStyle name="Comma 2 14 2 2 2 11" xfId="5485"/>
    <cellStyle name="Comma 2 14 2 2 2 12" xfId="5486"/>
    <cellStyle name="Comma 2 14 2 2 2 13" xfId="5487"/>
    <cellStyle name="Comma 2 14 2 2 2 2" xfId="5488"/>
    <cellStyle name="Comma 2 14 2 2 2 2 10" xfId="5489"/>
    <cellStyle name="Comma 2 14 2 2 2 2 11" xfId="5490"/>
    <cellStyle name="Comma 2 14 2 2 2 2 12" xfId="5491"/>
    <cellStyle name="Comma 2 14 2 2 2 2 13" xfId="5492"/>
    <cellStyle name="Comma 2 14 2 2 2 2 2" xfId="5493"/>
    <cellStyle name="Comma 2 14 2 2 2 2 3" xfId="5494"/>
    <cellStyle name="Comma 2 14 2 2 2 2 4" xfId="5495"/>
    <cellStyle name="Comma 2 14 2 2 2 2 5" xfId="5496"/>
    <cellStyle name="Comma 2 14 2 2 2 2 6" xfId="5497"/>
    <cellStyle name="Comma 2 14 2 2 2 2 7" xfId="5498"/>
    <cellStyle name="Comma 2 14 2 2 2 2 8" xfId="5499"/>
    <cellStyle name="Comma 2 14 2 2 2 2 9" xfId="5500"/>
    <cellStyle name="Comma 2 14 2 2 2 3" xfId="5501"/>
    <cellStyle name="Comma 2 14 2 2 2 4" xfId="5502"/>
    <cellStyle name="Comma 2 14 2 2 2 5" xfId="5503"/>
    <cellStyle name="Comma 2 14 2 2 2 6" xfId="5504"/>
    <cellStyle name="Comma 2 14 2 2 2 7" xfId="5505"/>
    <cellStyle name="Comma 2 14 2 2 2 8" xfId="5506"/>
    <cellStyle name="Comma 2 14 2 2 2 9" xfId="5507"/>
    <cellStyle name="Comma 2 14 2 2 20" xfId="5508"/>
    <cellStyle name="Comma 2 14 2 2 21" xfId="5509"/>
    <cellStyle name="Comma 2 14 2 2 22" xfId="5510"/>
    <cellStyle name="Comma 2 14 2 2 23" xfId="5511"/>
    <cellStyle name="Comma 2 14 2 2 24" xfId="5512"/>
    <cellStyle name="Comma 2 14 2 2 3" xfId="5513"/>
    <cellStyle name="Comma 2 14 2 2 4" xfId="5514"/>
    <cellStyle name="Comma 2 14 2 2 5" xfId="5515"/>
    <cellStyle name="Comma 2 14 2 2 6" xfId="5516"/>
    <cellStyle name="Comma 2 14 2 2 7" xfId="5517"/>
    <cellStyle name="Comma 2 14 2 2 8" xfId="5518"/>
    <cellStyle name="Comma 2 14 2 2 9" xfId="5519"/>
    <cellStyle name="Comma 2 14 2 20" xfId="5520"/>
    <cellStyle name="Comma 2 14 2 21" xfId="5521"/>
    <cellStyle name="Comma 2 14 2 22" xfId="5522"/>
    <cellStyle name="Comma 2 14 2 23" xfId="5523"/>
    <cellStyle name="Comma 2 14 2 24" xfId="5524"/>
    <cellStyle name="Comma 2 14 2 3" xfId="5525"/>
    <cellStyle name="Comma 2 14 2 3 10" xfId="5526"/>
    <cellStyle name="Comma 2 14 2 3 11" xfId="5527"/>
    <cellStyle name="Comma 2 14 2 3 12" xfId="5528"/>
    <cellStyle name="Comma 2 14 2 3 13" xfId="5529"/>
    <cellStyle name="Comma 2 14 2 3 2" xfId="5530"/>
    <cellStyle name="Comma 2 14 2 3 2 10" xfId="5531"/>
    <cellStyle name="Comma 2 14 2 3 2 11" xfId="5532"/>
    <cellStyle name="Comma 2 14 2 3 2 12" xfId="5533"/>
    <cellStyle name="Comma 2 14 2 3 2 13" xfId="5534"/>
    <cellStyle name="Comma 2 14 2 3 2 2" xfId="5535"/>
    <cellStyle name="Comma 2 14 2 3 2 3" xfId="5536"/>
    <cellStyle name="Comma 2 14 2 3 2 4" xfId="5537"/>
    <cellStyle name="Comma 2 14 2 3 2 5" xfId="5538"/>
    <cellStyle name="Comma 2 14 2 3 2 6" xfId="5539"/>
    <cellStyle name="Comma 2 14 2 3 2 7" xfId="5540"/>
    <cellStyle name="Comma 2 14 2 3 2 8" xfId="5541"/>
    <cellStyle name="Comma 2 14 2 3 2 9" xfId="5542"/>
    <cellStyle name="Comma 2 14 2 3 3" xfId="5543"/>
    <cellStyle name="Comma 2 14 2 3 4" xfId="5544"/>
    <cellStyle name="Comma 2 14 2 3 5" xfId="5545"/>
    <cellStyle name="Comma 2 14 2 3 6" xfId="5546"/>
    <cellStyle name="Comma 2 14 2 3 7" xfId="5547"/>
    <cellStyle name="Comma 2 14 2 3 8" xfId="5548"/>
    <cellStyle name="Comma 2 14 2 3 9" xfId="5549"/>
    <cellStyle name="Comma 2 14 2 4" xfId="5550"/>
    <cellStyle name="Comma 2 14 2 5" xfId="5551"/>
    <cellStyle name="Comma 2 14 2 6" xfId="5552"/>
    <cellStyle name="Comma 2 14 2 7" xfId="5553"/>
    <cellStyle name="Comma 2 14 2 8" xfId="5554"/>
    <cellStyle name="Comma 2 14 2 9" xfId="5555"/>
    <cellStyle name="Comma 2 14 20" xfId="5556"/>
    <cellStyle name="Comma 2 14 21" xfId="5557"/>
    <cellStyle name="Comma 2 14 22" xfId="5558"/>
    <cellStyle name="Comma 2 14 23" xfId="5559"/>
    <cellStyle name="Comma 2 14 24" xfId="5560"/>
    <cellStyle name="Comma 2 14 24 10" xfId="5561"/>
    <cellStyle name="Comma 2 14 24 11" xfId="5562"/>
    <cellStyle name="Comma 2 14 24 12" xfId="5563"/>
    <cellStyle name="Comma 2 14 24 13" xfId="5564"/>
    <cellStyle name="Comma 2 14 24 2" xfId="5565"/>
    <cellStyle name="Comma 2 14 24 2 10" xfId="5566"/>
    <cellStyle name="Comma 2 14 24 2 11" xfId="5567"/>
    <cellStyle name="Comma 2 14 24 2 12" xfId="5568"/>
    <cellStyle name="Comma 2 14 24 2 13" xfId="5569"/>
    <cellStyle name="Comma 2 14 24 2 2" xfId="5570"/>
    <cellStyle name="Comma 2 14 24 2 3" xfId="5571"/>
    <cellStyle name="Comma 2 14 24 2 4" xfId="5572"/>
    <cellStyle name="Comma 2 14 24 2 5" xfId="5573"/>
    <cellStyle name="Comma 2 14 24 2 6" xfId="5574"/>
    <cellStyle name="Comma 2 14 24 2 7" xfId="5575"/>
    <cellStyle name="Comma 2 14 24 2 8" xfId="5576"/>
    <cellStyle name="Comma 2 14 24 2 9" xfId="5577"/>
    <cellStyle name="Comma 2 14 24 3" xfId="5578"/>
    <cellStyle name="Comma 2 14 24 4" xfId="5579"/>
    <cellStyle name="Comma 2 14 24 5" xfId="5580"/>
    <cellStyle name="Comma 2 14 24 6" xfId="5581"/>
    <cellStyle name="Comma 2 14 24 7" xfId="5582"/>
    <cellStyle name="Comma 2 14 24 8" xfId="5583"/>
    <cellStyle name="Comma 2 14 24 9" xfId="5584"/>
    <cellStyle name="Comma 2 14 25" xfId="5585"/>
    <cellStyle name="Comma 2 14 26" xfId="5586"/>
    <cellStyle name="Comma 2 14 27" xfId="5587"/>
    <cellStyle name="Comma 2 14 28" xfId="5588"/>
    <cellStyle name="Comma 2 14 29" xfId="5589"/>
    <cellStyle name="Comma 2 14 3" xfId="5590"/>
    <cellStyle name="Comma 2 14 30" xfId="5591"/>
    <cellStyle name="Comma 2 14 31" xfId="5592"/>
    <cellStyle name="Comma 2 14 32" xfId="5593"/>
    <cellStyle name="Comma 2 14 33" xfId="5594"/>
    <cellStyle name="Comma 2 14 34" xfId="5595"/>
    <cellStyle name="Comma 2 14 35" xfId="5596"/>
    <cellStyle name="Comma 2 14 36" xfId="5597"/>
    <cellStyle name="Comma 2 14 37" xfId="5598"/>
    <cellStyle name="Comma 2 14 38" xfId="5599"/>
    <cellStyle name="Comma 2 14 39" xfId="5600"/>
    <cellStyle name="Comma 2 14 4" xfId="5601"/>
    <cellStyle name="Comma 2 14 40" xfId="5602"/>
    <cellStyle name="Comma 2 14 41" xfId="5603"/>
    <cellStyle name="Comma 2 14 42" xfId="5604"/>
    <cellStyle name="Comma 2 14 43" xfId="5605"/>
    <cellStyle name="Comma 2 14 44" xfId="5606"/>
    <cellStyle name="Comma 2 14 45" xfId="5607"/>
    <cellStyle name="Comma 2 14 46" xfId="5608"/>
    <cellStyle name="Comma 2 14 5" xfId="5609"/>
    <cellStyle name="Comma 2 14 6" xfId="5610"/>
    <cellStyle name="Comma 2 14 7" xfId="5611"/>
    <cellStyle name="Comma 2 14 8" xfId="5612"/>
    <cellStyle name="Comma 2 14 8 2" xfId="5613"/>
    <cellStyle name="Comma 2 14 9" xfId="5614"/>
    <cellStyle name="Comma 2 140" xfId="5615"/>
    <cellStyle name="Comma 2 141" xfId="5616"/>
    <cellStyle name="Comma 2 142" xfId="5617"/>
    <cellStyle name="Comma 2 143" xfId="5618"/>
    <cellStyle name="Comma 2 144" xfId="5619"/>
    <cellStyle name="Comma 2 145" xfId="5620"/>
    <cellStyle name="Comma 2 146" xfId="5621"/>
    <cellStyle name="Comma 2 147" xfId="5622"/>
    <cellStyle name="Comma 2 148" xfId="5623"/>
    <cellStyle name="Comma 2 149" xfId="5624"/>
    <cellStyle name="Comma 2 15" xfId="1172"/>
    <cellStyle name="Comma 2 15 10" xfId="5625"/>
    <cellStyle name="Comma 2 15 11" xfId="5626"/>
    <cellStyle name="Comma 2 15 12" xfId="5627"/>
    <cellStyle name="Comma 2 15 13" xfId="5628"/>
    <cellStyle name="Comma 2 15 14" xfId="5629"/>
    <cellStyle name="Comma 2 15 15" xfId="5630"/>
    <cellStyle name="Comma 2 15 16" xfId="5631"/>
    <cellStyle name="Comma 2 15 17" xfId="5632"/>
    <cellStyle name="Comma 2 15 18" xfId="5633"/>
    <cellStyle name="Comma 2 15 19" xfId="5634"/>
    <cellStyle name="Comma 2 15 2" xfId="5635"/>
    <cellStyle name="Comma 2 15 2 10" xfId="5636"/>
    <cellStyle name="Comma 2 15 2 11" xfId="5637"/>
    <cellStyle name="Comma 2 15 2 12" xfId="5638"/>
    <cellStyle name="Comma 2 15 2 13" xfId="5639"/>
    <cellStyle name="Comma 2 15 2 14" xfId="5640"/>
    <cellStyle name="Comma 2 15 2 15" xfId="5641"/>
    <cellStyle name="Comma 2 15 2 16" xfId="5642"/>
    <cellStyle name="Comma 2 15 2 17" xfId="5643"/>
    <cellStyle name="Comma 2 15 2 18" xfId="5644"/>
    <cellStyle name="Comma 2 15 2 19" xfId="5645"/>
    <cellStyle name="Comma 2 15 2 2" xfId="5646"/>
    <cellStyle name="Comma 2 15 2 2 10" xfId="5647"/>
    <cellStyle name="Comma 2 15 2 2 11" xfId="5648"/>
    <cellStyle name="Comma 2 15 2 2 12" xfId="5649"/>
    <cellStyle name="Comma 2 15 2 2 13" xfId="5650"/>
    <cellStyle name="Comma 2 15 2 2 14" xfId="5651"/>
    <cellStyle name="Comma 2 15 2 2 15" xfId="5652"/>
    <cellStyle name="Comma 2 15 2 2 16" xfId="5653"/>
    <cellStyle name="Comma 2 15 2 2 17" xfId="5654"/>
    <cellStyle name="Comma 2 15 2 2 18" xfId="5655"/>
    <cellStyle name="Comma 2 15 2 2 19" xfId="5656"/>
    <cellStyle name="Comma 2 15 2 2 2" xfId="5657"/>
    <cellStyle name="Comma 2 15 2 2 2 10" xfId="5658"/>
    <cellStyle name="Comma 2 15 2 2 2 11" xfId="5659"/>
    <cellStyle name="Comma 2 15 2 2 2 12" xfId="5660"/>
    <cellStyle name="Comma 2 15 2 2 2 13" xfId="5661"/>
    <cellStyle name="Comma 2 15 2 2 2 2" xfId="5662"/>
    <cellStyle name="Comma 2 15 2 2 2 2 10" xfId="5663"/>
    <cellStyle name="Comma 2 15 2 2 2 2 11" xfId="5664"/>
    <cellStyle name="Comma 2 15 2 2 2 2 12" xfId="5665"/>
    <cellStyle name="Comma 2 15 2 2 2 2 13" xfId="5666"/>
    <cellStyle name="Comma 2 15 2 2 2 2 2" xfId="5667"/>
    <cellStyle name="Comma 2 15 2 2 2 2 3" xfId="5668"/>
    <cellStyle name="Comma 2 15 2 2 2 2 4" xfId="5669"/>
    <cellStyle name="Comma 2 15 2 2 2 2 5" xfId="5670"/>
    <cellStyle name="Comma 2 15 2 2 2 2 6" xfId="5671"/>
    <cellStyle name="Comma 2 15 2 2 2 2 7" xfId="5672"/>
    <cellStyle name="Comma 2 15 2 2 2 2 8" xfId="5673"/>
    <cellStyle name="Comma 2 15 2 2 2 2 9" xfId="5674"/>
    <cellStyle name="Comma 2 15 2 2 2 3" xfId="5675"/>
    <cellStyle name="Comma 2 15 2 2 2 4" xfId="5676"/>
    <cellStyle name="Comma 2 15 2 2 2 5" xfId="5677"/>
    <cellStyle name="Comma 2 15 2 2 2 6" xfId="5678"/>
    <cellStyle name="Comma 2 15 2 2 2 7" xfId="5679"/>
    <cellStyle name="Comma 2 15 2 2 2 8" xfId="5680"/>
    <cellStyle name="Comma 2 15 2 2 2 9" xfId="5681"/>
    <cellStyle name="Comma 2 15 2 2 20" xfId="5682"/>
    <cellStyle name="Comma 2 15 2 2 21" xfId="5683"/>
    <cellStyle name="Comma 2 15 2 2 22" xfId="5684"/>
    <cellStyle name="Comma 2 15 2 2 23" xfId="5685"/>
    <cellStyle name="Comma 2 15 2 2 24" xfId="5686"/>
    <cellStyle name="Comma 2 15 2 2 3" xfId="5687"/>
    <cellStyle name="Comma 2 15 2 2 4" xfId="5688"/>
    <cellStyle name="Comma 2 15 2 2 5" xfId="5689"/>
    <cellStyle name="Comma 2 15 2 2 6" xfId="5690"/>
    <cellStyle name="Comma 2 15 2 2 7" xfId="5691"/>
    <cellStyle name="Comma 2 15 2 2 8" xfId="5692"/>
    <cellStyle name="Comma 2 15 2 2 9" xfId="5693"/>
    <cellStyle name="Comma 2 15 2 20" xfId="5694"/>
    <cellStyle name="Comma 2 15 2 21" xfId="5695"/>
    <cellStyle name="Comma 2 15 2 22" xfId="5696"/>
    <cellStyle name="Comma 2 15 2 23" xfId="5697"/>
    <cellStyle name="Comma 2 15 2 24" xfId="5698"/>
    <cellStyle name="Comma 2 15 2 3" xfId="5699"/>
    <cellStyle name="Comma 2 15 2 3 10" xfId="5700"/>
    <cellStyle name="Comma 2 15 2 3 11" xfId="5701"/>
    <cellStyle name="Comma 2 15 2 3 12" xfId="5702"/>
    <cellStyle name="Comma 2 15 2 3 13" xfId="5703"/>
    <cellStyle name="Comma 2 15 2 3 2" xfId="5704"/>
    <cellStyle name="Comma 2 15 2 3 2 10" xfId="5705"/>
    <cellStyle name="Comma 2 15 2 3 2 11" xfId="5706"/>
    <cellStyle name="Comma 2 15 2 3 2 12" xfId="5707"/>
    <cellStyle name="Comma 2 15 2 3 2 13" xfId="5708"/>
    <cellStyle name="Comma 2 15 2 3 2 2" xfId="5709"/>
    <cellStyle name="Comma 2 15 2 3 2 3" xfId="5710"/>
    <cellStyle name="Comma 2 15 2 3 2 4" xfId="5711"/>
    <cellStyle name="Comma 2 15 2 3 2 5" xfId="5712"/>
    <cellStyle name="Comma 2 15 2 3 2 6" xfId="5713"/>
    <cellStyle name="Comma 2 15 2 3 2 7" xfId="5714"/>
    <cellStyle name="Comma 2 15 2 3 2 8" xfId="5715"/>
    <cellStyle name="Comma 2 15 2 3 2 9" xfId="5716"/>
    <cellStyle name="Comma 2 15 2 3 3" xfId="5717"/>
    <cellStyle name="Comma 2 15 2 3 4" xfId="5718"/>
    <cellStyle name="Comma 2 15 2 3 5" xfId="5719"/>
    <cellStyle name="Comma 2 15 2 3 6" xfId="5720"/>
    <cellStyle name="Comma 2 15 2 3 7" xfId="5721"/>
    <cellStyle name="Comma 2 15 2 3 8" xfId="5722"/>
    <cellStyle name="Comma 2 15 2 3 9" xfId="5723"/>
    <cellStyle name="Comma 2 15 2 4" xfId="5724"/>
    <cellStyle name="Comma 2 15 2 5" xfId="5725"/>
    <cellStyle name="Comma 2 15 2 6" xfId="5726"/>
    <cellStyle name="Comma 2 15 2 7" xfId="5727"/>
    <cellStyle name="Comma 2 15 2 8" xfId="5728"/>
    <cellStyle name="Comma 2 15 2 9" xfId="5729"/>
    <cellStyle name="Comma 2 15 20" xfId="5730"/>
    <cellStyle name="Comma 2 15 21" xfId="5731"/>
    <cellStyle name="Comma 2 15 22" xfId="5732"/>
    <cellStyle name="Comma 2 15 23" xfId="5733"/>
    <cellStyle name="Comma 2 15 24" xfId="5734"/>
    <cellStyle name="Comma 2 15 24 10" xfId="5735"/>
    <cellStyle name="Comma 2 15 24 11" xfId="5736"/>
    <cellStyle name="Comma 2 15 24 12" xfId="5737"/>
    <cellStyle name="Comma 2 15 24 13" xfId="5738"/>
    <cellStyle name="Comma 2 15 24 2" xfId="5739"/>
    <cellStyle name="Comma 2 15 24 2 10" xfId="5740"/>
    <cellStyle name="Comma 2 15 24 2 11" xfId="5741"/>
    <cellStyle name="Comma 2 15 24 2 12" xfId="5742"/>
    <cellStyle name="Comma 2 15 24 2 13" xfId="5743"/>
    <cellStyle name="Comma 2 15 24 2 2" xfId="5744"/>
    <cellStyle name="Comma 2 15 24 2 3" xfId="5745"/>
    <cellStyle name="Comma 2 15 24 2 4" xfId="5746"/>
    <cellStyle name="Comma 2 15 24 2 5" xfId="5747"/>
    <cellStyle name="Comma 2 15 24 2 6" xfId="5748"/>
    <cellStyle name="Comma 2 15 24 2 7" xfId="5749"/>
    <cellStyle name="Comma 2 15 24 2 8" xfId="5750"/>
    <cellStyle name="Comma 2 15 24 2 9" xfId="5751"/>
    <cellStyle name="Comma 2 15 24 3" xfId="5752"/>
    <cellStyle name="Comma 2 15 24 4" xfId="5753"/>
    <cellStyle name="Comma 2 15 24 5" xfId="5754"/>
    <cellStyle name="Comma 2 15 24 6" xfId="5755"/>
    <cellStyle name="Comma 2 15 24 7" xfId="5756"/>
    <cellStyle name="Comma 2 15 24 8" xfId="5757"/>
    <cellStyle name="Comma 2 15 24 9" xfId="5758"/>
    <cellStyle name="Comma 2 15 25" xfId="5759"/>
    <cellStyle name="Comma 2 15 26" xfId="5760"/>
    <cellStyle name="Comma 2 15 27" xfId="5761"/>
    <cellStyle name="Comma 2 15 28" xfId="5762"/>
    <cellStyle name="Comma 2 15 29" xfId="5763"/>
    <cellStyle name="Comma 2 15 3" xfId="5764"/>
    <cellStyle name="Comma 2 15 30" xfId="5765"/>
    <cellStyle name="Comma 2 15 31" xfId="5766"/>
    <cellStyle name="Comma 2 15 32" xfId="5767"/>
    <cellStyle name="Comma 2 15 33" xfId="5768"/>
    <cellStyle name="Comma 2 15 34" xfId="5769"/>
    <cellStyle name="Comma 2 15 35" xfId="5770"/>
    <cellStyle name="Comma 2 15 36" xfId="5771"/>
    <cellStyle name="Comma 2 15 37" xfId="5772"/>
    <cellStyle name="Comma 2 15 38" xfId="5773"/>
    <cellStyle name="Comma 2 15 39" xfId="5774"/>
    <cellStyle name="Comma 2 15 4" xfId="5775"/>
    <cellStyle name="Comma 2 15 40" xfId="5776"/>
    <cellStyle name="Comma 2 15 41" xfId="5777"/>
    <cellStyle name="Comma 2 15 42" xfId="5778"/>
    <cellStyle name="Comma 2 15 43" xfId="5779"/>
    <cellStyle name="Comma 2 15 44" xfId="5780"/>
    <cellStyle name="Comma 2 15 45" xfId="5781"/>
    <cellStyle name="Comma 2 15 46" xfId="5782"/>
    <cellStyle name="Comma 2 15 5" xfId="5783"/>
    <cellStyle name="Comma 2 15 6" xfId="5784"/>
    <cellStyle name="Comma 2 15 7" xfId="5785"/>
    <cellStyle name="Comma 2 15 8" xfId="5786"/>
    <cellStyle name="Comma 2 15 8 2" xfId="5787"/>
    <cellStyle name="Comma 2 15 9" xfId="5788"/>
    <cellStyle name="Comma 2 150" xfId="5789"/>
    <cellStyle name="Comma 2 151" xfId="5790"/>
    <cellStyle name="Comma 2 152" xfId="5791"/>
    <cellStyle name="Comma 2 153" xfId="5792"/>
    <cellStyle name="Comma 2 154" xfId="5793"/>
    <cellStyle name="Comma 2 155" xfId="5794"/>
    <cellStyle name="Comma 2 156" xfId="5795"/>
    <cellStyle name="Comma 2 157" xfId="5796"/>
    <cellStyle name="Comma 2 158" xfId="5797"/>
    <cellStyle name="Comma 2 159" xfId="5798"/>
    <cellStyle name="Comma 2 16" xfId="1173"/>
    <cellStyle name="Comma 2 16 10" xfId="5799"/>
    <cellStyle name="Comma 2 16 11" xfId="5800"/>
    <cellStyle name="Comma 2 16 12" xfId="5801"/>
    <cellStyle name="Comma 2 16 13" xfId="5802"/>
    <cellStyle name="Comma 2 16 14" xfId="5803"/>
    <cellStyle name="Comma 2 16 15" xfId="5804"/>
    <cellStyle name="Comma 2 16 16" xfId="5805"/>
    <cellStyle name="Comma 2 16 17" xfId="5806"/>
    <cellStyle name="Comma 2 16 18" xfId="5807"/>
    <cellStyle name="Comma 2 16 19" xfId="5808"/>
    <cellStyle name="Comma 2 16 2" xfId="5809"/>
    <cellStyle name="Comma 2 16 2 10" xfId="5810"/>
    <cellStyle name="Comma 2 16 2 11" xfId="5811"/>
    <cellStyle name="Comma 2 16 2 12" xfId="5812"/>
    <cellStyle name="Comma 2 16 2 13" xfId="5813"/>
    <cellStyle name="Comma 2 16 2 14" xfId="5814"/>
    <cellStyle name="Comma 2 16 2 15" xfId="5815"/>
    <cellStyle name="Comma 2 16 2 16" xfId="5816"/>
    <cellStyle name="Comma 2 16 2 17" xfId="5817"/>
    <cellStyle name="Comma 2 16 2 18" xfId="5818"/>
    <cellStyle name="Comma 2 16 2 19" xfId="5819"/>
    <cellStyle name="Comma 2 16 2 2" xfId="5820"/>
    <cellStyle name="Comma 2 16 2 2 10" xfId="5821"/>
    <cellStyle name="Comma 2 16 2 2 11" xfId="5822"/>
    <cellStyle name="Comma 2 16 2 2 12" xfId="5823"/>
    <cellStyle name="Comma 2 16 2 2 13" xfId="5824"/>
    <cellStyle name="Comma 2 16 2 2 14" xfId="5825"/>
    <cellStyle name="Comma 2 16 2 2 15" xfId="5826"/>
    <cellStyle name="Comma 2 16 2 2 16" xfId="5827"/>
    <cellStyle name="Comma 2 16 2 2 17" xfId="5828"/>
    <cellStyle name="Comma 2 16 2 2 18" xfId="5829"/>
    <cellStyle name="Comma 2 16 2 2 19" xfId="5830"/>
    <cellStyle name="Comma 2 16 2 2 2" xfId="5831"/>
    <cellStyle name="Comma 2 16 2 2 2 10" xfId="5832"/>
    <cellStyle name="Comma 2 16 2 2 2 11" xfId="5833"/>
    <cellStyle name="Comma 2 16 2 2 2 12" xfId="5834"/>
    <cellStyle name="Comma 2 16 2 2 2 13" xfId="5835"/>
    <cellStyle name="Comma 2 16 2 2 2 2" xfId="5836"/>
    <cellStyle name="Comma 2 16 2 2 2 2 10" xfId="5837"/>
    <cellStyle name="Comma 2 16 2 2 2 2 11" xfId="5838"/>
    <cellStyle name="Comma 2 16 2 2 2 2 12" xfId="5839"/>
    <cellStyle name="Comma 2 16 2 2 2 2 13" xfId="5840"/>
    <cellStyle name="Comma 2 16 2 2 2 2 2" xfId="5841"/>
    <cellStyle name="Comma 2 16 2 2 2 2 3" xfId="5842"/>
    <cellStyle name="Comma 2 16 2 2 2 2 4" xfId="5843"/>
    <cellStyle name="Comma 2 16 2 2 2 2 5" xfId="5844"/>
    <cellStyle name="Comma 2 16 2 2 2 2 6" xfId="5845"/>
    <cellStyle name="Comma 2 16 2 2 2 2 7" xfId="5846"/>
    <cellStyle name="Comma 2 16 2 2 2 2 8" xfId="5847"/>
    <cellStyle name="Comma 2 16 2 2 2 2 9" xfId="5848"/>
    <cellStyle name="Comma 2 16 2 2 2 3" xfId="5849"/>
    <cellStyle name="Comma 2 16 2 2 2 4" xfId="5850"/>
    <cellStyle name="Comma 2 16 2 2 2 5" xfId="5851"/>
    <cellStyle name="Comma 2 16 2 2 2 6" xfId="5852"/>
    <cellStyle name="Comma 2 16 2 2 2 7" xfId="5853"/>
    <cellStyle name="Comma 2 16 2 2 2 8" xfId="5854"/>
    <cellStyle name="Comma 2 16 2 2 2 9" xfId="5855"/>
    <cellStyle name="Comma 2 16 2 2 20" xfId="5856"/>
    <cellStyle name="Comma 2 16 2 2 21" xfId="5857"/>
    <cellStyle name="Comma 2 16 2 2 22" xfId="5858"/>
    <cellStyle name="Comma 2 16 2 2 23" xfId="5859"/>
    <cellStyle name="Comma 2 16 2 2 24" xfId="5860"/>
    <cellStyle name="Comma 2 16 2 2 3" xfId="5861"/>
    <cellStyle name="Comma 2 16 2 2 4" xfId="5862"/>
    <cellStyle name="Comma 2 16 2 2 5" xfId="5863"/>
    <cellStyle name="Comma 2 16 2 2 6" xfId="5864"/>
    <cellStyle name="Comma 2 16 2 2 7" xfId="5865"/>
    <cellStyle name="Comma 2 16 2 2 8" xfId="5866"/>
    <cellStyle name="Comma 2 16 2 2 9" xfId="5867"/>
    <cellStyle name="Comma 2 16 2 20" xfId="5868"/>
    <cellStyle name="Comma 2 16 2 21" xfId="5869"/>
    <cellStyle name="Comma 2 16 2 22" xfId="5870"/>
    <cellStyle name="Comma 2 16 2 23" xfId="5871"/>
    <cellStyle name="Comma 2 16 2 24" xfId="5872"/>
    <cellStyle name="Comma 2 16 2 3" xfId="5873"/>
    <cellStyle name="Comma 2 16 2 3 10" xfId="5874"/>
    <cellStyle name="Comma 2 16 2 3 11" xfId="5875"/>
    <cellStyle name="Comma 2 16 2 3 12" xfId="5876"/>
    <cellStyle name="Comma 2 16 2 3 13" xfId="5877"/>
    <cellStyle name="Comma 2 16 2 3 2" xfId="5878"/>
    <cellStyle name="Comma 2 16 2 3 2 10" xfId="5879"/>
    <cellStyle name="Comma 2 16 2 3 2 11" xfId="5880"/>
    <cellStyle name="Comma 2 16 2 3 2 12" xfId="5881"/>
    <cellStyle name="Comma 2 16 2 3 2 13" xfId="5882"/>
    <cellStyle name="Comma 2 16 2 3 2 2" xfId="5883"/>
    <cellStyle name="Comma 2 16 2 3 2 3" xfId="5884"/>
    <cellStyle name="Comma 2 16 2 3 2 4" xfId="5885"/>
    <cellStyle name="Comma 2 16 2 3 2 5" xfId="5886"/>
    <cellStyle name="Comma 2 16 2 3 2 6" xfId="5887"/>
    <cellStyle name="Comma 2 16 2 3 2 7" xfId="5888"/>
    <cellStyle name="Comma 2 16 2 3 2 8" xfId="5889"/>
    <cellStyle name="Comma 2 16 2 3 2 9" xfId="5890"/>
    <cellStyle name="Comma 2 16 2 3 3" xfId="5891"/>
    <cellStyle name="Comma 2 16 2 3 4" xfId="5892"/>
    <cellStyle name="Comma 2 16 2 3 5" xfId="5893"/>
    <cellStyle name="Comma 2 16 2 3 6" xfId="5894"/>
    <cellStyle name="Comma 2 16 2 3 7" xfId="5895"/>
    <cellStyle name="Comma 2 16 2 3 8" xfId="5896"/>
    <cellStyle name="Comma 2 16 2 3 9" xfId="5897"/>
    <cellStyle name="Comma 2 16 2 4" xfId="5898"/>
    <cellStyle name="Comma 2 16 2 5" xfId="5899"/>
    <cellStyle name="Comma 2 16 2 6" xfId="5900"/>
    <cellStyle name="Comma 2 16 2 7" xfId="5901"/>
    <cellStyle name="Comma 2 16 2 8" xfId="5902"/>
    <cellStyle name="Comma 2 16 2 9" xfId="5903"/>
    <cellStyle name="Comma 2 16 20" xfId="5904"/>
    <cellStyle name="Comma 2 16 21" xfId="5905"/>
    <cellStyle name="Comma 2 16 22" xfId="5906"/>
    <cellStyle name="Comma 2 16 23" xfId="5907"/>
    <cellStyle name="Comma 2 16 24" xfId="5908"/>
    <cellStyle name="Comma 2 16 24 10" xfId="5909"/>
    <cellStyle name="Comma 2 16 24 11" xfId="5910"/>
    <cellStyle name="Comma 2 16 24 12" xfId="5911"/>
    <cellStyle name="Comma 2 16 24 13" xfId="5912"/>
    <cellStyle name="Comma 2 16 24 2" xfId="5913"/>
    <cellStyle name="Comma 2 16 24 2 10" xfId="5914"/>
    <cellStyle name="Comma 2 16 24 2 11" xfId="5915"/>
    <cellStyle name="Comma 2 16 24 2 12" xfId="5916"/>
    <cellStyle name="Comma 2 16 24 2 13" xfId="5917"/>
    <cellStyle name="Comma 2 16 24 2 2" xfId="5918"/>
    <cellStyle name="Comma 2 16 24 2 3" xfId="5919"/>
    <cellStyle name="Comma 2 16 24 2 4" xfId="5920"/>
    <cellStyle name="Comma 2 16 24 2 5" xfId="5921"/>
    <cellStyle name="Comma 2 16 24 2 6" xfId="5922"/>
    <cellStyle name="Comma 2 16 24 2 7" xfId="5923"/>
    <cellStyle name="Comma 2 16 24 2 8" xfId="5924"/>
    <cellStyle name="Comma 2 16 24 2 9" xfId="5925"/>
    <cellStyle name="Comma 2 16 24 3" xfId="5926"/>
    <cellStyle name="Comma 2 16 24 4" xfId="5927"/>
    <cellStyle name="Comma 2 16 24 5" xfId="5928"/>
    <cellStyle name="Comma 2 16 24 6" xfId="5929"/>
    <cellStyle name="Comma 2 16 24 7" xfId="5930"/>
    <cellStyle name="Comma 2 16 24 8" xfId="5931"/>
    <cellStyle name="Comma 2 16 24 9" xfId="5932"/>
    <cellStyle name="Comma 2 16 25" xfId="5933"/>
    <cellStyle name="Comma 2 16 26" xfId="5934"/>
    <cellStyle name="Comma 2 16 27" xfId="5935"/>
    <cellStyle name="Comma 2 16 28" xfId="5936"/>
    <cellStyle name="Comma 2 16 29" xfId="5937"/>
    <cellStyle name="Comma 2 16 3" xfId="5938"/>
    <cellStyle name="Comma 2 16 30" xfId="5939"/>
    <cellStyle name="Comma 2 16 31" xfId="5940"/>
    <cellStyle name="Comma 2 16 32" xfId="5941"/>
    <cellStyle name="Comma 2 16 33" xfId="5942"/>
    <cellStyle name="Comma 2 16 34" xfId="5943"/>
    <cellStyle name="Comma 2 16 35" xfId="5944"/>
    <cellStyle name="Comma 2 16 36" xfId="5945"/>
    <cellStyle name="Comma 2 16 37" xfId="5946"/>
    <cellStyle name="Comma 2 16 38" xfId="5947"/>
    <cellStyle name="Comma 2 16 39" xfId="5948"/>
    <cellStyle name="Comma 2 16 4" xfId="5949"/>
    <cellStyle name="Comma 2 16 40" xfId="5950"/>
    <cellStyle name="Comma 2 16 41" xfId="5951"/>
    <cellStyle name="Comma 2 16 42" xfId="5952"/>
    <cellStyle name="Comma 2 16 43" xfId="5953"/>
    <cellStyle name="Comma 2 16 44" xfId="5954"/>
    <cellStyle name="Comma 2 16 45" xfId="5955"/>
    <cellStyle name="Comma 2 16 46" xfId="5956"/>
    <cellStyle name="Comma 2 16 5" xfId="5957"/>
    <cellStyle name="Comma 2 16 6" xfId="5958"/>
    <cellStyle name="Comma 2 16 7" xfId="5959"/>
    <cellStyle name="Comma 2 16 8" xfId="5960"/>
    <cellStyle name="Comma 2 16 8 2" xfId="5961"/>
    <cellStyle name="Comma 2 16 9" xfId="5962"/>
    <cellStyle name="Comma 2 160" xfId="5963"/>
    <cellStyle name="Comma 2 161" xfId="5964"/>
    <cellStyle name="Comma 2 162" xfId="5965"/>
    <cellStyle name="Comma 2 163" xfId="5966"/>
    <cellStyle name="Comma 2 164" xfId="5967"/>
    <cellStyle name="Comma 2 165" xfId="5968"/>
    <cellStyle name="Comma 2 165 2" xfId="5969"/>
    <cellStyle name="Comma 2 165 3" xfId="5970"/>
    <cellStyle name="Comma 2 165 4" xfId="5971"/>
    <cellStyle name="Comma 2 165 4 2" xfId="5972"/>
    <cellStyle name="Comma 2 165 5" xfId="5973"/>
    <cellStyle name="Comma 2 165 6" xfId="5974"/>
    <cellStyle name="Comma 2 166" xfId="5975"/>
    <cellStyle name="Comma 2 166 2" xfId="5976"/>
    <cellStyle name="Comma 2 167" xfId="5977"/>
    <cellStyle name="Comma 2 167 2" xfId="5978"/>
    <cellStyle name="Comma 2 168" xfId="42599"/>
    <cellStyle name="Comma 2 169" xfId="49692"/>
    <cellStyle name="Comma 2 17" xfId="1174"/>
    <cellStyle name="Comma 2 17 10" xfId="5979"/>
    <cellStyle name="Comma 2 17 11" xfId="5980"/>
    <cellStyle name="Comma 2 17 12" xfId="5981"/>
    <cellStyle name="Comma 2 17 13" xfId="5982"/>
    <cellStyle name="Comma 2 17 14" xfId="5983"/>
    <cellStyle name="Comma 2 17 15" xfId="5984"/>
    <cellStyle name="Comma 2 17 16" xfId="5985"/>
    <cellStyle name="Comma 2 17 17" xfId="5986"/>
    <cellStyle name="Comma 2 17 18" xfId="5987"/>
    <cellStyle name="Comma 2 17 19" xfId="5988"/>
    <cellStyle name="Comma 2 17 2" xfId="5989"/>
    <cellStyle name="Comma 2 17 2 10" xfId="5990"/>
    <cellStyle name="Comma 2 17 2 11" xfId="5991"/>
    <cellStyle name="Comma 2 17 2 12" xfId="5992"/>
    <cellStyle name="Comma 2 17 2 13" xfId="5993"/>
    <cellStyle name="Comma 2 17 2 14" xfId="5994"/>
    <cellStyle name="Comma 2 17 2 15" xfId="5995"/>
    <cellStyle name="Comma 2 17 2 16" xfId="5996"/>
    <cellStyle name="Comma 2 17 2 17" xfId="5997"/>
    <cellStyle name="Comma 2 17 2 18" xfId="5998"/>
    <cellStyle name="Comma 2 17 2 19" xfId="5999"/>
    <cellStyle name="Comma 2 17 2 2" xfId="6000"/>
    <cellStyle name="Comma 2 17 2 2 10" xfId="6001"/>
    <cellStyle name="Comma 2 17 2 2 11" xfId="6002"/>
    <cellStyle name="Comma 2 17 2 2 12" xfId="6003"/>
    <cellStyle name="Comma 2 17 2 2 13" xfId="6004"/>
    <cellStyle name="Comma 2 17 2 2 14" xfId="6005"/>
    <cellStyle name="Comma 2 17 2 2 15" xfId="6006"/>
    <cellStyle name="Comma 2 17 2 2 16" xfId="6007"/>
    <cellStyle name="Comma 2 17 2 2 17" xfId="6008"/>
    <cellStyle name="Comma 2 17 2 2 18" xfId="6009"/>
    <cellStyle name="Comma 2 17 2 2 19" xfId="6010"/>
    <cellStyle name="Comma 2 17 2 2 2" xfId="6011"/>
    <cellStyle name="Comma 2 17 2 2 2 10" xfId="6012"/>
    <cellStyle name="Comma 2 17 2 2 2 11" xfId="6013"/>
    <cellStyle name="Comma 2 17 2 2 2 12" xfId="6014"/>
    <cellStyle name="Comma 2 17 2 2 2 13" xfId="6015"/>
    <cellStyle name="Comma 2 17 2 2 2 2" xfId="6016"/>
    <cellStyle name="Comma 2 17 2 2 2 2 10" xfId="6017"/>
    <cellStyle name="Comma 2 17 2 2 2 2 11" xfId="6018"/>
    <cellStyle name="Comma 2 17 2 2 2 2 12" xfId="6019"/>
    <cellStyle name="Comma 2 17 2 2 2 2 13" xfId="6020"/>
    <cellStyle name="Comma 2 17 2 2 2 2 2" xfId="6021"/>
    <cellStyle name="Comma 2 17 2 2 2 2 3" xfId="6022"/>
    <cellStyle name="Comma 2 17 2 2 2 2 4" xfId="6023"/>
    <cellStyle name="Comma 2 17 2 2 2 2 5" xfId="6024"/>
    <cellStyle name="Comma 2 17 2 2 2 2 6" xfId="6025"/>
    <cellStyle name="Comma 2 17 2 2 2 2 7" xfId="6026"/>
    <cellStyle name="Comma 2 17 2 2 2 2 8" xfId="6027"/>
    <cellStyle name="Comma 2 17 2 2 2 2 9" xfId="6028"/>
    <cellStyle name="Comma 2 17 2 2 2 3" xfId="6029"/>
    <cellStyle name="Comma 2 17 2 2 2 4" xfId="6030"/>
    <cellStyle name="Comma 2 17 2 2 2 5" xfId="6031"/>
    <cellStyle name="Comma 2 17 2 2 2 6" xfId="6032"/>
    <cellStyle name="Comma 2 17 2 2 2 7" xfId="6033"/>
    <cellStyle name="Comma 2 17 2 2 2 8" xfId="6034"/>
    <cellStyle name="Comma 2 17 2 2 2 9" xfId="6035"/>
    <cellStyle name="Comma 2 17 2 2 20" xfId="6036"/>
    <cellStyle name="Comma 2 17 2 2 21" xfId="6037"/>
    <cellStyle name="Comma 2 17 2 2 22" xfId="6038"/>
    <cellStyle name="Comma 2 17 2 2 23" xfId="6039"/>
    <cellStyle name="Comma 2 17 2 2 24" xfId="6040"/>
    <cellStyle name="Comma 2 17 2 2 3" xfId="6041"/>
    <cellStyle name="Comma 2 17 2 2 4" xfId="6042"/>
    <cellStyle name="Comma 2 17 2 2 5" xfId="6043"/>
    <cellStyle name="Comma 2 17 2 2 6" xfId="6044"/>
    <cellStyle name="Comma 2 17 2 2 7" xfId="6045"/>
    <cellStyle name="Comma 2 17 2 2 8" xfId="6046"/>
    <cellStyle name="Comma 2 17 2 2 9" xfId="6047"/>
    <cellStyle name="Comma 2 17 2 20" xfId="6048"/>
    <cellStyle name="Comma 2 17 2 21" xfId="6049"/>
    <cellStyle name="Comma 2 17 2 22" xfId="6050"/>
    <cellStyle name="Comma 2 17 2 23" xfId="6051"/>
    <cellStyle name="Comma 2 17 2 24" xfId="6052"/>
    <cellStyle name="Comma 2 17 2 3" xfId="6053"/>
    <cellStyle name="Comma 2 17 2 3 10" xfId="6054"/>
    <cellStyle name="Comma 2 17 2 3 11" xfId="6055"/>
    <cellStyle name="Comma 2 17 2 3 12" xfId="6056"/>
    <cellStyle name="Comma 2 17 2 3 13" xfId="6057"/>
    <cellStyle name="Comma 2 17 2 3 2" xfId="6058"/>
    <cellStyle name="Comma 2 17 2 3 2 10" xfId="6059"/>
    <cellStyle name="Comma 2 17 2 3 2 11" xfId="6060"/>
    <cellStyle name="Comma 2 17 2 3 2 12" xfId="6061"/>
    <cellStyle name="Comma 2 17 2 3 2 13" xfId="6062"/>
    <cellStyle name="Comma 2 17 2 3 2 2" xfId="6063"/>
    <cellStyle name="Comma 2 17 2 3 2 3" xfId="6064"/>
    <cellStyle name="Comma 2 17 2 3 2 4" xfId="6065"/>
    <cellStyle name="Comma 2 17 2 3 2 5" xfId="6066"/>
    <cellStyle name="Comma 2 17 2 3 2 6" xfId="6067"/>
    <cellStyle name="Comma 2 17 2 3 2 7" xfId="6068"/>
    <cellStyle name="Comma 2 17 2 3 2 8" xfId="6069"/>
    <cellStyle name="Comma 2 17 2 3 2 9" xfId="6070"/>
    <cellStyle name="Comma 2 17 2 3 3" xfId="6071"/>
    <cellStyle name="Comma 2 17 2 3 4" xfId="6072"/>
    <cellStyle name="Comma 2 17 2 3 5" xfId="6073"/>
    <cellStyle name="Comma 2 17 2 3 6" xfId="6074"/>
    <cellStyle name="Comma 2 17 2 3 7" xfId="6075"/>
    <cellStyle name="Comma 2 17 2 3 8" xfId="6076"/>
    <cellStyle name="Comma 2 17 2 3 9" xfId="6077"/>
    <cellStyle name="Comma 2 17 2 4" xfId="6078"/>
    <cellStyle name="Comma 2 17 2 5" xfId="6079"/>
    <cellStyle name="Comma 2 17 2 6" xfId="6080"/>
    <cellStyle name="Comma 2 17 2 7" xfId="6081"/>
    <cellStyle name="Comma 2 17 2 8" xfId="6082"/>
    <cellStyle name="Comma 2 17 2 9" xfId="6083"/>
    <cellStyle name="Comma 2 17 20" xfId="6084"/>
    <cellStyle name="Comma 2 17 21" xfId="6085"/>
    <cellStyle name="Comma 2 17 22" xfId="6086"/>
    <cellStyle name="Comma 2 17 23" xfId="6087"/>
    <cellStyle name="Comma 2 17 24" xfId="6088"/>
    <cellStyle name="Comma 2 17 24 10" xfId="6089"/>
    <cellStyle name="Comma 2 17 24 11" xfId="6090"/>
    <cellStyle name="Comma 2 17 24 12" xfId="6091"/>
    <cellStyle name="Comma 2 17 24 13" xfId="6092"/>
    <cellStyle name="Comma 2 17 24 2" xfId="6093"/>
    <cellStyle name="Comma 2 17 24 2 10" xfId="6094"/>
    <cellStyle name="Comma 2 17 24 2 11" xfId="6095"/>
    <cellStyle name="Comma 2 17 24 2 12" xfId="6096"/>
    <cellStyle name="Comma 2 17 24 2 13" xfId="6097"/>
    <cellStyle name="Comma 2 17 24 2 2" xfId="6098"/>
    <cellStyle name="Comma 2 17 24 2 3" xfId="6099"/>
    <cellStyle name="Comma 2 17 24 2 4" xfId="6100"/>
    <cellStyle name="Comma 2 17 24 2 5" xfId="6101"/>
    <cellStyle name="Comma 2 17 24 2 6" xfId="6102"/>
    <cellStyle name="Comma 2 17 24 2 7" xfId="6103"/>
    <cellStyle name="Comma 2 17 24 2 8" xfId="6104"/>
    <cellStyle name="Comma 2 17 24 2 9" xfId="6105"/>
    <cellStyle name="Comma 2 17 24 3" xfId="6106"/>
    <cellStyle name="Comma 2 17 24 4" xfId="6107"/>
    <cellStyle name="Comma 2 17 24 5" xfId="6108"/>
    <cellStyle name="Comma 2 17 24 6" xfId="6109"/>
    <cellStyle name="Comma 2 17 24 7" xfId="6110"/>
    <cellStyle name="Comma 2 17 24 8" xfId="6111"/>
    <cellStyle name="Comma 2 17 24 9" xfId="6112"/>
    <cellStyle name="Comma 2 17 25" xfId="6113"/>
    <cellStyle name="Comma 2 17 26" xfId="6114"/>
    <cellStyle name="Comma 2 17 27" xfId="6115"/>
    <cellStyle name="Comma 2 17 28" xfId="6116"/>
    <cellStyle name="Comma 2 17 29" xfId="6117"/>
    <cellStyle name="Comma 2 17 3" xfId="6118"/>
    <cellStyle name="Comma 2 17 30" xfId="6119"/>
    <cellStyle name="Comma 2 17 31" xfId="6120"/>
    <cellStyle name="Comma 2 17 32" xfId="6121"/>
    <cellStyle name="Comma 2 17 33" xfId="6122"/>
    <cellStyle name="Comma 2 17 34" xfId="6123"/>
    <cellStyle name="Comma 2 17 35" xfId="6124"/>
    <cellStyle name="Comma 2 17 36" xfId="6125"/>
    <cellStyle name="Comma 2 17 37" xfId="6126"/>
    <cellStyle name="Comma 2 17 38" xfId="6127"/>
    <cellStyle name="Comma 2 17 39" xfId="6128"/>
    <cellStyle name="Comma 2 17 4" xfId="6129"/>
    <cellStyle name="Comma 2 17 40" xfId="6130"/>
    <cellStyle name="Comma 2 17 41" xfId="6131"/>
    <cellStyle name="Comma 2 17 42" xfId="6132"/>
    <cellStyle name="Comma 2 17 43" xfId="6133"/>
    <cellStyle name="Comma 2 17 44" xfId="6134"/>
    <cellStyle name="Comma 2 17 45" xfId="6135"/>
    <cellStyle name="Comma 2 17 46" xfId="6136"/>
    <cellStyle name="Comma 2 17 5" xfId="6137"/>
    <cellStyle name="Comma 2 17 6" xfId="6138"/>
    <cellStyle name="Comma 2 17 7" xfId="6139"/>
    <cellStyle name="Comma 2 17 8" xfId="6140"/>
    <cellStyle name="Comma 2 17 8 2" xfId="6141"/>
    <cellStyle name="Comma 2 17 9" xfId="6142"/>
    <cellStyle name="Comma 2 18" xfId="1175"/>
    <cellStyle name="Comma 2 18 10" xfId="6143"/>
    <cellStyle name="Comma 2 18 11" xfId="6144"/>
    <cellStyle name="Comma 2 18 12" xfId="6145"/>
    <cellStyle name="Comma 2 18 13" xfId="6146"/>
    <cellStyle name="Comma 2 18 14" xfId="6147"/>
    <cellStyle name="Comma 2 18 15" xfId="6148"/>
    <cellStyle name="Comma 2 18 16" xfId="6149"/>
    <cellStyle name="Comma 2 18 17" xfId="6150"/>
    <cellStyle name="Comma 2 18 18" xfId="6151"/>
    <cellStyle name="Comma 2 18 19" xfId="6152"/>
    <cellStyle name="Comma 2 18 2" xfId="6153"/>
    <cellStyle name="Comma 2 18 2 10" xfId="6154"/>
    <cellStyle name="Comma 2 18 2 11" xfId="6155"/>
    <cellStyle name="Comma 2 18 2 12" xfId="6156"/>
    <cellStyle name="Comma 2 18 2 13" xfId="6157"/>
    <cellStyle name="Comma 2 18 2 14" xfId="6158"/>
    <cellStyle name="Comma 2 18 2 15" xfId="6159"/>
    <cellStyle name="Comma 2 18 2 16" xfId="6160"/>
    <cellStyle name="Comma 2 18 2 17" xfId="6161"/>
    <cellStyle name="Comma 2 18 2 18" xfId="6162"/>
    <cellStyle name="Comma 2 18 2 19" xfId="6163"/>
    <cellStyle name="Comma 2 18 2 2" xfId="6164"/>
    <cellStyle name="Comma 2 18 2 2 10" xfId="6165"/>
    <cellStyle name="Comma 2 18 2 2 11" xfId="6166"/>
    <cellStyle name="Comma 2 18 2 2 12" xfId="6167"/>
    <cellStyle name="Comma 2 18 2 2 13" xfId="6168"/>
    <cellStyle name="Comma 2 18 2 2 14" xfId="6169"/>
    <cellStyle name="Comma 2 18 2 2 15" xfId="6170"/>
    <cellStyle name="Comma 2 18 2 2 16" xfId="6171"/>
    <cellStyle name="Comma 2 18 2 2 17" xfId="6172"/>
    <cellStyle name="Comma 2 18 2 2 18" xfId="6173"/>
    <cellStyle name="Comma 2 18 2 2 19" xfId="6174"/>
    <cellStyle name="Comma 2 18 2 2 2" xfId="6175"/>
    <cellStyle name="Comma 2 18 2 2 2 10" xfId="6176"/>
    <cellStyle name="Comma 2 18 2 2 2 11" xfId="6177"/>
    <cellStyle name="Comma 2 18 2 2 2 12" xfId="6178"/>
    <cellStyle name="Comma 2 18 2 2 2 13" xfId="6179"/>
    <cellStyle name="Comma 2 18 2 2 2 2" xfId="6180"/>
    <cellStyle name="Comma 2 18 2 2 2 2 10" xfId="6181"/>
    <cellStyle name="Comma 2 18 2 2 2 2 11" xfId="6182"/>
    <cellStyle name="Comma 2 18 2 2 2 2 12" xfId="6183"/>
    <cellStyle name="Comma 2 18 2 2 2 2 13" xfId="6184"/>
    <cellStyle name="Comma 2 18 2 2 2 2 2" xfId="6185"/>
    <cellStyle name="Comma 2 18 2 2 2 2 3" xfId="6186"/>
    <cellStyle name="Comma 2 18 2 2 2 2 4" xfId="6187"/>
    <cellStyle name="Comma 2 18 2 2 2 2 5" xfId="6188"/>
    <cellStyle name="Comma 2 18 2 2 2 2 6" xfId="6189"/>
    <cellStyle name="Comma 2 18 2 2 2 2 7" xfId="6190"/>
    <cellStyle name="Comma 2 18 2 2 2 2 8" xfId="6191"/>
    <cellStyle name="Comma 2 18 2 2 2 2 9" xfId="6192"/>
    <cellStyle name="Comma 2 18 2 2 2 3" xfId="6193"/>
    <cellStyle name="Comma 2 18 2 2 2 4" xfId="6194"/>
    <cellStyle name="Comma 2 18 2 2 2 5" xfId="6195"/>
    <cellStyle name="Comma 2 18 2 2 2 6" xfId="6196"/>
    <cellStyle name="Comma 2 18 2 2 2 7" xfId="6197"/>
    <cellStyle name="Comma 2 18 2 2 2 8" xfId="6198"/>
    <cellStyle name="Comma 2 18 2 2 2 9" xfId="6199"/>
    <cellStyle name="Comma 2 18 2 2 20" xfId="6200"/>
    <cellStyle name="Comma 2 18 2 2 21" xfId="6201"/>
    <cellStyle name="Comma 2 18 2 2 22" xfId="6202"/>
    <cellStyle name="Comma 2 18 2 2 23" xfId="6203"/>
    <cellStyle name="Comma 2 18 2 2 24" xfId="6204"/>
    <cellStyle name="Comma 2 18 2 2 3" xfId="6205"/>
    <cellStyle name="Comma 2 18 2 2 4" xfId="6206"/>
    <cellStyle name="Comma 2 18 2 2 5" xfId="6207"/>
    <cellStyle name="Comma 2 18 2 2 6" xfId="6208"/>
    <cellStyle name="Comma 2 18 2 2 7" xfId="6209"/>
    <cellStyle name="Comma 2 18 2 2 8" xfId="6210"/>
    <cellStyle name="Comma 2 18 2 2 9" xfId="6211"/>
    <cellStyle name="Comma 2 18 2 20" xfId="6212"/>
    <cellStyle name="Comma 2 18 2 21" xfId="6213"/>
    <cellStyle name="Comma 2 18 2 22" xfId="6214"/>
    <cellStyle name="Comma 2 18 2 23" xfId="6215"/>
    <cellStyle name="Comma 2 18 2 24" xfId="6216"/>
    <cellStyle name="Comma 2 18 2 3" xfId="6217"/>
    <cellStyle name="Comma 2 18 2 3 10" xfId="6218"/>
    <cellStyle name="Comma 2 18 2 3 11" xfId="6219"/>
    <cellStyle name="Comma 2 18 2 3 12" xfId="6220"/>
    <cellStyle name="Comma 2 18 2 3 13" xfId="6221"/>
    <cellStyle name="Comma 2 18 2 3 2" xfId="6222"/>
    <cellStyle name="Comma 2 18 2 3 2 10" xfId="6223"/>
    <cellStyle name="Comma 2 18 2 3 2 11" xfId="6224"/>
    <cellStyle name="Comma 2 18 2 3 2 12" xfId="6225"/>
    <cellStyle name="Comma 2 18 2 3 2 13" xfId="6226"/>
    <cellStyle name="Comma 2 18 2 3 2 2" xfId="6227"/>
    <cellStyle name="Comma 2 18 2 3 2 3" xfId="6228"/>
    <cellStyle name="Comma 2 18 2 3 2 4" xfId="6229"/>
    <cellStyle name="Comma 2 18 2 3 2 5" xfId="6230"/>
    <cellStyle name="Comma 2 18 2 3 2 6" xfId="6231"/>
    <cellStyle name="Comma 2 18 2 3 2 7" xfId="6232"/>
    <cellStyle name="Comma 2 18 2 3 2 8" xfId="6233"/>
    <cellStyle name="Comma 2 18 2 3 2 9" xfId="6234"/>
    <cellStyle name="Comma 2 18 2 3 3" xfId="6235"/>
    <cellStyle name="Comma 2 18 2 3 4" xfId="6236"/>
    <cellStyle name="Comma 2 18 2 3 5" xfId="6237"/>
    <cellStyle name="Comma 2 18 2 3 6" xfId="6238"/>
    <cellStyle name="Comma 2 18 2 3 7" xfId="6239"/>
    <cellStyle name="Comma 2 18 2 3 8" xfId="6240"/>
    <cellStyle name="Comma 2 18 2 3 9" xfId="6241"/>
    <cellStyle name="Comma 2 18 2 4" xfId="6242"/>
    <cellStyle name="Comma 2 18 2 5" xfId="6243"/>
    <cellStyle name="Comma 2 18 2 6" xfId="6244"/>
    <cellStyle name="Comma 2 18 2 7" xfId="6245"/>
    <cellStyle name="Comma 2 18 2 8" xfId="6246"/>
    <cellStyle name="Comma 2 18 2 9" xfId="6247"/>
    <cellStyle name="Comma 2 18 20" xfId="6248"/>
    <cellStyle name="Comma 2 18 21" xfId="6249"/>
    <cellStyle name="Comma 2 18 22" xfId="6250"/>
    <cellStyle name="Comma 2 18 23" xfId="6251"/>
    <cellStyle name="Comma 2 18 24" xfId="6252"/>
    <cellStyle name="Comma 2 18 24 10" xfId="6253"/>
    <cellStyle name="Comma 2 18 24 11" xfId="6254"/>
    <cellStyle name="Comma 2 18 24 12" xfId="6255"/>
    <cellStyle name="Comma 2 18 24 13" xfId="6256"/>
    <cellStyle name="Comma 2 18 24 2" xfId="6257"/>
    <cellStyle name="Comma 2 18 24 2 10" xfId="6258"/>
    <cellStyle name="Comma 2 18 24 2 11" xfId="6259"/>
    <cellStyle name="Comma 2 18 24 2 12" xfId="6260"/>
    <cellStyle name="Comma 2 18 24 2 13" xfId="6261"/>
    <cellStyle name="Comma 2 18 24 2 2" xfId="6262"/>
    <cellStyle name="Comma 2 18 24 2 3" xfId="6263"/>
    <cellStyle name="Comma 2 18 24 2 4" xfId="6264"/>
    <cellStyle name="Comma 2 18 24 2 5" xfId="6265"/>
    <cellStyle name="Comma 2 18 24 2 6" xfId="6266"/>
    <cellStyle name="Comma 2 18 24 2 7" xfId="6267"/>
    <cellStyle name="Comma 2 18 24 2 8" xfId="6268"/>
    <cellStyle name="Comma 2 18 24 2 9" xfId="6269"/>
    <cellStyle name="Comma 2 18 24 3" xfId="6270"/>
    <cellStyle name="Comma 2 18 24 4" xfId="6271"/>
    <cellStyle name="Comma 2 18 24 5" xfId="6272"/>
    <cellStyle name="Comma 2 18 24 6" xfId="6273"/>
    <cellStyle name="Comma 2 18 24 7" xfId="6274"/>
    <cellStyle name="Comma 2 18 24 8" xfId="6275"/>
    <cellStyle name="Comma 2 18 24 9" xfId="6276"/>
    <cellStyle name="Comma 2 18 25" xfId="6277"/>
    <cellStyle name="Comma 2 18 26" xfId="6278"/>
    <cellStyle name="Comma 2 18 27" xfId="6279"/>
    <cellStyle name="Comma 2 18 28" xfId="6280"/>
    <cellStyle name="Comma 2 18 29" xfId="6281"/>
    <cellStyle name="Comma 2 18 3" xfId="6282"/>
    <cellStyle name="Comma 2 18 30" xfId="6283"/>
    <cellStyle name="Comma 2 18 31" xfId="6284"/>
    <cellStyle name="Comma 2 18 32" xfId="6285"/>
    <cellStyle name="Comma 2 18 33" xfId="6286"/>
    <cellStyle name="Comma 2 18 34" xfId="6287"/>
    <cellStyle name="Comma 2 18 35" xfId="6288"/>
    <cellStyle name="Comma 2 18 36" xfId="6289"/>
    <cellStyle name="Comma 2 18 37" xfId="6290"/>
    <cellStyle name="Comma 2 18 38" xfId="6291"/>
    <cellStyle name="Comma 2 18 39" xfId="6292"/>
    <cellStyle name="Comma 2 18 4" xfId="6293"/>
    <cellStyle name="Comma 2 18 40" xfId="6294"/>
    <cellStyle name="Comma 2 18 41" xfId="6295"/>
    <cellStyle name="Comma 2 18 42" xfId="6296"/>
    <cellStyle name="Comma 2 18 43" xfId="6297"/>
    <cellStyle name="Comma 2 18 44" xfId="6298"/>
    <cellStyle name="Comma 2 18 45" xfId="6299"/>
    <cellStyle name="Comma 2 18 46" xfId="6300"/>
    <cellStyle name="Comma 2 18 5" xfId="6301"/>
    <cellStyle name="Comma 2 18 6" xfId="6302"/>
    <cellStyle name="Comma 2 18 7" xfId="6303"/>
    <cellStyle name="Comma 2 18 8" xfId="6304"/>
    <cellStyle name="Comma 2 18 8 2" xfId="6305"/>
    <cellStyle name="Comma 2 18 9" xfId="6306"/>
    <cellStyle name="Comma 2 19" xfId="1176"/>
    <cellStyle name="Comma 2 19 10" xfId="6307"/>
    <cellStyle name="Comma 2 19 11" xfId="6308"/>
    <cellStyle name="Comma 2 19 12" xfId="6309"/>
    <cellStyle name="Comma 2 19 13" xfId="6310"/>
    <cellStyle name="Comma 2 19 14" xfId="6311"/>
    <cellStyle name="Comma 2 19 15" xfId="6312"/>
    <cellStyle name="Comma 2 19 16" xfId="6313"/>
    <cellStyle name="Comma 2 19 17" xfId="6314"/>
    <cellStyle name="Comma 2 19 18" xfId="6315"/>
    <cellStyle name="Comma 2 19 19" xfId="6316"/>
    <cellStyle name="Comma 2 19 2" xfId="6317"/>
    <cellStyle name="Comma 2 19 2 10" xfId="6318"/>
    <cellStyle name="Comma 2 19 2 11" xfId="6319"/>
    <cellStyle name="Comma 2 19 2 12" xfId="6320"/>
    <cellStyle name="Comma 2 19 2 13" xfId="6321"/>
    <cellStyle name="Comma 2 19 2 14" xfId="6322"/>
    <cellStyle name="Comma 2 19 2 15" xfId="6323"/>
    <cellStyle name="Comma 2 19 2 16" xfId="6324"/>
    <cellStyle name="Comma 2 19 2 17" xfId="6325"/>
    <cellStyle name="Comma 2 19 2 18" xfId="6326"/>
    <cellStyle name="Comma 2 19 2 19" xfId="6327"/>
    <cellStyle name="Comma 2 19 2 2" xfId="6328"/>
    <cellStyle name="Comma 2 19 2 2 10" xfId="6329"/>
    <cellStyle name="Comma 2 19 2 2 11" xfId="6330"/>
    <cellStyle name="Comma 2 19 2 2 12" xfId="6331"/>
    <cellStyle name="Comma 2 19 2 2 13" xfId="6332"/>
    <cellStyle name="Comma 2 19 2 2 14" xfId="6333"/>
    <cellStyle name="Comma 2 19 2 2 15" xfId="6334"/>
    <cellStyle name="Comma 2 19 2 2 16" xfId="6335"/>
    <cellStyle name="Comma 2 19 2 2 17" xfId="6336"/>
    <cellStyle name="Comma 2 19 2 2 18" xfId="6337"/>
    <cellStyle name="Comma 2 19 2 2 19" xfId="6338"/>
    <cellStyle name="Comma 2 19 2 2 2" xfId="6339"/>
    <cellStyle name="Comma 2 19 2 2 2 10" xfId="6340"/>
    <cellStyle name="Comma 2 19 2 2 2 11" xfId="6341"/>
    <cellStyle name="Comma 2 19 2 2 2 12" xfId="6342"/>
    <cellStyle name="Comma 2 19 2 2 2 13" xfId="6343"/>
    <cellStyle name="Comma 2 19 2 2 2 2" xfId="6344"/>
    <cellStyle name="Comma 2 19 2 2 2 2 10" xfId="6345"/>
    <cellStyle name="Comma 2 19 2 2 2 2 11" xfId="6346"/>
    <cellStyle name="Comma 2 19 2 2 2 2 12" xfId="6347"/>
    <cellStyle name="Comma 2 19 2 2 2 2 13" xfId="6348"/>
    <cellStyle name="Comma 2 19 2 2 2 2 2" xfId="6349"/>
    <cellStyle name="Comma 2 19 2 2 2 2 3" xfId="6350"/>
    <cellStyle name="Comma 2 19 2 2 2 2 4" xfId="6351"/>
    <cellStyle name="Comma 2 19 2 2 2 2 5" xfId="6352"/>
    <cellStyle name="Comma 2 19 2 2 2 2 6" xfId="6353"/>
    <cellStyle name="Comma 2 19 2 2 2 2 7" xfId="6354"/>
    <cellStyle name="Comma 2 19 2 2 2 2 8" xfId="6355"/>
    <cellStyle name="Comma 2 19 2 2 2 2 9" xfId="6356"/>
    <cellStyle name="Comma 2 19 2 2 2 3" xfId="6357"/>
    <cellStyle name="Comma 2 19 2 2 2 4" xfId="6358"/>
    <cellStyle name="Comma 2 19 2 2 2 5" xfId="6359"/>
    <cellStyle name="Comma 2 19 2 2 2 6" xfId="6360"/>
    <cellStyle name="Comma 2 19 2 2 2 7" xfId="6361"/>
    <cellStyle name="Comma 2 19 2 2 2 8" xfId="6362"/>
    <cellStyle name="Comma 2 19 2 2 2 9" xfId="6363"/>
    <cellStyle name="Comma 2 19 2 2 20" xfId="6364"/>
    <cellStyle name="Comma 2 19 2 2 21" xfId="6365"/>
    <cellStyle name="Comma 2 19 2 2 22" xfId="6366"/>
    <cellStyle name="Comma 2 19 2 2 23" xfId="6367"/>
    <cellStyle name="Comma 2 19 2 2 24" xfId="6368"/>
    <cellStyle name="Comma 2 19 2 2 3" xfId="6369"/>
    <cellStyle name="Comma 2 19 2 2 4" xfId="6370"/>
    <cellStyle name="Comma 2 19 2 2 5" xfId="6371"/>
    <cellStyle name="Comma 2 19 2 2 6" xfId="6372"/>
    <cellStyle name="Comma 2 19 2 2 7" xfId="6373"/>
    <cellStyle name="Comma 2 19 2 2 8" xfId="6374"/>
    <cellStyle name="Comma 2 19 2 2 9" xfId="6375"/>
    <cellStyle name="Comma 2 19 2 20" xfId="6376"/>
    <cellStyle name="Comma 2 19 2 21" xfId="6377"/>
    <cellStyle name="Comma 2 19 2 22" xfId="6378"/>
    <cellStyle name="Comma 2 19 2 23" xfId="6379"/>
    <cellStyle name="Comma 2 19 2 24" xfId="6380"/>
    <cellStyle name="Comma 2 19 2 3" xfId="6381"/>
    <cellStyle name="Comma 2 19 2 3 10" xfId="6382"/>
    <cellStyle name="Comma 2 19 2 3 11" xfId="6383"/>
    <cellStyle name="Comma 2 19 2 3 12" xfId="6384"/>
    <cellStyle name="Comma 2 19 2 3 13" xfId="6385"/>
    <cellStyle name="Comma 2 19 2 3 2" xfId="6386"/>
    <cellStyle name="Comma 2 19 2 3 2 10" xfId="6387"/>
    <cellStyle name="Comma 2 19 2 3 2 11" xfId="6388"/>
    <cellStyle name="Comma 2 19 2 3 2 12" xfId="6389"/>
    <cellStyle name="Comma 2 19 2 3 2 13" xfId="6390"/>
    <cellStyle name="Comma 2 19 2 3 2 2" xfId="6391"/>
    <cellStyle name="Comma 2 19 2 3 2 3" xfId="6392"/>
    <cellStyle name="Comma 2 19 2 3 2 4" xfId="6393"/>
    <cellStyle name="Comma 2 19 2 3 2 5" xfId="6394"/>
    <cellStyle name="Comma 2 19 2 3 2 6" xfId="6395"/>
    <cellStyle name="Comma 2 19 2 3 2 7" xfId="6396"/>
    <cellStyle name="Comma 2 19 2 3 2 8" xfId="6397"/>
    <cellStyle name="Comma 2 19 2 3 2 9" xfId="6398"/>
    <cellStyle name="Comma 2 19 2 3 3" xfId="6399"/>
    <cellStyle name="Comma 2 19 2 3 4" xfId="6400"/>
    <cellStyle name="Comma 2 19 2 3 5" xfId="6401"/>
    <cellStyle name="Comma 2 19 2 3 6" xfId="6402"/>
    <cellStyle name="Comma 2 19 2 3 7" xfId="6403"/>
    <cellStyle name="Comma 2 19 2 3 8" xfId="6404"/>
    <cellStyle name="Comma 2 19 2 3 9" xfId="6405"/>
    <cellStyle name="Comma 2 19 2 4" xfId="6406"/>
    <cellStyle name="Comma 2 19 2 5" xfId="6407"/>
    <cellStyle name="Comma 2 19 2 6" xfId="6408"/>
    <cellStyle name="Comma 2 19 2 7" xfId="6409"/>
    <cellStyle name="Comma 2 19 2 8" xfId="6410"/>
    <cellStyle name="Comma 2 19 2 9" xfId="6411"/>
    <cellStyle name="Comma 2 19 20" xfId="6412"/>
    <cellStyle name="Comma 2 19 21" xfId="6413"/>
    <cellStyle name="Comma 2 19 22" xfId="6414"/>
    <cellStyle name="Comma 2 19 23" xfId="6415"/>
    <cellStyle name="Comma 2 19 24" xfId="6416"/>
    <cellStyle name="Comma 2 19 24 10" xfId="6417"/>
    <cellStyle name="Comma 2 19 24 11" xfId="6418"/>
    <cellStyle name="Comma 2 19 24 12" xfId="6419"/>
    <cellStyle name="Comma 2 19 24 13" xfId="6420"/>
    <cellStyle name="Comma 2 19 24 2" xfId="6421"/>
    <cellStyle name="Comma 2 19 24 2 10" xfId="6422"/>
    <cellStyle name="Comma 2 19 24 2 11" xfId="6423"/>
    <cellStyle name="Comma 2 19 24 2 12" xfId="6424"/>
    <cellStyle name="Comma 2 19 24 2 13" xfId="6425"/>
    <cellStyle name="Comma 2 19 24 2 2" xfId="6426"/>
    <cellStyle name="Comma 2 19 24 2 3" xfId="6427"/>
    <cellStyle name="Comma 2 19 24 2 4" xfId="6428"/>
    <cellStyle name="Comma 2 19 24 2 5" xfId="6429"/>
    <cellStyle name="Comma 2 19 24 2 6" xfId="6430"/>
    <cellStyle name="Comma 2 19 24 2 7" xfId="6431"/>
    <cellStyle name="Comma 2 19 24 2 8" xfId="6432"/>
    <cellStyle name="Comma 2 19 24 2 9" xfId="6433"/>
    <cellStyle name="Comma 2 19 24 3" xfId="6434"/>
    <cellStyle name="Comma 2 19 24 4" xfId="6435"/>
    <cellStyle name="Comma 2 19 24 5" xfId="6436"/>
    <cellStyle name="Comma 2 19 24 6" xfId="6437"/>
    <cellStyle name="Comma 2 19 24 7" xfId="6438"/>
    <cellStyle name="Comma 2 19 24 8" xfId="6439"/>
    <cellStyle name="Comma 2 19 24 9" xfId="6440"/>
    <cellStyle name="Comma 2 19 25" xfId="6441"/>
    <cellStyle name="Comma 2 19 26" xfId="6442"/>
    <cellStyle name="Comma 2 19 27" xfId="6443"/>
    <cellStyle name="Comma 2 19 28" xfId="6444"/>
    <cellStyle name="Comma 2 19 29" xfId="6445"/>
    <cellStyle name="Comma 2 19 3" xfId="6446"/>
    <cellStyle name="Comma 2 19 30" xfId="6447"/>
    <cellStyle name="Comma 2 19 31" xfId="6448"/>
    <cellStyle name="Comma 2 19 32" xfId="6449"/>
    <cellStyle name="Comma 2 19 33" xfId="6450"/>
    <cellStyle name="Comma 2 19 34" xfId="6451"/>
    <cellStyle name="Comma 2 19 35" xfId="6452"/>
    <cellStyle name="Comma 2 19 36" xfId="6453"/>
    <cellStyle name="Comma 2 19 37" xfId="6454"/>
    <cellStyle name="Comma 2 19 38" xfId="6455"/>
    <cellStyle name="Comma 2 19 39" xfId="6456"/>
    <cellStyle name="Comma 2 19 4" xfId="6457"/>
    <cellStyle name="Comma 2 19 40" xfId="6458"/>
    <cellStyle name="Comma 2 19 41" xfId="6459"/>
    <cellStyle name="Comma 2 19 42" xfId="6460"/>
    <cellStyle name="Comma 2 19 43" xfId="6461"/>
    <cellStyle name="Comma 2 19 44" xfId="6462"/>
    <cellStyle name="Comma 2 19 45" xfId="6463"/>
    <cellStyle name="Comma 2 19 46" xfId="6464"/>
    <cellStyle name="Comma 2 19 47" xfId="6465"/>
    <cellStyle name="Comma 2 19 5" xfId="6466"/>
    <cellStyle name="Comma 2 19 6" xfId="6467"/>
    <cellStyle name="Comma 2 19 7" xfId="6468"/>
    <cellStyle name="Comma 2 19 8" xfId="6469"/>
    <cellStyle name="Comma 2 19 8 2" xfId="6470"/>
    <cellStyle name="Comma 2 19 9" xfId="6471"/>
    <cellStyle name="Comma 2 2" xfId="174"/>
    <cellStyle name="Comma 2 2 10" xfId="6472"/>
    <cellStyle name="Comma 2 2 10 2" xfId="37492"/>
    <cellStyle name="Comma 2 2 10 3" xfId="44054"/>
    <cellStyle name="Comma 2 2 11" xfId="6473"/>
    <cellStyle name="Comma 2 2 11 2" xfId="6474"/>
    <cellStyle name="Comma 2 2 11 2 2" xfId="6475"/>
    <cellStyle name="Comma 2 2 11 2 2 2" xfId="6476"/>
    <cellStyle name="Comma 2 2 11 2 2 2 2" xfId="6477"/>
    <cellStyle name="Comma 2 2 11 2 2 2 3" xfId="6478"/>
    <cellStyle name="Comma 2 2 11 2 2 2 4" xfId="6479"/>
    <cellStyle name="Comma 2 2 11 2 2 2 5" xfId="6480"/>
    <cellStyle name="Comma 2 2 11 2 2 2 6" xfId="6481"/>
    <cellStyle name="Comma 2 2 11 2 2 3" xfId="6482"/>
    <cellStyle name="Comma 2 2 11 2 2 4" xfId="6483"/>
    <cellStyle name="Comma 2 2 11 2 2 5" xfId="6484"/>
    <cellStyle name="Comma 2 2 11 2 2 6" xfId="6485"/>
    <cellStyle name="Comma 2 2 11 2 3" xfId="6486"/>
    <cellStyle name="Comma 2 2 11 2 4" xfId="6487"/>
    <cellStyle name="Comma 2 2 11 2 5" xfId="6488"/>
    <cellStyle name="Comma 2 2 11 2 6" xfId="6489"/>
    <cellStyle name="Comma 2 2 11 2 7" xfId="6490"/>
    <cellStyle name="Comma 2 2 11 2 8" xfId="47688"/>
    <cellStyle name="Comma 2 2 11 3" xfId="6491"/>
    <cellStyle name="Comma 2 2 11 4" xfId="6492"/>
    <cellStyle name="Comma 2 2 11 5" xfId="6493"/>
    <cellStyle name="Comma 2 2 11 6" xfId="6494"/>
    <cellStyle name="Comma 2 2 11 7" xfId="6495"/>
    <cellStyle name="Comma 2 2 11 8" xfId="38796"/>
    <cellStyle name="Comma 2 2 11 9" xfId="44055"/>
    <cellStyle name="Comma 2 2 12" xfId="6496"/>
    <cellStyle name="Comma 2 2 12 2" xfId="39492"/>
    <cellStyle name="Comma 2 2 12 2 2" xfId="47689"/>
    <cellStyle name="Comma 2 2 12 3" xfId="44056"/>
    <cellStyle name="Comma 2 2 13" xfId="6497"/>
    <cellStyle name="Comma 2 2 13 2" xfId="47690"/>
    <cellStyle name="Comma 2 2 13 3" xfId="44057"/>
    <cellStyle name="Comma 2 2 14" xfId="6498"/>
    <cellStyle name="Comma 2 2 14 2" xfId="47691"/>
    <cellStyle name="Comma 2 2 14 3" xfId="44058"/>
    <cellStyle name="Comma 2 2 15" xfId="6499"/>
    <cellStyle name="Comma 2 2 15 2" xfId="47692"/>
    <cellStyle name="Comma 2 2 15 3" xfId="44059"/>
    <cellStyle name="Comma 2 2 16" xfId="6500"/>
    <cellStyle name="Comma 2 2 16 2" xfId="47693"/>
    <cellStyle name="Comma 2 2 16 3" xfId="44060"/>
    <cellStyle name="Comma 2 2 17" xfId="6501"/>
    <cellStyle name="Comma 2 2 17 2" xfId="47694"/>
    <cellStyle name="Comma 2 2 17 3" xfId="44061"/>
    <cellStyle name="Comma 2 2 18" xfId="6502"/>
    <cellStyle name="Comma 2 2 18 2" xfId="44062"/>
    <cellStyle name="Comma 2 2 19" xfId="6503"/>
    <cellStyle name="Comma 2 2 19 2" xfId="44063"/>
    <cellStyle name="Comma 2 2 2" xfId="175"/>
    <cellStyle name="Comma 2 2 2 10" xfId="6504"/>
    <cellStyle name="Comma 2 2 2 10 2" xfId="44064"/>
    <cellStyle name="Comma 2 2 2 11" xfId="6505"/>
    <cellStyle name="Comma 2 2 2 11 2" xfId="44065"/>
    <cellStyle name="Comma 2 2 2 12" xfId="6506"/>
    <cellStyle name="Comma 2 2 2 12 2" xfId="44066"/>
    <cellStyle name="Comma 2 2 2 13" xfId="6507"/>
    <cellStyle name="Comma 2 2 2 13 2" xfId="44067"/>
    <cellStyle name="Comma 2 2 2 14" xfId="6508"/>
    <cellStyle name="Comma 2 2 2 14 2" xfId="44068"/>
    <cellStyle name="Comma 2 2 2 15" xfId="6509"/>
    <cellStyle name="Comma 2 2 2 15 2" xfId="44069"/>
    <cellStyle name="Comma 2 2 2 16" xfId="6510"/>
    <cellStyle name="Comma 2 2 2 16 2" xfId="44070"/>
    <cellStyle name="Comma 2 2 2 17" xfId="6511"/>
    <cellStyle name="Comma 2 2 2 17 2" xfId="44071"/>
    <cellStyle name="Comma 2 2 2 18" xfId="6512"/>
    <cellStyle name="Comma 2 2 2 18 2" xfId="44072"/>
    <cellStyle name="Comma 2 2 2 19" xfId="6513"/>
    <cellStyle name="Comma 2 2 2 19 2" xfId="44073"/>
    <cellStyle name="Comma 2 2 2 2" xfId="176"/>
    <cellStyle name="Comma 2 2 2 2 10" xfId="6514"/>
    <cellStyle name="Comma 2 2 2 2 11" xfId="6515"/>
    <cellStyle name="Comma 2 2 2 2 12" xfId="6516"/>
    <cellStyle name="Comma 2 2 2 2 13" xfId="6517"/>
    <cellStyle name="Comma 2 2 2 2 14" xfId="6518"/>
    <cellStyle name="Comma 2 2 2 2 15" xfId="6519"/>
    <cellStyle name="Comma 2 2 2 2 16" xfId="6520"/>
    <cellStyle name="Comma 2 2 2 2 17" xfId="6521"/>
    <cellStyle name="Comma 2 2 2 2 18" xfId="6522"/>
    <cellStyle name="Comma 2 2 2 2 19" xfId="6523"/>
    <cellStyle name="Comma 2 2 2 2 2" xfId="391"/>
    <cellStyle name="Comma 2 2 2 2 2 10" xfId="6524"/>
    <cellStyle name="Comma 2 2 2 2 2 11" xfId="6525"/>
    <cellStyle name="Comma 2 2 2 2 2 12" xfId="6526"/>
    <cellStyle name="Comma 2 2 2 2 2 13" xfId="6527"/>
    <cellStyle name="Comma 2 2 2 2 2 14" xfId="2637"/>
    <cellStyle name="Comma 2 2 2 2 2 2" xfId="6528"/>
    <cellStyle name="Comma 2 2 2 2 2 2 10" xfId="6529"/>
    <cellStyle name="Comma 2 2 2 2 2 2 11" xfId="6530"/>
    <cellStyle name="Comma 2 2 2 2 2 2 12" xfId="6531"/>
    <cellStyle name="Comma 2 2 2 2 2 2 13" xfId="6532"/>
    <cellStyle name="Comma 2 2 2 2 2 2 2" xfId="6533"/>
    <cellStyle name="Comma 2 2 2 2 2 2 2 2" xfId="6534"/>
    <cellStyle name="Comma 2 2 2 2 2 2 2 2 2" xfId="6535"/>
    <cellStyle name="Comma 2 2 2 2 2 2 2 3" xfId="6536"/>
    <cellStyle name="Comma 2 2 2 2 2 2 2 4" xfId="6537"/>
    <cellStyle name="Comma 2 2 2 2 2 2 2 5" xfId="6538"/>
    <cellStyle name="Comma 2 2 2 2 2 2 2 6" xfId="6539"/>
    <cellStyle name="Comma 2 2 2 2 2 2 3" xfId="6540"/>
    <cellStyle name="Comma 2 2 2 2 2 2 4" xfId="6541"/>
    <cellStyle name="Comma 2 2 2 2 2 2 5" xfId="6542"/>
    <cellStyle name="Comma 2 2 2 2 2 2 6" xfId="6543"/>
    <cellStyle name="Comma 2 2 2 2 2 2 7" xfId="6544"/>
    <cellStyle name="Comma 2 2 2 2 2 2 8" xfId="6545"/>
    <cellStyle name="Comma 2 2 2 2 2 2 9" xfId="6546"/>
    <cellStyle name="Comma 2 2 2 2 2 3" xfId="6547"/>
    <cellStyle name="Comma 2 2 2 2 2 3 2" xfId="6548"/>
    <cellStyle name="Comma 2 2 2 2 2 3 3" xfId="6549"/>
    <cellStyle name="Comma 2 2 2 2 2 3 4" xfId="6550"/>
    <cellStyle name="Comma 2 2 2 2 2 3 5" xfId="6551"/>
    <cellStyle name="Comma 2 2 2 2 2 3 6" xfId="6552"/>
    <cellStyle name="Comma 2 2 2 2 2 4" xfId="6553"/>
    <cellStyle name="Comma 2 2 2 2 2 5" xfId="6554"/>
    <cellStyle name="Comma 2 2 2 2 2 6" xfId="6555"/>
    <cellStyle name="Comma 2 2 2 2 2 7" xfId="6556"/>
    <cellStyle name="Comma 2 2 2 2 2 8" xfId="6557"/>
    <cellStyle name="Comma 2 2 2 2 2 9" xfId="6558"/>
    <cellStyle name="Comma 2 2 2 2 20" xfId="6559"/>
    <cellStyle name="Comma 2 2 2 2 21" xfId="6560"/>
    <cellStyle name="Comma 2 2 2 2 22" xfId="6561"/>
    <cellStyle name="Comma 2 2 2 2 23" xfId="6562"/>
    <cellStyle name="Comma 2 2 2 2 24" xfId="6563"/>
    <cellStyle name="Comma 2 2 2 2 25" xfId="6564"/>
    <cellStyle name="Comma 2 2 2 2 3" xfId="2638"/>
    <cellStyle name="Comma 2 2 2 2 3 2" xfId="44074"/>
    <cellStyle name="Comma 2 2 2 2 3 3" xfId="47978"/>
    <cellStyle name="Comma 2 2 2 2 4" xfId="6565"/>
    <cellStyle name="Comma 2 2 2 2 5" xfId="6566"/>
    <cellStyle name="Comma 2 2 2 2 6" xfId="6567"/>
    <cellStyle name="Comma 2 2 2 2 7" xfId="6568"/>
    <cellStyle name="Comma 2 2 2 2 8" xfId="6569"/>
    <cellStyle name="Comma 2 2 2 2 9" xfId="6570"/>
    <cellStyle name="Comma 2 2 2 20" xfId="6571"/>
    <cellStyle name="Comma 2 2 2 20 2" xfId="44075"/>
    <cellStyle name="Comma 2 2 2 21" xfId="6572"/>
    <cellStyle name="Comma 2 2 2 21 2" xfId="44076"/>
    <cellStyle name="Comma 2 2 2 22" xfId="6573"/>
    <cellStyle name="Comma 2 2 2 22 2" xfId="44077"/>
    <cellStyle name="Comma 2 2 2 23" xfId="6574"/>
    <cellStyle name="Comma 2 2 2 23 2" xfId="44078"/>
    <cellStyle name="Comma 2 2 2 24" xfId="6575"/>
    <cellStyle name="Comma 2 2 2 24 2" xfId="44079"/>
    <cellStyle name="Comma 2 2 2 25" xfId="6576"/>
    <cellStyle name="Comma 2 2 2 25 2" xfId="44080"/>
    <cellStyle name="Comma 2 2 2 26" xfId="44081"/>
    <cellStyle name="Comma 2 2 2 27" xfId="44082"/>
    <cellStyle name="Comma 2 2 2 28" xfId="44083"/>
    <cellStyle name="Comma 2 2 2 29" xfId="44084"/>
    <cellStyle name="Comma 2 2 2 3" xfId="392"/>
    <cellStyle name="Comma 2 2 2 3 10" xfId="6577"/>
    <cellStyle name="Comma 2 2 2 3 11" xfId="6578"/>
    <cellStyle name="Comma 2 2 2 3 12" xfId="6579"/>
    <cellStyle name="Comma 2 2 2 3 13" xfId="6580"/>
    <cellStyle name="Comma 2 2 2 3 2" xfId="1177"/>
    <cellStyle name="Comma 2 2 2 3 2 10" xfId="6581"/>
    <cellStyle name="Comma 2 2 2 3 2 11" xfId="6582"/>
    <cellStyle name="Comma 2 2 2 3 2 12" xfId="6583"/>
    <cellStyle name="Comma 2 2 2 3 2 13" xfId="6584"/>
    <cellStyle name="Comma 2 2 2 3 2 2" xfId="2514"/>
    <cellStyle name="Comma 2 2 2 3 2 2 2" xfId="6586"/>
    <cellStyle name="Comma 2 2 2 3 2 2 3" xfId="6587"/>
    <cellStyle name="Comma 2 2 2 3 2 2 4" xfId="6588"/>
    <cellStyle name="Comma 2 2 2 3 2 2 5" xfId="6589"/>
    <cellStyle name="Comma 2 2 2 3 2 2 6" xfId="6590"/>
    <cellStyle name="Comma 2 2 2 3 2 2 7" xfId="6585"/>
    <cellStyle name="Comma 2 2 2 3 2 3" xfId="6591"/>
    <cellStyle name="Comma 2 2 2 3 2 4" xfId="6592"/>
    <cellStyle name="Comma 2 2 2 3 2 5" xfId="6593"/>
    <cellStyle name="Comma 2 2 2 3 2 6" xfId="6594"/>
    <cellStyle name="Comma 2 2 2 3 2 7" xfId="6595"/>
    <cellStyle name="Comma 2 2 2 3 2 8" xfId="6596"/>
    <cellStyle name="Comma 2 2 2 3 2 9" xfId="6597"/>
    <cellStyle name="Comma 2 2 2 3 3" xfId="1178"/>
    <cellStyle name="Comma 2 2 2 3 3 2" xfId="6599"/>
    <cellStyle name="Comma 2 2 2 3 3 3" xfId="6600"/>
    <cellStyle name="Comma 2 2 2 3 3 4" xfId="6601"/>
    <cellStyle name="Comma 2 2 2 3 3 5" xfId="6602"/>
    <cellStyle name="Comma 2 2 2 3 3 6" xfId="6603"/>
    <cellStyle name="Comma 2 2 2 3 3 7" xfId="6598"/>
    <cellStyle name="Comma 2 2 2 3 4" xfId="6604"/>
    <cellStyle name="Comma 2 2 2 3 5" xfId="6605"/>
    <cellStyle name="Comma 2 2 2 3 6" xfId="6606"/>
    <cellStyle name="Comma 2 2 2 3 7" xfId="6607"/>
    <cellStyle name="Comma 2 2 2 3 8" xfId="6608"/>
    <cellStyle name="Comma 2 2 2 3 9" xfId="6609"/>
    <cellStyle name="Comma 2 2 2 30" xfId="44085"/>
    <cellStyle name="Comma 2 2 2 31" xfId="44086"/>
    <cellStyle name="Comma 2 2 2 32" xfId="44087"/>
    <cellStyle name="Comma 2 2 2 33" xfId="44088"/>
    <cellStyle name="Comma 2 2 2 34" xfId="44089"/>
    <cellStyle name="Comma 2 2 2 35" xfId="44090"/>
    <cellStyle name="Comma 2 2 2 36" xfId="44091"/>
    <cellStyle name="Comma 2 2 2 37" xfId="44092"/>
    <cellStyle name="Comma 2 2 2 38" xfId="44093"/>
    <cellStyle name="Comma 2 2 2 39" xfId="44094"/>
    <cellStyle name="Comma 2 2 2 4" xfId="393"/>
    <cellStyle name="Comma 2 2 2 4 2" xfId="6610"/>
    <cellStyle name="Comma 2 2 2 4 2 2" xfId="47695"/>
    <cellStyle name="Comma 2 2 2 4 3" xfId="48266"/>
    <cellStyle name="Comma 2 2 2 40" xfId="44095"/>
    <cellStyle name="Comma 2 2 2 41" xfId="44096"/>
    <cellStyle name="Comma 2 2 2 42" xfId="44097"/>
    <cellStyle name="Comma 2 2 2 43" xfId="44098"/>
    <cellStyle name="Comma 2 2 2 44" xfId="44099"/>
    <cellStyle name="Comma 2 2 2 5" xfId="394"/>
    <cellStyle name="Comma 2 2 2 5 2" xfId="6611"/>
    <cellStyle name="Comma 2 2 2 5 2 2" xfId="47696"/>
    <cellStyle name="Comma 2 2 2 6" xfId="6612"/>
    <cellStyle name="Comma 2 2 2 6 2" xfId="47697"/>
    <cellStyle name="Comma 2 2 2 6 3" xfId="44100"/>
    <cellStyle name="Comma 2 2 2 7" xfId="6613"/>
    <cellStyle name="Comma 2 2 2 7 2" xfId="44101"/>
    <cellStyle name="Comma 2 2 2 8" xfId="6614"/>
    <cellStyle name="Comma 2 2 2 8 2" xfId="44102"/>
    <cellStyle name="Comma 2 2 2 9" xfId="6615"/>
    <cellStyle name="Comma 2 2 2 9 2" xfId="44103"/>
    <cellStyle name="Comma 2 2 20" xfId="6616"/>
    <cellStyle name="Comma 2 2 20 2" xfId="44105"/>
    <cellStyle name="Comma 2 2 20 2 2" xfId="44106"/>
    <cellStyle name="Comma 2 2 20 2 2 2" xfId="44107"/>
    <cellStyle name="Comma 2 2 20 2 3" xfId="44108"/>
    <cellStyle name="Comma 2 2 20 2 4" xfId="44109"/>
    <cellStyle name="Comma 2 2 20 3" xfId="44110"/>
    <cellStyle name="Comma 2 2 20 3 2" xfId="44111"/>
    <cellStyle name="Comma 2 2 20 4" xfId="44112"/>
    <cellStyle name="Comma 2 2 20 5" xfId="44113"/>
    <cellStyle name="Comma 2 2 20 6" xfId="47698"/>
    <cellStyle name="Comma 2 2 20 7" xfId="44104"/>
    <cellStyle name="Comma 2 2 21" xfId="6617"/>
    <cellStyle name="Comma 2 2 21 2" xfId="44114"/>
    <cellStyle name="Comma 2 2 22" xfId="6618"/>
    <cellStyle name="Comma 2 2 22 2" xfId="47756"/>
    <cellStyle name="Comma 2 2 22 3" xfId="44115"/>
    <cellStyle name="Comma 2 2 23" xfId="6619"/>
    <cellStyle name="Comma 2 2 23 2" xfId="44116"/>
    <cellStyle name="Comma 2 2 24" xfId="6620"/>
    <cellStyle name="Comma 2 2 24 2" xfId="44117"/>
    <cellStyle name="Comma 2 2 25" xfId="6621"/>
    <cellStyle name="Comma 2 2 25 2" xfId="44118"/>
    <cellStyle name="Comma 2 2 26" xfId="6622"/>
    <cellStyle name="Comma 2 2 26 10" xfId="6623"/>
    <cellStyle name="Comma 2 2 26 11" xfId="6624"/>
    <cellStyle name="Comma 2 2 26 12" xfId="6625"/>
    <cellStyle name="Comma 2 2 26 13" xfId="6626"/>
    <cellStyle name="Comma 2 2 26 14" xfId="44119"/>
    <cellStyle name="Comma 2 2 26 2" xfId="6627"/>
    <cellStyle name="Comma 2 2 26 2 10" xfId="6628"/>
    <cellStyle name="Comma 2 2 26 2 11" xfId="6629"/>
    <cellStyle name="Comma 2 2 26 2 12" xfId="6630"/>
    <cellStyle name="Comma 2 2 26 2 13" xfId="6631"/>
    <cellStyle name="Comma 2 2 26 2 2" xfId="6632"/>
    <cellStyle name="Comma 2 2 26 2 3" xfId="6633"/>
    <cellStyle name="Comma 2 2 26 2 4" xfId="6634"/>
    <cellStyle name="Comma 2 2 26 2 5" xfId="6635"/>
    <cellStyle name="Comma 2 2 26 2 6" xfId="6636"/>
    <cellStyle name="Comma 2 2 26 2 7" xfId="6637"/>
    <cellStyle name="Comma 2 2 26 2 8" xfId="6638"/>
    <cellStyle name="Comma 2 2 26 2 9" xfId="6639"/>
    <cellStyle name="Comma 2 2 26 3" xfId="6640"/>
    <cellStyle name="Comma 2 2 26 4" xfId="6641"/>
    <cellStyle name="Comma 2 2 26 5" xfId="6642"/>
    <cellStyle name="Comma 2 2 26 6" xfId="6643"/>
    <cellStyle name="Comma 2 2 26 7" xfId="6644"/>
    <cellStyle name="Comma 2 2 26 8" xfId="6645"/>
    <cellStyle name="Comma 2 2 26 9" xfId="6646"/>
    <cellStyle name="Comma 2 2 27" xfId="6647"/>
    <cellStyle name="Comma 2 2 27 2" xfId="44120"/>
    <cellStyle name="Comma 2 2 28" xfId="6648"/>
    <cellStyle name="Comma 2 2 28 2" xfId="44121"/>
    <cellStyle name="Comma 2 2 29" xfId="6649"/>
    <cellStyle name="Comma 2 2 29 2" xfId="44122"/>
    <cellStyle name="Comma 2 2 3" xfId="177"/>
    <cellStyle name="Comma 2 2 3 2" xfId="178"/>
    <cellStyle name="Comma 2 2 3 2 2" xfId="6650"/>
    <cellStyle name="Comma 2 2 3 2 2 2" xfId="44124"/>
    <cellStyle name="Comma 2 2 3 2 3" xfId="35566"/>
    <cellStyle name="Comma 2 2 3 2 3 2" xfId="44125"/>
    <cellStyle name="Comma 2 2 3 2 4" xfId="44126"/>
    <cellStyle name="Comma 2 2 3 2 5" xfId="44123"/>
    <cellStyle name="Comma 2 2 3 3" xfId="395"/>
    <cellStyle name="Comma 2 2 3 3 2" xfId="6651"/>
    <cellStyle name="Comma 2 2 3 3 2 2" xfId="44127"/>
    <cellStyle name="Comma 2 2 3 4" xfId="396"/>
    <cellStyle name="Comma 2 2 3 5" xfId="397"/>
    <cellStyle name="Comma 2 2 3 6" xfId="398"/>
    <cellStyle name="Comma 2 2 3 7" xfId="2413"/>
    <cellStyle name="Comma 2 2 3 7 2" xfId="44128"/>
    <cellStyle name="Comma 2 2 3 8" xfId="44129"/>
    <cellStyle name="Comma 2 2 30" xfId="6652"/>
    <cellStyle name="Comma 2 2 30 2" xfId="44130"/>
    <cellStyle name="Comma 2 2 31" xfId="6653"/>
    <cellStyle name="Comma 2 2 31 2" xfId="44131"/>
    <cellStyle name="Comma 2 2 32" xfId="6654"/>
    <cellStyle name="Comma 2 2 32 2" xfId="44132"/>
    <cellStyle name="Comma 2 2 33" xfId="6655"/>
    <cellStyle name="Comma 2 2 33 2" xfId="44133"/>
    <cellStyle name="Comma 2 2 34" xfId="6656"/>
    <cellStyle name="Comma 2 2 34 2" xfId="44134"/>
    <cellStyle name="Comma 2 2 35" xfId="6657"/>
    <cellStyle name="Comma 2 2 35 2" xfId="44135"/>
    <cellStyle name="Comma 2 2 36" xfId="6658"/>
    <cellStyle name="Comma 2 2 36 2" xfId="44136"/>
    <cellStyle name="Comma 2 2 37" xfId="6659"/>
    <cellStyle name="Comma 2 2 37 2" xfId="44137"/>
    <cellStyle name="Comma 2 2 38" xfId="6660"/>
    <cellStyle name="Comma 2 2 38 2" xfId="44138"/>
    <cellStyle name="Comma 2 2 39" xfId="6661"/>
    <cellStyle name="Comma 2 2 39 2" xfId="44139"/>
    <cellStyle name="Comma 2 2 4" xfId="179"/>
    <cellStyle name="Comma 2 2 4 2" xfId="399"/>
    <cellStyle name="Comma 2 2 4 2 2" xfId="35569"/>
    <cellStyle name="Comma 2 2 4 3" xfId="400"/>
    <cellStyle name="Comma 2 2 4 3 2" xfId="6662"/>
    <cellStyle name="Comma 2 2 4 3 3" xfId="35622"/>
    <cellStyle name="Comma 2 2 4 4" xfId="401"/>
    <cellStyle name="Comma 2 2 4 4 2" xfId="6663"/>
    <cellStyle name="Comma 2 2 4 4 3" xfId="35711"/>
    <cellStyle name="Comma 2 2 4 5" xfId="402"/>
    <cellStyle name="Comma 2 2 4 5 2" xfId="35565"/>
    <cellStyle name="Comma 2 2 4 6" xfId="1179"/>
    <cellStyle name="Comma 2 2 4 6 2" xfId="44140"/>
    <cellStyle name="Comma 2 2 40" xfId="6664"/>
    <cellStyle name="Comma 2 2 40 2" xfId="44141"/>
    <cellStyle name="Comma 2 2 41" xfId="6665"/>
    <cellStyle name="Comma 2 2 41 2" xfId="44142"/>
    <cellStyle name="Comma 2 2 42" xfId="6666"/>
    <cellStyle name="Comma 2 2 42 2" xfId="44143"/>
    <cellStyle name="Comma 2 2 43" xfId="6667"/>
    <cellStyle name="Comma 2 2 43 2" xfId="44144"/>
    <cellStyle name="Comma 2 2 44" xfId="6668"/>
    <cellStyle name="Comma 2 2 44 2" xfId="44145"/>
    <cellStyle name="Comma 2 2 45" xfId="6669"/>
    <cellStyle name="Comma 2 2 45 2" xfId="47762"/>
    <cellStyle name="Comma 2 2 46" xfId="6670"/>
    <cellStyle name="Comma 2 2 47" xfId="6671"/>
    <cellStyle name="Comma 2 2 48" xfId="6672"/>
    <cellStyle name="Comma 2 2 49" xfId="6673"/>
    <cellStyle name="Comma 2 2 5" xfId="403"/>
    <cellStyle name="Comma 2 2 5 10" xfId="37256"/>
    <cellStyle name="Comma 2 2 5 2" xfId="1180"/>
    <cellStyle name="Comma 2 2 5 2 2" xfId="44146"/>
    <cellStyle name="Comma 2 2 5 3" xfId="1181"/>
    <cellStyle name="Comma 2 2 5 4" xfId="36663"/>
    <cellStyle name="Comma 2 2 5 5" xfId="36616"/>
    <cellStyle name="Comma 2 2 5 6" xfId="38076"/>
    <cellStyle name="Comma 2 2 5 7" xfId="38661"/>
    <cellStyle name="Comma 2 2 5 8" xfId="37466"/>
    <cellStyle name="Comma 2 2 5 9" xfId="39488"/>
    <cellStyle name="Comma 2 2 50" xfId="6674"/>
    <cellStyle name="Comma 2 2 51" xfId="6675"/>
    <cellStyle name="Comma 2 2 52" xfId="49778"/>
    <cellStyle name="Comma 2 2 6" xfId="404"/>
    <cellStyle name="Comma 2 2 6 2" xfId="36355"/>
    <cellStyle name="Comma 2 2 6 2 2" xfId="44147"/>
    <cellStyle name="Comma 2 2 7" xfId="405"/>
    <cellStyle name="Comma 2 2 7 2" xfId="37145"/>
    <cellStyle name="Comma 2 2 7 2 2" xfId="44148"/>
    <cellStyle name="Comma 2 2 8" xfId="406"/>
    <cellStyle name="Comma 2 2 8 2" xfId="36812"/>
    <cellStyle name="Comma 2 2 8 2 2" xfId="44149"/>
    <cellStyle name="Comma 2 2 9" xfId="6676"/>
    <cellStyle name="Comma 2 2 9 2" xfId="36543"/>
    <cellStyle name="Comma 2 2 9 3" xfId="44150"/>
    <cellStyle name="Comma 2 2_Accounts DSF Dec 31 2010" xfId="2549"/>
    <cellStyle name="Comma 2 20" xfId="2377"/>
    <cellStyle name="Comma 2 20 10" xfId="6678"/>
    <cellStyle name="Comma 2 20 11" xfId="6679"/>
    <cellStyle name="Comma 2 20 12" xfId="6680"/>
    <cellStyle name="Comma 2 20 13" xfId="6681"/>
    <cellStyle name="Comma 2 20 14" xfId="6682"/>
    <cellStyle name="Comma 2 20 15" xfId="6683"/>
    <cellStyle name="Comma 2 20 16" xfId="6684"/>
    <cellStyle name="Comma 2 20 17" xfId="6685"/>
    <cellStyle name="Comma 2 20 18" xfId="6686"/>
    <cellStyle name="Comma 2 20 19" xfId="6687"/>
    <cellStyle name="Comma 2 20 2" xfId="6688"/>
    <cellStyle name="Comma 2 20 2 10" xfId="6689"/>
    <cellStyle name="Comma 2 20 2 11" xfId="6690"/>
    <cellStyle name="Comma 2 20 2 12" xfId="6691"/>
    <cellStyle name="Comma 2 20 2 13" xfId="6692"/>
    <cellStyle name="Comma 2 20 2 14" xfId="6693"/>
    <cellStyle name="Comma 2 20 2 15" xfId="6694"/>
    <cellStyle name="Comma 2 20 2 16" xfId="6695"/>
    <cellStyle name="Comma 2 20 2 17" xfId="6696"/>
    <cellStyle name="Comma 2 20 2 18" xfId="6697"/>
    <cellStyle name="Comma 2 20 2 19" xfId="6698"/>
    <cellStyle name="Comma 2 20 2 2" xfId="6699"/>
    <cellStyle name="Comma 2 20 2 2 10" xfId="6700"/>
    <cellStyle name="Comma 2 20 2 2 11" xfId="6701"/>
    <cellStyle name="Comma 2 20 2 2 12" xfId="6702"/>
    <cellStyle name="Comma 2 20 2 2 13" xfId="6703"/>
    <cellStyle name="Comma 2 20 2 2 14" xfId="6704"/>
    <cellStyle name="Comma 2 20 2 2 15" xfId="6705"/>
    <cellStyle name="Comma 2 20 2 2 16" xfId="6706"/>
    <cellStyle name="Comma 2 20 2 2 17" xfId="6707"/>
    <cellStyle name="Comma 2 20 2 2 18" xfId="6708"/>
    <cellStyle name="Comma 2 20 2 2 19" xfId="6709"/>
    <cellStyle name="Comma 2 20 2 2 2" xfId="6710"/>
    <cellStyle name="Comma 2 20 2 2 2 10" xfId="6711"/>
    <cellStyle name="Comma 2 20 2 2 2 11" xfId="6712"/>
    <cellStyle name="Comma 2 20 2 2 2 12" xfId="6713"/>
    <cellStyle name="Comma 2 20 2 2 2 13" xfId="6714"/>
    <cellStyle name="Comma 2 20 2 2 2 14" xfId="6715"/>
    <cellStyle name="Comma 2 20 2 2 2 15" xfId="6716"/>
    <cellStyle name="Comma 2 20 2 2 2 16" xfId="6717"/>
    <cellStyle name="Comma 2 20 2 2 2 17" xfId="6718"/>
    <cellStyle name="Comma 2 20 2 2 2 18" xfId="6719"/>
    <cellStyle name="Comma 2 20 2 2 2 19" xfId="6720"/>
    <cellStyle name="Comma 2 20 2 2 2 2" xfId="6721"/>
    <cellStyle name="Comma 2 20 2 2 2 20" xfId="6722"/>
    <cellStyle name="Comma 2 20 2 2 2 21" xfId="6723"/>
    <cellStyle name="Comma 2 20 2 2 2 22" xfId="6724"/>
    <cellStyle name="Comma 2 20 2 2 2 23" xfId="6725"/>
    <cellStyle name="Comma 2 20 2 2 2 24" xfId="6726"/>
    <cellStyle name="Comma 2 20 2 2 2 25" xfId="6727"/>
    <cellStyle name="Comma 2 20 2 2 2 26" xfId="6728"/>
    <cellStyle name="Comma 2 20 2 2 2 3" xfId="6729"/>
    <cellStyle name="Comma 2 20 2 2 2 4" xfId="6730"/>
    <cellStyle name="Comma 2 20 2 2 2 5" xfId="6731"/>
    <cellStyle name="Comma 2 20 2 2 2 6" xfId="6732"/>
    <cellStyle name="Comma 2 20 2 2 2 7" xfId="6733"/>
    <cellStyle name="Comma 2 20 2 2 2 8" xfId="6734"/>
    <cellStyle name="Comma 2 20 2 2 2 9" xfId="6735"/>
    <cellStyle name="Comma 2 20 2 2 20" xfId="6736"/>
    <cellStyle name="Comma 2 20 2 2 21" xfId="6737"/>
    <cellStyle name="Comma 2 20 2 2 22" xfId="6738"/>
    <cellStyle name="Comma 2 20 2 2 23" xfId="6739"/>
    <cellStyle name="Comma 2 20 2 2 24" xfId="6740"/>
    <cellStyle name="Comma 2 20 2 2 25" xfId="6741"/>
    <cellStyle name="Comma 2 20 2 2 26" xfId="6742"/>
    <cellStyle name="Comma 2 20 2 2 27" xfId="6743"/>
    <cellStyle name="Comma 2 20 2 2 3" xfId="6744"/>
    <cellStyle name="Comma 2 20 2 2 4" xfId="6745"/>
    <cellStyle name="Comma 2 20 2 2 5" xfId="6746"/>
    <cellStyle name="Comma 2 20 2 2 6" xfId="6747"/>
    <cellStyle name="Comma 2 20 2 2 7" xfId="6748"/>
    <cellStyle name="Comma 2 20 2 2 8" xfId="6749"/>
    <cellStyle name="Comma 2 20 2 2 9" xfId="6750"/>
    <cellStyle name="Comma 2 20 2 20" xfId="6751"/>
    <cellStyle name="Comma 2 20 2 21" xfId="6752"/>
    <cellStyle name="Comma 2 20 2 22" xfId="6753"/>
    <cellStyle name="Comma 2 20 2 23" xfId="6754"/>
    <cellStyle name="Comma 2 20 2 24" xfId="6755"/>
    <cellStyle name="Comma 2 20 2 25" xfId="6756"/>
    <cellStyle name="Comma 2 20 2 26" xfId="6757"/>
    <cellStyle name="Comma 2 20 2 27" xfId="6758"/>
    <cellStyle name="Comma 2 20 2 28" xfId="6759"/>
    <cellStyle name="Comma 2 20 2 29" xfId="6760"/>
    <cellStyle name="Comma 2 20 2 3" xfId="6761"/>
    <cellStyle name="Comma 2 20 2 30" xfId="6762"/>
    <cellStyle name="Comma 2 20 2 31" xfId="6763"/>
    <cellStyle name="Comma 2 20 2 32" xfId="6764"/>
    <cellStyle name="Comma 2 20 2 33" xfId="6765"/>
    <cellStyle name="Comma 2 20 2 34" xfId="6766"/>
    <cellStyle name="Comma 2 20 2 35" xfId="6767"/>
    <cellStyle name="Comma 2 20 2 36" xfId="6768"/>
    <cellStyle name="Comma 2 20 2 37" xfId="6769"/>
    <cellStyle name="Comma 2 20 2 4" xfId="6770"/>
    <cellStyle name="Comma 2 20 2 5" xfId="6771"/>
    <cellStyle name="Comma 2 20 2 6" xfId="6772"/>
    <cellStyle name="Comma 2 20 2 7" xfId="6773"/>
    <cellStyle name="Comma 2 20 2 8" xfId="6774"/>
    <cellStyle name="Comma 2 20 2 9" xfId="6775"/>
    <cellStyle name="Comma 2 20 20" xfId="6776"/>
    <cellStyle name="Comma 2 20 21" xfId="6777"/>
    <cellStyle name="Comma 2 20 22" xfId="6778"/>
    <cellStyle name="Comma 2 20 23" xfId="6779"/>
    <cellStyle name="Comma 2 20 24" xfId="6780"/>
    <cellStyle name="Comma 2 20 25" xfId="6781"/>
    <cellStyle name="Comma 2 20 26" xfId="6782"/>
    <cellStyle name="Comma 2 20 27" xfId="6783"/>
    <cellStyle name="Comma 2 20 28" xfId="6784"/>
    <cellStyle name="Comma 2 20 29" xfId="6785"/>
    <cellStyle name="Comma 2 20 3" xfId="6786"/>
    <cellStyle name="Comma 2 20 3 10" xfId="6787"/>
    <cellStyle name="Comma 2 20 3 11" xfId="6788"/>
    <cellStyle name="Comma 2 20 3 12" xfId="6789"/>
    <cellStyle name="Comma 2 20 3 13" xfId="6790"/>
    <cellStyle name="Comma 2 20 3 2" xfId="6791"/>
    <cellStyle name="Comma 2 20 3 2 10" xfId="6792"/>
    <cellStyle name="Comma 2 20 3 2 11" xfId="6793"/>
    <cellStyle name="Comma 2 20 3 2 12" xfId="6794"/>
    <cellStyle name="Comma 2 20 3 2 13" xfId="6795"/>
    <cellStyle name="Comma 2 20 3 2 2" xfId="6796"/>
    <cellStyle name="Comma 2 20 3 2 3" xfId="6797"/>
    <cellStyle name="Comma 2 20 3 2 4" xfId="6798"/>
    <cellStyle name="Comma 2 20 3 2 5" xfId="6799"/>
    <cellStyle name="Comma 2 20 3 2 6" xfId="6800"/>
    <cellStyle name="Comma 2 20 3 2 7" xfId="6801"/>
    <cellStyle name="Comma 2 20 3 2 8" xfId="6802"/>
    <cellStyle name="Comma 2 20 3 2 9" xfId="6803"/>
    <cellStyle name="Comma 2 20 3 3" xfId="6804"/>
    <cellStyle name="Comma 2 20 3 4" xfId="6805"/>
    <cellStyle name="Comma 2 20 3 5" xfId="6806"/>
    <cellStyle name="Comma 2 20 3 6" xfId="6807"/>
    <cellStyle name="Comma 2 20 3 7" xfId="6808"/>
    <cellStyle name="Comma 2 20 3 8" xfId="6809"/>
    <cellStyle name="Comma 2 20 3 9" xfId="6810"/>
    <cellStyle name="Comma 2 20 30" xfId="6811"/>
    <cellStyle name="Comma 2 20 31" xfId="6812"/>
    <cellStyle name="Comma 2 20 32" xfId="6813"/>
    <cellStyle name="Comma 2 20 33" xfId="6814"/>
    <cellStyle name="Comma 2 20 34" xfId="6815"/>
    <cellStyle name="Comma 2 20 35" xfId="6816"/>
    <cellStyle name="Comma 2 20 36" xfId="6817"/>
    <cellStyle name="Comma 2 20 37" xfId="6818"/>
    <cellStyle name="Comma 2 20 38" xfId="6677"/>
    <cellStyle name="Comma 2 20 4" xfId="6819"/>
    <cellStyle name="Comma 2 20 5" xfId="6820"/>
    <cellStyle name="Comma 2 20 6" xfId="6821"/>
    <cellStyle name="Comma 2 20 7" xfId="6822"/>
    <cellStyle name="Comma 2 20 8" xfId="6823"/>
    <cellStyle name="Comma 2 20 9" xfId="6824"/>
    <cellStyle name="Comma 2 21" xfId="2527"/>
    <cellStyle name="Comma 2 21 10" xfId="6826"/>
    <cellStyle name="Comma 2 21 11" xfId="6827"/>
    <cellStyle name="Comma 2 21 12" xfId="6828"/>
    <cellStyle name="Comma 2 21 13" xfId="6829"/>
    <cellStyle name="Comma 2 21 14" xfId="6830"/>
    <cellStyle name="Comma 2 21 15" xfId="6831"/>
    <cellStyle name="Comma 2 21 16" xfId="6832"/>
    <cellStyle name="Comma 2 21 17" xfId="6833"/>
    <cellStyle name="Comma 2 21 18" xfId="6834"/>
    <cellStyle name="Comma 2 21 19" xfId="6835"/>
    <cellStyle name="Comma 2 21 2" xfId="6836"/>
    <cellStyle name="Comma 2 21 20" xfId="6837"/>
    <cellStyle name="Comma 2 21 21" xfId="6838"/>
    <cellStyle name="Comma 2 21 22" xfId="6839"/>
    <cellStyle name="Comma 2 21 23" xfId="6840"/>
    <cellStyle name="Comma 2 21 24" xfId="6841"/>
    <cellStyle name="Comma 2 21 25" xfId="6842"/>
    <cellStyle name="Comma 2 21 26" xfId="6843"/>
    <cellStyle name="Comma 2 21 27" xfId="6825"/>
    <cellStyle name="Comma 2 21 28" xfId="44151"/>
    <cellStyle name="Comma 2 21 3" xfId="6844"/>
    <cellStyle name="Comma 2 21 4" xfId="6845"/>
    <cellStyle name="Comma 2 21 5" xfId="6846"/>
    <cellStyle name="Comma 2 21 6" xfId="6847"/>
    <cellStyle name="Comma 2 21 7" xfId="6848"/>
    <cellStyle name="Comma 2 21 8" xfId="6849"/>
    <cellStyle name="Comma 2 21 9" xfId="6850"/>
    <cellStyle name="Comma 2 22" xfId="2515"/>
    <cellStyle name="Comma 2 22 10" xfId="6852"/>
    <cellStyle name="Comma 2 22 11" xfId="6853"/>
    <cellStyle name="Comma 2 22 12" xfId="6854"/>
    <cellStyle name="Comma 2 22 13" xfId="6855"/>
    <cellStyle name="Comma 2 22 14" xfId="6856"/>
    <cellStyle name="Comma 2 22 15" xfId="6857"/>
    <cellStyle name="Comma 2 22 16" xfId="6858"/>
    <cellStyle name="Comma 2 22 17" xfId="6859"/>
    <cellStyle name="Comma 2 22 18" xfId="6860"/>
    <cellStyle name="Comma 2 22 19" xfId="6861"/>
    <cellStyle name="Comma 2 22 2" xfId="6862"/>
    <cellStyle name="Comma 2 22 2 2" xfId="44154"/>
    <cellStyle name="Comma 2 22 2 2 2" xfId="44155"/>
    <cellStyle name="Comma 2 22 2 3" xfId="44156"/>
    <cellStyle name="Comma 2 22 2 4" xfId="44157"/>
    <cellStyle name="Comma 2 22 2 5" xfId="44153"/>
    <cellStyle name="Comma 2 22 20" xfId="6863"/>
    <cellStyle name="Comma 2 22 21" xfId="6864"/>
    <cellStyle name="Comma 2 22 22" xfId="6865"/>
    <cellStyle name="Comma 2 22 23" xfId="6866"/>
    <cellStyle name="Comma 2 22 24" xfId="6867"/>
    <cellStyle name="Comma 2 22 25" xfId="6868"/>
    <cellStyle name="Comma 2 22 26" xfId="6869"/>
    <cellStyle name="Comma 2 22 27" xfId="6851"/>
    <cellStyle name="Comma 2 22 28" xfId="44152"/>
    <cellStyle name="Comma 2 22 3" xfId="6870"/>
    <cellStyle name="Comma 2 22 3 2" xfId="44159"/>
    <cellStyle name="Comma 2 22 3 3" xfId="44158"/>
    <cellStyle name="Comma 2 22 4" xfId="6871"/>
    <cellStyle name="Comma 2 22 4 2" xfId="44160"/>
    <cellStyle name="Comma 2 22 5" xfId="6872"/>
    <cellStyle name="Comma 2 22 5 2" xfId="44161"/>
    <cellStyle name="Comma 2 22 6" xfId="6873"/>
    <cellStyle name="Comma 2 22 6 2" xfId="47699"/>
    <cellStyle name="Comma 2 22 7" xfId="6874"/>
    <cellStyle name="Comma 2 22 8" xfId="6875"/>
    <cellStyle name="Comma 2 22 9" xfId="6876"/>
    <cellStyle name="Comma 2 23" xfId="6877"/>
    <cellStyle name="Comma 2 23 10" xfId="6878"/>
    <cellStyle name="Comma 2 23 11" xfId="6879"/>
    <cellStyle name="Comma 2 23 12" xfId="6880"/>
    <cellStyle name="Comma 2 23 13" xfId="6881"/>
    <cellStyle name="Comma 2 23 14" xfId="6882"/>
    <cellStyle name="Comma 2 23 15" xfId="6883"/>
    <cellStyle name="Comma 2 23 16" xfId="6884"/>
    <cellStyle name="Comma 2 23 17" xfId="6885"/>
    <cellStyle name="Comma 2 23 18" xfId="6886"/>
    <cellStyle name="Comma 2 23 19" xfId="6887"/>
    <cellStyle name="Comma 2 23 2" xfId="6888"/>
    <cellStyle name="Comma 2 23 2 2" xfId="6889"/>
    <cellStyle name="Comma 2 23 2 2 2" xfId="6890"/>
    <cellStyle name="Comma 2 23 2 2 3" xfId="6891"/>
    <cellStyle name="Comma 2 23 2 2 4" xfId="6892"/>
    <cellStyle name="Comma 2 23 2 2 5" xfId="6893"/>
    <cellStyle name="Comma 2 23 2 2 6" xfId="6894"/>
    <cellStyle name="Comma 2 23 2 3" xfId="6895"/>
    <cellStyle name="Comma 2 23 2 4" xfId="6896"/>
    <cellStyle name="Comma 2 23 2 5" xfId="6897"/>
    <cellStyle name="Comma 2 23 2 6" xfId="6898"/>
    <cellStyle name="Comma 2 23 20" xfId="6899"/>
    <cellStyle name="Comma 2 23 21" xfId="6900"/>
    <cellStyle name="Comma 2 23 22" xfId="6901"/>
    <cellStyle name="Comma 2 23 23" xfId="6902"/>
    <cellStyle name="Comma 2 23 24" xfId="6903"/>
    <cellStyle name="Comma 2 23 25" xfId="6904"/>
    <cellStyle name="Comma 2 23 26" xfId="6905"/>
    <cellStyle name="Comma 2 23 27" xfId="44162"/>
    <cellStyle name="Comma 2 23 3" xfId="6906"/>
    <cellStyle name="Comma 2 23 4" xfId="6907"/>
    <cellStyle name="Comma 2 23 5" xfId="6908"/>
    <cellStyle name="Comma 2 23 6" xfId="6909"/>
    <cellStyle name="Comma 2 23 7" xfId="6910"/>
    <cellStyle name="Comma 2 23 8" xfId="6911"/>
    <cellStyle name="Comma 2 23 9" xfId="6912"/>
    <cellStyle name="Comma 2 24" xfId="6913"/>
    <cellStyle name="Comma 2 24 10" xfId="6914"/>
    <cellStyle name="Comma 2 24 11" xfId="6915"/>
    <cellStyle name="Comma 2 24 12" xfId="6916"/>
    <cellStyle name="Comma 2 24 13" xfId="6917"/>
    <cellStyle name="Comma 2 24 14" xfId="6918"/>
    <cellStyle name="Comma 2 24 15" xfId="6919"/>
    <cellStyle name="Comma 2 24 16" xfId="6920"/>
    <cellStyle name="Comma 2 24 17" xfId="6921"/>
    <cellStyle name="Comma 2 24 18" xfId="6922"/>
    <cellStyle name="Comma 2 24 19" xfId="6923"/>
    <cellStyle name="Comma 2 24 2" xfId="6924"/>
    <cellStyle name="Comma 2 24 2 2" xfId="6925"/>
    <cellStyle name="Comma 2 24 2 2 2" xfId="6926"/>
    <cellStyle name="Comma 2 24 2 2 3" xfId="6927"/>
    <cellStyle name="Comma 2 24 2 2 4" xfId="6928"/>
    <cellStyle name="Comma 2 24 2 2 5" xfId="6929"/>
    <cellStyle name="Comma 2 24 2 2 6" xfId="6930"/>
    <cellStyle name="Comma 2 24 2 3" xfId="6931"/>
    <cellStyle name="Comma 2 24 2 4" xfId="6932"/>
    <cellStyle name="Comma 2 24 2 5" xfId="6933"/>
    <cellStyle name="Comma 2 24 2 6" xfId="6934"/>
    <cellStyle name="Comma 2 24 20" xfId="6935"/>
    <cellStyle name="Comma 2 24 21" xfId="6936"/>
    <cellStyle name="Comma 2 24 22" xfId="6937"/>
    <cellStyle name="Comma 2 24 23" xfId="6938"/>
    <cellStyle name="Comma 2 24 24" xfId="6939"/>
    <cellStyle name="Comma 2 24 25" xfId="6940"/>
    <cellStyle name="Comma 2 24 26" xfId="6941"/>
    <cellStyle name="Comma 2 24 27" xfId="44163"/>
    <cellStyle name="Comma 2 24 3" xfId="6942"/>
    <cellStyle name="Comma 2 24 4" xfId="6943"/>
    <cellStyle name="Comma 2 24 5" xfId="6944"/>
    <cellStyle name="Comma 2 24 6" xfId="6945"/>
    <cellStyle name="Comma 2 24 7" xfId="6946"/>
    <cellStyle name="Comma 2 24 8" xfId="6947"/>
    <cellStyle name="Comma 2 24 9" xfId="6948"/>
    <cellStyle name="Comma 2 25" xfId="6949"/>
    <cellStyle name="Comma 2 25 10" xfId="6950"/>
    <cellStyle name="Comma 2 25 11" xfId="6951"/>
    <cellStyle name="Comma 2 25 12" xfId="6952"/>
    <cellStyle name="Comma 2 25 13" xfId="6953"/>
    <cellStyle name="Comma 2 25 14" xfId="6954"/>
    <cellStyle name="Comma 2 25 15" xfId="6955"/>
    <cellStyle name="Comma 2 25 16" xfId="6956"/>
    <cellStyle name="Comma 2 25 17" xfId="6957"/>
    <cellStyle name="Comma 2 25 18" xfId="6958"/>
    <cellStyle name="Comma 2 25 19" xfId="6959"/>
    <cellStyle name="Comma 2 25 2" xfId="6960"/>
    <cellStyle name="Comma 2 25 2 2" xfId="6961"/>
    <cellStyle name="Comma 2 25 2 2 2" xfId="6962"/>
    <cellStyle name="Comma 2 25 2 2 3" xfId="6963"/>
    <cellStyle name="Comma 2 25 2 2 4" xfId="6964"/>
    <cellStyle name="Comma 2 25 2 2 5" xfId="6965"/>
    <cellStyle name="Comma 2 25 2 2 6" xfId="6966"/>
    <cellStyle name="Comma 2 25 2 3" xfId="6967"/>
    <cellStyle name="Comma 2 25 2 4" xfId="6968"/>
    <cellStyle name="Comma 2 25 2 5" xfId="6969"/>
    <cellStyle name="Comma 2 25 2 6" xfId="6970"/>
    <cellStyle name="Comma 2 25 20" xfId="6971"/>
    <cellStyle name="Comma 2 25 21" xfId="6972"/>
    <cellStyle name="Comma 2 25 22" xfId="6973"/>
    <cellStyle name="Comma 2 25 23" xfId="6974"/>
    <cellStyle name="Comma 2 25 24" xfId="6975"/>
    <cellStyle name="Comma 2 25 25" xfId="6976"/>
    <cellStyle name="Comma 2 25 26" xfId="6977"/>
    <cellStyle name="Comma 2 25 27" xfId="44164"/>
    <cellStyle name="Comma 2 25 3" xfId="6978"/>
    <cellStyle name="Comma 2 25 4" xfId="6979"/>
    <cellStyle name="Comma 2 25 5" xfId="6980"/>
    <cellStyle name="Comma 2 25 6" xfId="6981"/>
    <cellStyle name="Comma 2 25 7" xfId="6982"/>
    <cellStyle name="Comma 2 25 8" xfId="6983"/>
    <cellStyle name="Comma 2 25 9" xfId="6984"/>
    <cellStyle name="Comma 2 26" xfId="6985"/>
    <cellStyle name="Comma 2 26 10" xfId="6986"/>
    <cellStyle name="Comma 2 26 11" xfId="6987"/>
    <cellStyle name="Comma 2 26 12" xfId="6988"/>
    <cellStyle name="Comma 2 26 13" xfId="6989"/>
    <cellStyle name="Comma 2 26 14" xfId="6990"/>
    <cellStyle name="Comma 2 26 15" xfId="6991"/>
    <cellStyle name="Comma 2 26 16" xfId="6992"/>
    <cellStyle name="Comma 2 26 17" xfId="6993"/>
    <cellStyle name="Comma 2 26 18" xfId="6994"/>
    <cellStyle name="Comma 2 26 19" xfId="6995"/>
    <cellStyle name="Comma 2 26 2" xfId="6996"/>
    <cellStyle name="Comma 2 26 2 2" xfId="6997"/>
    <cellStyle name="Comma 2 26 2 2 2" xfId="6998"/>
    <cellStyle name="Comma 2 26 2 2 3" xfId="6999"/>
    <cellStyle name="Comma 2 26 2 2 4" xfId="7000"/>
    <cellStyle name="Comma 2 26 2 2 5" xfId="7001"/>
    <cellStyle name="Comma 2 26 2 2 6" xfId="7002"/>
    <cellStyle name="Comma 2 26 2 3" xfId="7003"/>
    <cellStyle name="Comma 2 26 2 4" xfId="7004"/>
    <cellStyle name="Comma 2 26 2 5" xfId="7005"/>
    <cellStyle name="Comma 2 26 2 6" xfId="7006"/>
    <cellStyle name="Comma 2 26 20" xfId="7007"/>
    <cellStyle name="Comma 2 26 21" xfId="7008"/>
    <cellStyle name="Comma 2 26 22" xfId="7009"/>
    <cellStyle name="Comma 2 26 23" xfId="7010"/>
    <cellStyle name="Comma 2 26 24" xfId="7011"/>
    <cellStyle name="Comma 2 26 25" xfId="7012"/>
    <cellStyle name="Comma 2 26 26" xfId="7013"/>
    <cellStyle name="Comma 2 26 27" xfId="44165"/>
    <cellStyle name="Comma 2 26 3" xfId="7014"/>
    <cellStyle name="Comma 2 26 4" xfId="7015"/>
    <cellStyle name="Comma 2 26 5" xfId="7016"/>
    <cellStyle name="Comma 2 26 6" xfId="7017"/>
    <cellStyle name="Comma 2 26 7" xfId="7018"/>
    <cellStyle name="Comma 2 26 8" xfId="7019"/>
    <cellStyle name="Comma 2 26 9" xfId="7020"/>
    <cellStyle name="Comma 2 27" xfId="7021"/>
    <cellStyle name="Comma 2 27 10" xfId="7022"/>
    <cellStyle name="Comma 2 27 11" xfId="7023"/>
    <cellStyle name="Comma 2 27 12" xfId="7024"/>
    <cellStyle name="Comma 2 27 13" xfId="7025"/>
    <cellStyle name="Comma 2 27 14" xfId="7026"/>
    <cellStyle name="Comma 2 27 15" xfId="7027"/>
    <cellStyle name="Comma 2 27 16" xfId="7028"/>
    <cellStyle name="Comma 2 27 17" xfId="7029"/>
    <cellStyle name="Comma 2 27 18" xfId="7030"/>
    <cellStyle name="Comma 2 27 19" xfId="7031"/>
    <cellStyle name="Comma 2 27 2" xfId="7032"/>
    <cellStyle name="Comma 2 27 2 2" xfId="7033"/>
    <cellStyle name="Comma 2 27 2 2 2" xfId="7034"/>
    <cellStyle name="Comma 2 27 2 2 3" xfId="7035"/>
    <cellStyle name="Comma 2 27 2 2 4" xfId="7036"/>
    <cellStyle name="Comma 2 27 2 2 5" xfId="7037"/>
    <cellStyle name="Comma 2 27 2 2 6" xfId="7038"/>
    <cellStyle name="Comma 2 27 2 3" xfId="7039"/>
    <cellStyle name="Comma 2 27 2 4" xfId="7040"/>
    <cellStyle name="Comma 2 27 2 5" xfId="7041"/>
    <cellStyle name="Comma 2 27 2 6" xfId="7042"/>
    <cellStyle name="Comma 2 27 20" xfId="7043"/>
    <cellStyle name="Comma 2 27 21" xfId="7044"/>
    <cellStyle name="Comma 2 27 22" xfId="7045"/>
    <cellStyle name="Comma 2 27 23" xfId="7046"/>
    <cellStyle name="Comma 2 27 24" xfId="7047"/>
    <cellStyle name="Comma 2 27 25" xfId="7048"/>
    <cellStyle name="Comma 2 27 26" xfId="7049"/>
    <cellStyle name="Comma 2 27 27" xfId="44166"/>
    <cellStyle name="Comma 2 27 3" xfId="7050"/>
    <cellStyle name="Comma 2 27 4" xfId="7051"/>
    <cellStyle name="Comma 2 27 5" xfId="7052"/>
    <cellStyle name="Comma 2 27 6" xfId="7053"/>
    <cellStyle name="Comma 2 27 7" xfId="7054"/>
    <cellStyle name="Comma 2 27 8" xfId="7055"/>
    <cellStyle name="Comma 2 27 9" xfId="7056"/>
    <cellStyle name="Comma 2 28" xfId="7057"/>
    <cellStyle name="Comma 2 28 10" xfId="7058"/>
    <cellStyle name="Comma 2 28 11" xfId="7059"/>
    <cellStyle name="Comma 2 28 12" xfId="7060"/>
    <cellStyle name="Comma 2 28 13" xfId="7061"/>
    <cellStyle name="Comma 2 28 14" xfId="7062"/>
    <cellStyle name="Comma 2 28 15" xfId="7063"/>
    <cellStyle name="Comma 2 28 16" xfId="7064"/>
    <cellStyle name="Comma 2 28 17" xfId="7065"/>
    <cellStyle name="Comma 2 28 18" xfId="7066"/>
    <cellStyle name="Comma 2 28 19" xfId="7067"/>
    <cellStyle name="Comma 2 28 2" xfId="7068"/>
    <cellStyle name="Comma 2 28 2 2" xfId="7069"/>
    <cellStyle name="Comma 2 28 2 2 2" xfId="7070"/>
    <cellStyle name="Comma 2 28 2 2 3" xfId="7071"/>
    <cellStyle name="Comma 2 28 2 2 4" xfId="7072"/>
    <cellStyle name="Comma 2 28 2 2 5" xfId="7073"/>
    <cellStyle name="Comma 2 28 2 2 6" xfId="7074"/>
    <cellStyle name="Comma 2 28 2 3" xfId="7075"/>
    <cellStyle name="Comma 2 28 2 4" xfId="7076"/>
    <cellStyle name="Comma 2 28 2 5" xfId="7077"/>
    <cellStyle name="Comma 2 28 2 6" xfId="7078"/>
    <cellStyle name="Comma 2 28 20" xfId="7079"/>
    <cellStyle name="Comma 2 28 21" xfId="7080"/>
    <cellStyle name="Comma 2 28 22" xfId="7081"/>
    <cellStyle name="Comma 2 28 23" xfId="7082"/>
    <cellStyle name="Comma 2 28 24" xfId="7083"/>
    <cellStyle name="Comma 2 28 25" xfId="7084"/>
    <cellStyle name="Comma 2 28 26" xfId="7085"/>
    <cellStyle name="Comma 2 28 27" xfId="44167"/>
    <cellStyle name="Comma 2 28 3" xfId="7086"/>
    <cellStyle name="Comma 2 28 4" xfId="7087"/>
    <cellStyle name="Comma 2 28 5" xfId="7088"/>
    <cellStyle name="Comma 2 28 6" xfId="7089"/>
    <cellStyle name="Comma 2 28 7" xfId="7090"/>
    <cellStyle name="Comma 2 28 8" xfId="7091"/>
    <cellStyle name="Comma 2 28 9" xfId="7092"/>
    <cellStyle name="Comma 2 29" xfId="7093"/>
    <cellStyle name="Comma 2 29 10" xfId="7094"/>
    <cellStyle name="Comma 2 29 11" xfId="7095"/>
    <cellStyle name="Comma 2 29 12" xfId="7096"/>
    <cellStyle name="Comma 2 29 13" xfId="7097"/>
    <cellStyle name="Comma 2 29 14" xfId="7098"/>
    <cellStyle name="Comma 2 29 15" xfId="7099"/>
    <cellStyle name="Comma 2 29 16" xfId="7100"/>
    <cellStyle name="Comma 2 29 17" xfId="7101"/>
    <cellStyle name="Comma 2 29 18" xfId="7102"/>
    <cellStyle name="Comma 2 29 19" xfId="7103"/>
    <cellStyle name="Comma 2 29 2" xfId="7104"/>
    <cellStyle name="Comma 2 29 2 2" xfId="7105"/>
    <cellStyle name="Comma 2 29 2 2 2" xfId="7106"/>
    <cellStyle name="Comma 2 29 2 2 3" xfId="7107"/>
    <cellStyle name="Comma 2 29 2 2 4" xfId="7108"/>
    <cellStyle name="Comma 2 29 2 2 5" xfId="7109"/>
    <cellStyle name="Comma 2 29 2 2 6" xfId="7110"/>
    <cellStyle name="Comma 2 29 2 3" xfId="7111"/>
    <cellStyle name="Comma 2 29 2 4" xfId="7112"/>
    <cellStyle name="Comma 2 29 2 5" xfId="7113"/>
    <cellStyle name="Comma 2 29 2 6" xfId="7114"/>
    <cellStyle name="Comma 2 29 20" xfId="7115"/>
    <cellStyle name="Comma 2 29 21" xfId="7116"/>
    <cellStyle name="Comma 2 29 22" xfId="7117"/>
    <cellStyle name="Comma 2 29 23" xfId="7118"/>
    <cellStyle name="Comma 2 29 24" xfId="7119"/>
    <cellStyle name="Comma 2 29 25" xfId="7120"/>
    <cellStyle name="Comma 2 29 26" xfId="7121"/>
    <cellStyle name="Comma 2 29 27" xfId="44168"/>
    <cellStyle name="Comma 2 29 3" xfId="7122"/>
    <cellStyle name="Comma 2 29 4" xfId="7123"/>
    <cellStyle name="Comma 2 29 5" xfId="7124"/>
    <cellStyle name="Comma 2 29 6" xfId="7125"/>
    <cellStyle name="Comma 2 29 7" xfId="7126"/>
    <cellStyle name="Comma 2 29 8" xfId="7127"/>
    <cellStyle name="Comma 2 29 9" xfId="7128"/>
    <cellStyle name="Comma 2 3" xfId="180"/>
    <cellStyle name="Comma 2 3 10" xfId="7129"/>
    <cellStyle name="Comma 2 3 11" xfId="7130"/>
    <cellStyle name="Comma 2 3 12" xfId="7131"/>
    <cellStyle name="Comma 2 3 13" xfId="7132"/>
    <cellStyle name="Comma 2 3 14" xfId="7133"/>
    <cellStyle name="Comma 2 3 15" xfId="7134"/>
    <cellStyle name="Comma 2 3 16" xfId="7135"/>
    <cellStyle name="Comma 2 3 17" xfId="7136"/>
    <cellStyle name="Comma 2 3 18" xfId="7137"/>
    <cellStyle name="Comma 2 3 19" xfId="7138"/>
    <cellStyle name="Comma 2 3 2" xfId="181"/>
    <cellStyle name="Comma 2 3 2 10" xfId="7139"/>
    <cellStyle name="Comma 2 3 2 11" xfId="7140"/>
    <cellStyle name="Comma 2 3 2 12" xfId="7141"/>
    <cellStyle name="Comma 2 3 2 13" xfId="7142"/>
    <cellStyle name="Comma 2 3 2 14" xfId="7143"/>
    <cellStyle name="Comma 2 3 2 15" xfId="7144"/>
    <cellStyle name="Comma 2 3 2 16" xfId="7145"/>
    <cellStyle name="Comma 2 3 2 17" xfId="7146"/>
    <cellStyle name="Comma 2 3 2 18" xfId="7147"/>
    <cellStyle name="Comma 2 3 2 19" xfId="7148"/>
    <cellStyle name="Comma 2 3 2 2" xfId="1182"/>
    <cellStyle name="Comma 2 3 2 2 10" xfId="7150"/>
    <cellStyle name="Comma 2 3 2 2 11" xfId="7151"/>
    <cellStyle name="Comma 2 3 2 2 12" xfId="7152"/>
    <cellStyle name="Comma 2 3 2 2 13" xfId="7153"/>
    <cellStyle name="Comma 2 3 2 2 14" xfId="7154"/>
    <cellStyle name="Comma 2 3 2 2 15" xfId="7155"/>
    <cellStyle name="Comma 2 3 2 2 16" xfId="7156"/>
    <cellStyle name="Comma 2 3 2 2 17" xfId="7157"/>
    <cellStyle name="Comma 2 3 2 2 18" xfId="7158"/>
    <cellStyle name="Comma 2 3 2 2 19" xfId="7159"/>
    <cellStyle name="Comma 2 3 2 2 2" xfId="7160"/>
    <cellStyle name="Comma 2 3 2 2 2 10" xfId="7161"/>
    <cellStyle name="Comma 2 3 2 2 2 11" xfId="7162"/>
    <cellStyle name="Comma 2 3 2 2 2 12" xfId="7163"/>
    <cellStyle name="Comma 2 3 2 2 2 13" xfId="7164"/>
    <cellStyle name="Comma 2 3 2 2 2 14" xfId="7165"/>
    <cellStyle name="Comma 2 3 2 2 2 15" xfId="7166"/>
    <cellStyle name="Comma 2 3 2 2 2 16" xfId="7167"/>
    <cellStyle name="Comma 2 3 2 2 2 17" xfId="7168"/>
    <cellStyle name="Comma 2 3 2 2 2 18" xfId="7169"/>
    <cellStyle name="Comma 2 3 2 2 2 19" xfId="7170"/>
    <cellStyle name="Comma 2 3 2 2 2 2" xfId="7171"/>
    <cellStyle name="Comma 2 3 2 2 2 2 10" xfId="7172"/>
    <cellStyle name="Comma 2 3 2 2 2 2 11" xfId="7173"/>
    <cellStyle name="Comma 2 3 2 2 2 2 12" xfId="7174"/>
    <cellStyle name="Comma 2 3 2 2 2 2 13" xfId="7175"/>
    <cellStyle name="Comma 2 3 2 2 2 2 14" xfId="7176"/>
    <cellStyle name="Comma 2 3 2 2 2 2 15" xfId="7177"/>
    <cellStyle name="Comma 2 3 2 2 2 2 16" xfId="7178"/>
    <cellStyle name="Comma 2 3 2 2 2 2 17" xfId="7179"/>
    <cellStyle name="Comma 2 3 2 2 2 2 18" xfId="7180"/>
    <cellStyle name="Comma 2 3 2 2 2 2 19" xfId="7181"/>
    <cellStyle name="Comma 2 3 2 2 2 2 2" xfId="7182"/>
    <cellStyle name="Comma 2 3 2 2 2 2 2 10" xfId="7183"/>
    <cellStyle name="Comma 2 3 2 2 2 2 2 11" xfId="7184"/>
    <cellStyle name="Comma 2 3 2 2 2 2 2 12" xfId="7185"/>
    <cellStyle name="Comma 2 3 2 2 2 2 2 13" xfId="7186"/>
    <cellStyle name="Comma 2 3 2 2 2 2 2 14" xfId="7187"/>
    <cellStyle name="Comma 2 3 2 2 2 2 2 15" xfId="7188"/>
    <cellStyle name="Comma 2 3 2 2 2 2 2 16" xfId="7189"/>
    <cellStyle name="Comma 2 3 2 2 2 2 2 17" xfId="7190"/>
    <cellStyle name="Comma 2 3 2 2 2 2 2 18" xfId="7191"/>
    <cellStyle name="Comma 2 3 2 2 2 2 2 19" xfId="7192"/>
    <cellStyle name="Comma 2 3 2 2 2 2 2 2" xfId="7193"/>
    <cellStyle name="Comma 2 3 2 2 2 2 2 20" xfId="7194"/>
    <cellStyle name="Comma 2 3 2 2 2 2 2 21" xfId="7195"/>
    <cellStyle name="Comma 2 3 2 2 2 2 2 22" xfId="7196"/>
    <cellStyle name="Comma 2 3 2 2 2 2 2 23" xfId="7197"/>
    <cellStyle name="Comma 2 3 2 2 2 2 2 24" xfId="7198"/>
    <cellStyle name="Comma 2 3 2 2 2 2 2 25" xfId="7199"/>
    <cellStyle name="Comma 2 3 2 2 2 2 2 26" xfId="7200"/>
    <cellStyle name="Comma 2 3 2 2 2 2 2 3" xfId="7201"/>
    <cellStyle name="Comma 2 3 2 2 2 2 2 4" xfId="7202"/>
    <cellStyle name="Comma 2 3 2 2 2 2 2 5" xfId="7203"/>
    <cellStyle name="Comma 2 3 2 2 2 2 2 6" xfId="7204"/>
    <cellStyle name="Comma 2 3 2 2 2 2 2 7" xfId="7205"/>
    <cellStyle name="Comma 2 3 2 2 2 2 2 8" xfId="7206"/>
    <cellStyle name="Comma 2 3 2 2 2 2 2 9" xfId="7207"/>
    <cellStyle name="Comma 2 3 2 2 2 2 20" xfId="7208"/>
    <cellStyle name="Comma 2 3 2 2 2 2 21" xfId="7209"/>
    <cellStyle name="Comma 2 3 2 2 2 2 22" xfId="7210"/>
    <cellStyle name="Comma 2 3 2 2 2 2 23" xfId="7211"/>
    <cellStyle name="Comma 2 3 2 2 2 2 24" xfId="7212"/>
    <cellStyle name="Comma 2 3 2 2 2 2 25" xfId="7213"/>
    <cellStyle name="Comma 2 3 2 2 2 2 26" xfId="7214"/>
    <cellStyle name="Comma 2 3 2 2 2 2 3" xfId="7215"/>
    <cellStyle name="Comma 2 3 2 2 2 2 4" xfId="7216"/>
    <cellStyle name="Comma 2 3 2 2 2 2 5" xfId="7217"/>
    <cellStyle name="Comma 2 3 2 2 2 2 6" xfId="7218"/>
    <cellStyle name="Comma 2 3 2 2 2 2 7" xfId="7219"/>
    <cellStyle name="Comma 2 3 2 2 2 2 8" xfId="7220"/>
    <cellStyle name="Comma 2 3 2 2 2 2 9" xfId="7221"/>
    <cellStyle name="Comma 2 3 2 2 2 20" xfId="7222"/>
    <cellStyle name="Comma 2 3 2 2 2 21" xfId="7223"/>
    <cellStyle name="Comma 2 3 2 2 2 22" xfId="7224"/>
    <cellStyle name="Comma 2 3 2 2 2 23" xfId="7225"/>
    <cellStyle name="Comma 2 3 2 2 2 24" xfId="7226"/>
    <cellStyle name="Comma 2 3 2 2 2 25" xfId="7227"/>
    <cellStyle name="Comma 2 3 2 2 2 26" xfId="7228"/>
    <cellStyle name="Comma 2 3 2 2 2 27" xfId="7229"/>
    <cellStyle name="Comma 2 3 2 2 2 3" xfId="7230"/>
    <cellStyle name="Comma 2 3 2 2 2 3 2" xfId="7231"/>
    <cellStyle name="Comma 2 3 2 2 2 3 3" xfId="7232"/>
    <cellStyle name="Comma 2 3 2 2 2 3 4" xfId="7233"/>
    <cellStyle name="Comma 2 3 2 2 2 3 5" xfId="7234"/>
    <cellStyle name="Comma 2 3 2 2 2 3 6" xfId="7235"/>
    <cellStyle name="Comma 2 3 2 2 2 4" xfId="7236"/>
    <cellStyle name="Comma 2 3 2 2 2 5" xfId="7237"/>
    <cellStyle name="Comma 2 3 2 2 2 6" xfId="7238"/>
    <cellStyle name="Comma 2 3 2 2 2 7" xfId="7239"/>
    <cellStyle name="Comma 2 3 2 2 2 8" xfId="7240"/>
    <cellStyle name="Comma 2 3 2 2 2 9" xfId="7241"/>
    <cellStyle name="Comma 2 3 2 2 20" xfId="7242"/>
    <cellStyle name="Comma 2 3 2 2 21" xfId="7243"/>
    <cellStyle name="Comma 2 3 2 2 22" xfId="7244"/>
    <cellStyle name="Comma 2 3 2 2 23" xfId="7245"/>
    <cellStyle name="Comma 2 3 2 2 24" xfId="7246"/>
    <cellStyle name="Comma 2 3 2 2 25" xfId="7247"/>
    <cellStyle name="Comma 2 3 2 2 26" xfId="7248"/>
    <cellStyle name="Comma 2 3 2 2 27" xfId="7249"/>
    <cellStyle name="Comma 2 3 2 2 28" xfId="7250"/>
    <cellStyle name="Comma 2 3 2 2 29" xfId="7251"/>
    <cellStyle name="Comma 2 3 2 2 3" xfId="7252"/>
    <cellStyle name="Comma 2 3 2 2 30" xfId="7253"/>
    <cellStyle name="Comma 2 3 2 2 31" xfId="7254"/>
    <cellStyle name="Comma 2 3 2 2 32" xfId="7255"/>
    <cellStyle name="Comma 2 3 2 2 33" xfId="7256"/>
    <cellStyle name="Comma 2 3 2 2 34" xfId="7257"/>
    <cellStyle name="Comma 2 3 2 2 35" xfId="7258"/>
    <cellStyle name="Comma 2 3 2 2 36" xfId="7259"/>
    <cellStyle name="Comma 2 3 2 2 37" xfId="7260"/>
    <cellStyle name="Comma 2 3 2 2 38" xfId="7149"/>
    <cellStyle name="Comma 2 3 2 2 39" xfId="44169"/>
    <cellStyle name="Comma 2 3 2 2 4" xfId="7261"/>
    <cellStyle name="Comma 2 3 2 2 5" xfId="7262"/>
    <cellStyle name="Comma 2 3 2 2 6" xfId="7263"/>
    <cellStyle name="Comma 2 3 2 2 7" xfId="7264"/>
    <cellStyle name="Comma 2 3 2 2 8" xfId="7265"/>
    <cellStyle name="Comma 2 3 2 2 9" xfId="7266"/>
    <cellStyle name="Comma 2 3 2 20" xfId="7267"/>
    <cellStyle name="Comma 2 3 2 21" xfId="7268"/>
    <cellStyle name="Comma 2 3 2 22" xfId="7269"/>
    <cellStyle name="Comma 2 3 2 23" xfId="7270"/>
    <cellStyle name="Comma 2 3 2 24" xfId="7271"/>
    <cellStyle name="Comma 2 3 2 25" xfId="7272"/>
    <cellStyle name="Comma 2 3 2 26" xfId="7273"/>
    <cellStyle name="Comma 2 3 2 27" xfId="7274"/>
    <cellStyle name="Comma 2 3 2 28" xfId="7275"/>
    <cellStyle name="Comma 2 3 2 29" xfId="7276"/>
    <cellStyle name="Comma 2 3 2 3" xfId="7277"/>
    <cellStyle name="Comma 2 3 2 3 10" xfId="7278"/>
    <cellStyle name="Comma 2 3 2 3 11" xfId="7279"/>
    <cellStyle name="Comma 2 3 2 3 12" xfId="7280"/>
    <cellStyle name="Comma 2 3 2 3 13" xfId="7281"/>
    <cellStyle name="Comma 2 3 2 3 14" xfId="44170"/>
    <cellStyle name="Comma 2 3 2 3 2" xfId="7282"/>
    <cellStyle name="Comma 2 3 2 3 2 10" xfId="7283"/>
    <cellStyle name="Comma 2 3 2 3 2 11" xfId="7284"/>
    <cellStyle name="Comma 2 3 2 3 2 12" xfId="7285"/>
    <cellStyle name="Comma 2 3 2 3 2 13" xfId="7286"/>
    <cellStyle name="Comma 2 3 2 3 2 2" xfId="7287"/>
    <cellStyle name="Comma 2 3 2 3 2 2 2" xfId="7288"/>
    <cellStyle name="Comma 2 3 2 3 2 2 3" xfId="7289"/>
    <cellStyle name="Comma 2 3 2 3 2 2 4" xfId="7290"/>
    <cellStyle name="Comma 2 3 2 3 2 2 5" xfId="7291"/>
    <cellStyle name="Comma 2 3 2 3 2 2 6" xfId="7292"/>
    <cellStyle name="Comma 2 3 2 3 2 3" xfId="7293"/>
    <cellStyle name="Comma 2 3 2 3 2 4" xfId="7294"/>
    <cellStyle name="Comma 2 3 2 3 2 5" xfId="7295"/>
    <cellStyle name="Comma 2 3 2 3 2 6" xfId="7296"/>
    <cellStyle name="Comma 2 3 2 3 2 7" xfId="7297"/>
    <cellStyle name="Comma 2 3 2 3 2 8" xfId="7298"/>
    <cellStyle name="Comma 2 3 2 3 2 9" xfId="7299"/>
    <cellStyle name="Comma 2 3 2 3 3" xfId="7300"/>
    <cellStyle name="Comma 2 3 2 3 3 2" xfId="7301"/>
    <cellStyle name="Comma 2 3 2 3 3 3" xfId="7302"/>
    <cellStyle name="Comma 2 3 2 3 3 4" xfId="7303"/>
    <cellStyle name="Comma 2 3 2 3 3 5" xfId="7304"/>
    <cellStyle name="Comma 2 3 2 3 3 6" xfId="7305"/>
    <cellStyle name="Comma 2 3 2 3 4" xfId="7306"/>
    <cellStyle name="Comma 2 3 2 3 5" xfId="7307"/>
    <cellStyle name="Comma 2 3 2 3 6" xfId="7308"/>
    <cellStyle name="Comma 2 3 2 3 7" xfId="7309"/>
    <cellStyle name="Comma 2 3 2 3 8" xfId="7310"/>
    <cellStyle name="Comma 2 3 2 3 9" xfId="7311"/>
    <cellStyle name="Comma 2 3 2 30" xfId="7312"/>
    <cellStyle name="Comma 2 3 2 31" xfId="7313"/>
    <cellStyle name="Comma 2 3 2 32" xfId="7314"/>
    <cellStyle name="Comma 2 3 2 33" xfId="7315"/>
    <cellStyle name="Comma 2 3 2 34" xfId="7316"/>
    <cellStyle name="Comma 2 3 2 35" xfId="7317"/>
    <cellStyle name="Comma 2 3 2 36" xfId="7318"/>
    <cellStyle name="Comma 2 3 2 37" xfId="7319"/>
    <cellStyle name="Comma 2 3 2 38" xfId="7320"/>
    <cellStyle name="Comma 2 3 2 39" xfId="7321"/>
    <cellStyle name="Comma 2 3 2 39 2" xfId="7322"/>
    <cellStyle name="Comma 2 3 2 4" xfId="7323"/>
    <cellStyle name="Comma 2 3 2 40" xfId="7324"/>
    <cellStyle name="Comma 2 3 2 5" xfId="7325"/>
    <cellStyle name="Comma 2 3 2 6" xfId="7326"/>
    <cellStyle name="Comma 2 3 2 7" xfId="7327"/>
    <cellStyle name="Comma 2 3 2 8" xfId="7328"/>
    <cellStyle name="Comma 2 3 2 9" xfId="7329"/>
    <cellStyle name="Comma 2 3 20" xfId="7330"/>
    <cellStyle name="Comma 2 3 21" xfId="7331"/>
    <cellStyle name="Comma 2 3 22" xfId="7332"/>
    <cellStyle name="Comma 2 3 23" xfId="7333"/>
    <cellStyle name="Comma 2 3 24" xfId="7334"/>
    <cellStyle name="Comma 2 3 24 10" xfId="7335"/>
    <cellStyle name="Comma 2 3 24 11" xfId="7336"/>
    <cellStyle name="Comma 2 3 24 12" xfId="7337"/>
    <cellStyle name="Comma 2 3 24 13" xfId="7338"/>
    <cellStyle name="Comma 2 3 24 14" xfId="7339"/>
    <cellStyle name="Comma 2 3 24 15" xfId="7340"/>
    <cellStyle name="Comma 2 3 24 16" xfId="7341"/>
    <cellStyle name="Comma 2 3 24 17" xfId="7342"/>
    <cellStyle name="Comma 2 3 24 18" xfId="7343"/>
    <cellStyle name="Comma 2 3 24 19" xfId="7344"/>
    <cellStyle name="Comma 2 3 24 2" xfId="7345"/>
    <cellStyle name="Comma 2 3 24 2 10" xfId="7346"/>
    <cellStyle name="Comma 2 3 24 2 11" xfId="7347"/>
    <cellStyle name="Comma 2 3 24 2 12" xfId="7348"/>
    <cellStyle name="Comma 2 3 24 2 13" xfId="7349"/>
    <cellStyle name="Comma 2 3 24 2 14" xfId="7350"/>
    <cellStyle name="Comma 2 3 24 2 15" xfId="7351"/>
    <cellStyle name="Comma 2 3 24 2 16" xfId="7352"/>
    <cellStyle name="Comma 2 3 24 2 17" xfId="7353"/>
    <cellStyle name="Comma 2 3 24 2 18" xfId="7354"/>
    <cellStyle name="Comma 2 3 24 2 19" xfId="7355"/>
    <cellStyle name="Comma 2 3 24 2 2" xfId="7356"/>
    <cellStyle name="Comma 2 3 24 2 20" xfId="7357"/>
    <cellStyle name="Comma 2 3 24 2 21" xfId="7358"/>
    <cellStyle name="Comma 2 3 24 2 22" xfId="7359"/>
    <cellStyle name="Comma 2 3 24 2 23" xfId="7360"/>
    <cellStyle name="Comma 2 3 24 2 24" xfId="7361"/>
    <cellStyle name="Comma 2 3 24 2 25" xfId="7362"/>
    <cellStyle name="Comma 2 3 24 2 26" xfId="7363"/>
    <cellStyle name="Comma 2 3 24 2 3" xfId="7364"/>
    <cellStyle name="Comma 2 3 24 2 4" xfId="7365"/>
    <cellStyle name="Comma 2 3 24 2 5" xfId="7366"/>
    <cellStyle name="Comma 2 3 24 2 6" xfId="7367"/>
    <cellStyle name="Comma 2 3 24 2 7" xfId="7368"/>
    <cellStyle name="Comma 2 3 24 2 8" xfId="7369"/>
    <cellStyle name="Comma 2 3 24 2 9" xfId="7370"/>
    <cellStyle name="Comma 2 3 24 20" xfId="7371"/>
    <cellStyle name="Comma 2 3 24 21" xfId="7372"/>
    <cellStyle name="Comma 2 3 24 22" xfId="7373"/>
    <cellStyle name="Comma 2 3 24 23" xfId="7374"/>
    <cellStyle name="Comma 2 3 24 24" xfId="7375"/>
    <cellStyle name="Comma 2 3 24 25" xfId="7376"/>
    <cellStyle name="Comma 2 3 24 26" xfId="7377"/>
    <cellStyle name="Comma 2 3 24 3" xfId="7378"/>
    <cellStyle name="Comma 2 3 24 4" xfId="7379"/>
    <cellStyle name="Comma 2 3 24 5" xfId="7380"/>
    <cellStyle name="Comma 2 3 24 6" xfId="7381"/>
    <cellStyle name="Comma 2 3 24 7" xfId="7382"/>
    <cellStyle name="Comma 2 3 24 8" xfId="7383"/>
    <cellStyle name="Comma 2 3 24 9" xfId="7384"/>
    <cellStyle name="Comma 2 3 25" xfId="7385"/>
    <cellStyle name="Comma 2 3 26" xfId="7386"/>
    <cellStyle name="Comma 2 3 27" xfId="7387"/>
    <cellStyle name="Comma 2 3 28" xfId="7388"/>
    <cellStyle name="Comma 2 3 29" xfId="7389"/>
    <cellStyle name="Comma 2 3 3" xfId="407"/>
    <cellStyle name="Comma 2 3 3 2" xfId="7390"/>
    <cellStyle name="Comma 2 3 3 3" xfId="7391"/>
    <cellStyle name="Comma 2 3 3 4" xfId="7392"/>
    <cellStyle name="Comma 2 3 3 5" xfId="35611"/>
    <cellStyle name="Comma 2 3 3 6" xfId="44171"/>
    <cellStyle name="Comma 2 3 30" xfId="7393"/>
    <cellStyle name="Comma 2 3 31" xfId="7394"/>
    <cellStyle name="Comma 2 3 32" xfId="7395"/>
    <cellStyle name="Comma 2 3 33" xfId="7396"/>
    <cellStyle name="Comma 2 3 34" xfId="7397"/>
    <cellStyle name="Comma 2 3 35" xfId="7398"/>
    <cellStyle name="Comma 2 3 35 10" xfId="7399"/>
    <cellStyle name="Comma 2 3 35 11" xfId="7400"/>
    <cellStyle name="Comma 2 3 35 12" xfId="7401"/>
    <cellStyle name="Comma 2 3 35 13" xfId="7402"/>
    <cellStyle name="Comma 2 3 35 14" xfId="7403"/>
    <cellStyle name="Comma 2 3 35 15" xfId="7404"/>
    <cellStyle name="Comma 2 3 35 16" xfId="7405"/>
    <cellStyle name="Comma 2 3 35 17" xfId="7406"/>
    <cellStyle name="Comma 2 3 35 18" xfId="7407"/>
    <cellStyle name="Comma 2 3 35 19" xfId="7408"/>
    <cellStyle name="Comma 2 3 35 2" xfId="7409"/>
    <cellStyle name="Comma 2 3 35 20" xfId="7410"/>
    <cellStyle name="Comma 2 3 35 21" xfId="7411"/>
    <cellStyle name="Comma 2 3 35 22" xfId="7412"/>
    <cellStyle name="Comma 2 3 35 23" xfId="7413"/>
    <cellStyle name="Comma 2 3 35 24" xfId="7414"/>
    <cellStyle name="Comma 2 3 35 25" xfId="7415"/>
    <cellStyle name="Comma 2 3 35 26" xfId="7416"/>
    <cellStyle name="Comma 2 3 35 3" xfId="7417"/>
    <cellStyle name="Comma 2 3 35 4" xfId="7418"/>
    <cellStyle name="Comma 2 3 35 5" xfId="7419"/>
    <cellStyle name="Comma 2 3 35 6" xfId="7420"/>
    <cellStyle name="Comma 2 3 35 7" xfId="7421"/>
    <cellStyle name="Comma 2 3 35 8" xfId="7422"/>
    <cellStyle name="Comma 2 3 35 9" xfId="7423"/>
    <cellStyle name="Comma 2 3 36" xfId="7424"/>
    <cellStyle name="Comma 2 3 37" xfId="7425"/>
    <cellStyle name="Comma 2 3 38" xfId="7426"/>
    <cellStyle name="Comma 2 3 39" xfId="7427"/>
    <cellStyle name="Comma 2 3 4" xfId="1183"/>
    <cellStyle name="Comma 2 3 4 2" xfId="7428"/>
    <cellStyle name="Comma 2 3 4 3" xfId="44172"/>
    <cellStyle name="Comma 2 3 40" xfId="7429"/>
    <cellStyle name="Comma 2 3 41" xfId="7430"/>
    <cellStyle name="Comma 2 3 42" xfId="7431"/>
    <cellStyle name="Comma 2 3 43" xfId="7432"/>
    <cellStyle name="Comma 2 3 44" xfId="7433"/>
    <cellStyle name="Comma 2 3 45" xfId="7434"/>
    <cellStyle name="Comma 2 3 46" xfId="7435"/>
    <cellStyle name="Comma 2 3 47" xfId="7436"/>
    <cellStyle name="Comma 2 3 48" xfId="7437"/>
    <cellStyle name="Comma 2 3 49" xfId="7438"/>
    <cellStyle name="Comma 2 3 5" xfId="1184"/>
    <cellStyle name="Comma 2 3 5 2" xfId="7439"/>
    <cellStyle name="Comma 2 3 5 3" xfId="44173"/>
    <cellStyle name="Comma 2 3 50" xfId="7440"/>
    <cellStyle name="Comma 2 3 51" xfId="7441"/>
    <cellStyle name="Comma 2 3 52" xfId="7442"/>
    <cellStyle name="Comma 2 3 53" xfId="7443"/>
    <cellStyle name="Comma 2 3 54" xfId="7444"/>
    <cellStyle name="Comma 2 3 55" xfId="7445"/>
    <cellStyle name="Comma 2 3 56" xfId="7446"/>
    <cellStyle name="Comma 2 3 57" xfId="7447"/>
    <cellStyle name="Comma 2 3 58" xfId="7448"/>
    <cellStyle name="Comma 2 3 59" xfId="7449"/>
    <cellStyle name="Comma 2 3 6" xfId="7450"/>
    <cellStyle name="Comma 2 3 6 2" xfId="44174"/>
    <cellStyle name="Comma 2 3 60" xfId="7451"/>
    <cellStyle name="Comma 2 3 61" xfId="7452"/>
    <cellStyle name="Comma 2 3 62" xfId="7453"/>
    <cellStyle name="Comma 2 3 63" xfId="7454"/>
    <cellStyle name="Comma 2 3 64" xfId="7455"/>
    <cellStyle name="Comma 2 3 65" xfId="7456"/>
    <cellStyle name="Comma 2 3 66" xfId="7457"/>
    <cellStyle name="Comma 2 3 67" xfId="49757"/>
    <cellStyle name="Comma 2 3 7" xfId="7458"/>
    <cellStyle name="Comma 2 3 8" xfId="7459"/>
    <cellStyle name="Comma 2 3 8 2" xfId="7460"/>
    <cellStyle name="Comma 2 3 8 2 2" xfId="7461"/>
    <cellStyle name="Comma 2 3 8 2 2 2" xfId="7462"/>
    <cellStyle name="Comma 2 3 8 2 2 2 2" xfId="7463"/>
    <cellStyle name="Comma 2 3 8 2 2 2 3" xfId="7464"/>
    <cellStyle name="Comma 2 3 8 2 2 2 4" xfId="7465"/>
    <cellStyle name="Comma 2 3 8 2 2 2 5" xfId="7466"/>
    <cellStyle name="Comma 2 3 8 2 2 2 6" xfId="7467"/>
    <cellStyle name="Comma 2 3 8 2 2 3" xfId="7468"/>
    <cellStyle name="Comma 2 3 8 2 2 4" xfId="7469"/>
    <cellStyle name="Comma 2 3 8 2 2 5" xfId="7470"/>
    <cellStyle name="Comma 2 3 8 2 2 6" xfId="7471"/>
    <cellStyle name="Comma 2 3 8 2 3" xfId="7472"/>
    <cellStyle name="Comma 2 3 8 2 4" xfId="7473"/>
    <cellStyle name="Comma 2 3 8 2 5" xfId="7474"/>
    <cellStyle name="Comma 2 3 8 2 6" xfId="7475"/>
    <cellStyle name="Comma 2 3 8 2 7" xfId="7476"/>
    <cellStyle name="Comma 2 3 8 3" xfId="7477"/>
    <cellStyle name="Comma 2 3 8 4" xfId="7478"/>
    <cellStyle name="Comma 2 3 8 5" xfId="7479"/>
    <cellStyle name="Comma 2 3 8 6" xfId="7480"/>
    <cellStyle name="Comma 2 3 8 7" xfId="7481"/>
    <cellStyle name="Comma 2 3 9" xfId="7482"/>
    <cellStyle name="Comma 2 3_Book1sarah" xfId="44175"/>
    <cellStyle name="Comma 2 30" xfId="7483"/>
    <cellStyle name="Comma 2 30 10" xfId="7484"/>
    <cellStyle name="Comma 2 30 11" xfId="7485"/>
    <cellStyle name="Comma 2 30 12" xfId="7486"/>
    <cellStyle name="Comma 2 30 13" xfId="7487"/>
    <cellStyle name="Comma 2 30 14" xfId="7488"/>
    <cellStyle name="Comma 2 30 15" xfId="7489"/>
    <cellStyle name="Comma 2 30 16" xfId="7490"/>
    <cellStyle name="Comma 2 30 17" xfId="7491"/>
    <cellStyle name="Comma 2 30 18" xfId="7492"/>
    <cellStyle name="Comma 2 30 19" xfId="7493"/>
    <cellStyle name="Comma 2 30 2" xfId="7494"/>
    <cellStyle name="Comma 2 30 2 2" xfId="7495"/>
    <cellStyle name="Comma 2 30 2 2 2" xfId="7496"/>
    <cellStyle name="Comma 2 30 2 2 3" xfId="7497"/>
    <cellStyle name="Comma 2 30 2 2 4" xfId="7498"/>
    <cellStyle name="Comma 2 30 2 2 5" xfId="7499"/>
    <cellStyle name="Comma 2 30 2 2 6" xfId="7500"/>
    <cellStyle name="Comma 2 30 2 3" xfId="7501"/>
    <cellStyle name="Comma 2 30 2 4" xfId="7502"/>
    <cellStyle name="Comma 2 30 2 5" xfId="7503"/>
    <cellStyle name="Comma 2 30 2 6" xfId="7504"/>
    <cellStyle name="Comma 2 30 20" xfId="7505"/>
    <cellStyle name="Comma 2 30 21" xfId="7506"/>
    <cellStyle name="Comma 2 30 22" xfId="7507"/>
    <cellStyle name="Comma 2 30 23" xfId="7508"/>
    <cellStyle name="Comma 2 30 24" xfId="7509"/>
    <cellStyle name="Comma 2 30 25" xfId="7510"/>
    <cellStyle name="Comma 2 30 26" xfId="7511"/>
    <cellStyle name="Comma 2 30 27" xfId="44176"/>
    <cellStyle name="Comma 2 30 3" xfId="7512"/>
    <cellStyle name="Comma 2 30 4" xfId="7513"/>
    <cellStyle name="Comma 2 30 5" xfId="7514"/>
    <cellStyle name="Comma 2 30 6" xfId="7515"/>
    <cellStyle name="Comma 2 30 7" xfId="7516"/>
    <cellStyle name="Comma 2 30 8" xfId="7517"/>
    <cellStyle name="Comma 2 30 9" xfId="7518"/>
    <cellStyle name="Comma 2 31" xfId="7519"/>
    <cellStyle name="Comma 2 31 10" xfId="7520"/>
    <cellStyle name="Comma 2 31 11" xfId="7521"/>
    <cellStyle name="Comma 2 31 12" xfId="7522"/>
    <cellStyle name="Comma 2 31 13" xfId="7523"/>
    <cellStyle name="Comma 2 31 14" xfId="7524"/>
    <cellStyle name="Comma 2 31 15" xfId="7525"/>
    <cellStyle name="Comma 2 31 16" xfId="7526"/>
    <cellStyle name="Comma 2 31 17" xfId="7527"/>
    <cellStyle name="Comma 2 31 18" xfId="7528"/>
    <cellStyle name="Comma 2 31 19" xfId="7529"/>
    <cellStyle name="Comma 2 31 2" xfId="7530"/>
    <cellStyle name="Comma 2 31 2 2" xfId="7531"/>
    <cellStyle name="Comma 2 31 2 2 2" xfId="7532"/>
    <cellStyle name="Comma 2 31 2 2 3" xfId="7533"/>
    <cellStyle name="Comma 2 31 2 2 4" xfId="7534"/>
    <cellStyle name="Comma 2 31 2 2 5" xfId="7535"/>
    <cellStyle name="Comma 2 31 2 2 6" xfId="7536"/>
    <cellStyle name="Comma 2 31 2 3" xfId="7537"/>
    <cellStyle name="Comma 2 31 2 4" xfId="7538"/>
    <cellStyle name="Comma 2 31 2 5" xfId="7539"/>
    <cellStyle name="Comma 2 31 2 6" xfId="7540"/>
    <cellStyle name="Comma 2 31 20" xfId="7541"/>
    <cellStyle name="Comma 2 31 21" xfId="7542"/>
    <cellStyle name="Comma 2 31 22" xfId="7543"/>
    <cellStyle name="Comma 2 31 23" xfId="7544"/>
    <cellStyle name="Comma 2 31 24" xfId="7545"/>
    <cellStyle name="Comma 2 31 25" xfId="7546"/>
    <cellStyle name="Comma 2 31 26" xfId="7547"/>
    <cellStyle name="Comma 2 31 27" xfId="44177"/>
    <cellStyle name="Comma 2 31 3" xfId="7548"/>
    <cellStyle name="Comma 2 31 4" xfId="7549"/>
    <cellStyle name="Comma 2 31 5" xfId="7550"/>
    <cellStyle name="Comma 2 31 6" xfId="7551"/>
    <cellStyle name="Comma 2 31 7" xfId="7552"/>
    <cellStyle name="Comma 2 31 8" xfId="7553"/>
    <cellStyle name="Comma 2 31 9" xfId="7554"/>
    <cellStyle name="Comma 2 32" xfId="7555"/>
    <cellStyle name="Comma 2 32 10" xfId="7556"/>
    <cellStyle name="Comma 2 32 11" xfId="7557"/>
    <cellStyle name="Comma 2 32 12" xfId="7558"/>
    <cellStyle name="Comma 2 32 13" xfId="7559"/>
    <cellStyle name="Comma 2 32 14" xfId="7560"/>
    <cellStyle name="Comma 2 32 15" xfId="7561"/>
    <cellStyle name="Comma 2 32 16" xfId="7562"/>
    <cellStyle name="Comma 2 32 17" xfId="7563"/>
    <cellStyle name="Comma 2 32 18" xfId="7564"/>
    <cellStyle name="Comma 2 32 19" xfId="7565"/>
    <cellStyle name="Comma 2 32 2" xfId="7566"/>
    <cellStyle name="Comma 2 32 2 2" xfId="7567"/>
    <cellStyle name="Comma 2 32 2 2 2" xfId="7568"/>
    <cellStyle name="Comma 2 32 2 2 3" xfId="7569"/>
    <cellStyle name="Comma 2 32 2 2 4" xfId="7570"/>
    <cellStyle name="Comma 2 32 2 2 5" xfId="7571"/>
    <cellStyle name="Comma 2 32 2 2 6" xfId="7572"/>
    <cellStyle name="Comma 2 32 2 3" xfId="7573"/>
    <cellStyle name="Comma 2 32 2 4" xfId="7574"/>
    <cellStyle name="Comma 2 32 2 5" xfId="7575"/>
    <cellStyle name="Comma 2 32 2 6" xfId="7576"/>
    <cellStyle name="Comma 2 32 20" xfId="7577"/>
    <cellStyle name="Comma 2 32 21" xfId="7578"/>
    <cellStyle name="Comma 2 32 22" xfId="7579"/>
    <cellStyle name="Comma 2 32 23" xfId="7580"/>
    <cellStyle name="Comma 2 32 24" xfId="7581"/>
    <cellStyle name="Comma 2 32 25" xfId="7582"/>
    <cellStyle name="Comma 2 32 26" xfId="7583"/>
    <cellStyle name="Comma 2 32 27" xfId="44178"/>
    <cellStyle name="Comma 2 32 3" xfId="7584"/>
    <cellStyle name="Comma 2 32 4" xfId="7585"/>
    <cellStyle name="Comma 2 32 5" xfId="7586"/>
    <cellStyle name="Comma 2 32 6" xfId="7587"/>
    <cellStyle name="Comma 2 32 7" xfId="7588"/>
    <cellStyle name="Comma 2 32 8" xfId="7589"/>
    <cellStyle name="Comma 2 32 9" xfId="7590"/>
    <cellStyle name="Comma 2 33" xfId="7591"/>
    <cellStyle name="Comma 2 33 10" xfId="7592"/>
    <cellStyle name="Comma 2 33 11" xfId="7593"/>
    <cellStyle name="Comma 2 33 12" xfId="7594"/>
    <cellStyle name="Comma 2 33 13" xfId="7595"/>
    <cellStyle name="Comma 2 33 14" xfId="7596"/>
    <cellStyle name="Comma 2 33 15" xfId="7597"/>
    <cellStyle name="Comma 2 33 16" xfId="7598"/>
    <cellStyle name="Comma 2 33 17" xfId="7599"/>
    <cellStyle name="Comma 2 33 18" xfId="7600"/>
    <cellStyle name="Comma 2 33 19" xfId="7601"/>
    <cellStyle name="Comma 2 33 2" xfId="7602"/>
    <cellStyle name="Comma 2 33 2 2" xfId="7603"/>
    <cellStyle name="Comma 2 33 2 2 2" xfId="7604"/>
    <cellStyle name="Comma 2 33 2 2 3" xfId="7605"/>
    <cellStyle name="Comma 2 33 2 2 4" xfId="7606"/>
    <cellStyle name="Comma 2 33 2 2 5" xfId="7607"/>
    <cellStyle name="Comma 2 33 2 2 6" xfId="7608"/>
    <cellStyle name="Comma 2 33 2 3" xfId="7609"/>
    <cellStyle name="Comma 2 33 2 4" xfId="7610"/>
    <cellStyle name="Comma 2 33 2 5" xfId="7611"/>
    <cellStyle name="Comma 2 33 2 6" xfId="7612"/>
    <cellStyle name="Comma 2 33 20" xfId="7613"/>
    <cellStyle name="Comma 2 33 21" xfId="7614"/>
    <cellStyle name="Comma 2 33 22" xfId="7615"/>
    <cellStyle name="Comma 2 33 23" xfId="7616"/>
    <cellStyle name="Comma 2 33 24" xfId="7617"/>
    <cellStyle name="Comma 2 33 25" xfId="7618"/>
    <cellStyle name="Comma 2 33 26" xfId="7619"/>
    <cellStyle name="Comma 2 33 27" xfId="44179"/>
    <cellStyle name="Comma 2 33 3" xfId="7620"/>
    <cellStyle name="Comma 2 33 4" xfId="7621"/>
    <cellStyle name="Comma 2 33 5" xfId="7622"/>
    <cellStyle name="Comma 2 33 6" xfId="7623"/>
    <cellStyle name="Comma 2 33 7" xfId="7624"/>
    <cellStyle name="Comma 2 33 8" xfId="7625"/>
    <cellStyle name="Comma 2 33 9" xfId="7626"/>
    <cellStyle name="Comma 2 34" xfId="7627"/>
    <cellStyle name="Comma 2 34 10" xfId="7628"/>
    <cellStyle name="Comma 2 34 11" xfId="7629"/>
    <cellStyle name="Comma 2 34 12" xfId="7630"/>
    <cellStyle name="Comma 2 34 13" xfId="7631"/>
    <cellStyle name="Comma 2 34 14" xfId="7632"/>
    <cellStyle name="Comma 2 34 15" xfId="7633"/>
    <cellStyle name="Comma 2 34 16" xfId="7634"/>
    <cellStyle name="Comma 2 34 17" xfId="7635"/>
    <cellStyle name="Comma 2 34 18" xfId="7636"/>
    <cellStyle name="Comma 2 34 19" xfId="7637"/>
    <cellStyle name="Comma 2 34 2" xfId="7638"/>
    <cellStyle name="Comma 2 34 2 2" xfId="7639"/>
    <cellStyle name="Comma 2 34 2 2 2" xfId="7640"/>
    <cellStyle name="Comma 2 34 2 2 3" xfId="7641"/>
    <cellStyle name="Comma 2 34 2 2 4" xfId="7642"/>
    <cellStyle name="Comma 2 34 2 2 5" xfId="7643"/>
    <cellStyle name="Comma 2 34 2 2 6" xfId="7644"/>
    <cellStyle name="Comma 2 34 2 3" xfId="7645"/>
    <cellStyle name="Comma 2 34 2 4" xfId="7646"/>
    <cellStyle name="Comma 2 34 2 5" xfId="7647"/>
    <cellStyle name="Comma 2 34 2 6" xfId="7648"/>
    <cellStyle name="Comma 2 34 20" xfId="7649"/>
    <cellStyle name="Comma 2 34 21" xfId="7650"/>
    <cellStyle name="Comma 2 34 22" xfId="7651"/>
    <cellStyle name="Comma 2 34 23" xfId="7652"/>
    <cellStyle name="Comma 2 34 24" xfId="7653"/>
    <cellStyle name="Comma 2 34 25" xfId="7654"/>
    <cellStyle name="Comma 2 34 26" xfId="7655"/>
    <cellStyle name="Comma 2 34 27" xfId="44180"/>
    <cellStyle name="Comma 2 34 3" xfId="7656"/>
    <cellStyle name="Comma 2 34 4" xfId="7657"/>
    <cellStyle name="Comma 2 34 5" xfId="7658"/>
    <cellStyle name="Comma 2 34 6" xfId="7659"/>
    <cellStyle name="Comma 2 34 7" xfId="7660"/>
    <cellStyle name="Comma 2 34 8" xfId="7661"/>
    <cellStyle name="Comma 2 34 9" xfId="7662"/>
    <cellStyle name="Comma 2 35" xfId="7663"/>
    <cellStyle name="Comma 2 35 10" xfId="7664"/>
    <cellStyle name="Comma 2 35 11" xfId="7665"/>
    <cellStyle name="Comma 2 35 12" xfId="7666"/>
    <cellStyle name="Comma 2 35 13" xfId="7667"/>
    <cellStyle name="Comma 2 35 14" xfId="7668"/>
    <cellStyle name="Comma 2 35 15" xfId="7669"/>
    <cellStyle name="Comma 2 35 16" xfId="7670"/>
    <cellStyle name="Comma 2 35 17" xfId="7671"/>
    <cellStyle name="Comma 2 35 18" xfId="7672"/>
    <cellStyle name="Comma 2 35 19" xfId="7673"/>
    <cellStyle name="Comma 2 35 2" xfId="7674"/>
    <cellStyle name="Comma 2 35 2 2" xfId="7675"/>
    <cellStyle name="Comma 2 35 2 2 2" xfId="7676"/>
    <cellStyle name="Comma 2 35 2 2 3" xfId="7677"/>
    <cellStyle name="Comma 2 35 2 2 4" xfId="7678"/>
    <cellStyle name="Comma 2 35 2 2 5" xfId="7679"/>
    <cellStyle name="Comma 2 35 2 2 6" xfId="7680"/>
    <cellStyle name="Comma 2 35 2 3" xfId="7681"/>
    <cellStyle name="Comma 2 35 2 4" xfId="7682"/>
    <cellStyle name="Comma 2 35 2 5" xfId="7683"/>
    <cellStyle name="Comma 2 35 2 6" xfId="7684"/>
    <cellStyle name="Comma 2 35 20" xfId="7685"/>
    <cellStyle name="Comma 2 35 21" xfId="7686"/>
    <cellStyle name="Comma 2 35 22" xfId="7687"/>
    <cellStyle name="Comma 2 35 23" xfId="7688"/>
    <cellStyle name="Comma 2 35 24" xfId="7689"/>
    <cellStyle name="Comma 2 35 25" xfId="7690"/>
    <cellStyle name="Comma 2 35 26" xfId="7691"/>
    <cellStyle name="Comma 2 35 27" xfId="44181"/>
    <cellStyle name="Comma 2 35 3" xfId="7692"/>
    <cellStyle name="Comma 2 35 4" xfId="7693"/>
    <cellStyle name="Comma 2 35 5" xfId="7694"/>
    <cellStyle name="Comma 2 35 6" xfId="7695"/>
    <cellStyle name="Comma 2 35 7" xfId="7696"/>
    <cellStyle name="Comma 2 35 8" xfId="7697"/>
    <cellStyle name="Comma 2 35 9" xfId="7698"/>
    <cellStyle name="Comma 2 36" xfId="7699"/>
    <cellStyle name="Comma 2 36 10" xfId="7700"/>
    <cellStyle name="Comma 2 36 11" xfId="7701"/>
    <cellStyle name="Comma 2 36 12" xfId="7702"/>
    <cellStyle name="Comma 2 36 13" xfId="7703"/>
    <cellStyle name="Comma 2 36 14" xfId="7704"/>
    <cellStyle name="Comma 2 36 15" xfId="7705"/>
    <cellStyle name="Comma 2 36 16" xfId="7706"/>
    <cellStyle name="Comma 2 36 17" xfId="7707"/>
    <cellStyle name="Comma 2 36 18" xfId="7708"/>
    <cellStyle name="Comma 2 36 19" xfId="7709"/>
    <cellStyle name="Comma 2 36 2" xfId="7710"/>
    <cellStyle name="Comma 2 36 2 2" xfId="7711"/>
    <cellStyle name="Comma 2 36 2 2 2" xfId="7712"/>
    <cellStyle name="Comma 2 36 2 2 3" xfId="7713"/>
    <cellStyle name="Comma 2 36 2 2 4" xfId="7714"/>
    <cellStyle name="Comma 2 36 2 2 5" xfId="7715"/>
    <cellStyle name="Comma 2 36 2 2 6" xfId="7716"/>
    <cellStyle name="Comma 2 36 2 3" xfId="7717"/>
    <cellStyle name="Comma 2 36 2 4" xfId="7718"/>
    <cellStyle name="Comma 2 36 2 5" xfId="7719"/>
    <cellStyle name="Comma 2 36 2 6" xfId="7720"/>
    <cellStyle name="Comma 2 36 20" xfId="7721"/>
    <cellStyle name="Comma 2 36 21" xfId="7722"/>
    <cellStyle name="Comma 2 36 22" xfId="7723"/>
    <cellStyle name="Comma 2 36 23" xfId="7724"/>
    <cellStyle name="Comma 2 36 24" xfId="7725"/>
    <cellStyle name="Comma 2 36 25" xfId="7726"/>
    <cellStyle name="Comma 2 36 26" xfId="7727"/>
    <cellStyle name="Comma 2 36 27" xfId="44182"/>
    <cellStyle name="Comma 2 36 3" xfId="7728"/>
    <cellStyle name="Comma 2 36 4" xfId="7729"/>
    <cellStyle name="Comma 2 36 5" xfId="7730"/>
    <cellStyle name="Comma 2 36 6" xfId="7731"/>
    <cellStyle name="Comma 2 36 7" xfId="7732"/>
    <cellStyle name="Comma 2 36 8" xfId="7733"/>
    <cellStyle name="Comma 2 36 9" xfId="7734"/>
    <cellStyle name="Comma 2 37" xfId="7735"/>
    <cellStyle name="Comma 2 37 10" xfId="7736"/>
    <cellStyle name="Comma 2 37 11" xfId="7737"/>
    <cellStyle name="Comma 2 37 12" xfId="7738"/>
    <cellStyle name="Comma 2 37 13" xfId="7739"/>
    <cellStyle name="Comma 2 37 14" xfId="7740"/>
    <cellStyle name="Comma 2 37 15" xfId="7741"/>
    <cellStyle name="Comma 2 37 16" xfId="7742"/>
    <cellStyle name="Comma 2 37 17" xfId="7743"/>
    <cellStyle name="Comma 2 37 18" xfId="7744"/>
    <cellStyle name="Comma 2 37 19" xfId="7745"/>
    <cellStyle name="Comma 2 37 2" xfId="7746"/>
    <cellStyle name="Comma 2 37 2 2" xfId="7747"/>
    <cellStyle name="Comma 2 37 2 2 2" xfId="7748"/>
    <cellStyle name="Comma 2 37 2 2 3" xfId="7749"/>
    <cellStyle name="Comma 2 37 2 2 4" xfId="7750"/>
    <cellStyle name="Comma 2 37 2 2 5" xfId="7751"/>
    <cellStyle name="Comma 2 37 2 2 6" xfId="7752"/>
    <cellStyle name="Comma 2 37 2 3" xfId="7753"/>
    <cellStyle name="Comma 2 37 2 4" xfId="7754"/>
    <cellStyle name="Comma 2 37 2 5" xfId="7755"/>
    <cellStyle name="Comma 2 37 2 6" xfId="7756"/>
    <cellStyle name="Comma 2 37 20" xfId="7757"/>
    <cellStyle name="Comma 2 37 21" xfId="7758"/>
    <cellStyle name="Comma 2 37 22" xfId="7759"/>
    <cellStyle name="Comma 2 37 23" xfId="7760"/>
    <cellStyle name="Comma 2 37 24" xfId="7761"/>
    <cellStyle name="Comma 2 37 25" xfId="7762"/>
    <cellStyle name="Comma 2 37 26" xfId="7763"/>
    <cellStyle name="Comma 2 37 27" xfId="44183"/>
    <cellStyle name="Comma 2 37 3" xfId="7764"/>
    <cellStyle name="Comma 2 37 4" xfId="7765"/>
    <cellStyle name="Comma 2 37 5" xfId="7766"/>
    <cellStyle name="Comma 2 37 6" xfId="7767"/>
    <cellStyle name="Comma 2 37 7" xfId="7768"/>
    <cellStyle name="Comma 2 37 8" xfId="7769"/>
    <cellStyle name="Comma 2 37 9" xfId="7770"/>
    <cellStyle name="Comma 2 38" xfId="7771"/>
    <cellStyle name="Comma 2 38 10" xfId="7772"/>
    <cellStyle name="Comma 2 38 11" xfId="7773"/>
    <cellStyle name="Comma 2 38 12" xfId="7774"/>
    <cellStyle name="Comma 2 38 13" xfId="7775"/>
    <cellStyle name="Comma 2 38 14" xfId="7776"/>
    <cellStyle name="Comma 2 38 15" xfId="7777"/>
    <cellStyle name="Comma 2 38 16" xfId="7778"/>
    <cellStyle name="Comma 2 38 17" xfId="7779"/>
    <cellStyle name="Comma 2 38 18" xfId="7780"/>
    <cellStyle name="Comma 2 38 19" xfId="7781"/>
    <cellStyle name="Comma 2 38 2" xfId="7782"/>
    <cellStyle name="Comma 2 38 2 2" xfId="7783"/>
    <cellStyle name="Comma 2 38 2 2 2" xfId="7784"/>
    <cellStyle name="Comma 2 38 2 2 3" xfId="7785"/>
    <cellStyle name="Comma 2 38 2 2 4" xfId="7786"/>
    <cellStyle name="Comma 2 38 2 2 5" xfId="7787"/>
    <cellStyle name="Comma 2 38 2 2 6" xfId="7788"/>
    <cellStyle name="Comma 2 38 2 3" xfId="7789"/>
    <cellStyle name="Comma 2 38 2 4" xfId="7790"/>
    <cellStyle name="Comma 2 38 2 5" xfId="7791"/>
    <cellStyle name="Comma 2 38 2 6" xfId="7792"/>
    <cellStyle name="Comma 2 38 20" xfId="7793"/>
    <cellStyle name="Comma 2 38 21" xfId="7794"/>
    <cellStyle name="Comma 2 38 22" xfId="7795"/>
    <cellStyle name="Comma 2 38 23" xfId="7796"/>
    <cellStyle name="Comma 2 38 24" xfId="7797"/>
    <cellStyle name="Comma 2 38 25" xfId="7798"/>
    <cellStyle name="Comma 2 38 26" xfId="7799"/>
    <cellStyle name="Comma 2 38 27" xfId="44184"/>
    <cellStyle name="Comma 2 38 3" xfId="7800"/>
    <cellStyle name="Comma 2 38 4" xfId="7801"/>
    <cellStyle name="Comma 2 38 5" xfId="7802"/>
    <cellStyle name="Comma 2 38 6" xfId="7803"/>
    <cellStyle name="Comma 2 38 7" xfId="7804"/>
    <cellStyle name="Comma 2 38 8" xfId="7805"/>
    <cellStyle name="Comma 2 38 9" xfId="7806"/>
    <cellStyle name="Comma 2 39" xfId="7807"/>
    <cellStyle name="Comma 2 39 10" xfId="7808"/>
    <cellStyle name="Comma 2 39 11" xfId="7809"/>
    <cellStyle name="Comma 2 39 12" xfId="7810"/>
    <cellStyle name="Comma 2 39 13" xfId="7811"/>
    <cellStyle name="Comma 2 39 14" xfId="7812"/>
    <cellStyle name="Comma 2 39 15" xfId="7813"/>
    <cellStyle name="Comma 2 39 16" xfId="7814"/>
    <cellStyle name="Comma 2 39 17" xfId="7815"/>
    <cellStyle name="Comma 2 39 18" xfId="7816"/>
    <cellStyle name="Comma 2 39 19" xfId="7817"/>
    <cellStyle name="Comma 2 39 2" xfId="7818"/>
    <cellStyle name="Comma 2 39 2 2" xfId="7819"/>
    <cellStyle name="Comma 2 39 2 2 2" xfId="7820"/>
    <cellStyle name="Comma 2 39 2 2 3" xfId="7821"/>
    <cellStyle name="Comma 2 39 2 2 4" xfId="7822"/>
    <cellStyle name="Comma 2 39 2 2 5" xfId="7823"/>
    <cellStyle name="Comma 2 39 2 2 6" xfId="7824"/>
    <cellStyle name="Comma 2 39 2 3" xfId="7825"/>
    <cellStyle name="Comma 2 39 2 4" xfId="7826"/>
    <cellStyle name="Comma 2 39 2 5" xfId="7827"/>
    <cellStyle name="Comma 2 39 2 6" xfId="7828"/>
    <cellStyle name="Comma 2 39 20" xfId="7829"/>
    <cellStyle name="Comma 2 39 21" xfId="7830"/>
    <cellStyle name="Comma 2 39 22" xfId="7831"/>
    <cellStyle name="Comma 2 39 23" xfId="7832"/>
    <cellStyle name="Comma 2 39 24" xfId="7833"/>
    <cellStyle name="Comma 2 39 25" xfId="7834"/>
    <cellStyle name="Comma 2 39 26" xfId="7835"/>
    <cellStyle name="Comma 2 39 27" xfId="44185"/>
    <cellStyle name="Comma 2 39 3" xfId="7836"/>
    <cellStyle name="Comma 2 39 4" xfId="7837"/>
    <cellStyle name="Comma 2 39 5" xfId="7838"/>
    <cellStyle name="Comma 2 39 6" xfId="7839"/>
    <cellStyle name="Comma 2 39 7" xfId="7840"/>
    <cellStyle name="Comma 2 39 8" xfId="7841"/>
    <cellStyle name="Comma 2 39 9" xfId="7842"/>
    <cellStyle name="Comma 2 4" xfId="182"/>
    <cellStyle name="Comma 2 4 10" xfId="7843"/>
    <cellStyle name="Comma 2 4 11" xfId="7844"/>
    <cellStyle name="Comma 2 4 12" xfId="7845"/>
    <cellStyle name="Comma 2 4 13" xfId="7846"/>
    <cellStyle name="Comma 2 4 14" xfId="7847"/>
    <cellStyle name="Comma 2 4 15" xfId="7848"/>
    <cellStyle name="Comma 2 4 16" xfId="7849"/>
    <cellStyle name="Comma 2 4 17" xfId="7850"/>
    <cellStyle name="Comma 2 4 18" xfId="7851"/>
    <cellStyle name="Comma 2 4 19" xfId="7852"/>
    <cellStyle name="Comma 2 4 2" xfId="1185"/>
    <cellStyle name="Comma 2 4 2 10" xfId="7853"/>
    <cellStyle name="Comma 2 4 2 11" xfId="7854"/>
    <cellStyle name="Comma 2 4 2 12" xfId="7855"/>
    <cellStyle name="Comma 2 4 2 13" xfId="7856"/>
    <cellStyle name="Comma 2 4 2 14" xfId="7857"/>
    <cellStyle name="Comma 2 4 2 15" xfId="7858"/>
    <cellStyle name="Comma 2 4 2 16" xfId="7859"/>
    <cellStyle name="Comma 2 4 2 17" xfId="7860"/>
    <cellStyle name="Comma 2 4 2 18" xfId="7861"/>
    <cellStyle name="Comma 2 4 2 19" xfId="7862"/>
    <cellStyle name="Comma 2 4 2 2" xfId="7863"/>
    <cellStyle name="Comma 2 4 2 2 10" xfId="7864"/>
    <cellStyle name="Comma 2 4 2 2 11" xfId="7865"/>
    <cellStyle name="Comma 2 4 2 2 12" xfId="7866"/>
    <cellStyle name="Comma 2 4 2 2 13" xfId="7867"/>
    <cellStyle name="Comma 2 4 2 2 14" xfId="7868"/>
    <cellStyle name="Comma 2 4 2 2 15" xfId="7869"/>
    <cellStyle name="Comma 2 4 2 2 16" xfId="7870"/>
    <cellStyle name="Comma 2 4 2 2 17" xfId="7871"/>
    <cellStyle name="Comma 2 4 2 2 18" xfId="7872"/>
    <cellStyle name="Comma 2 4 2 2 19" xfId="7873"/>
    <cellStyle name="Comma 2 4 2 2 2" xfId="7874"/>
    <cellStyle name="Comma 2 4 2 2 2 10" xfId="7875"/>
    <cellStyle name="Comma 2 4 2 2 2 11" xfId="7876"/>
    <cellStyle name="Comma 2 4 2 2 2 12" xfId="7877"/>
    <cellStyle name="Comma 2 4 2 2 2 13" xfId="7878"/>
    <cellStyle name="Comma 2 4 2 2 2 14" xfId="7879"/>
    <cellStyle name="Comma 2 4 2 2 2 15" xfId="7880"/>
    <cellStyle name="Comma 2 4 2 2 2 16" xfId="7881"/>
    <cellStyle name="Comma 2 4 2 2 2 17" xfId="7882"/>
    <cellStyle name="Comma 2 4 2 2 2 18" xfId="7883"/>
    <cellStyle name="Comma 2 4 2 2 2 19" xfId="7884"/>
    <cellStyle name="Comma 2 4 2 2 2 2" xfId="7885"/>
    <cellStyle name="Comma 2 4 2 2 2 2 10" xfId="7886"/>
    <cellStyle name="Comma 2 4 2 2 2 2 11" xfId="7887"/>
    <cellStyle name="Comma 2 4 2 2 2 2 12" xfId="7888"/>
    <cellStyle name="Comma 2 4 2 2 2 2 13" xfId="7889"/>
    <cellStyle name="Comma 2 4 2 2 2 2 14" xfId="7890"/>
    <cellStyle name="Comma 2 4 2 2 2 2 15" xfId="7891"/>
    <cellStyle name="Comma 2 4 2 2 2 2 16" xfId="7892"/>
    <cellStyle name="Comma 2 4 2 2 2 2 17" xfId="7893"/>
    <cellStyle name="Comma 2 4 2 2 2 2 18" xfId="7894"/>
    <cellStyle name="Comma 2 4 2 2 2 2 19" xfId="7895"/>
    <cellStyle name="Comma 2 4 2 2 2 2 2" xfId="7896"/>
    <cellStyle name="Comma 2 4 2 2 2 2 2 10" xfId="7897"/>
    <cellStyle name="Comma 2 4 2 2 2 2 2 11" xfId="7898"/>
    <cellStyle name="Comma 2 4 2 2 2 2 2 12" xfId="7899"/>
    <cellStyle name="Comma 2 4 2 2 2 2 2 13" xfId="7900"/>
    <cellStyle name="Comma 2 4 2 2 2 2 2 14" xfId="7901"/>
    <cellStyle name="Comma 2 4 2 2 2 2 2 15" xfId="7902"/>
    <cellStyle name="Comma 2 4 2 2 2 2 2 16" xfId="7903"/>
    <cellStyle name="Comma 2 4 2 2 2 2 2 17" xfId="7904"/>
    <cellStyle name="Comma 2 4 2 2 2 2 2 18" xfId="7905"/>
    <cellStyle name="Comma 2 4 2 2 2 2 2 19" xfId="7906"/>
    <cellStyle name="Comma 2 4 2 2 2 2 2 2" xfId="7907"/>
    <cellStyle name="Comma 2 4 2 2 2 2 2 2 2" xfId="7908"/>
    <cellStyle name="Comma 2 4 2 2 2 2 2 20" xfId="7909"/>
    <cellStyle name="Comma 2 4 2 2 2 2 2 21" xfId="7910"/>
    <cellStyle name="Comma 2 4 2 2 2 2 2 22" xfId="7911"/>
    <cellStyle name="Comma 2 4 2 2 2 2 2 23" xfId="7912"/>
    <cellStyle name="Comma 2 4 2 2 2 2 2 24" xfId="7913"/>
    <cellStyle name="Comma 2 4 2 2 2 2 2 25" xfId="7914"/>
    <cellStyle name="Comma 2 4 2 2 2 2 2 26" xfId="7915"/>
    <cellStyle name="Comma 2 4 2 2 2 2 2 3" xfId="7916"/>
    <cellStyle name="Comma 2 4 2 2 2 2 2 4" xfId="7917"/>
    <cellStyle name="Comma 2 4 2 2 2 2 2 5" xfId="7918"/>
    <cellStyle name="Comma 2 4 2 2 2 2 2 6" xfId="7919"/>
    <cellStyle name="Comma 2 4 2 2 2 2 2 7" xfId="7920"/>
    <cellStyle name="Comma 2 4 2 2 2 2 2 8" xfId="7921"/>
    <cellStyle name="Comma 2 4 2 2 2 2 2 9" xfId="7922"/>
    <cellStyle name="Comma 2 4 2 2 2 2 20" xfId="7923"/>
    <cellStyle name="Comma 2 4 2 2 2 2 21" xfId="7924"/>
    <cellStyle name="Comma 2 4 2 2 2 2 22" xfId="7925"/>
    <cellStyle name="Comma 2 4 2 2 2 2 23" xfId="7926"/>
    <cellStyle name="Comma 2 4 2 2 2 2 24" xfId="7927"/>
    <cellStyle name="Comma 2 4 2 2 2 2 25" xfId="7928"/>
    <cellStyle name="Comma 2 4 2 2 2 2 26" xfId="7929"/>
    <cellStyle name="Comma 2 4 2 2 2 2 3" xfId="7930"/>
    <cellStyle name="Comma 2 4 2 2 2 2 4" xfId="7931"/>
    <cellStyle name="Comma 2 4 2 2 2 2 5" xfId="7932"/>
    <cellStyle name="Comma 2 4 2 2 2 2 6" xfId="7933"/>
    <cellStyle name="Comma 2 4 2 2 2 2 7" xfId="7934"/>
    <cellStyle name="Comma 2 4 2 2 2 2 8" xfId="7935"/>
    <cellStyle name="Comma 2 4 2 2 2 2 9" xfId="7936"/>
    <cellStyle name="Comma 2 4 2 2 2 20" xfId="7937"/>
    <cellStyle name="Comma 2 4 2 2 2 21" xfId="7938"/>
    <cellStyle name="Comma 2 4 2 2 2 22" xfId="7939"/>
    <cellStyle name="Comma 2 4 2 2 2 23" xfId="7940"/>
    <cellStyle name="Comma 2 4 2 2 2 24" xfId="7941"/>
    <cellStyle name="Comma 2 4 2 2 2 25" xfId="7942"/>
    <cellStyle name="Comma 2 4 2 2 2 26" xfId="7943"/>
    <cellStyle name="Comma 2 4 2 2 2 27" xfId="7944"/>
    <cellStyle name="Comma 2 4 2 2 2 3" xfId="7945"/>
    <cellStyle name="Comma 2 4 2 2 2 3 2" xfId="7946"/>
    <cellStyle name="Comma 2 4 2 2 2 3 3" xfId="7947"/>
    <cellStyle name="Comma 2 4 2 2 2 3 4" xfId="7948"/>
    <cellStyle name="Comma 2 4 2 2 2 3 5" xfId="7949"/>
    <cellStyle name="Comma 2 4 2 2 2 3 6" xfId="7950"/>
    <cellStyle name="Comma 2 4 2 2 2 4" xfId="7951"/>
    <cellStyle name="Comma 2 4 2 2 2 5" xfId="7952"/>
    <cellStyle name="Comma 2 4 2 2 2 6" xfId="7953"/>
    <cellStyle name="Comma 2 4 2 2 2 7" xfId="7954"/>
    <cellStyle name="Comma 2 4 2 2 2 8" xfId="7955"/>
    <cellStyle name="Comma 2 4 2 2 2 9" xfId="7956"/>
    <cellStyle name="Comma 2 4 2 2 20" xfId="7957"/>
    <cellStyle name="Comma 2 4 2 2 21" xfId="7958"/>
    <cellStyle name="Comma 2 4 2 2 22" xfId="7959"/>
    <cellStyle name="Comma 2 4 2 2 23" xfId="7960"/>
    <cellStyle name="Comma 2 4 2 2 24" xfId="7961"/>
    <cellStyle name="Comma 2 4 2 2 25" xfId="7962"/>
    <cellStyle name="Comma 2 4 2 2 26" xfId="7963"/>
    <cellStyle name="Comma 2 4 2 2 27" xfId="7964"/>
    <cellStyle name="Comma 2 4 2 2 28" xfId="7965"/>
    <cellStyle name="Comma 2 4 2 2 29" xfId="7966"/>
    <cellStyle name="Comma 2 4 2 2 3" xfId="7967"/>
    <cellStyle name="Comma 2 4 2 2 30" xfId="7968"/>
    <cellStyle name="Comma 2 4 2 2 31" xfId="7969"/>
    <cellStyle name="Comma 2 4 2 2 32" xfId="7970"/>
    <cellStyle name="Comma 2 4 2 2 33" xfId="7971"/>
    <cellStyle name="Comma 2 4 2 2 34" xfId="7972"/>
    <cellStyle name="Comma 2 4 2 2 35" xfId="7973"/>
    <cellStyle name="Comma 2 4 2 2 36" xfId="7974"/>
    <cellStyle name="Comma 2 4 2 2 37" xfId="7975"/>
    <cellStyle name="Comma 2 4 2 2 38" xfId="44186"/>
    <cellStyle name="Comma 2 4 2 2 4" xfId="7976"/>
    <cellStyle name="Comma 2 4 2 2 5" xfId="7977"/>
    <cellStyle name="Comma 2 4 2 2 6" xfId="7978"/>
    <cellStyle name="Comma 2 4 2 2 7" xfId="7979"/>
    <cellStyle name="Comma 2 4 2 2 8" xfId="7980"/>
    <cellStyle name="Comma 2 4 2 2 9" xfId="7981"/>
    <cellStyle name="Comma 2 4 2 20" xfId="7982"/>
    <cellStyle name="Comma 2 4 2 21" xfId="7983"/>
    <cellStyle name="Comma 2 4 2 22" xfId="7984"/>
    <cellStyle name="Comma 2 4 2 23" xfId="7985"/>
    <cellStyle name="Comma 2 4 2 24" xfId="7986"/>
    <cellStyle name="Comma 2 4 2 25" xfId="7987"/>
    <cellStyle name="Comma 2 4 2 26" xfId="7988"/>
    <cellStyle name="Comma 2 4 2 27" xfId="7989"/>
    <cellStyle name="Comma 2 4 2 28" xfId="7990"/>
    <cellStyle name="Comma 2 4 2 29" xfId="7991"/>
    <cellStyle name="Comma 2 4 2 3" xfId="7992"/>
    <cellStyle name="Comma 2 4 2 3 10" xfId="7993"/>
    <cellStyle name="Comma 2 4 2 3 11" xfId="7994"/>
    <cellStyle name="Comma 2 4 2 3 12" xfId="7995"/>
    <cellStyle name="Comma 2 4 2 3 13" xfId="7996"/>
    <cellStyle name="Comma 2 4 2 3 2" xfId="7997"/>
    <cellStyle name="Comma 2 4 2 3 2 10" xfId="7998"/>
    <cellStyle name="Comma 2 4 2 3 2 11" xfId="7999"/>
    <cellStyle name="Comma 2 4 2 3 2 12" xfId="8000"/>
    <cellStyle name="Comma 2 4 2 3 2 13" xfId="8001"/>
    <cellStyle name="Comma 2 4 2 3 2 2" xfId="8002"/>
    <cellStyle name="Comma 2 4 2 3 2 2 2" xfId="8003"/>
    <cellStyle name="Comma 2 4 2 3 2 2 3" xfId="8004"/>
    <cellStyle name="Comma 2 4 2 3 2 2 4" xfId="8005"/>
    <cellStyle name="Comma 2 4 2 3 2 2 5" xfId="8006"/>
    <cellStyle name="Comma 2 4 2 3 2 2 6" xfId="8007"/>
    <cellStyle name="Comma 2 4 2 3 2 3" xfId="8008"/>
    <cellStyle name="Comma 2 4 2 3 2 4" xfId="8009"/>
    <cellStyle name="Comma 2 4 2 3 2 5" xfId="8010"/>
    <cellStyle name="Comma 2 4 2 3 2 6" xfId="8011"/>
    <cellStyle name="Comma 2 4 2 3 2 7" xfId="8012"/>
    <cellStyle name="Comma 2 4 2 3 2 8" xfId="8013"/>
    <cellStyle name="Comma 2 4 2 3 2 9" xfId="8014"/>
    <cellStyle name="Comma 2 4 2 3 3" xfId="8015"/>
    <cellStyle name="Comma 2 4 2 3 3 2" xfId="8016"/>
    <cellStyle name="Comma 2 4 2 3 3 3" xfId="8017"/>
    <cellStyle name="Comma 2 4 2 3 3 4" xfId="8018"/>
    <cellStyle name="Comma 2 4 2 3 3 5" xfId="8019"/>
    <cellStyle name="Comma 2 4 2 3 3 6" xfId="8020"/>
    <cellStyle name="Comma 2 4 2 3 4" xfId="8021"/>
    <cellStyle name="Comma 2 4 2 3 5" xfId="8022"/>
    <cellStyle name="Comma 2 4 2 3 6" xfId="8023"/>
    <cellStyle name="Comma 2 4 2 3 7" xfId="8024"/>
    <cellStyle name="Comma 2 4 2 3 8" xfId="8025"/>
    <cellStyle name="Comma 2 4 2 3 9" xfId="8026"/>
    <cellStyle name="Comma 2 4 2 30" xfId="8027"/>
    <cellStyle name="Comma 2 4 2 31" xfId="8028"/>
    <cellStyle name="Comma 2 4 2 32" xfId="8029"/>
    <cellStyle name="Comma 2 4 2 33" xfId="8030"/>
    <cellStyle name="Comma 2 4 2 34" xfId="8031"/>
    <cellStyle name="Comma 2 4 2 35" xfId="8032"/>
    <cellStyle name="Comma 2 4 2 36" xfId="8033"/>
    <cellStyle name="Comma 2 4 2 37" xfId="8034"/>
    <cellStyle name="Comma 2 4 2 38" xfId="8035"/>
    <cellStyle name="Comma 2 4 2 39" xfId="8036"/>
    <cellStyle name="Comma 2 4 2 4" xfId="8037"/>
    <cellStyle name="Comma 2 4 2 40" xfId="2639"/>
    <cellStyle name="Comma 2 4 2 5" xfId="8038"/>
    <cellStyle name="Comma 2 4 2 6" xfId="8039"/>
    <cellStyle name="Comma 2 4 2 7" xfId="8040"/>
    <cellStyle name="Comma 2 4 2 8" xfId="8041"/>
    <cellStyle name="Comma 2 4 2 9" xfId="8042"/>
    <cellStyle name="Comma 2 4 20" xfId="8043"/>
    <cellStyle name="Comma 2 4 21" xfId="8044"/>
    <cellStyle name="Comma 2 4 22" xfId="8045"/>
    <cellStyle name="Comma 2 4 23" xfId="8046"/>
    <cellStyle name="Comma 2 4 24" xfId="8047"/>
    <cellStyle name="Comma 2 4 24 10" xfId="8048"/>
    <cellStyle name="Comma 2 4 24 11" xfId="8049"/>
    <cellStyle name="Comma 2 4 24 12" xfId="8050"/>
    <cellStyle name="Comma 2 4 24 13" xfId="8051"/>
    <cellStyle name="Comma 2 4 24 14" xfId="8052"/>
    <cellStyle name="Comma 2 4 24 15" xfId="8053"/>
    <cellStyle name="Comma 2 4 24 16" xfId="8054"/>
    <cellStyle name="Comma 2 4 24 17" xfId="8055"/>
    <cellStyle name="Comma 2 4 24 18" xfId="8056"/>
    <cellStyle name="Comma 2 4 24 19" xfId="8057"/>
    <cellStyle name="Comma 2 4 24 2" xfId="8058"/>
    <cellStyle name="Comma 2 4 24 2 10" xfId="8059"/>
    <cellStyle name="Comma 2 4 24 2 11" xfId="8060"/>
    <cellStyle name="Comma 2 4 24 2 12" xfId="8061"/>
    <cellStyle name="Comma 2 4 24 2 13" xfId="8062"/>
    <cellStyle name="Comma 2 4 24 2 14" xfId="8063"/>
    <cellStyle name="Comma 2 4 24 2 15" xfId="8064"/>
    <cellStyle name="Comma 2 4 24 2 16" xfId="8065"/>
    <cellStyle name="Comma 2 4 24 2 17" xfId="8066"/>
    <cellStyle name="Comma 2 4 24 2 18" xfId="8067"/>
    <cellStyle name="Comma 2 4 24 2 19" xfId="8068"/>
    <cellStyle name="Comma 2 4 24 2 2" xfId="8069"/>
    <cellStyle name="Comma 2 4 24 2 20" xfId="8070"/>
    <cellStyle name="Comma 2 4 24 2 21" xfId="8071"/>
    <cellStyle name="Comma 2 4 24 2 22" xfId="8072"/>
    <cellStyle name="Comma 2 4 24 2 23" xfId="8073"/>
    <cellStyle name="Comma 2 4 24 2 24" xfId="8074"/>
    <cellStyle name="Comma 2 4 24 2 25" xfId="8075"/>
    <cellStyle name="Comma 2 4 24 2 26" xfId="8076"/>
    <cellStyle name="Comma 2 4 24 2 3" xfId="8077"/>
    <cellStyle name="Comma 2 4 24 2 4" xfId="8078"/>
    <cellStyle name="Comma 2 4 24 2 5" xfId="8079"/>
    <cellStyle name="Comma 2 4 24 2 6" xfId="8080"/>
    <cellStyle name="Comma 2 4 24 2 7" xfId="8081"/>
    <cellStyle name="Comma 2 4 24 2 8" xfId="8082"/>
    <cellStyle name="Comma 2 4 24 2 9" xfId="8083"/>
    <cellStyle name="Comma 2 4 24 20" xfId="8084"/>
    <cellStyle name="Comma 2 4 24 21" xfId="8085"/>
    <cellStyle name="Comma 2 4 24 22" xfId="8086"/>
    <cellStyle name="Comma 2 4 24 23" xfId="8087"/>
    <cellStyle name="Comma 2 4 24 24" xfId="8088"/>
    <cellStyle name="Comma 2 4 24 25" xfId="8089"/>
    <cellStyle name="Comma 2 4 24 26" xfId="8090"/>
    <cellStyle name="Comma 2 4 24 3" xfId="8091"/>
    <cellStyle name="Comma 2 4 24 4" xfId="8092"/>
    <cellStyle name="Comma 2 4 24 5" xfId="8093"/>
    <cellStyle name="Comma 2 4 24 6" xfId="8094"/>
    <cellStyle name="Comma 2 4 24 7" xfId="8095"/>
    <cellStyle name="Comma 2 4 24 8" xfId="8096"/>
    <cellStyle name="Comma 2 4 24 9" xfId="8097"/>
    <cellStyle name="Comma 2 4 25" xfId="8098"/>
    <cellStyle name="Comma 2 4 26" xfId="8099"/>
    <cellStyle name="Comma 2 4 27" xfId="8100"/>
    <cellStyle name="Comma 2 4 28" xfId="8101"/>
    <cellStyle name="Comma 2 4 29" xfId="8102"/>
    <cellStyle name="Comma 2 4 3" xfId="1186"/>
    <cellStyle name="Comma 2 4 3 2" xfId="8104"/>
    <cellStyle name="Comma 2 4 3 3" xfId="8105"/>
    <cellStyle name="Comma 2 4 3 4" xfId="8106"/>
    <cellStyle name="Comma 2 4 3 5" xfId="8103"/>
    <cellStyle name="Comma 2 4 3 6" xfId="44187"/>
    <cellStyle name="Comma 2 4 30" xfId="8107"/>
    <cellStyle name="Comma 2 4 31" xfId="8108"/>
    <cellStyle name="Comma 2 4 32" xfId="8109"/>
    <cellStyle name="Comma 2 4 33" xfId="8110"/>
    <cellStyle name="Comma 2 4 34" xfId="8111"/>
    <cellStyle name="Comma 2 4 35" xfId="8112"/>
    <cellStyle name="Comma 2 4 35 10" xfId="8113"/>
    <cellStyle name="Comma 2 4 35 11" xfId="8114"/>
    <cellStyle name="Comma 2 4 35 12" xfId="8115"/>
    <cellStyle name="Comma 2 4 35 13" xfId="8116"/>
    <cellStyle name="Comma 2 4 35 14" xfId="8117"/>
    <cellStyle name="Comma 2 4 35 15" xfId="8118"/>
    <cellStyle name="Comma 2 4 35 16" xfId="8119"/>
    <cellStyle name="Comma 2 4 35 17" xfId="8120"/>
    <cellStyle name="Comma 2 4 35 18" xfId="8121"/>
    <cellStyle name="Comma 2 4 35 19" xfId="8122"/>
    <cellStyle name="Comma 2 4 35 2" xfId="8123"/>
    <cellStyle name="Comma 2 4 35 20" xfId="8124"/>
    <cellStyle name="Comma 2 4 35 21" xfId="8125"/>
    <cellStyle name="Comma 2 4 35 22" xfId="8126"/>
    <cellStyle name="Comma 2 4 35 23" xfId="8127"/>
    <cellStyle name="Comma 2 4 35 24" xfId="8128"/>
    <cellStyle name="Comma 2 4 35 25" xfId="8129"/>
    <cellStyle name="Comma 2 4 35 26" xfId="8130"/>
    <cellStyle name="Comma 2 4 35 3" xfId="8131"/>
    <cellStyle name="Comma 2 4 35 4" xfId="8132"/>
    <cellStyle name="Comma 2 4 35 5" xfId="8133"/>
    <cellStyle name="Comma 2 4 35 6" xfId="8134"/>
    <cellStyle name="Comma 2 4 35 7" xfId="8135"/>
    <cellStyle name="Comma 2 4 35 8" xfId="8136"/>
    <cellStyle name="Comma 2 4 35 9" xfId="8137"/>
    <cellStyle name="Comma 2 4 36" xfId="8138"/>
    <cellStyle name="Comma 2 4 37" xfId="8139"/>
    <cellStyle name="Comma 2 4 38" xfId="8140"/>
    <cellStyle name="Comma 2 4 39" xfId="8141"/>
    <cellStyle name="Comma 2 4 4" xfId="1187"/>
    <cellStyle name="Comma 2 4 4 2" xfId="8142"/>
    <cellStyle name="Comma 2 4 4 3" xfId="47743"/>
    <cellStyle name="Comma 2 4 40" xfId="8143"/>
    <cellStyle name="Comma 2 4 41" xfId="8144"/>
    <cellStyle name="Comma 2 4 42" xfId="8145"/>
    <cellStyle name="Comma 2 4 43" xfId="8146"/>
    <cellStyle name="Comma 2 4 44" xfId="8147"/>
    <cellStyle name="Comma 2 4 45" xfId="8148"/>
    <cellStyle name="Comma 2 4 46" xfId="8149"/>
    <cellStyle name="Comma 2 4 47" xfId="8150"/>
    <cellStyle name="Comma 2 4 48" xfId="8151"/>
    <cellStyle name="Comma 2 4 49" xfId="8152"/>
    <cellStyle name="Comma 2 4 5" xfId="8153"/>
    <cellStyle name="Comma 2 4 50" xfId="8154"/>
    <cellStyle name="Comma 2 4 51" xfId="8155"/>
    <cellStyle name="Comma 2 4 52" xfId="8156"/>
    <cellStyle name="Comma 2 4 53" xfId="8157"/>
    <cellStyle name="Comma 2 4 54" xfId="8158"/>
    <cellStyle name="Comma 2 4 55" xfId="8159"/>
    <cellStyle name="Comma 2 4 56" xfId="8160"/>
    <cellStyle name="Comma 2 4 57" xfId="8161"/>
    <cellStyle name="Comma 2 4 58" xfId="8162"/>
    <cellStyle name="Comma 2 4 59" xfId="8163"/>
    <cellStyle name="Comma 2 4 6" xfId="8164"/>
    <cellStyle name="Comma 2 4 60" xfId="8165"/>
    <cellStyle name="Comma 2 4 61" xfId="8166"/>
    <cellStyle name="Comma 2 4 62" xfId="8167"/>
    <cellStyle name="Comma 2 4 63" xfId="8168"/>
    <cellStyle name="Comma 2 4 64" xfId="8169"/>
    <cellStyle name="Comma 2 4 65" xfId="8170"/>
    <cellStyle name="Comma 2 4 66" xfId="8171"/>
    <cellStyle name="Comma 2 4 7" xfId="8172"/>
    <cellStyle name="Comma 2 4 8" xfId="8173"/>
    <cellStyle name="Comma 2 4 8 2" xfId="8174"/>
    <cellStyle name="Comma 2 4 8 2 2" xfId="8175"/>
    <cellStyle name="Comma 2 4 8 2 2 2" xfId="8176"/>
    <cellStyle name="Comma 2 4 8 2 2 2 2" xfId="8177"/>
    <cellStyle name="Comma 2 4 8 2 2 2 3" xfId="8178"/>
    <cellStyle name="Comma 2 4 8 2 2 2 4" xfId="8179"/>
    <cellStyle name="Comma 2 4 8 2 2 2 5" xfId="8180"/>
    <cellStyle name="Comma 2 4 8 2 2 2 6" xfId="8181"/>
    <cellStyle name="Comma 2 4 8 2 2 3" xfId="8182"/>
    <cellStyle name="Comma 2 4 8 2 2 4" xfId="8183"/>
    <cellStyle name="Comma 2 4 8 2 2 5" xfId="8184"/>
    <cellStyle name="Comma 2 4 8 2 2 6" xfId="8185"/>
    <cellStyle name="Comma 2 4 8 2 3" xfId="8186"/>
    <cellStyle name="Comma 2 4 8 2 4" xfId="8187"/>
    <cellStyle name="Comma 2 4 8 2 5" xfId="8188"/>
    <cellStyle name="Comma 2 4 8 2 6" xfId="8189"/>
    <cellStyle name="Comma 2 4 8 2 7" xfId="8190"/>
    <cellStyle name="Comma 2 4 8 3" xfId="8191"/>
    <cellStyle name="Comma 2 4 8 4" xfId="8192"/>
    <cellStyle name="Comma 2 4 8 5" xfId="8193"/>
    <cellStyle name="Comma 2 4 8 6" xfId="8194"/>
    <cellStyle name="Comma 2 4 8 7" xfId="8195"/>
    <cellStyle name="Comma 2 4 9" xfId="8196"/>
    <cellStyle name="Comma 2 40" xfId="8197"/>
    <cellStyle name="Comma 2 40 10" xfId="8198"/>
    <cellStyle name="Comma 2 40 11" xfId="8199"/>
    <cellStyle name="Comma 2 40 12" xfId="8200"/>
    <cellStyle name="Comma 2 40 13" xfId="8201"/>
    <cellStyle name="Comma 2 40 14" xfId="8202"/>
    <cellStyle name="Comma 2 40 15" xfId="8203"/>
    <cellStyle name="Comma 2 40 16" xfId="8204"/>
    <cellStyle name="Comma 2 40 17" xfId="8205"/>
    <cellStyle name="Comma 2 40 18" xfId="8206"/>
    <cellStyle name="Comma 2 40 19" xfId="8207"/>
    <cellStyle name="Comma 2 40 2" xfId="8208"/>
    <cellStyle name="Comma 2 40 2 2" xfId="8209"/>
    <cellStyle name="Comma 2 40 2 2 2" xfId="8210"/>
    <cellStyle name="Comma 2 40 2 2 3" xfId="8211"/>
    <cellStyle name="Comma 2 40 2 2 4" xfId="8212"/>
    <cellStyle name="Comma 2 40 2 2 5" xfId="8213"/>
    <cellStyle name="Comma 2 40 2 2 6" xfId="8214"/>
    <cellStyle name="Comma 2 40 2 3" xfId="8215"/>
    <cellStyle name="Comma 2 40 2 4" xfId="8216"/>
    <cellStyle name="Comma 2 40 2 5" xfId="8217"/>
    <cellStyle name="Comma 2 40 2 6" xfId="8218"/>
    <cellStyle name="Comma 2 40 20" xfId="8219"/>
    <cellStyle name="Comma 2 40 21" xfId="8220"/>
    <cellStyle name="Comma 2 40 22" xfId="8221"/>
    <cellStyle name="Comma 2 40 23" xfId="8222"/>
    <cellStyle name="Comma 2 40 24" xfId="8223"/>
    <cellStyle name="Comma 2 40 25" xfId="8224"/>
    <cellStyle name="Comma 2 40 26" xfId="8225"/>
    <cellStyle name="Comma 2 40 27" xfId="44188"/>
    <cellStyle name="Comma 2 40 3" xfId="8226"/>
    <cellStyle name="Comma 2 40 4" xfId="8227"/>
    <cellStyle name="Comma 2 40 5" xfId="8228"/>
    <cellStyle name="Comma 2 40 6" xfId="8229"/>
    <cellStyle name="Comma 2 40 7" xfId="8230"/>
    <cellStyle name="Comma 2 40 8" xfId="8231"/>
    <cellStyle name="Comma 2 40 9" xfId="8232"/>
    <cellStyle name="Comma 2 41" xfId="8233"/>
    <cellStyle name="Comma 2 41 10" xfId="8234"/>
    <cellStyle name="Comma 2 41 11" xfId="8235"/>
    <cellStyle name="Comma 2 41 12" xfId="8236"/>
    <cellStyle name="Comma 2 41 13" xfId="8237"/>
    <cellStyle name="Comma 2 41 14" xfId="8238"/>
    <cellStyle name="Comma 2 41 15" xfId="8239"/>
    <cellStyle name="Comma 2 41 16" xfId="8240"/>
    <cellStyle name="Comma 2 41 17" xfId="8241"/>
    <cellStyle name="Comma 2 41 18" xfId="8242"/>
    <cellStyle name="Comma 2 41 19" xfId="8243"/>
    <cellStyle name="Comma 2 41 2" xfId="8244"/>
    <cellStyle name="Comma 2 41 2 2" xfId="8245"/>
    <cellStyle name="Comma 2 41 2 2 2" xfId="8246"/>
    <cellStyle name="Comma 2 41 2 2 3" xfId="8247"/>
    <cellStyle name="Comma 2 41 2 2 4" xfId="8248"/>
    <cellStyle name="Comma 2 41 2 2 5" xfId="8249"/>
    <cellStyle name="Comma 2 41 2 2 6" xfId="8250"/>
    <cellStyle name="Comma 2 41 2 3" xfId="8251"/>
    <cellStyle name="Comma 2 41 2 4" xfId="8252"/>
    <cellStyle name="Comma 2 41 2 5" xfId="8253"/>
    <cellStyle name="Comma 2 41 2 6" xfId="8254"/>
    <cellStyle name="Comma 2 41 20" xfId="8255"/>
    <cellStyle name="Comma 2 41 21" xfId="8256"/>
    <cellStyle name="Comma 2 41 22" xfId="8257"/>
    <cellStyle name="Comma 2 41 23" xfId="8258"/>
    <cellStyle name="Comma 2 41 24" xfId="8259"/>
    <cellStyle name="Comma 2 41 25" xfId="8260"/>
    <cellStyle name="Comma 2 41 26" xfId="8261"/>
    <cellStyle name="Comma 2 41 27" xfId="44189"/>
    <cellStyle name="Comma 2 41 3" xfId="8262"/>
    <cellStyle name="Comma 2 41 4" xfId="8263"/>
    <cellStyle name="Comma 2 41 5" xfId="8264"/>
    <cellStyle name="Comma 2 41 6" xfId="8265"/>
    <cellStyle name="Comma 2 41 7" xfId="8266"/>
    <cellStyle name="Comma 2 41 8" xfId="8267"/>
    <cellStyle name="Comma 2 41 9" xfId="8268"/>
    <cellStyle name="Comma 2 42" xfId="8269"/>
    <cellStyle name="Comma 2 42 10" xfId="8270"/>
    <cellStyle name="Comma 2 42 11" xfId="8271"/>
    <cellStyle name="Comma 2 42 12" xfId="8272"/>
    <cellStyle name="Comma 2 42 13" xfId="8273"/>
    <cellStyle name="Comma 2 42 14" xfId="8274"/>
    <cellStyle name="Comma 2 42 15" xfId="8275"/>
    <cellStyle name="Comma 2 42 16" xfId="8276"/>
    <cellStyle name="Comma 2 42 17" xfId="8277"/>
    <cellStyle name="Comma 2 42 18" xfId="8278"/>
    <cellStyle name="Comma 2 42 19" xfId="8279"/>
    <cellStyle name="Comma 2 42 2" xfId="8280"/>
    <cellStyle name="Comma 2 42 2 2" xfId="8281"/>
    <cellStyle name="Comma 2 42 2 2 2" xfId="8282"/>
    <cellStyle name="Comma 2 42 2 2 3" xfId="8283"/>
    <cellStyle name="Comma 2 42 2 2 4" xfId="8284"/>
    <cellStyle name="Comma 2 42 2 2 5" xfId="8285"/>
    <cellStyle name="Comma 2 42 2 2 6" xfId="8286"/>
    <cellStyle name="Comma 2 42 2 3" xfId="8287"/>
    <cellStyle name="Comma 2 42 2 4" xfId="8288"/>
    <cellStyle name="Comma 2 42 2 5" xfId="8289"/>
    <cellStyle name="Comma 2 42 2 6" xfId="8290"/>
    <cellStyle name="Comma 2 42 20" xfId="8291"/>
    <cellStyle name="Comma 2 42 21" xfId="8292"/>
    <cellStyle name="Comma 2 42 22" xfId="8293"/>
    <cellStyle name="Comma 2 42 23" xfId="8294"/>
    <cellStyle name="Comma 2 42 24" xfId="8295"/>
    <cellStyle name="Comma 2 42 25" xfId="8296"/>
    <cellStyle name="Comma 2 42 26" xfId="8297"/>
    <cellStyle name="Comma 2 42 27" xfId="44190"/>
    <cellStyle name="Comma 2 42 3" xfId="8298"/>
    <cellStyle name="Comma 2 42 4" xfId="8299"/>
    <cellStyle name="Comma 2 42 5" xfId="8300"/>
    <cellStyle name="Comma 2 42 6" xfId="8301"/>
    <cellStyle name="Comma 2 42 7" xfId="8302"/>
    <cellStyle name="Comma 2 42 8" xfId="8303"/>
    <cellStyle name="Comma 2 42 9" xfId="8304"/>
    <cellStyle name="Comma 2 43" xfId="8305"/>
    <cellStyle name="Comma 2 43 10" xfId="8306"/>
    <cellStyle name="Comma 2 43 11" xfId="8307"/>
    <cellStyle name="Comma 2 43 12" xfId="8308"/>
    <cellStyle name="Comma 2 43 13" xfId="8309"/>
    <cellStyle name="Comma 2 43 14" xfId="8310"/>
    <cellStyle name="Comma 2 43 15" xfId="8311"/>
    <cellStyle name="Comma 2 43 16" xfId="8312"/>
    <cellStyle name="Comma 2 43 17" xfId="8313"/>
    <cellStyle name="Comma 2 43 18" xfId="8314"/>
    <cellStyle name="Comma 2 43 19" xfId="8315"/>
    <cellStyle name="Comma 2 43 2" xfId="8316"/>
    <cellStyle name="Comma 2 43 2 2" xfId="8317"/>
    <cellStyle name="Comma 2 43 2 2 2" xfId="8318"/>
    <cellStyle name="Comma 2 43 2 2 3" xfId="8319"/>
    <cellStyle name="Comma 2 43 2 2 4" xfId="8320"/>
    <cellStyle name="Comma 2 43 2 2 5" xfId="8321"/>
    <cellStyle name="Comma 2 43 2 2 6" xfId="8322"/>
    <cellStyle name="Comma 2 43 2 3" xfId="8323"/>
    <cellStyle name="Comma 2 43 2 4" xfId="8324"/>
    <cellStyle name="Comma 2 43 2 5" xfId="8325"/>
    <cellStyle name="Comma 2 43 2 6" xfId="8326"/>
    <cellStyle name="Comma 2 43 20" xfId="8327"/>
    <cellStyle name="Comma 2 43 21" xfId="8328"/>
    <cellStyle name="Comma 2 43 22" xfId="8329"/>
    <cellStyle name="Comma 2 43 23" xfId="8330"/>
    <cellStyle name="Comma 2 43 24" xfId="8331"/>
    <cellStyle name="Comma 2 43 25" xfId="8332"/>
    <cellStyle name="Comma 2 43 26" xfId="8333"/>
    <cellStyle name="Comma 2 43 27" xfId="44191"/>
    <cellStyle name="Comma 2 43 3" xfId="8334"/>
    <cellStyle name="Comma 2 43 4" xfId="8335"/>
    <cellStyle name="Comma 2 43 5" xfId="8336"/>
    <cellStyle name="Comma 2 43 6" xfId="8337"/>
    <cellStyle name="Comma 2 43 7" xfId="8338"/>
    <cellStyle name="Comma 2 43 8" xfId="8339"/>
    <cellStyle name="Comma 2 43 9" xfId="8340"/>
    <cellStyle name="Comma 2 44" xfId="8341"/>
    <cellStyle name="Comma 2 44 10" xfId="8342"/>
    <cellStyle name="Comma 2 44 11" xfId="8343"/>
    <cellStyle name="Comma 2 44 12" xfId="8344"/>
    <cellStyle name="Comma 2 44 13" xfId="8345"/>
    <cellStyle name="Comma 2 44 14" xfId="8346"/>
    <cellStyle name="Comma 2 44 15" xfId="8347"/>
    <cellStyle name="Comma 2 44 16" xfId="8348"/>
    <cellStyle name="Comma 2 44 17" xfId="8349"/>
    <cellStyle name="Comma 2 44 18" xfId="8350"/>
    <cellStyle name="Comma 2 44 19" xfId="8351"/>
    <cellStyle name="Comma 2 44 2" xfId="8352"/>
    <cellStyle name="Comma 2 44 2 2" xfId="8353"/>
    <cellStyle name="Comma 2 44 2 2 2" xfId="8354"/>
    <cellStyle name="Comma 2 44 2 2 3" xfId="8355"/>
    <cellStyle name="Comma 2 44 2 2 4" xfId="8356"/>
    <cellStyle name="Comma 2 44 2 2 5" xfId="8357"/>
    <cellStyle name="Comma 2 44 2 2 6" xfId="8358"/>
    <cellStyle name="Comma 2 44 2 3" xfId="8359"/>
    <cellStyle name="Comma 2 44 2 4" xfId="8360"/>
    <cellStyle name="Comma 2 44 2 5" xfId="8361"/>
    <cellStyle name="Comma 2 44 2 6" xfId="8362"/>
    <cellStyle name="Comma 2 44 20" xfId="8363"/>
    <cellStyle name="Comma 2 44 21" xfId="8364"/>
    <cellStyle name="Comma 2 44 22" xfId="8365"/>
    <cellStyle name="Comma 2 44 23" xfId="8366"/>
    <cellStyle name="Comma 2 44 24" xfId="8367"/>
    <cellStyle name="Comma 2 44 25" xfId="8368"/>
    <cellStyle name="Comma 2 44 26" xfId="8369"/>
    <cellStyle name="Comma 2 44 27" xfId="44192"/>
    <cellStyle name="Comma 2 44 3" xfId="8370"/>
    <cellStyle name="Comma 2 44 4" xfId="8371"/>
    <cellStyle name="Comma 2 44 5" xfId="8372"/>
    <cellStyle name="Comma 2 44 6" xfId="8373"/>
    <cellStyle name="Comma 2 44 7" xfId="8374"/>
    <cellStyle name="Comma 2 44 8" xfId="8375"/>
    <cellStyle name="Comma 2 44 9" xfId="8376"/>
    <cellStyle name="Comma 2 45" xfId="8377"/>
    <cellStyle name="Comma 2 45 10" xfId="8378"/>
    <cellStyle name="Comma 2 45 11" xfId="8379"/>
    <cellStyle name="Comma 2 45 12" xfId="8380"/>
    <cellStyle name="Comma 2 45 13" xfId="8381"/>
    <cellStyle name="Comma 2 45 14" xfId="8382"/>
    <cellStyle name="Comma 2 45 15" xfId="8383"/>
    <cellStyle name="Comma 2 45 16" xfId="8384"/>
    <cellStyle name="Comma 2 45 17" xfId="8385"/>
    <cellStyle name="Comma 2 45 18" xfId="8386"/>
    <cellStyle name="Comma 2 45 19" xfId="8387"/>
    <cellStyle name="Comma 2 45 2" xfId="8388"/>
    <cellStyle name="Comma 2 45 2 2" xfId="8389"/>
    <cellStyle name="Comma 2 45 2 2 2" xfId="8390"/>
    <cellStyle name="Comma 2 45 2 2 3" xfId="8391"/>
    <cellStyle name="Comma 2 45 2 2 4" xfId="8392"/>
    <cellStyle name="Comma 2 45 2 2 5" xfId="8393"/>
    <cellStyle name="Comma 2 45 2 2 6" xfId="8394"/>
    <cellStyle name="Comma 2 45 2 3" xfId="8395"/>
    <cellStyle name="Comma 2 45 2 4" xfId="8396"/>
    <cellStyle name="Comma 2 45 2 5" xfId="8397"/>
    <cellStyle name="Comma 2 45 2 6" xfId="8398"/>
    <cellStyle name="Comma 2 45 20" xfId="8399"/>
    <cellStyle name="Comma 2 45 21" xfId="8400"/>
    <cellStyle name="Comma 2 45 22" xfId="8401"/>
    <cellStyle name="Comma 2 45 23" xfId="8402"/>
    <cellStyle name="Comma 2 45 24" xfId="8403"/>
    <cellStyle name="Comma 2 45 25" xfId="8404"/>
    <cellStyle name="Comma 2 45 26" xfId="8405"/>
    <cellStyle name="Comma 2 45 27" xfId="44193"/>
    <cellStyle name="Comma 2 45 3" xfId="8406"/>
    <cellStyle name="Comma 2 45 4" xfId="8407"/>
    <cellStyle name="Comma 2 45 5" xfId="8408"/>
    <cellStyle name="Comma 2 45 6" xfId="8409"/>
    <cellStyle name="Comma 2 45 7" xfId="8410"/>
    <cellStyle name="Comma 2 45 8" xfId="8411"/>
    <cellStyle name="Comma 2 45 9" xfId="8412"/>
    <cellStyle name="Comma 2 46" xfId="8413"/>
    <cellStyle name="Comma 2 46 10" xfId="8414"/>
    <cellStyle name="Comma 2 46 11" xfId="8415"/>
    <cellStyle name="Comma 2 46 12" xfId="8416"/>
    <cellStyle name="Comma 2 46 13" xfId="8417"/>
    <cellStyle name="Comma 2 46 14" xfId="8418"/>
    <cellStyle name="Comma 2 46 15" xfId="8419"/>
    <cellStyle name="Comma 2 46 16" xfId="8420"/>
    <cellStyle name="Comma 2 46 17" xfId="8421"/>
    <cellStyle name="Comma 2 46 18" xfId="8422"/>
    <cellStyle name="Comma 2 46 19" xfId="8423"/>
    <cellStyle name="Comma 2 46 2" xfId="8424"/>
    <cellStyle name="Comma 2 46 2 2" xfId="8425"/>
    <cellStyle name="Comma 2 46 2 2 2" xfId="8426"/>
    <cellStyle name="Comma 2 46 2 2 3" xfId="8427"/>
    <cellStyle name="Comma 2 46 2 2 4" xfId="8428"/>
    <cellStyle name="Comma 2 46 2 2 5" xfId="8429"/>
    <cellStyle name="Comma 2 46 2 2 6" xfId="8430"/>
    <cellStyle name="Comma 2 46 2 3" xfId="8431"/>
    <cellStyle name="Comma 2 46 2 4" xfId="8432"/>
    <cellStyle name="Comma 2 46 2 5" xfId="8433"/>
    <cellStyle name="Comma 2 46 2 6" xfId="8434"/>
    <cellStyle name="Comma 2 46 20" xfId="8435"/>
    <cellStyle name="Comma 2 46 21" xfId="8436"/>
    <cellStyle name="Comma 2 46 22" xfId="8437"/>
    <cellStyle name="Comma 2 46 23" xfId="8438"/>
    <cellStyle name="Comma 2 46 24" xfId="8439"/>
    <cellStyle name="Comma 2 46 25" xfId="8440"/>
    <cellStyle name="Comma 2 46 26" xfId="8441"/>
    <cellStyle name="Comma 2 46 27" xfId="44194"/>
    <cellStyle name="Comma 2 46 3" xfId="8442"/>
    <cellStyle name="Comma 2 46 4" xfId="8443"/>
    <cellStyle name="Comma 2 46 5" xfId="8444"/>
    <cellStyle name="Comma 2 46 6" xfId="8445"/>
    <cellStyle name="Comma 2 46 7" xfId="8446"/>
    <cellStyle name="Comma 2 46 8" xfId="8447"/>
    <cellStyle name="Comma 2 46 9" xfId="8448"/>
    <cellStyle name="Comma 2 47" xfId="8449"/>
    <cellStyle name="Comma 2 47 10" xfId="8450"/>
    <cellStyle name="Comma 2 47 11" xfId="8451"/>
    <cellStyle name="Comma 2 47 12" xfId="8452"/>
    <cellStyle name="Comma 2 47 13" xfId="8453"/>
    <cellStyle name="Comma 2 47 14" xfId="8454"/>
    <cellStyle name="Comma 2 47 15" xfId="8455"/>
    <cellStyle name="Comma 2 47 16" xfId="8456"/>
    <cellStyle name="Comma 2 47 17" xfId="8457"/>
    <cellStyle name="Comma 2 47 18" xfId="8458"/>
    <cellStyle name="Comma 2 47 19" xfId="8459"/>
    <cellStyle name="Comma 2 47 2" xfId="8460"/>
    <cellStyle name="Comma 2 47 2 2" xfId="8461"/>
    <cellStyle name="Comma 2 47 2 2 2" xfId="8462"/>
    <cellStyle name="Comma 2 47 2 2 3" xfId="8463"/>
    <cellStyle name="Comma 2 47 2 2 4" xfId="8464"/>
    <cellStyle name="Comma 2 47 2 2 5" xfId="8465"/>
    <cellStyle name="Comma 2 47 2 2 6" xfId="8466"/>
    <cellStyle name="Comma 2 47 2 3" xfId="8467"/>
    <cellStyle name="Comma 2 47 2 4" xfId="8468"/>
    <cellStyle name="Comma 2 47 2 5" xfId="8469"/>
    <cellStyle name="Comma 2 47 2 6" xfId="8470"/>
    <cellStyle name="Comma 2 47 20" xfId="8471"/>
    <cellStyle name="Comma 2 47 21" xfId="8472"/>
    <cellStyle name="Comma 2 47 22" xfId="8473"/>
    <cellStyle name="Comma 2 47 23" xfId="8474"/>
    <cellStyle name="Comma 2 47 24" xfId="8475"/>
    <cellStyle name="Comma 2 47 25" xfId="8476"/>
    <cellStyle name="Comma 2 47 26" xfId="8477"/>
    <cellStyle name="Comma 2 47 27" xfId="44195"/>
    <cellStyle name="Comma 2 47 3" xfId="8478"/>
    <cellStyle name="Comma 2 47 4" xfId="8479"/>
    <cellStyle name="Comma 2 47 5" xfId="8480"/>
    <cellStyle name="Comma 2 47 6" xfId="8481"/>
    <cellStyle name="Comma 2 47 7" xfId="8482"/>
    <cellStyle name="Comma 2 47 8" xfId="8483"/>
    <cellStyle name="Comma 2 47 9" xfId="8484"/>
    <cellStyle name="Comma 2 48" xfId="8485"/>
    <cellStyle name="Comma 2 48 2" xfId="8486"/>
    <cellStyle name="Comma 2 48 2 2" xfId="8487"/>
    <cellStyle name="Comma 2 48 2 2 2" xfId="8488"/>
    <cellStyle name="Comma 2 48 2 2 3" xfId="8489"/>
    <cellStyle name="Comma 2 48 2 2 4" xfId="8490"/>
    <cellStyle name="Comma 2 48 2 2 5" xfId="8491"/>
    <cellStyle name="Comma 2 48 2 2 6" xfId="8492"/>
    <cellStyle name="Comma 2 48 2 3" xfId="8493"/>
    <cellStyle name="Comma 2 48 2 4" xfId="8494"/>
    <cellStyle name="Comma 2 48 2 5" xfId="8495"/>
    <cellStyle name="Comma 2 48 2 6" xfId="8496"/>
    <cellStyle name="Comma 2 48 3" xfId="8497"/>
    <cellStyle name="Comma 2 48 4" xfId="8498"/>
    <cellStyle name="Comma 2 48 5" xfId="8499"/>
    <cellStyle name="Comma 2 48 6" xfId="8500"/>
    <cellStyle name="Comma 2 48 7" xfId="8501"/>
    <cellStyle name="Comma 2 48 8" xfId="44196"/>
    <cellStyle name="Comma 2 49" xfId="8502"/>
    <cellStyle name="Comma 2 49 2" xfId="8503"/>
    <cellStyle name="Comma 2 49 2 2" xfId="8504"/>
    <cellStyle name="Comma 2 49 2 2 2" xfId="8505"/>
    <cellStyle name="Comma 2 49 2 2 3" xfId="8506"/>
    <cellStyle name="Comma 2 49 2 2 4" xfId="8507"/>
    <cellStyle name="Comma 2 49 2 2 5" xfId="8508"/>
    <cellStyle name="Comma 2 49 2 2 6" xfId="8509"/>
    <cellStyle name="Comma 2 49 2 3" xfId="8510"/>
    <cellStyle name="Comma 2 49 2 4" xfId="8511"/>
    <cellStyle name="Comma 2 49 2 5" xfId="8512"/>
    <cellStyle name="Comma 2 49 2 6" xfId="8513"/>
    <cellStyle name="Comma 2 49 2 7" xfId="47719"/>
    <cellStyle name="Comma 2 49 3" xfId="8514"/>
    <cellStyle name="Comma 2 49 4" xfId="8515"/>
    <cellStyle name="Comma 2 49 5" xfId="8516"/>
    <cellStyle name="Comma 2 49 6" xfId="8517"/>
    <cellStyle name="Comma 2 49 7" xfId="8518"/>
    <cellStyle name="Comma 2 49 8" xfId="44197"/>
    <cellStyle name="Comma 2 5" xfId="183"/>
    <cellStyle name="Comma 2 5 10" xfId="8519"/>
    <cellStyle name="Comma 2 5 11" xfId="8520"/>
    <cellStyle name="Comma 2 5 12" xfId="8521"/>
    <cellStyle name="Comma 2 5 13" xfId="8522"/>
    <cellStyle name="Comma 2 5 14" xfId="8523"/>
    <cellStyle name="Comma 2 5 15" xfId="8524"/>
    <cellStyle name="Comma 2 5 16" xfId="8525"/>
    <cellStyle name="Comma 2 5 17" xfId="8526"/>
    <cellStyle name="Comma 2 5 18" xfId="8527"/>
    <cellStyle name="Comma 2 5 19" xfId="8528"/>
    <cellStyle name="Comma 2 5 2" xfId="1188"/>
    <cellStyle name="Comma 2 5 2 10" xfId="8529"/>
    <cellStyle name="Comma 2 5 2 11" xfId="8530"/>
    <cellStyle name="Comma 2 5 2 12" xfId="8531"/>
    <cellStyle name="Comma 2 5 2 13" xfId="8532"/>
    <cellStyle name="Comma 2 5 2 14" xfId="8533"/>
    <cellStyle name="Comma 2 5 2 15" xfId="8534"/>
    <cellStyle name="Comma 2 5 2 16" xfId="8535"/>
    <cellStyle name="Comma 2 5 2 17" xfId="8536"/>
    <cellStyle name="Comma 2 5 2 18" xfId="8537"/>
    <cellStyle name="Comma 2 5 2 19" xfId="8538"/>
    <cellStyle name="Comma 2 5 2 2" xfId="8539"/>
    <cellStyle name="Comma 2 5 2 2 10" xfId="8540"/>
    <cellStyle name="Comma 2 5 2 2 11" xfId="8541"/>
    <cellStyle name="Comma 2 5 2 2 12" xfId="8542"/>
    <cellStyle name="Comma 2 5 2 2 13" xfId="8543"/>
    <cellStyle name="Comma 2 5 2 2 14" xfId="8544"/>
    <cellStyle name="Comma 2 5 2 2 15" xfId="8545"/>
    <cellStyle name="Comma 2 5 2 2 16" xfId="8546"/>
    <cellStyle name="Comma 2 5 2 2 17" xfId="8547"/>
    <cellStyle name="Comma 2 5 2 2 18" xfId="8548"/>
    <cellStyle name="Comma 2 5 2 2 19" xfId="8549"/>
    <cellStyle name="Comma 2 5 2 2 2" xfId="8550"/>
    <cellStyle name="Comma 2 5 2 2 2 10" xfId="8551"/>
    <cellStyle name="Comma 2 5 2 2 2 11" xfId="8552"/>
    <cellStyle name="Comma 2 5 2 2 2 12" xfId="8553"/>
    <cellStyle name="Comma 2 5 2 2 2 13" xfId="8554"/>
    <cellStyle name="Comma 2 5 2 2 2 2" xfId="8555"/>
    <cellStyle name="Comma 2 5 2 2 2 2 10" xfId="8556"/>
    <cellStyle name="Comma 2 5 2 2 2 2 11" xfId="8557"/>
    <cellStyle name="Comma 2 5 2 2 2 2 12" xfId="8558"/>
    <cellStyle name="Comma 2 5 2 2 2 2 13" xfId="8559"/>
    <cellStyle name="Comma 2 5 2 2 2 2 2" xfId="8560"/>
    <cellStyle name="Comma 2 5 2 2 2 2 2 2" xfId="8561"/>
    <cellStyle name="Comma 2 5 2 2 2 2 3" xfId="8562"/>
    <cellStyle name="Comma 2 5 2 2 2 2 4" xfId="8563"/>
    <cellStyle name="Comma 2 5 2 2 2 2 5" xfId="8564"/>
    <cellStyle name="Comma 2 5 2 2 2 2 6" xfId="8565"/>
    <cellStyle name="Comma 2 5 2 2 2 2 7" xfId="8566"/>
    <cellStyle name="Comma 2 5 2 2 2 2 8" xfId="8567"/>
    <cellStyle name="Comma 2 5 2 2 2 2 9" xfId="8568"/>
    <cellStyle name="Comma 2 5 2 2 2 3" xfId="8569"/>
    <cellStyle name="Comma 2 5 2 2 2 4" xfId="8570"/>
    <cellStyle name="Comma 2 5 2 2 2 5" xfId="8571"/>
    <cellStyle name="Comma 2 5 2 2 2 6" xfId="8572"/>
    <cellStyle name="Comma 2 5 2 2 2 7" xfId="8573"/>
    <cellStyle name="Comma 2 5 2 2 2 8" xfId="8574"/>
    <cellStyle name="Comma 2 5 2 2 2 9" xfId="8575"/>
    <cellStyle name="Comma 2 5 2 2 20" xfId="8576"/>
    <cellStyle name="Comma 2 5 2 2 21" xfId="8577"/>
    <cellStyle name="Comma 2 5 2 2 22" xfId="8578"/>
    <cellStyle name="Comma 2 5 2 2 23" xfId="8579"/>
    <cellStyle name="Comma 2 5 2 2 24" xfId="8580"/>
    <cellStyle name="Comma 2 5 2 2 3" xfId="8581"/>
    <cellStyle name="Comma 2 5 2 2 4" xfId="8582"/>
    <cellStyle name="Comma 2 5 2 2 5" xfId="8583"/>
    <cellStyle name="Comma 2 5 2 2 6" xfId="8584"/>
    <cellStyle name="Comma 2 5 2 2 7" xfId="8585"/>
    <cellStyle name="Comma 2 5 2 2 8" xfId="8586"/>
    <cellStyle name="Comma 2 5 2 2 9" xfId="8587"/>
    <cellStyle name="Comma 2 5 2 20" xfId="8588"/>
    <cellStyle name="Comma 2 5 2 21" xfId="8589"/>
    <cellStyle name="Comma 2 5 2 22" xfId="8590"/>
    <cellStyle name="Comma 2 5 2 23" xfId="8591"/>
    <cellStyle name="Comma 2 5 2 24" xfId="8592"/>
    <cellStyle name="Comma 2 5 2 25" xfId="8593"/>
    <cellStyle name="Comma 2 5 2 26" xfId="2640"/>
    <cellStyle name="Comma 2 5 2 3" xfId="8594"/>
    <cellStyle name="Comma 2 5 2 3 10" xfId="8595"/>
    <cellStyle name="Comma 2 5 2 3 11" xfId="8596"/>
    <cellStyle name="Comma 2 5 2 3 12" xfId="8597"/>
    <cellStyle name="Comma 2 5 2 3 13" xfId="8598"/>
    <cellStyle name="Comma 2 5 2 3 2" xfId="8599"/>
    <cellStyle name="Comma 2 5 2 3 2 10" xfId="8600"/>
    <cellStyle name="Comma 2 5 2 3 2 11" xfId="8601"/>
    <cellStyle name="Comma 2 5 2 3 2 12" xfId="8602"/>
    <cellStyle name="Comma 2 5 2 3 2 13" xfId="8603"/>
    <cellStyle name="Comma 2 5 2 3 2 2" xfId="8604"/>
    <cellStyle name="Comma 2 5 2 3 2 3" xfId="8605"/>
    <cellStyle name="Comma 2 5 2 3 2 4" xfId="8606"/>
    <cellStyle name="Comma 2 5 2 3 2 5" xfId="8607"/>
    <cellStyle name="Comma 2 5 2 3 2 6" xfId="8608"/>
    <cellStyle name="Comma 2 5 2 3 2 7" xfId="8609"/>
    <cellStyle name="Comma 2 5 2 3 2 8" xfId="8610"/>
    <cellStyle name="Comma 2 5 2 3 2 9" xfId="8611"/>
    <cellStyle name="Comma 2 5 2 3 3" xfId="8612"/>
    <cellStyle name="Comma 2 5 2 3 4" xfId="8613"/>
    <cellStyle name="Comma 2 5 2 3 5" xfId="8614"/>
    <cellStyle name="Comma 2 5 2 3 6" xfId="8615"/>
    <cellStyle name="Comma 2 5 2 3 7" xfId="8616"/>
    <cellStyle name="Comma 2 5 2 3 8" xfId="8617"/>
    <cellStyle name="Comma 2 5 2 3 9" xfId="8618"/>
    <cellStyle name="Comma 2 5 2 4" xfId="8619"/>
    <cellStyle name="Comma 2 5 2 5" xfId="8620"/>
    <cellStyle name="Comma 2 5 2 6" xfId="8621"/>
    <cellStyle name="Comma 2 5 2 7" xfId="8622"/>
    <cellStyle name="Comma 2 5 2 8" xfId="8623"/>
    <cellStyle name="Comma 2 5 2 9" xfId="8624"/>
    <cellStyle name="Comma 2 5 20" xfId="8625"/>
    <cellStyle name="Comma 2 5 21" xfId="8626"/>
    <cellStyle name="Comma 2 5 22" xfId="8627"/>
    <cellStyle name="Comma 2 5 23" xfId="8628"/>
    <cellStyle name="Comma 2 5 24" xfId="8629"/>
    <cellStyle name="Comma 2 5 24 10" xfId="8630"/>
    <cellStyle name="Comma 2 5 24 11" xfId="8631"/>
    <cellStyle name="Comma 2 5 24 12" xfId="8632"/>
    <cellStyle name="Comma 2 5 24 13" xfId="8633"/>
    <cellStyle name="Comma 2 5 24 2" xfId="8634"/>
    <cellStyle name="Comma 2 5 24 2 10" xfId="8635"/>
    <cellStyle name="Comma 2 5 24 2 11" xfId="8636"/>
    <cellStyle name="Comma 2 5 24 2 12" xfId="8637"/>
    <cellStyle name="Comma 2 5 24 2 13" xfId="8638"/>
    <cellStyle name="Comma 2 5 24 2 2" xfId="8639"/>
    <cellStyle name="Comma 2 5 24 2 3" xfId="8640"/>
    <cellStyle name="Comma 2 5 24 2 4" xfId="8641"/>
    <cellStyle name="Comma 2 5 24 2 5" xfId="8642"/>
    <cellStyle name="Comma 2 5 24 2 6" xfId="8643"/>
    <cellStyle name="Comma 2 5 24 2 7" xfId="8644"/>
    <cellStyle name="Comma 2 5 24 2 8" xfId="8645"/>
    <cellStyle name="Comma 2 5 24 2 9" xfId="8646"/>
    <cellStyle name="Comma 2 5 24 3" xfId="8647"/>
    <cellStyle name="Comma 2 5 24 4" xfId="8648"/>
    <cellStyle name="Comma 2 5 24 5" xfId="8649"/>
    <cellStyle name="Comma 2 5 24 6" xfId="8650"/>
    <cellStyle name="Comma 2 5 24 7" xfId="8651"/>
    <cellStyle name="Comma 2 5 24 8" xfId="8652"/>
    <cellStyle name="Comma 2 5 24 9" xfId="8653"/>
    <cellStyle name="Comma 2 5 25" xfId="8654"/>
    <cellStyle name="Comma 2 5 26" xfId="8655"/>
    <cellStyle name="Comma 2 5 27" xfId="8656"/>
    <cellStyle name="Comma 2 5 28" xfId="8657"/>
    <cellStyle name="Comma 2 5 29" xfId="8658"/>
    <cellStyle name="Comma 2 5 3" xfId="8659"/>
    <cellStyle name="Comma 2 5 3 2" xfId="8660"/>
    <cellStyle name="Comma 2 5 3 3" xfId="8661"/>
    <cellStyle name="Comma 2 5 3 4" xfId="8662"/>
    <cellStyle name="Comma 2 5 30" xfId="8663"/>
    <cellStyle name="Comma 2 5 31" xfId="8664"/>
    <cellStyle name="Comma 2 5 32" xfId="8665"/>
    <cellStyle name="Comma 2 5 33" xfId="8666"/>
    <cellStyle name="Comma 2 5 34" xfId="8667"/>
    <cellStyle name="Comma 2 5 35" xfId="8668"/>
    <cellStyle name="Comma 2 5 36" xfId="8669"/>
    <cellStyle name="Comma 2 5 37" xfId="8670"/>
    <cellStyle name="Comma 2 5 38" xfId="8671"/>
    <cellStyle name="Comma 2 5 39" xfId="8672"/>
    <cellStyle name="Comma 2 5 4" xfId="8673"/>
    <cellStyle name="Comma 2 5 40" xfId="8674"/>
    <cellStyle name="Comma 2 5 41" xfId="8675"/>
    <cellStyle name="Comma 2 5 42" xfId="8676"/>
    <cellStyle name="Comma 2 5 43" xfId="8677"/>
    <cellStyle name="Comma 2 5 44" xfId="8678"/>
    <cellStyle name="Comma 2 5 45" xfId="8679"/>
    <cellStyle name="Comma 2 5 46" xfId="8680"/>
    <cellStyle name="Comma 2 5 47" xfId="8681"/>
    <cellStyle name="Comma 2 5 5" xfId="8682"/>
    <cellStyle name="Comma 2 5 6" xfId="8683"/>
    <cellStyle name="Comma 2 5 7" xfId="8684"/>
    <cellStyle name="Comma 2 5 8" xfId="8685"/>
    <cellStyle name="Comma 2 5 8 2" xfId="8686"/>
    <cellStyle name="Comma 2 5 9" xfId="8687"/>
    <cellStyle name="Comma 2 50" xfId="8688"/>
    <cellStyle name="Comma 2 50 2" xfId="8689"/>
    <cellStyle name="Comma 2 50 2 2" xfId="8690"/>
    <cellStyle name="Comma 2 50 2 2 2" xfId="8691"/>
    <cellStyle name="Comma 2 50 2 2 3" xfId="8692"/>
    <cellStyle name="Comma 2 50 2 2 4" xfId="8693"/>
    <cellStyle name="Comma 2 50 2 2 5" xfId="8694"/>
    <cellStyle name="Comma 2 50 2 2 6" xfId="8695"/>
    <cellStyle name="Comma 2 50 2 3" xfId="8696"/>
    <cellStyle name="Comma 2 50 2 4" xfId="8697"/>
    <cellStyle name="Comma 2 50 2 5" xfId="8698"/>
    <cellStyle name="Comma 2 50 2 6" xfId="8699"/>
    <cellStyle name="Comma 2 50 3" xfId="8700"/>
    <cellStyle name="Comma 2 50 4" xfId="8701"/>
    <cellStyle name="Comma 2 50 5" xfId="8702"/>
    <cellStyle name="Comma 2 50 6" xfId="8703"/>
    <cellStyle name="Comma 2 50 7" xfId="8704"/>
    <cellStyle name="Comma 2 50 8" xfId="44198"/>
    <cellStyle name="Comma 2 51" xfId="8705"/>
    <cellStyle name="Comma 2 51 2" xfId="8706"/>
    <cellStyle name="Comma 2 51 2 2" xfId="8707"/>
    <cellStyle name="Comma 2 51 2 2 2" xfId="8708"/>
    <cellStyle name="Comma 2 51 2 2 3" xfId="8709"/>
    <cellStyle name="Comma 2 51 2 2 4" xfId="8710"/>
    <cellStyle name="Comma 2 51 2 2 5" xfId="8711"/>
    <cellStyle name="Comma 2 51 2 2 6" xfId="8712"/>
    <cellStyle name="Comma 2 51 2 3" xfId="8713"/>
    <cellStyle name="Comma 2 51 2 4" xfId="8714"/>
    <cellStyle name="Comma 2 51 2 5" xfId="8715"/>
    <cellStyle name="Comma 2 51 2 6" xfId="8716"/>
    <cellStyle name="Comma 2 51 3" xfId="8717"/>
    <cellStyle name="Comma 2 51 4" xfId="8718"/>
    <cellStyle name="Comma 2 51 5" xfId="8719"/>
    <cellStyle name="Comma 2 51 6" xfId="8720"/>
    <cellStyle name="Comma 2 51 7" xfId="8721"/>
    <cellStyle name="Comma 2 51 8" xfId="44199"/>
    <cellStyle name="Comma 2 52" xfId="8722"/>
    <cellStyle name="Comma 2 52 2" xfId="8723"/>
    <cellStyle name="Comma 2 52 2 2" xfId="8724"/>
    <cellStyle name="Comma 2 52 2 2 2" xfId="8725"/>
    <cellStyle name="Comma 2 52 2 2 3" xfId="8726"/>
    <cellStyle name="Comma 2 52 2 2 4" xfId="8727"/>
    <cellStyle name="Comma 2 52 2 2 5" xfId="8728"/>
    <cellStyle name="Comma 2 52 2 2 6" xfId="8729"/>
    <cellStyle name="Comma 2 52 2 3" xfId="8730"/>
    <cellStyle name="Comma 2 52 2 4" xfId="8731"/>
    <cellStyle name="Comma 2 52 2 5" xfId="8732"/>
    <cellStyle name="Comma 2 52 2 6" xfId="8733"/>
    <cellStyle name="Comma 2 52 3" xfId="8734"/>
    <cellStyle name="Comma 2 52 4" xfId="8735"/>
    <cellStyle name="Comma 2 52 5" xfId="8736"/>
    <cellStyle name="Comma 2 52 6" xfId="8737"/>
    <cellStyle name="Comma 2 52 7" xfId="8738"/>
    <cellStyle name="Comma 2 52 8" xfId="44200"/>
    <cellStyle name="Comma 2 53" xfId="8739"/>
    <cellStyle name="Comma 2 53 2" xfId="8740"/>
    <cellStyle name="Comma 2 53 2 2" xfId="8741"/>
    <cellStyle name="Comma 2 53 2 2 2" xfId="8742"/>
    <cellStyle name="Comma 2 53 2 2 3" xfId="8743"/>
    <cellStyle name="Comma 2 53 2 2 4" xfId="8744"/>
    <cellStyle name="Comma 2 53 2 2 5" xfId="8745"/>
    <cellStyle name="Comma 2 53 2 2 6" xfId="8746"/>
    <cellStyle name="Comma 2 53 2 3" xfId="8747"/>
    <cellStyle name="Comma 2 53 2 4" xfId="8748"/>
    <cellStyle name="Comma 2 53 2 5" xfId="8749"/>
    <cellStyle name="Comma 2 53 2 6" xfId="8750"/>
    <cellStyle name="Comma 2 53 3" xfId="8751"/>
    <cellStyle name="Comma 2 53 4" xfId="8752"/>
    <cellStyle name="Comma 2 53 5" xfId="8753"/>
    <cellStyle name="Comma 2 53 6" xfId="8754"/>
    <cellStyle name="Comma 2 53 7" xfId="8755"/>
    <cellStyle name="Comma 2 53 8" xfId="44201"/>
    <cellStyle name="Comma 2 54" xfId="8756"/>
    <cellStyle name="Comma 2 54 2" xfId="8757"/>
    <cellStyle name="Comma 2 54 2 2" xfId="8758"/>
    <cellStyle name="Comma 2 54 2 2 2" xfId="8759"/>
    <cellStyle name="Comma 2 54 2 2 3" xfId="8760"/>
    <cellStyle name="Comma 2 54 2 2 4" xfId="8761"/>
    <cellStyle name="Comma 2 54 2 2 5" xfId="8762"/>
    <cellStyle name="Comma 2 54 2 2 6" xfId="8763"/>
    <cellStyle name="Comma 2 54 2 3" xfId="8764"/>
    <cellStyle name="Comma 2 54 2 4" xfId="8765"/>
    <cellStyle name="Comma 2 54 2 5" xfId="8766"/>
    <cellStyle name="Comma 2 54 2 6" xfId="8767"/>
    <cellStyle name="Comma 2 54 3" xfId="8768"/>
    <cellStyle name="Comma 2 54 4" xfId="8769"/>
    <cellStyle name="Comma 2 54 5" xfId="8770"/>
    <cellStyle name="Comma 2 54 6" xfId="8771"/>
    <cellStyle name="Comma 2 54 7" xfId="8772"/>
    <cellStyle name="Comma 2 54 8" xfId="44202"/>
    <cellStyle name="Comma 2 55" xfId="8773"/>
    <cellStyle name="Comma 2 55 2" xfId="8774"/>
    <cellStyle name="Comma 2 55 2 2" xfId="8775"/>
    <cellStyle name="Comma 2 55 2 2 2" xfId="8776"/>
    <cellStyle name="Comma 2 55 2 2 3" xfId="8777"/>
    <cellStyle name="Comma 2 55 2 2 4" xfId="8778"/>
    <cellStyle name="Comma 2 55 2 2 5" xfId="8779"/>
    <cellStyle name="Comma 2 55 2 2 6" xfId="8780"/>
    <cellStyle name="Comma 2 55 2 3" xfId="8781"/>
    <cellStyle name="Comma 2 55 2 4" xfId="8782"/>
    <cellStyle name="Comma 2 55 2 5" xfId="8783"/>
    <cellStyle name="Comma 2 55 2 6" xfId="8784"/>
    <cellStyle name="Comma 2 55 3" xfId="8785"/>
    <cellStyle name="Comma 2 55 4" xfId="8786"/>
    <cellStyle name="Comma 2 55 5" xfId="8787"/>
    <cellStyle name="Comma 2 55 6" xfId="8788"/>
    <cellStyle name="Comma 2 55 7" xfId="8789"/>
    <cellStyle name="Comma 2 55 8" xfId="44203"/>
    <cellStyle name="Comma 2 56" xfId="8790"/>
    <cellStyle name="Comma 2 56 2" xfId="8791"/>
    <cellStyle name="Comma 2 56 2 2" xfId="8792"/>
    <cellStyle name="Comma 2 56 2 2 2" xfId="8793"/>
    <cellStyle name="Comma 2 56 2 2 3" xfId="8794"/>
    <cellStyle name="Comma 2 56 2 2 4" xfId="8795"/>
    <cellStyle name="Comma 2 56 2 2 5" xfId="8796"/>
    <cellStyle name="Comma 2 56 2 2 6" xfId="8797"/>
    <cellStyle name="Comma 2 56 2 3" xfId="8798"/>
    <cellStyle name="Comma 2 56 2 4" xfId="8799"/>
    <cellStyle name="Comma 2 56 2 5" xfId="8800"/>
    <cellStyle name="Comma 2 56 2 6" xfId="8801"/>
    <cellStyle name="Comma 2 56 3" xfId="8802"/>
    <cellStyle name="Comma 2 56 4" xfId="8803"/>
    <cellStyle name="Comma 2 56 5" xfId="8804"/>
    <cellStyle name="Comma 2 56 6" xfId="8805"/>
    <cellStyle name="Comma 2 56 7" xfId="8806"/>
    <cellStyle name="Comma 2 56 8" xfId="44204"/>
    <cellStyle name="Comma 2 57" xfId="8807"/>
    <cellStyle name="Comma 2 57 2" xfId="8808"/>
    <cellStyle name="Comma 2 57 2 2" xfId="8809"/>
    <cellStyle name="Comma 2 57 2 2 2" xfId="8810"/>
    <cellStyle name="Comma 2 57 2 2 3" xfId="8811"/>
    <cellStyle name="Comma 2 57 2 2 4" xfId="8812"/>
    <cellStyle name="Comma 2 57 2 2 5" xfId="8813"/>
    <cellStyle name="Comma 2 57 2 2 6" xfId="8814"/>
    <cellStyle name="Comma 2 57 2 3" xfId="8815"/>
    <cellStyle name="Comma 2 57 2 4" xfId="8816"/>
    <cellStyle name="Comma 2 57 2 5" xfId="8817"/>
    <cellStyle name="Comma 2 57 2 6" xfId="8818"/>
    <cellStyle name="Comma 2 57 3" xfId="8819"/>
    <cellStyle name="Comma 2 57 4" xfId="8820"/>
    <cellStyle name="Comma 2 57 5" xfId="8821"/>
    <cellStyle name="Comma 2 57 6" xfId="8822"/>
    <cellStyle name="Comma 2 57 7" xfId="8823"/>
    <cellStyle name="Comma 2 57 8" xfId="44205"/>
    <cellStyle name="Comma 2 58" xfId="8824"/>
    <cellStyle name="Comma 2 58 2" xfId="8825"/>
    <cellStyle name="Comma 2 58 2 2" xfId="8826"/>
    <cellStyle name="Comma 2 58 2 2 2" xfId="8827"/>
    <cellStyle name="Comma 2 58 2 2 3" xfId="8828"/>
    <cellStyle name="Comma 2 58 2 2 4" xfId="8829"/>
    <cellStyle name="Comma 2 58 2 2 5" xfId="8830"/>
    <cellStyle name="Comma 2 58 2 2 6" xfId="8831"/>
    <cellStyle name="Comma 2 58 2 3" xfId="8832"/>
    <cellStyle name="Comma 2 58 2 4" xfId="8833"/>
    <cellStyle name="Comma 2 58 2 5" xfId="8834"/>
    <cellStyle name="Comma 2 58 2 6" xfId="8835"/>
    <cellStyle name="Comma 2 58 3" xfId="8836"/>
    <cellStyle name="Comma 2 58 4" xfId="8837"/>
    <cellStyle name="Comma 2 58 5" xfId="8838"/>
    <cellStyle name="Comma 2 58 6" xfId="8839"/>
    <cellStyle name="Comma 2 58 7" xfId="8840"/>
    <cellStyle name="Comma 2 58 8" xfId="44206"/>
    <cellStyle name="Comma 2 59" xfId="8841"/>
    <cellStyle name="Comma 2 59 2" xfId="8842"/>
    <cellStyle name="Comma 2 59 2 2" xfId="8843"/>
    <cellStyle name="Comma 2 59 2 2 2" xfId="8844"/>
    <cellStyle name="Comma 2 59 2 2 3" xfId="8845"/>
    <cellStyle name="Comma 2 59 2 2 4" xfId="8846"/>
    <cellStyle name="Comma 2 59 2 2 5" xfId="8847"/>
    <cellStyle name="Comma 2 59 2 2 6" xfId="8848"/>
    <cellStyle name="Comma 2 59 2 3" xfId="8849"/>
    <cellStyle name="Comma 2 59 2 4" xfId="8850"/>
    <cellStyle name="Comma 2 59 2 5" xfId="8851"/>
    <cellStyle name="Comma 2 59 2 6" xfId="8852"/>
    <cellStyle name="Comma 2 59 3" xfId="8853"/>
    <cellStyle name="Comma 2 59 4" xfId="8854"/>
    <cellStyle name="Comma 2 59 5" xfId="8855"/>
    <cellStyle name="Comma 2 59 6" xfId="8856"/>
    <cellStyle name="Comma 2 59 7" xfId="8857"/>
    <cellStyle name="Comma 2 59 8" xfId="44207"/>
    <cellStyle name="Comma 2 6" xfId="184"/>
    <cellStyle name="Comma 2 6 10" xfId="8858"/>
    <cellStyle name="Comma 2 6 10 2" xfId="36358"/>
    <cellStyle name="Comma 2 6 11" xfId="8859"/>
    <cellStyle name="Comma 2 6 11 2" xfId="40032"/>
    <cellStyle name="Comma 2 6 12" xfId="8860"/>
    <cellStyle name="Comma 2 6 13" xfId="8861"/>
    <cellStyle name="Comma 2 6 14" xfId="8862"/>
    <cellStyle name="Comma 2 6 15" xfId="8863"/>
    <cellStyle name="Comma 2 6 16" xfId="8864"/>
    <cellStyle name="Comma 2 6 17" xfId="8865"/>
    <cellStyle name="Comma 2 6 18" xfId="8866"/>
    <cellStyle name="Comma 2 6 19" xfId="8867"/>
    <cellStyle name="Comma 2 6 2" xfId="408"/>
    <cellStyle name="Comma 2 6 2 10" xfId="8868"/>
    <cellStyle name="Comma 2 6 2 11" xfId="8869"/>
    <cellStyle name="Comma 2 6 2 12" xfId="8870"/>
    <cellStyle name="Comma 2 6 2 13" xfId="8871"/>
    <cellStyle name="Comma 2 6 2 14" xfId="8872"/>
    <cellStyle name="Comma 2 6 2 15" xfId="8873"/>
    <cellStyle name="Comma 2 6 2 16" xfId="8874"/>
    <cellStyle name="Comma 2 6 2 17" xfId="8875"/>
    <cellStyle name="Comma 2 6 2 18" xfId="8876"/>
    <cellStyle name="Comma 2 6 2 19" xfId="8877"/>
    <cellStyle name="Comma 2 6 2 2" xfId="409"/>
    <cellStyle name="Comma 2 6 2 2 10" xfId="8879"/>
    <cellStyle name="Comma 2 6 2 2 11" xfId="8880"/>
    <cellStyle name="Comma 2 6 2 2 12" xfId="8881"/>
    <cellStyle name="Comma 2 6 2 2 13" xfId="8882"/>
    <cellStyle name="Comma 2 6 2 2 14" xfId="8883"/>
    <cellStyle name="Comma 2 6 2 2 15" xfId="8884"/>
    <cellStyle name="Comma 2 6 2 2 16" xfId="8885"/>
    <cellStyle name="Comma 2 6 2 2 17" xfId="8886"/>
    <cellStyle name="Comma 2 6 2 2 18" xfId="8887"/>
    <cellStyle name="Comma 2 6 2 2 19" xfId="8888"/>
    <cellStyle name="Comma 2 6 2 2 2" xfId="8889"/>
    <cellStyle name="Comma 2 6 2 2 2 10" xfId="8890"/>
    <cellStyle name="Comma 2 6 2 2 2 11" xfId="8891"/>
    <cellStyle name="Comma 2 6 2 2 2 12" xfId="8892"/>
    <cellStyle name="Comma 2 6 2 2 2 13" xfId="8893"/>
    <cellStyle name="Comma 2 6 2 2 2 2" xfId="8894"/>
    <cellStyle name="Comma 2 6 2 2 2 2 10" xfId="8895"/>
    <cellStyle name="Comma 2 6 2 2 2 2 11" xfId="8896"/>
    <cellStyle name="Comma 2 6 2 2 2 2 12" xfId="8897"/>
    <cellStyle name="Comma 2 6 2 2 2 2 13" xfId="8898"/>
    <cellStyle name="Comma 2 6 2 2 2 2 2" xfId="8899"/>
    <cellStyle name="Comma 2 6 2 2 2 2 3" xfId="8900"/>
    <cellStyle name="Comma 2 6 2 2 2 2 4" xfId="8901"/>
    <cellStyle name="Comma 2 6 2 2 2 2 5" xfId="8902"/>
    <cellStyle name="Comma 2 6 2 2 2 2 6" xfId="8903"/>
    <cellStyle name="Comma 2 6 2 2 2 2 7" xfId="8904"/>
    <cellStyle name="Comma 2 6 2 2 2 2 8" xfId="8905"/>
    <cellStyle name="Comma 2 6 2 2 2 2 9" xfId="8906"/>
    <cellStyle name="Comma 2 6 2 2 2 3" xfId="8907"/>
    <cellStyle name="Comma 2 6 2 2 2 4" xfId="8908"/>
    <cellStyle name="Comma 2 6 2 2 2 5" xfId="8909"/>
    <cellStyle name="Comma 2 6 2 2 2 6" xfId="8910"/>
    <cellStyle name="Comma 2 6 2 2 2 7" xfId="8911"/>
    <cellStyle name="Comma 2 6 2 2 2 8" xfId="8912"/>
    <cellStyle name="Comma 2 6 2 2 2 9" xfId="8913"/>
    <cellStyle name="Comma 2 6 2 2 20" xfId="8914"/>
    <cellStyle name="Comma 2 6 2 2 21" xfId="8915"/>
    <cellStyle name="Comma 2 6 2 2 22" xfId="8916"/>
    <cellStyle name="Comma 2 6 2 2 23" xfId="8917"/>
    <cellStyle name="Comma 2 6 2 2 24" xfId="8918"/>
    <cellStyle name="Comma 2 6 2 2 25" xfId="8878"/>
    <cellStyle name="Comma 2 6 2 2 26" xfId="48418"/>
    <cellStyle name="Comma 2 6 2 2 3" xfId="8919"/>
    <cellStyle name="Comma 2 6 2 2 4" xfId="8920"/>
    <cellStyle name="Comma 2 6 2 2 5" xfId="8921"/>
    <cellStyle name="Comma 2 6 2 2 6" xfId="8922"/>
    <cellStyle name="Comma 2 6 2 2 7" xfId="8923"/>
    <cellStyle name="Comma 2 6 2 2 8" xfId="8924"/>
    <cellStyle name="Comma 2 6 2 2 9" xfId="8925"/>
    <cellStyle name="Comma 2 6 2 20" xfId="8926"/>
    <cellStyle name="Comma 2 6 2 21" xfId="8927"/>
    <cellStyle name="Comma 2 6 2 22" xfId="8928"/>
    <cellStyle name="Comma 2 6 2 23" xfId="8929"/>
    <cellStyle name="Comma 2 6 2 24" xfId="8930"/>
    <cellStyle name="Comma 2 6 2 25" xfId="2641"/>
    <cellStyle name="Comma 2 6 2 3" xfId="8931"/>
    <cellStyle name="Comma 2 6 2 3 10" xfId="8932"/>
    <cellStyle name="Comma 2 6 2 3 11" xfId="8933"/>
    <cellStyle name="Comma 2 6 2 3 12" xfId="8934"/>
    <cellStyle name="Comma 2 6 2 3 13" xfId="8935"/>
    <cellStyle name="Comma 2 6 2 3 2" xfId="8936"/>
    <cellStyle name="Comma 2 6 2 3 2 10" xfId="8937"/>
    <cellStyle name="Comma 2 6 2 3 2 11" xfId="8938"/>
    <cellStyle name="Comma 2 6 2 3 2 12" xfId="8939"/>
    <cellStyle name="Comma 2 6 2 3 2 13" xfId="8940"/>
    <cellStyle name="Comma 2 6 2 3 2 2" xfId="8941"/>
    <cellStyle name="Comma 2 6 2 3 2 3" xfId="8942"/>
    <cellStyle name="Comma 2 6 2 3 2 4" xfId="8943"/>
    <cellStyle name="Comma 2 6 2 3 2 5" xfId="8944"/>
    <cellStyle name="Comma 2 6 2 3 2 6" xfId="8945"/>
    <cellStyle name="Comma 2 6 2 3 2 7" xfId="8946"/>
    <cellStyle name="Comma 2 6 2 3 2 8" xfId="8947"/>
    <cellStyle name="Comma 2 6 2 3 2 9" xfId="8948"/>
    <cellStyle name="Comma 2 6 2 3 3" xfId="8949"/>
    <cellStyle name="Comma 2 6 2 3 4" xfId="8950"/>
    <cellStyle name="Comma 2 6 2 3 5" xfId="8951"/>
    <cellStyle name="Comma 2 6 2 3 6" xfId="8952"/>
    <cellStyle name="Comma 2 6 2 3 7" xfId="8953"/>
    <cellStyle name="Comma 2 6 2 3 8" xfId="8954"/>
    <cellStyle name="Comma 2 6 2 3 9" xfId="8955"/>
    <cellStyle name="Comma 2 6 2 4" xfId="8956"/>
    <cellStyle name="Comma 2 6 2 5" xfId="8957"/>
    <cellStyle name="Comma 2 6 2 6" xfId="8958"/>
    <cellStyle name="Comma 2 6 2 7" xfId="8959"/>
    <cellStyle name="Comma 2 6 2 8" xfId="8960"/>
    <cellStyle name="Comma 2 6 2 9" xfId="8961"/>
    <cellStyle name="Comma 2 6 20" xfId="8962"/>
    <cellStyle name="Comma 2 6 21" xfId="8963"/>
    <cellStyle name="Comma 2 6 22" xfId="8964"/>
    <cellStyle name="Comma 2 6 23" xfId="8965"/>
    <cellStyle name="Comma 2 6 24" xfId="8966"/>
    <cellStyle name="Comma 2 6 24 10" xfId="8967"/>
    <cellStyle name="Comma 2 6 24 11" xfId="8968"/>
    <cellStyle name="Comma 2 6 24 12" xfId="8969"/>
    <cellStyle name="Comma 2 6 24 13" xfId="8970"/>
    <cellStyle name="Comma 2 6 24 2" xfId="8971"/>
    <cellStyle name="Comma 2 6 24 2 10" xfId="8972"/>
    <cellStyle name="Comma 2 6 24 2 11" xfId="8973"/>
    <cellStyle name="Comma 2 6 24 2 12" xfId="8974"/>
    <cellStyle name="Comma 2 6 24 2 13" xfId="8975"/>
    <cellStyle name="Comma 2 6 24 2 2" xfId="8976"/>
    <cellStyle name="Comma 2 6 24 2 3" xfId="8977"/>
    <cellStyle name="Comma 2 6 24 2 4" xfId="8978"/>
    <cellStyle name="Comma 2 6 24 2 5" xfId="8979"/>
    <cellStyle name="Comma 2 6 24 2 6" xfId="8980"/>
    <cellStyle name="Comma 2 6 24 2 7" xfId="8981"/>
    <cellStyle name="Comma 2 6 24 2 8" xfId="8982"/>
    <cellStyle name="Comma 2 6 24 2 9" xfId="8983"/>
    <cellStyle name="Comma 2 6 24 3" xfId="8984"/>
    <cellStyle name="Comma 2 6 24 4" xfId="8985"/>
    <cellStyle name="Comma 2 6 24 5" xfId="8986"/>
    <cellStyle name="Comma 2 6 24 6" xfId="8987"/>
    <cellStyle name="Comma 2 6 24 7" xfId="8988"/>
    <cellStyle name="Comma 2 6 24 8" xfId="8989"/>
    <cellStyle name="Comma 2 6 24 9" xfId="8990"/>
    <cellStyle name="Comma 2 6 25" xfId="8991"/>
    <cellStyle name="Comma 2 6 26" xfId="8992"/>
    <cellStyle name="Comma 2 6 27" xfId="8993"/>
    <cellStyle name="Comma 2 6 28" xfId="8994"/>
    <cellStyle name="Comma 2 6 29" xfId="8995"/>
    <cellStyle name="Comma 2 6 3" xfId="410"/>
    <cellStyle name="Comma 2 6 3 2" xfId="8996"/>
    <cellStyle name="Comma 2 6 30" xfId="8997"/>
    <cellStyle name="Comma 2 6 31" xfId="8998"/>
    <cellStyle name="Comma 2 6 32" xfId="8999"/>
    <cellStyle name="Comma 2 6 33" xfId="9000"/>
    <cellStyle name="Comma 2 6 34" xfId="9001"/>
    <cellStyle name="Comma 2 6 35" xfId="9002"/>
    <cellStyle name="Comma 2 6 36" xfId="9003"/>
    <cellStyle name="Comma 2 6 37" xfId="9004"/>
    <cellStyle name="Comma 2 6 38" xfId="9005"/>
    <cellStyle name="Comma 2 6 39" xfId="9006"/>
    <cellStyle name="Comma 2 6 4" xfId="411"/>
    <cellStyle name="Comma 2 6 4 2" xfId="9007"/>
    <cellStyle name="Comma 2 6 40" xfId="9008"/>
    <cellStyle name="Comma 2 6 41" xfId="9009"/>
    <cellStyle name="Comma 2 6 42" xfId="9010"/>
    <cellStyle name="Comma 2 6 43" xfId="9011"/>
    <cellStyle name="Comma 2 6 44" xfId="9012"/>
    <cellStyle name="Comma 2 6 45" xfId="9013"/>
    <cellStyle name="Comma 2 6 46" xfId="9014"/>
    <cellStyle name="Comma 2 6 47" xfId="9015"/>
    <cellStyle name="Comma 2 6 5" xfId="412"/>
    <cellStyle name="Comma 2 6 5 2" xfId="9016"/>
    <cellStyle name="Comma 2 6 6" xfId="2414"/>
    <cellStyle name="Comma 2 6 6 2" xfId="9017"/>
    <cellStyle name="Comma 2 6 6 3" xfId="36693"/>
    <cellStyle name="Comma 2 6 6 4" xfId="44208"/>
    <cellStyle name="Comma 2 6 7" xfId="9018"/>
    <cellStyle name="Comma 2 6 7 2" xfId="36659"/>
    <cellStyle name="Comma 2 6 8" xfId="9019"/>
    <cellStyle name="Comma 2 6 8 2" xfId="9020"/>
    <cellStyle name="Comma 2 6 8 3" xfId="36983"/>
    <cellStyle name="Comma 2 6 9" xfId="9021"/>
    <cellStyle name="Comma 2 6 9 2" xfId="39124"/>
    <cellStyle name="Comma 2 60" xfId="9022"/>
    <cellStyle name="Comma 2 60 2" xfId="9023"/>
    <cellStyle name="Comma 2 60 2 2" xfId="9024"/>
    <cellStyle name="Comma 2 60 2 2 2" xfId="9025"/>
    <cellStyle name="Comma 2 60 2 2 3" xfId="9026"/>
    <cellStyle name="Comma 2 60 2 2 4" xfId="9027"/>
    <cellStyle name="Comma 2 60 2 2 5" xfId="9028"/>
    <cellStyle name="Comma 2 60 2 2 6" xfId="9029"/>
    <cellStyle name="Comma 2 60 2 3" xfId="9030"/>
    <cellStyle name="Comma 2 60 2 4" xfId="9031"/>
    <cellStyle name="Comma 2 60 2 5" xfId="9032"/>
    <cellStyle name="Comma 2 60 2 6" xfId="9033"/>
    <cellStyle name="Comma 2 60 3" xfId="9034"/>
    <cellStyle name="Comma 2 60 4" xfId="9035"/>
    <cellStyle name="Comma 2 60 5" xfId="9036"/>
    <cellStyle name="Comma 2 60 6" xfId="9037"/>
    <cellStyle name="Comma 2 60 7" xfId="9038"/>
    <cellStyle name="Comma 2 60 8" xfId="44209"/>
    <cellStyle name="Comma 2 61" xfId="9039"/>
    <cellStyle name="Comma 2 61 2" xfId="9040"/>
    <cellStyle name="Comma 2 61 2 2" xfId="9041"/>
    <cellStyle name="Comma 2 61 2 2 2" xfId="9042"/>
    <cellStyle name="Comma 2 61 2 2 3" xfId="9043"/>
    <cellStyle name="Comma 2 61 2 2 4" xfId="9044"/>
    <cellStyle name="Comma 2 61 2 2 5" xfId="9045"/>
    <cellStyle name="Comma 2 61 2 2 6" xfId="9046"/>
    <cellStyle name="Comma 2 61 2 3" xfId="9047"/>
    <cellStyle name="Comma 2 61 2 4" xfId="9048"/>
    <cellStyle name="Comma 2 61 2 5" xfId="9049"/>
    <cellStyle name="Comma 2 61 2 6" xfId="9050"/>
    <cellStyle name="Comma 2 61 3" xfId="9051"/>
    <cellStyle name="Comma 2 61 4" xfId="9052"/>
    <cellStyle name="Comma 2 61 5" xfId="9053"/>
    <cellStyle name="Comma 2 61 6" xfId="9054"/>
    <cellStyle name="Comma 2 61 7" xfId="9055"/>
    <cellStyle name="Comma 2 61 8" xfId="44210"/>
    <cellStyle name="Comma 2 62" xfId="9056"/>
    <cellStyle name="Comma 2 62 2" xfId="9057"/>
    <cellStyle name="Comma 2 62 2 2" xfId="9058"/>
    <cellStyle name="Comma 2 62 2 2 2" xfId="9059"/>
    <cellStyle name="Comma 2 62 2 2 3" xfId="9060"/>
    <cellStyle name="Comma 2 62 2 2 4" xfId="9061"/>
    <cellStyle name="Comma 2 62 2 2 5" xfId="9062"/>
    <cellStyle name="Comma 2 62 2 2 6" xfId="9063"/>
    <cellStyle name="Comma 2 62 2 3" xfId="9064"/>
    <cellStyle name="Comma 2 62 2 4" xfId="9065"/>
    <cellStyle name="Comma 2 62 2 5" xfId="9066"/>
    <cellStyle name="Comma 2 62 2 6" xfId="9067"/>
    <cellStyle name="Comma 2 62 3" xfId="9068"/>
    <cellStyle name="Comma 2 62 4" xfId="9069"/>
    <cellStyle name="Comma 2 62 5" xfId="9070"/>
    <cellStyle name="Comma 2 62 6" xfId="9071"/>
    <cellStyle name="Comma 2 62 7" xfId="9072"/>
    <cellStyle name="Comma 2 62 8" xfId="44211"/>
    <cellStyle name="Comma 2 63" xfId="9073"/>
    <cellStyle name="Comma 2 63 2" xfId="9074"/>
    <cellStyle name="Comma 2 63 2 2" xfId="9075"/>
    <cellStyle name="Comma 2 63 2 2 2" xfId="9076"/>
    <cellStyle name="Comma 2 63 2 2 3" xfId="9077"/>
    <cellStyle name="Comma 2 63 2 2 4" xfId="9078"/>
    <cellStyle name="Comma 2 63 2 2 5" xfId="9079"/>
    <cellStyle name="Comma 2 63 2 2 6" xfId="9080"/>
    <cellStyle name="Comma 2 63 2 3" xfId="9081"/>
    <cellStyle name="Comma 2 63 2 4" xfId="9082"/>
    <cellStyle name="Comma 2 63 2 5" xfId="9083"/>
    <cellStyle name="Comma 2 63 2 6" xfId="9084"/>
    <cellStyle name="Comma 2 63 3" xfId="9085"/>
    <cellStyle name="Comma 2 63 4" xfId="9086"/>
    <cellStyle name="Comma 2 63 5" xfId="9087"/>
    <cellStyle name="Comma 2 63 6" xfId="9088"/>
    <cellStyle name="Comma 2 63 7" xfId="9089"/>
    <cellStyle name="Comma 2 63 8" xfId="44212"/>
    <cellStyle name="Comma 2 64" xfId="9090"/>
    <cellStyle name="Comma 2 64 2" xfId="9091"/>
    <cellStyle name="Comma 2 64 2 2" xfId="9092"/>
    <cellStyle name="Comma 2 64 2 2 2" xfId="9093"/>
    <cellStyle name="Comma 2 64 2 2 3" xfId="9094"/>
    <cellStyle name="Comma 2 64 2 2 4" xfId="9095"/>
    <cellStyle name="Comma 2 64 2 2 5" xfId="9096"/>
    <cellStyle name="Comma 2 64 2 2 6" xfId="9097"/>
    <cellStyle name="Comma 2 64 2 3" xfId="9098"/>
    <cellStyle name="Comma 2 64 2 4" xfId="9099"/>
    <cellStyle name="Comma 2 64 2 5" xfId="9100"/>
    <cellStyle name="Comma 2 64 2 6" xfId="9101"/>
    <cellStyle name="Comma 2 64 3" xfId="9102"/>
    <cellStyle name="Comma 2 64 4" xfId="9103"/>
    <cellStyle name="Comma 2 64 5" xfId="9104"/>
    <cellStyle name="Comma 2 64 6" xfId="9105"/>
    <cellStyle name="Comma 2 64 7" xfId="9106"/>
    <cellStyle name="Comma 2 64 8" xfId="44213"/>
    <cellStyle name="Comma 2 65" xfId="9107"/>
    <cellStyle name="Comma 2 65 2" xfId="9108"/>
    <cellStyle name="Comma 2 65 2 2" xfId="9109"/>
    <cellStyle name="Comma 2 65 2 2 2" xfId="9110"/>
    <cellStyle name="Comma 2 65 2 2 3" xfId="9111"/>
    <cellStyle name="Comma 2 65 2 2 4" xfId="9112"/>
    <cellStyle name="Comma 2 65 2 2 5" xfId="9113"/>
    <cellStyle name="Comma 2 65 2 2 6" xfId="9114"/>
    <cellStyle name="Comma 2 65 2 3" xfId="9115"/>
    <cellStyle name="Comma 2 65 2 4" xfId="9116"/>
    <cellStyle name="Comma 2 65 2 5" xfId="9117"/>
    <cellStyle name="Comma 2 65 2 6" xfId="9118"/>
    <cellStyle name="Comma 2 65 3" xfId="9119"/>
    <cellStyle name="Comma 2 65 4" xfId="9120"/>
    <cellStyle name="Comma 2 65 5" xfId="9121"/>
    <cellStyle name="Comma 2 65 6" xfId="9122"/>
    <cellStyle name="Comma 2 65 7" xfId="9123"/>
    <cellStyle name="Comma 2 65 8" xfId="44214"/>
    <cellStyle name="Comma 2 66" xfId="9124"/>
    <cellStyle name="Comma 2 66 2" xfId="9125"/>
    <cellStyle name="Comma 2 66 2 2" xfId="9126"/>
    <cellStyle name="Comma 2 66 2 2 2" xfId="9127"/>
    <cellStyle name="Comma 2 66 2 2 3" xfId="9128"/>
    <cellStyle name="Comma 2 66 2 2 4" xfId="9129"/>
    <cellStyle name="Comma 2 66 2 2 5" xfId="9130"/>
    <cellStyle name="Comma 2 66 2 2 6" xfId="9131"/>
    <cellStyle name="Comma 2 66 2 3" xfId="9132"/>
    <cellStyle name="Comma 2 66 2 4" xfId="9133"/>
    <cellStyle name="Comma 2 66 2 5" xfId="9134"/>
    <cellStyle name="Comma 2 66 2 6" xfId="9135"/>
    <cellStyle name="Comma 2 66 3" xfId="9136"/>
    <cellStyle name="Comma 2 66 4" xfId="9137"/>
    <cellStyle name="Comma 2 66 5" xfId="9138"/>
    <cellStyle name="Comma 2 66 6" xfId="9139"/>
    <cellStyle name="Comma 2 66 7" xfId="9140"/>
    <cellStyle name="Comma 2 66 8" xfId="44215"/>
    <cellStyle name="Comma 2 67" xfId="9141"/>
    <cellStyle name="Comma 2 67 2" xfId="44216"/>
    <cellStyle name="Comma 2 68" xfId="9142"/>
    <cellStyle name="Comma 2 68 2" xfId="44217"/>
    <cellStyle name="Comma 2 69" xfId="9143"/>
    <cellStyle name="Comma 2 69 2" xfId="44218"/>
    <cellStyle name="Comma 2 7" xfId="185"/>
    <cellStyle name="Comma 2 7 10" xfId="9144"/>
    <cellStyle name="Comma 2 7 11" xfId="9145"/>
    <cellStyle name="Comma 2 7 12" xfId="9146"/>
    <cellStyle name="Comma 2 7 13" xfId="9147"/>
    <cellStyle name="Comma 2 7 14" xfId="9148"/>
    <cellStyle name="Comma 2 7 15" xfId="9149"/>
    <cellStyle name="Comma 2 7 16" xfId="9150"/>
    <cellStyle name="Comma 2 7 17" xfId="9151"/>
    <cellStyle name="Comma 2 7 18" xfId="9152"/>
    <cellStyle name="Comma 2 7 19" xfId="9153"/>
    <cellStyle name="Comma 2 7 2" xfId="413"/>
    <cellStyle name="Comma 2 7 2 10" xfId="9155"/>
    <cellStyle name="Comma 2 7 2 11" xfId="9156"/>
    <cellStyle name="Comma 2 7 2 12" xfId="9157"/>
    <cellStyle name="Comma 2 7 2 13" xfId="9158"/>
    <cellStyle name="Comma 2 7 2 14" xfId="9159"/>
    <cellStyle name="Comma 2 7 2 15" xfId="9160"/>
    <cellStyle name="Comma 2 7 2 16" xfId="9161"/>
    <cellStyle name="Comma 2 7 2 17" xfId="9162"/>
    <cellStyle name="Comma 2 7 2 18" xfId="9163"/>
    <cellStyle name="Comma 2 7 2 19" xfId="9164"/>
    <cellStyle name="Comma 2 7 2 2" xfId="9165"/>
    <cellStyle name="Comma 2 7 2 2 10" xfId="9166"/>
    <cellStyle name="Comma 2 7 2 2 11" xfId="9167"/>
    <cellStyle name="Comma 2 7 2 2 12" xfId="9168"/>
    <cellStyle name="Comma 2 7 2 2 13" xfId="9169"/>
    <cellStyle name="Comma 2 7 2 2 14" xfId="9170"/>
    <cellStyle name="Comma 2 7 2 2 15" xfId="9171"/>
    <cellStyle name="Comma 2 7 2 2 16" xfId="9172"/>
    <cellStyle name="Comma 2 7 2 2 17" xfId="9173"/>
    <cellStyle name="Comma 2 7 2 2 18" xfId="9174"/>
    <cellStyle name="Comma 2 7 2 2 19" xfId="9175"/>
    <cellStyle name="Comma 2 7 2 2 2" xfId="9176"/>
    <cellStyle name="Comma 2 7 2 2 2 10" xfId="9177"/>
    <cellStyle name="Comma 2 7 2 2 2 11" xfId="9178"/>
    <cellStyle name="Comma 2 7 2 2 2 12" xfId="9179"/>
    <cellStyle name="Comma 2 7 2 2 2 13" xfId="9180"/>
    <cellStyle name="Comma 2 7 2 2 2 2" xfId="9181"/>
    <cellStyle name="Comma 2 7 2 2 2 2 10" xfId="9182"/>
    <cellStyle name="Comma 2 7 2 2 2 2 11" xfId="9183"/>
    <cellStyle name="Comma 2 7 2 2 2 2 12" xfId="9184"/>
    <cellStyle name="Comma 2 7 2 2 2 2 13" xfId="9185"/>
    <cellStyle name="Comma 2 7 2 2 2 2 2" xfId="9186"/>
    <cellStyle name="Comma 2 7 2 2 2 2 3" xfId="9187"/>
    <cellStyle name="Comma 2 7 2 2 2 2 4" xfId="9188"/>
    <cellStyle name="Comma 2 7 2 2 2 2 5" xfId="9189"/>
    <cellStyle name="Comma 2 7 2 2 2 2 6" xfId="9190"/>
    <cellStyle name="Comma 2 7 2 2 2 2 7" xfId="9191"/>
    <cellStyle name="Comma 2 7 2 2 2 2 8" xfId="9192"/>
    <cellStyle name="Comma 2 7 2 2 2 2 9" xfId="9193"/>
    <cellStyle name="Comma 2 7 2 2 2 3" xfId="9194"/>
    <cellStyle name="Comma 2 7 2 2 2 4" xfId="9195"/>
    <cellStyle name="Comma 2 7 2 2 2 5" xfId="9196"/>
    <cellStyle name="Comma 2 7 2 2 2 6" xfId="9197"/>
    <cellStyle name="Comma 2 7 2 2 2 7" xfId="9198"/>
    <cellStyle name="Comma 2 7 2 2 2 8" xfId="9199"/>
    <cellStyle name="Comma 2 7 2 2 2 9" xfId="9200"/>
    <cellStyle name="Comma 2 7 2 2 20" xfId="9201"/>
    <cellStyle name="Comma 2 7 2 2 21" xfId="9202"/>
    <cellStyle name="Comma 2 7 2 2 22" xfId="9203"/>
    <cellStyle name="Comma 2 7 2 2 23" xfId="9204"/>
    <cellStyle name="Comma 2 7 2 2 24" xfId="9205"/>
    <cellStyle name="Comma 2 7 2 2 3" xfId="9206"/>
    <cellStyle name="Comma 2 7 2 2 4" xfId="9207"/>
    <cellStyle name="Comma 2 7 2 2 5" xfId="9208"/>
    <cellStyle name="Comma 2 7 2 2 6" xfId="9209"/>
    <cellStyle name="Comma 2 7 2 2 7" xfId="9210"/>
    <cellStyle name="Comma 2 7 2 2 8" xfId="9211"/>
    <cellStyle name="Comma 2 7 2 2 9" xfId="9212"/>
    <cellStyle name="Comma 2 7 2 20" xfId="9213"/>
    <cellStyle name="Comma 2 7 2 21" xfId="9214"/>
    <cellStyle name="Comma 2 7 2 22" xfId="9215"/>
    <cellStyle name="Comma 2 7 2 23" xfId="9216"/>
    <cellStyle name="Comma 2 7 2 24" xfId="9217"/>
    <cellStyle name="Comma 2 7 2 25" xfId="9154"/>
    <cellStyle name="Comma 2 7 2 26" xfId="44219"/>
    <cellStyle name="Comma 2 7 2 3" xfId="9218"/>
    <cellStyle name="Comma 2 7 2 3 10" xfId="9219"/>
    <cellStyle name="Comma 2 7 2 3 11" xfId="9220"/>
    <cellStyle name="Comma 2 7 2 3 12" xfId="9221"/>
    <cellStyle name="Comma 2 7 2 3 13" xfId="9222"/>
    <cellStyle name="Comma 2 7 2 3 2" xfId="9223"/>
    <cellStyle name="Comma 2 7 2 3 2 10" xfId="9224"/>
    <cellStyle name="Comma 2 7 2 3 2 11" xfId="9225"/>
    <cellStyle name="Comma 2 7 2 3 2 12" xfId="9226"/>
    <cellStyle name="Comma 2 7 2 3 2 13" xfId="9227"/>
    <cellStyle name="Comma 2 7 2 3 2 2" xfId="9228"/>
    <cellStyle name="Comma 2 7 2 3 2 3" xfId="9229"/>
    <cellStyle name="Comma 2 7 2 3 2 4" xfId="9230"/>
    <cellStyle name="Comma 2 7 2 3 2 5" xfId="9231"/>
    <cellStyle name="Comma 2 7 2 3 2 6" xfId="9232"/>
    <cellStyle name="Comma 2 7 2 3 2 7" xfId="9233"/>
    <cellStyle name="Comma 2 7 2 3 2 8" xfId="9234"/>
    <cellStyle name="Comma 2 7 2 3 2 9" xfId="9235"/>
    <cellStyle name="Comma 2 7 2 3 3" xfId="9236"/>
    <cellStyle name="Comma 2 7 2 3 4" xfId="9237"/>
    <cellStyle name="Comma 2 7 2 3 5" xfId="9238"/>
    <cellStyle name="Comma 2 7 2 3 6" xfId="9239"/>
    <cellStyle name="Comma 2 7 2 3 7" xfId="9240"/>
    <cellStyle name="Comma 2 7 2 3 8" xfId="9241"/>
    <cellStyle name="Comma 2 7 2 3 9" xfId="9242"/>
    <cellStyle name="Comma 2 7 2 4" xfId="9243"/>
    <cellStyle name="Comma 2 7 2 5" xfId="9244"/>
    <cellStyle name="Comma 2 7 2 6" xfId="9245"/>
    <cellStyle name="Comma 2 7 2 7" xfId="9246"/>
    <cellStyle name="Comma 2 7 2 8" xfId="9247"/>
    <cellStyle name="Comma 2 7 2 9" xfId="9248"/>
    <cellStyle name="Comma 2 7 20" xfId="9249"/>
    <cellStyle name="Comma 2 7 21" xfId="9250"/>
    <cellStyle name="Comma 2 7 22" xfId="9251"/>
    <cellStyle name="Comma 2 7 23" xfId="9252"/>
    <cellStyle name="Comma 2 7 24" xfId="9253"/>
    <cellStyle name="Comma 2 7 24 10" xfId="9254"/>
    <cellStyle name="Comma 2 7 24 11" xfId="9255"/>
    <cellStyle name="Comma 2 7 24 12" xfId="9256"/>
    <cellStyle name="Comma 2 7 24 13" xfId="9257"/>
    <cellStyle name="Comma 2 7 24 2" xfId="9258"/>
    <cellStyle name="Comma 2 7 24 2 10" xfId="9259"/>
    <cellStyle name="Comma 2 7 24 2 11" xfId="9260"/>
    <cellStyle name="Comma 2 7 24 2 12" xfId="9261"/>
    <cellStyle name="Comma 2 7 24 2 13" xfId="9262"/>
    <cellStyle name="Comma 2 7 24 2 2" xfId="9263"/>
    <cellStyle name="Comma 2 7 24 2 3" xfId="9264"/>
    <cellStyle name="Comma 2 7 24 2 4" xfId="9265"/>
    <cellStyle name="Comma 2 7 24 2 5" xfId="9266"/>
    <cellStyle name="Comma 2 7 24 2 6" xfId="9267"/>
    <cellStyle name="Comma 2 7 24 2 7" xfId="9268"/>
    <cellStyle name="Comma 2 7 24 2 8" xfId="9269"/>
    <cellStyle name="Comma 2 7 24 2 9" xfId="9270"/>
    <cellStyle name="Comma 2 7 24 3" xfId="9271"/>
    <cellStyle name="Comma 2 7 24 4" xfId="9272"/>
    <cellStyle name="Comma 2 7 24 5" xfId="9273"/>
    <cellStyle name="Comma 2 7 24 6" xfId="9274"/>
    <cellStyle name="Comma 2 7 24 7" xfId="9275"/>
    <cellStyle name="Comma 2 7 24 8" xfId="9276"/>
    <cellStyle name="Comma 2 7 24 9" xfId="9277"/>
    <cellStyle name="Comma 2 7 25" xfId="9278"/>
    <cellStyle name="Comma 2 7 26" xfId="9279"/>
    <cellStyle name="Comma 2 7 27" xfId="9280"/>
    <cellStyle name="Comma 2 7 28" xfId="9281"/>
    <cellStyle name="Comma 2 7 29" xfId="9282"/>
    <cellStyle name="Comma 2 7 3" xfId="414"/>
    <cellStyle name="Comma 2 7 3 2" xfId="9283"/>
    <cellStyle name="Comma 2 7 3 3" xfId="48163"/>
    <cellStyle name="Comma 2 7 30" xfId="9284"/>
    <cellStyle name="Comma 2 7 31" xfId="9285"/>
    <cellStyle name="Comma 2 7 32" xfId="9286"/>
    <cellStyle name="Comma 2 7 33" xfId="9287"/>
    <cellStyle name="Comma 2 7 34" xfId="9288"/>
    <cellStyle name="Comma 2 7 35" xfId="9289"/>
    <cellStyle name="Comma 2 7 36" xfId="9290"/>
    <cellStyle name="Comma 2 7 37" xfId="9291"/>
    <cellStyle name="Comma 2 7 38" xfId="9292"/>
    <cellStyle name="Comma 2 7 39" xfId="9293"/>
    <cellStyle name="Comma 2 7 4" xfId="2404"/>
    <cellStyle name="Comma 2 7 4 2" xfId="9294"/>
    <cellStyle name="Comma 2 7 40" xfId="9295"/>
    <cellStyle name="Comma 2 7 41" xfId="9296"/>
    <cellStyle name="Comma 2 7 42" xfId="9297"/>
    <cellStyle name="Comma 2 7 43" xfId="9298"/>
    <cellStyle name="Comma 2 7 44" xfId="9299"/>
    <cellStyle name="Comma 2 7 45" xfId="9300"/>
    <cellStyle name="Comma 2 7 46" xfId="9301"/>
    <cellStyle name="Comma 2 7 47" xfId="2642"/>
    <cellStyle name="Comma 2 7 48" xfId="35530"/>
    <cellStyle name="Comma 2 7 5" xfId="9302"/>
    <cellStyle name="Comma 2 7 6" xfId="9303"/>
    <cellStyle name="Comma 2 7 7" xfId="9304"/>
    <cellStyle name="Comma 2 7 8" xfId="9305"/>
    <cellStyle name="Comma 2 7 8 2" xfId="9306"/>
    <cellStyle name="Comma 2 7 9" xfId="9307"/>
    <cellStyle name="Comma 2 70" xfId="9308"/>
    <cellStyle name="Comma 2 70 2" xfId="44220"/>
    <cellStyle name="Comma 2 71" xfId="9309"/>
    <cellStyle name="Comma 2 71 2" xfId="44221"/>
    <cellStyle name="Comma 2 72" xfId="9310"/>
    <cellStyle name="Comma 2 72 2" xfId="44222"/>
    <cellStyle name="Comma 2 73" xfId="9311"/>
    <cellStyle name="Comma 2 73 2" xfId="9312"/>
    <cellStyle name="Comma 2 73 2 2" xfId="9313"/>
    <cellStyle name="Comma 2 73 2 3" xfId="9314"/>
    <cellStyle name="Comma 2 73 2 4" xfId="9315"/>
    <cellStyle name="Comma 2 73 2 5" xfId="9316"/>
    <cellStyle name="Comma 2 73 2 6" xfId="9317"/>
    <cellStyle name="Comma 2 73 3" xfId="9318"/>
    <cellStyle name="Comma 2 73 4" xfId="9319"/>
    <cellStyle name="Comma 2 73 5" xfId="9320"/>
    <cellStyle name="Comma 2 73 6" xfId="9321"/>
    <cellStyle name="Comma 2 73 7" xfId="44223"/>
    <cellStyle name="Comma 2 74" xfId="9322"/>
    <cellStyle name="Comma 2 74 2" xfId="9323"/>
    <cellStyle name="Comma 2 74 2 2" xfId="9324"/>
    <cellStyle name="Comma 2 74 2 3" xfId="9325"/>
    <cellStyle name="Comma 2 74 2 4" xfId="9326"/>
    <cellStyle name="Comma 2 74 2 5" xfId="9327"/>
    <cellStyle name="Comma 2 74 2 6" xfId="9328"/>
    <cellStyle name="Comma 2 74 3" xfId="9329"/>
    <cellStyle name="Comma 2 74 4" xfId="9330"/>
    <cellStyle name="Comma 2 74 5" xfId="9331"/>
    <cellStyle name="Comma 2 74 6" xfId="9332"/>
    <cellStyle name="Comma 2 74 7" xfId="44224"/>
    <cellStyle name="Comma 2 75" xfId="9333"/>
    <cellStyle name="Comma 2 75 2" xfId="9334"/>
    <cellStyle name="Comma 2 75 2 2" xfId="9335"/>
    <cellStyle name="Comma 2 75 2 3" xfId="9336"/>
    <cellStyle name="Comma 2 75 2 4" xfId="9337"/>
    <cellStyle name="Comma 2 75 2 5" xfId="9338"/>
    <cellStyle name="Comma 2 75 2 6" xfId="9339"/>
    <cellStyle name="Comma 2 75 3" xfId="9340"/>
    <cellStyle name="Comma 2 75 4" xfId="9341"/>
    <cellStyle name="Comma 2 75 5" xfId="9342"/>
    <cellStyle name="Comma 2 75 6" xfId="9343"/>
    <cellStyle name="Comma 2 75 7" xfId="44225"/>
    <cellStyle name="Comma 2 76" xfId="9344"/>
    <cellStyle name="Comma 2 76 2" xfId="9345"/>
    <cellStyle name="Comma 2 76 2 2" xfId="9346"/>
    <cellStyle name="Comma 2 76 2 3" xfId="9347"/>
    <cellStyle name="Comma 2 76 2 4" xfId="9348"/>
    <cellStyle name="Comma 2 76 2 5" xfId="9349"/>
    <cellStyle name="Comma 2 76 2 6" xfId="9350"/>
    <cellStyle name="Comma 2 76 3" xfId="9351"/>
    <cellStyle name="Comma 2 76 4" xfId="9352"/>
    <cellStyle name="Comma 2 76 5" xfId="9353"/>
    <cellStyle name="Comma 2 76 6" xfId="9354"/>
    <cellStyle name="Comma 2 76 7" xfId="44226"/>
    <cellStyle name="Comma 2 77" xfId="9355"/>
    <cellStyle name="Comma 2 77 2" xfId="9356"/>
    <cellStyle name="Comma 2 77 2 2" xfId="9357"/>
    <cellStyle name="Comma 2 77 2 3" xfId="9358"/>
    <cellStyle name="Comma 2 77 2 4" xfId="9359"/>
    <cellStyle name="Comma 2 77 2 5" xfId="9360"/>
    <cellStyle name="Comma 2 77 2 6" xfId="9361"/>
    <cellStyle name="Comma 2 77 2 7" xfId="47727"/>
    <cellStyle name="Comma 2 77 3" xfId="9362"/>
    <cellStyle name="Comma 2 77 3 2" xfId="47728"/>
    <cellStyle name="Comma 2 77 4" xfId="9363"/>
    <cellStyle name="Comma 2 77 5" xfId="9364"/>
    <cellStyle name="Comma 2 77 6" xfId="9365"/>
    <cellStyle name="Comma 2 77 7" xfId="42602"/>
    <cellStyle name="Comma 2 78" xfId="9366"/>
    <cellStyle name="Comma 2 78 2" xfId="9367"/>
    <cellStyle name="Comma 2 78 2 2" xfId="9368"/>
    <cellStyle name="Comma 2 78 2 3" xfId="9369"/>
    <cellStyle name="Comma 2 78 2 4" xfId="9370"/>
    <cellStyle name="Comma 2 78 2 5" xfId="9371"/>
    <cellStyle name="Comma 2 78 2 6" xfId="9372"/>
    <cellStyle name="Comma 2 78 3" xfId="9373"/>
    <cellStyle name="Comma 2 78 4" xfId="9374"/>
    <cellStyle name="Comma 2 78 5" xfId="9375"/>
    <cellStyle name="Comma 2 78 6" xfId="9376"/>
    <cellStyle name="Comma 2 78 7" xfId="47747"/>
    <cellStyle name="Comma 2 79" xfId="9377"/>
    <cellStyle name="Comma 2 79 2" xfId="9378"/>
    <cellStyle name="Comma 2 79 2 2" xfId="9379"/>
    <cellStyle name="Comma 2 79 2 3" xfId="9380"/>
    <cellStyle name="Comma 2 79 2 4" xfId="9381"/>
    <cellStyle name="Comma 2 79 2 5" xfId="9382"/>
    <cellStyle name="Comma 2 79 2 6" xfId="9383"/>
    <cellStyle name="Comma 2 79 3" xfId="9384"/>
    <cellStyle name="Comma 2 79 4" xfId="9385"/>
    <cellStyle name="Comma 2 79 5" xfId="9386"/>
    <cellStyle name="Comma 2 79 6" xfId="9387"/>
    <cellStyle name="Comma 2 8" xfId="415"/>
    <cellStyle name="Comma 2 8 10" xfId="9388"/>
    <cellStyle name="Comma 2 8 11" xfId="9389"/>
    <cellStyle name="Comma 2 8 12" xfId="9390"/>
    <cellStyle name="Comma 2 8 13" xfId="9391"/>
    <cellStyle name="Comma 2 8 14" xfId="9392"/>
    <cellStyle name="Comma 2 8 15" xfId="9393"/>
    <cellStyle name="Comma 2 8 16" xfId="9394"/>
    <cellStyle name="Comma 2 8 17" xfId="9395"/>
    <cellStyle name="Comma 2 8 18" xfId="9396"/>
    <cellStyle name="Comma 2 8 19" xfId="9397"/>
    <cellStyle name="Comma 2 8 2" xfId="9398"/>
    <cellStyle name="Comma 2 8 2 10" xfId="9399"/>
    <cellStyle name="Comma 2 8 2 11" xfId="9400"/>
    <cellStyle name="Comma 2 8 2 12" xfId="9401"/>
    <cellStyle name="Comma 2 8 2 13" xfId="9402"/>
    <cellStyle name="Comma 2 8 2 14" xfId="9403"/>
    <cellStyle name="Comma 2 8 2 15" xfId="9404"/>
    <cellStyle name="Comma 2 8 2 16" xfId="9405"/>
    <cellStyle name="Comma 2 8 2 17" xfId="9406"/>
    <cellStyle name="Comma 2 8 2 18" xfId="9407"/>
    <cellStyle name="Comma 2 8 2 19" xfId="9408"/>
    <cellStyle name="Comma 2 8 2 2" xfId="9409"/>
    <cellStyle name="Comma 2 8 2 2 10" xfId="9410"/>
    <cellStyle name="Comma 2 8 2 2 11" xfId="9411"/>
    <cellStyle name="Comma 2 8 2 2 12" xfId="9412"/>
    <cellStyle name="Comma 2 8 2 2 13" xfId="9413"/>
    <cellStyle name="Comma 2 8 2 2 14" xfId="9414"/>
    <cellStyle name="Comma 2 8 2 2 15" xfId="9415"/>
    <cellStyle name="Comma 2 8 2 2 16" xfId="9416"/>
    <cellStyle name="Comma 2 8 2 2 17" xfId="9417"/>
    <cellStyle name="Comma 2 8 2 2 18" xfId="9418"/>
    <cellStyle name="Comma 2 8 2 2 19" xfId="9419"/>
    <cellStyle name="Comma 2 8 2 2 2" xfId="9420"/>
    <cellStyle name="Comma 2 8 2 2 2 10" xfId="9421"/>
    <cellStyle name="Comma 2 8 2 2 2 11" xfId="9422"/>
    <cellStyle name="Comma 2 8 2 2 2 12" xfId="9423"/>
    <cellStyle name="Comma 2 8 2 2 2 13" xfId="9424"/>
    <cellStyle name="Comma 2 8 2 2 2 2" xfId="9425"/>
    <cellStyle name="Comma 2 8 2 2 2 2 10" xfId="9426"/>
    <cellStyle name="Comma 2 8 2 2 2 2 11" xfId="9427"/>
    <cellStyle name="Comma 2 8 2 2 2 2 12" xfId="9428"/>
    <cellStyle name="Comma 2 8 2 2 2 2 13" xfId="9429"/>
    <cellStyle name="Comma 2 8 2 2 2 2 2" xfId="9430"/>
    <cellStyle name="Comma 2 8 2 2 2 2 3" xfId="9431"/>
    <cellStyle name="Comma 2 8 2 2 2 2 4" xfId="9432"/>
    <cellStyle name="Comma 2 8 2 2 2 2 5" xfId="9433"/>
    <cellStyle name="Comma 2 8 2 2 2 2 6" xfId="9434"/>
    <cellStyle name="Comma 2 8 2 2 2 2 7" xfId="9435"/>
    <cellStyle name="Comma 2 8 2 2 2 2 8" xfId="9436"/>
    <cellStyle name="Comma 2 8 2 2 2 2 9" xfId="9437"/>
    <cellStyle name="Comma 2 8 2 2 2 3" xfId="9438"/>
    <cellStyle name="Comma 2 8 2 2 2 4" xfId="9439"/>
    <cellStyle name="Comma 2 8 2 2 2 5" xfId="9440"/>
    <cellStyle name="Comma 2 8 2 2 2 6" xfId="9441"/>
    <cellStyle name="Comma 2 8 2 2 2 7" xfId="9442"/>
    <cellStyle name="Comma 2 8 2 2 2 8" xfId="9443"/>
    <cellStyle name="Comma 2 8 2 2 2 9" xfId="9444"/>
    <cellStyle name="Comma 2 8 2 2 20" xfId="9445"/>
    <cellStyle name="Comma 2 8 2 2 21" xfId="9446"/>
    <cellStyle name="Comma 2 8 2 2 22" xfId="9447"/>
    <cellStyle name="Comma 2 8 2 2 23" xfId="9448"/>
    <cellStyle name="Comma 2 8 2 2 24" xfId="9449"/>
    <cellStyle name="Comma 2 8 2 2 3" xfId="9450"/>
    <cellStyle name="Comma 2 8 2 2 4" xfId="9451"/>
    <cellStyle name="Comma 2 8 2 2 5" xfId="9452"/>
    <cellStyle name="Comma 2 8 2 2 6" xfId="9453"/>
    <cellStyle name="Comma 2 8 2 2 7" xfId="9454"/>
    <cellStyle name="Comma 2 8 2 2 8" xfId="9455"/>
    <cellStyle name="Comma 2 8 2 2 9" xfId="9456"/>
    <cellStyle name="Comma 2 8 2 20" xfId="9457"/>
    <cellStyle name="Comma 2 8 2 21" xfId="9458"/>
    <cellStyle name="Comma 2 8 2 22" xfId="9459"/>
    <cellStyle name="Comma 2 8 2 23" xfId="9460"/>
    <cellStyle name="Comma 2 8 2 24" xfId="9461"/>
    <cellStyle name="Comma 2 8 2 25" xfId="42125"/>
    <cellStyle name="Comma 2 8 2 3" xfId="9462"/>
    <cellStyle name="Comma 2 8 2 3 10" xfId="9463"/>
    <cellStyle name="Comma 2 8 2 3 11" xfId="9464"/>
    <cellStyle name="Comma 2 8 2 3 12" xfId="9465"/>
    <cellStyle name="Comma 2 8 2 3 13" xfId="9466"/>
    <cellStyle name="Comma 2 8 2 3 2" xfId="9467"/>
    <cellStyle name="Comma 2 8 2 3 2 10" xfId="9468"/>
    <cellStyle name="Comma 2 8 2 3 2 11" xfId="9469"/>
    <cellStyle name="Comma 2 8 2 3 2 12" xfId="9470"/>
    <cellStyle name="Comma 2 8 2 3 2 13" xfId="9471"/>
    <cellStyle name="Comma 2 8 2 3 2 2" xfId="9472"/>
    <cellStyle name="Comma 2 8 2 3 2 3" xfId="9473"/>
    <cellStyle name="Comma 2 8 2 3 2 4" xfId="9474"/>
    <cellStyle name="Comma 2 8 2 3 2 5" xfId="9475"/>
    <cellStyle name="Comma 2 8 2 3 2 6" xfId="9476"/>
    <cellStyle name="Comma 2 8 2 3 2 7" xfId="9477"/>
    <cellStyle name="Comma 2 8 2 3 2 8" xfId="9478"/>
    <cellStyle name="Comma 2 8 2 3 2 9" xfId="9479"/>
    <cellStyle name="Comma 2 8 2 3 3" xfId="9480"/>
    <cellStyle name="Comma 2 8 2 3 4" xfId="9481"/>
    <cellStyle name="Comma 2 8 2 3 5" xfId="9482"/>
    <cellStyle name="Comma 2 8 2 3 6" xfId="9483"/>
    <cellStyle name="Comma 2 8 2 3 7" xfId="9484"/>
    <cellStyle name="Comma 2 8 2 3 8" xfId="9485"/>
    <cellStyle name="Comma 2 8 2 3 9" xfId="9486"/>
    <cellStyle name="Comma 2 8 2 4" xfId="9487"/>
    <cellStyle name="Comma 2 8 2 5" xfId="9488"/>
    <cellStyle name="Comma 2 8 2 6" xfId="9489"/>
    <cellStyle name="Comma 2 8 2 7" xfId="9490"/>
    <cellStyle name="Comma 2 8 2 8" xfId="9491"/>
    <cellStyle name="Comma 2 8 2 9" xfId="9492"/>
    <cellStyle name="Comma 2 8 20" xfId="9493"/>
    <cellStyle name="Comma 2 8 21" xfId="9494"/>
    <cellStyle name="Comma 2 8 22" xfId="9495"/>
    <cellStyle name="Comma 2 8 23" xfId="9496"/>
    <cellStyle name="Comma 2 8 24" xfId="9497"/>
    <cellStyle name="Comma 2 8 24 10" xfId="9498"/>
    <cellStyle name="Comma 2 8 24 11" xfId="9499"/>
    <cellStyle name="Comma 2 8 24 12" xfId="9500"/>
    <cellStyle name="Comma 2 8 24 13" xfId="9501"/>
    <cellStyle name="Comma 2 8 24 2" xfId="9502"/>
    <cellStyle name="Comma 2 8 24 2 10" xfId="9503"/>
    <cellStyle name="Comma 2 8 24 2 11" xfId="9504"/>
    <cellStyle name="Comma 2 8 24 2 12" xfId="9505"/>
    <cellStyle name="Comma 2 8 24 2 13" xfId="9506"/>
    <cellStyle name="Comma 2 8 24 2 2" xfId="9507"/>
    <cellStyle name="Comma 2 8 24 2 3" xfId="9508"/>
    <cellStyle name="Comma 2 8 24 2 4" xfId="9509"/>
    <cellStyle name="Comma 2 8 24 2 5" xfId="9510"/>
    <cellStyle name="Comma 2 8 24 2 6" xfId="9511"/>
    <cellStyle name="Comma 2 8 24 2 7" xfId="9512"/>
    <cellStyle name="Comma 2 8 24 2 8" xfId="9513"/>
    <cellStyle name="Comma 2 8 24 2 9" xfId="9514"/>
    <cellStyle name="Comma 2 8 24 3" xfId="9515"/>
    <cellStyle name="Comma 2 8 24 4" xfId="9516"/>
    <cellStyle name="Comma 2 8 24 5" xfId="9517"/>
    <cellStyle name="Comma 2 8 24 6" xfId="9518"/>
    <cellStyle name="Comma 2 8 24 7" xfId="9519"/>
    <cellStyle name="Comma 2 8 24 8" xfId="9520"/>
    <cellStyle name="Comma 2 8 24 9" xfId="9521"/>
    <cellStyle name="Comma 2 8 25" xfId="9522"/>
    <cellStyle name="Comma 2 8 26" xfId="9523"/>
    <cellStyle name="Comma 2 8 27" xfId="9524"/>
    <cellStyle name="Comma 2 8 28" xfId="9525"/>
    <cellStyle name="Comma 2 8 29" xfId="9526"/>
    <cellStyle name="Comma 2 8 3" xfId="9527"/>
    <cellStyle name="Comma 2 8 30" xfId="9528"/>
    <cellStyle name="Comma 2 8 31" xfId="9529"/>
    <cellStyle name="Comma 2 8 32" xfId="9530"/>
    <cellStyle name="Comma 2 8 33" xfId="9531"/>
    <cellStyle name="Comma 2 8 34" xfId="9532"/>
    <cellStyle name="Comma 2 8 35" xfId="9533"/>
    <cellStyle name="Comma 2 8 36" xfId="9534"/>
    <cellStyle name="Comma 2 8 37" xfId="9535"/>
    <cellStyle name="Comma 2 8 38" xfId="9536"/>
    <cellStyle name="Comma 2 8 39" xfId="9537"/>
    <cellStyle name="Comma 2 8 4" xfId="9538"/>
    <cellStyle name="Comma 2 8 40" xfId="9539"/>
    <cellStyle name="Comma 2 8 41" xfId="9540"/>
    <cellStyle name="Comma 2 8 42" xfId="9541"/>
    <cellStyle name="Comma 2 8 43" xfId="9542"/>
    <cellStyle name="Comma 2 8 44" xfId="9543"/>
    <cellStyle name="Comma 2 8 45" xfId="9544"/>
    <cellStyle name="Comma 2 8 46" xfId="9545"/>
    <cellStyle name="Comma 2 8 47" xfId="2643"/>
    <cellStyle name="Comma 2 8 48" xfId="35559"/>
    <cellStyle name="Comma 2 8 5" xfId="9546"/>
    <cellStyle name="Comma 2 8 6" xfId="9547"/>
    <cellStyle name="Comma 2 8 7" xfId="9548"/>
    <cellStyle name="Comma 2 8 8" xfId="9549"/>
    <cellStyle name="Comma 2 8 8 2" xfId="9550"/>
    <cellStyle name="Comma 2 8 9" xfId="9551"/>
    <cellStyle name="Comma 2 80" xfId="9552"/>
    <cellStyle name="Comma 2 80 2" xfId="9553"/>
    <cellStyle name="Comma 2 80 2 2" xfId="9554"/>
    <cellStyle name="Comma 2 80 2 3" xfId="9555"/>
    <cellStyle name="Comma 2 80 2 4" xfId="9556"/>
    <cellStyle name="Comma 2 80 2 5" xfId="9557"/>
    <cellStyle name="Comma 2 80 2 6" xfId="9558"/>
    <cellStyle name="Comma 2 80 3" xfId="9559"/>
    <cellStyle name="Comma 2 80 4" xfId="9560"/>
    <cellStyle name="Comma 2 80 5" xfId="9561"/>
    <cellStyle name="Comma 2 80 6" xfId="9562"/>
    <cellStyle name="Comma 2 81" xfId="9563"/>
    <cellStyle name="Comma 2 81 2" xfId="9564"/>
    <cellStyle name="Comma 2 81 2 2" xfId="9565"/>
    <cellStyle name="Comma 2 81 2 3" xfId="9566"/>
    <cellStyle name="Comma 2 81 2 4" xfId="9567"/>
    <cellStyle name="Comma 2 81 2 5" xfId="9568"/>
    <cellStyle name="Comma 2 81 2 6" xfId="9569"/>
    <cellStyle name="Comma 2 81 3" xfId="9570"/>
    <cellStyle name="Comma 2 81 4" xfId="9571"/>
    <cellStyle name="Comma 2 81 5" xfId="9572"/>
    <cellStyle name="Comma 2 81 6" xfId="9573"/>
    <cellStyle name="Comma 2 82" xfId="9574"/>
    <cellStyle name="Comma 2 82 2" xfId="9575"/>
    <cellStyle name="Comma 2 82 2 2" xfId="9576"/>
    <cellStyle name="Comma 2 82 2 3" xfId="9577"/>
    <cellStyle name="Comma 2 82 2 4" xfId="9578"/>
    <cellStyle name="Comma 2 82 2 5" xfId="9579"/>
    <cellStyle name="Comma 2 82 2 6" xfId="9580"/>
    <cellStyle name="Comma 2 82 3" xfId="9581"/>
    <cellStyle name="Comma 2 82 4" xfId="9582"/>
    <cellStyle name="Comma 2 82 5" xfId="9583"/>
    <cellStyle name="Comma 2 82 6" xfId="9584"/>
    <cellStyle name="Comma 2 83" xfId="9585"/>
    <cellStyle name="Comma 2 83 2" xfId="9586"/>
    <cellStyle name="Comma 2 83 2 2" xfId="9587"/>
    <cellStyle name="Comma 2 83 2 3" xfId="9588"/>
    <cellStyle name="Comma 2 83 2 4" xfId="9589"/>
    <cellStyle name="Comma 2 83 2 5" xfId="9590"/>
    <cellStyle name="Comma 2 83 2 6" xfId="9591"/>
    <cellStyle name="Comma 2 83 3" xfId="9592"/>
    <cellStyle name="Comma 2 83 4" xfId="9593"/>
    <cellStyle name="Comma 2 83 5" xfId="9594"/>
    <cellStyle name="Comma 2 83 6" xfId="9595"/>
    <cellStyle name="Comma 2 84" xfId="9596"/>
    <cellStyle name="Comma 2 84 2" xfId="9597"/>
    <cellStyle name="Comma 2 84 2 2" xfId="9598"/>
    <cellStyle name="Comma 2 84 2 3" xfId="9599"/>
    <cellStyle name="Comma 2 84 2 4" xfId="9600"/>
    <cellStyle name="Comma 2 84 2 5" xfId="9601"/>
    <cellStyle name="Comma 2 84 2 6" xfId="9602"/>
    <cellStyle name="Comma 2 84 3" xfId="9603"/>
    <cellStyle name="Comma 2 84 4" xfId="9604"/>
    <cellStyle name="Comma 2 84 5" xfId="9605"/>
    <cellStyle name="Comma 2 84 6" xfId="9606"/>
    <cellStyle name="Comma 2 85" xfId="9607"/>
    <cellStyle name="Comma 2 85 2" xfId="9608"/>
    <cellStyle name="Comma 2 85 2 2" xfId="9609"/>
    <cellStyle name="Comma 2 85 2 3" xfId="9610"/>
    <cellStyle name="Comma 2 85 2 4" xfId="9611"/>
    <cellStyle name="Comma 2 85 2 5" xfId="9612"/>
    <cellStyle name="Comma 2 85 2 6" xfId="9613"/>
    <cellStyle name="Comma 2 85 3" xfId="9614"/>
    <cellStyle name="Comma 2 85 4" xfId="9615"/>
    <cellStyle name="Comma 2 85 5" xfId="9616"/>
    <cellStyle name="Comma 2 85 6" xfId="9617"/>
    <cellStyle name="Comma 2 86" xfId="9618"/>
    <cellStyle name="Comma 2 86 2" xfId="9619"/>
    <cellStyle name="Comma 2 86 2 2" xfId="9620"/>
    <cellStyle name="Comma 2 86 2 3" xfId="9621"/>
    <cellStyle name="Comma 2 86 2 4" xfId="9622"/>
    <cellStyle name="Comma 2 86 2 5" xfId="9623"/>
    <cellStyle name="Comma 2 86 2 6" xfId="9624"/>
    <cellStyle name="Comma 2 86 3" xfId="9625"/>
    <cellStyle name="Comma 2 86 4" xfId="9626"/>
    <cellStyle name="Comma 2 86 5" xfId="9627"/>
    <cellStyle name="Comma 2 86 6" xfId="9628"/>
    <cellStyle name="Comma 2 87" xfId="9629"/>
    <cellStyle name="Comma 2 87 2" xfId="9630"/>
    <cellStyle name="Comma 2 87 2 2" xfId="9631"/>
    <cellStyle name="Comma 2 87 2 3" xfId="9632"/>
    <cellStyle name="Comma 2 87 2 4" xfId="9633"/>
    <cellStyle name="Comma 2 87 2 5" xfId="9634"/>
    <cellStyle name="Comma 2 87 2 6" xfId="9635"/>
    <cellStyle name="Comma 2 87 3" xfId="9636"/>
    <cellStyle name="Comma 2 87 4" xfId="9637"/>
    <cellStyle name="Comma 2 87 5" xfId="9638"/>
    <cellStyle name="Comma 2 87 6" xfId="9639"/>
    <cellStyle name="Comma 2 88" xfId="9640"/>
    <cellStyle name="Comma 2 88 2" xfId="9641"/>
    <cellStyle name="Comma 2 88 2 2" xfId="9642"/>
    <cellStyle name="Comma 2 88 2 3" xfId="9643"/>
    <cellStyle name="Comma 2 88 2 4" xfId="9644"/>
    <cellStyle name="Comma 2 88 2 5" xfId="9645"/>
    <cellStyle name="Comma 2 88 2 6" xfId="9646"/>
    <cellStyle name="Comma 2 88 3" xfId="9647"/>
    <cellStyle name="Comma 2 88 4" xfId="9648"/>
    <cellStyle name="Comma 2 88 5" xfId="9649"/>
    <cellStyle name="Comma 2 88 6" xfId="9650"/>
    <cellStyle name="Comma 2 89" xfId="9651"/>
    <cellStyle name="Comma 2 89 2" xfId="9652"/>
    <cellStyle name="Comma 2 89 2 2" xfId="9653"/>
    <cellStyle name="Comma 2 89 2 3" xfId="9654"/>
    <cellStyle name="Comma 2 89 2 4" xfId="9655"/>
    <cellStyle name="Comma 2 89 2 5" xfId="9656"/>
    <cellStyle name="Comma 2 89 2 6" xfId="9657"/>
    <cellStyle name="Comma 2 89 3" xfId="9658"/>
    <cellStyle name="Comma 2 89 4" xfId="9659"/>
    <cellStyle name="Comma 2 89 5" xfId="9660"/>
    <cellStyle name="Comma 2 89 6" xfId="9661"/>
    <cellStyle name="Comma 2 9" xfId="416"/>
    <cellStyle name="Comma 2 9 10" xfId="9662"/>
    <cellStyle name="Comma 2 9 11" xfId="9663"/>
    <cellStyle name="Comma 2 9 12" xfId="9664"/>
    <cellStyle name="Comma 2 9 13" xfId="9665"/>
    <cellStyle name="Comma 2 9 14" xfId="9666"/>
    <cellStyle name="Comma 2 9 15" xfId="9667"/>
    <cellStyle name="Comma 2 9 16" xfId="9668"/>
    <cellStyle name="Comma 2 9 17" xfId="9669"/>
    <cellStyle name="Comma 2 9 18" xfId="9670"/>
    <cellStyle name="Comma 2 9 19" xfId="9671"/>
    <cellStyle name="Comma 2 9 2" xfId="9672"/>
    <cellStyle name="Comma 2 9 2 10" xfId="9673"/>
    <cellStyle name="Comma 2 9 2 11" xfId="9674"/>
    <cellStyle name="Comma 2 9 2 12" xfId="9675"/>
    <cellStyle name="Comma 2 9 2 13" xfId="9676"/>
    <cellStyle name="Comma 2 9 2 14" xfId="9677"/>
    <cellStyle name="Comma 2 9 2 15" xfId="9678"/>
    <cellStyle name="Comma 2 9 2 16" xfId="9679"/>
    <cellStyle name="Comma 2 9 2 17" xfId="9680"/>
    <cellStyle name="Comma 2 9 2 18" xfId="9681"/>
    <cellStyle name="Comma 2 9 2 19" xfId="9682"/>
    <cellStyle name="Comma 2 9 2 2" xfId="9683"/>
    <cellStyle name="Comma 2 9 2 2 10" xfId="9684"/>
    <cellStyle name="Comma 2 9 2 2 11" xfId="9685"/>
    <cellStyle name="Comma 2 9 2 2 12" xfId="9686"/>
    <cellStyle name="Comma 2 9 2 2 13" xfId="9687"/>
    <cellStyle name="Comma 2 9 2 2 14" xfId="9688"/>
    <cellStyle name="Comma 2 9 2 2 15" xfId="9689"/>
    <cellStyle name="Comma 2 9 2 2 16" xfId="9690"/>
    <cellStyle name="Comma 2 9 2 2 17" xfId="9691"/>
    <cellStyle name="Comma 2 9 2 2 18" xfId="9692"/>
    <cellStyle name="Comma 2 9 2 2 19" xfId="9693"/>
    <cellStyle name="Comma 2 9 2 2 2" xfId="9694"/>
    <cellStyle name="Comma 2 9 2 2 2 10" xfId="9695"/>
    <cellStyle name="Comma 2 9 2 2 2 11" xfId="9696"/>
    <cellStyle name="Comma 2 9 2 2 2 12" xfId="9697"/>
    <cellStyle name="Comma 2 9 2 2 2 13" xfId="9698"/>
    <cellStyle name="Comma 2 9 2 2 2 2" xfId="9699"/>
    <cellStyle name="Comma 2 9 2 2 2 2 10" xfId="9700"/>
    <cellStyle name="Comma 2 9 2 2 2 2 11" xfId="9701"/>
    <cellStyle name="Comma 2 9 2 2 2 2 12" xfId="9702"/>
    <cellStyle name="Comma 2 9 2 2 2 2 13" xfId="9703"/>
    <cellStyle name="Comma 2 9 2 2 2 2 2" xfId="9704"/>
    <cellStyle name="Comma 2 9 2 2 2 2 3" xfId="9705"/>
    <cellStyle name="Comma 2 9 2 2 2 2 4" xfId="9706"/>
    <cellStyle name="Comma 2 9 2 2 2 2 5" xfId="9707"/>
    <cellStyle name="Comma 2 9 2 2 2 2 6" xfId="9708"/>
    <cellStyle name="Comma 2 9 2 2 2 2 7" xfId="9709"/>
    <cellStyle name="Comma 2 9 2 2 2 2 8" xfId="9710"/>
    <cellStyle name="Comma 2 9 2 2 2 2 9" xfId="9711"/>
    <cellStyle name="Comma 2 9 2 2 2 3" xfId="9712"/>
    <cellStyle name="Comma 2 9 2 2 2 4" xfId="9713"/>
    <cellStyle name="Comma 2 9 2 2 2 5" xfId="9714"/>
    <cellStyle name="Comma 2 9 2 2 2 6" xfId="9715"/>
    <cellStyle name="Comma 2 9 2 2 2 7" xfId="9716"/>
    <cellStyle name="Comma 2 9 2 2 2 8" xfId="9717"/>
    <cellStyle name="Comma 2 9 2 2 2 9" xfId="9718"/>
    <cellStyle name="Comma 2 9 2 2 20" xfId="9719"/>
    <cellStyle name="Comma 2 9 2 2 21" xfId="9720"/>
    <cellStyle name="Comma 2 9 2 2 22" xfId="9721"/>
    <cellStyle name="Comma 2 9 2 2 23" xfId="9722"/>
    <cellStyle name="Comma 2 9 2 2 24" xfId="9723"/>
    <cellStyle name="Comma 2 9 2 2 3" xfId="9724"/>
    <cellStyle name="Comma 2 9 2 2 4" xfId="9725"/>
    <cellStyle name="Comma 2 9 2 2 5" xfId="9726"/>
    <cellStyle name="Comma 2 9 2 2 6" xfId="9727"/>
    <cellStyle name="Comma 2 9 2 2 7" xfId="9728"/>
    <cellStyle name="Comma 2 9 2 2 8" xfId="9729"/>
    <cellStyle name="Comma 2 9 2 2 9" xfId="9730"/>
    <cellStyle name="Comma 2 9 2 20" xfId="9731"/>
    <cellStyle name="Comma 2 9 2 21" xfId="9732"/>
    <cellStyle name="Comma 2 9 2 22" xfId="9733"/>
    <cellStyle name="Comma 2 9 2 23" xfId="9734"/>
    <cellStyle name="Comma 2 9 2 24" xfId="9735"/>
    <cellStyle name="Comma 2 9 2 3" xfId="9736"/>
    <cellStyle name="Comma 2 9 2 3 10" xfId="9737"/>
    <cellStyle name="Comma 2 9 2 3 11" xfId="9738"/>
    <cellStyle name="Comma 2 9 2 3 12" xfId="9739"/>
    <cellStyle name="Comma 2 9 2 3 13" xfId="9740"/>
    <cellStyle name="Comma 2 9 2 3 2" xfId="9741"/>
    <cellStyle name="Comma 2 9 2 3 2 10" xfId="9742"/>
    <cellStyle name="Comma 2 9 2 3 2 11" xfId="9743"/>
    <cellStyle name="Comma 2 9 2 3 2 12" xfId="9744"/>
    <cellStyle name="Comma 2 9 2 3 2 13" xfId="9745"/>
    <cellStyle name="Comma 2 9 2 3 2 2" xfId="9746"/>
    <cellStyle name="Comma 2 9 2 3 2 3" xfId="9747"/>
    <cellStyle name="Comma 2 9 2 3 2 4" xfId="9748"/>
    <cellStyle name="Comma 2 9 2 3 2 5" xfId="9749"/>
    <cellStyle name="Comma 2 9 2 3 2 6" xfId="9750"/>
    <cellStyle name="Comma 2 9 2 3 2 7" xfId="9751"/>
    <cellStyle name="Comma 2 9 2 3 2 8" xfId="9752"/>
    <cellStyle name="Comma 2 9 2 3 2 9" xfId="9753"/>
    <cellStyle name="Comma 2 9 2 3 3" xfId="9754"/>
    <cellStyle name="Comma 2 9 2 3 4" xfId="9755"/>
    <cellStyle name="Comma 2 9 2 3 5" xfId="9756"/>
    <cellStyle name="Comma 2 9 2 3 6" xfId="9757"/>
    <cellStyle name="Comma 2 9 2 3 7" xfId="9758"/>
    <cellStyle name="Comma 2 9 2 3 8" xfId="9759"/>
    <cellStyle name="Comma 2 9 2 3 9" xfId="9760"/>
    <cellStyle name="Comma 2 9 2 4" xfId="9761"/>
    <cellStyle name="Comma 2 9 2 5" xfId="9762"/>
    <cellStyle name="Comma 2 9 2 6" xfId="9763"/>
    <cellStyle name="Comma 2 9 2 7" xfId="9764"/>
    <cellStyle name="Comma 2 9 2 8" xfId="9765"/>
    <cellStyle name="Comma 2 9 2 9" xfId="9766"/>
    <cellStyle name="Comma 2 9 20" xfId="9767"/>
    <cellStyle name="Comma 2 9 21" xfId="9768"/>
    <cellStyle name="Comma 2 9 22" xfId="9769"/>
    <cellStyle name="Comma 2 9 23" xfId="9770"/>
    <cellStyle name="Comma 2 9 24" xfId="9771"/>
    <cellStyle name="Comma 2 9 24 10" xfId="9772"/>
    <cellStyle name="Comma 2 9 24 11" xfId="9773"/>
    <cellStyle name="Comma 2 9 24 12" xfId="9774"/>
    <cellStyle name="Comma 2 9 24 13" xfId="9775"/>
    <cellStyle name="Comma 2 9 24 2" xfId="9776"/>
    <cellStyle name="Comma 2 9 24 2 10" xfId="9777"/>
    <cellStyle name="Comma 2 9 24 2 11" xfId="9778"/>
    <cellStyle name="Comma 2 9 24 2 12" xfId="9779"/>
    <cellStyle name="Comma 2 9 24 2 13" xfId="9780"/>
    <cellStyle name="Comma 2 9 24 2 2" xfId="9781"/>
    <cellStyle name="Comma 2 9 24 2 3" xfId="9782"/>
    <cellStyle name="Comma 2 9 24 2 4" xfId="9783"/>
    <cellStyle name="Comma 2 9 24 2 5" xfId="9784"/>
    <cellStyle name="Comma 2 9 24 2 6" xfId="9785"/>
    <cellStyle name="Comma 2 9 24 2 7" xfId="9786"/>
    <cellStyle name="Comma 2 9 24 2 8" xfId="9787"/>
    <cellStyle name="Comma 2 9 24 2 9" xfId="9788"/>
    <cellStyle name="Comma 2 9 24 3" xfId="9789"/>
    <cellStyle name="Comma 2 9 24 4" xfId="9790"/>
    <cellStyle name="Comma 2 9 24 5" xfId="9791"/>
    <cellStyle name="Comma 2 9 24 6" xfId="9792"/>
    <cellStyle name="Comma 2 9 24 7" xfId="9793"/>
    <cellStyle name="Comma 2 9 24 8" xfId="9794"/>
    <cellStyle name="Comma 2 9 24 9" xfId="9795"/>
    <cellStyle name="Comma 2 9 25" xfId="9796"/>
    <cellStyle name="Comma 2 9 26" xfId="9797"/>
    <cellStyle name="Comma 2 9 27" xfId="9798"/>
    <cellStyle name="Comma 2 9 28" xfId="9799"/>
    <cellStyle name="Comma 2 9 29" xfId="9800"/>
    <cellStyle name="Comma 2 9 3" xfId="9801"/>
    <cellStyle name="Comma 2 9 30" xfId="9802"/>
    <cellStyle name="Comma 2 9 31" xfId="9803"/>
    <cellStyle name="Comma 2 9 32" xfId="9804"/>
    <cellStyle name="Comma 2 9 33" xfId="9805"/>
    <cellStyle name="Comma 2 9 34" xfId="9806"/>
    <cellStyle name="Comma 2 9 35" xfId="9807"/>
    <cellStyle name="Comma 2 9 36" xfId="9808"/>
    <cellStyle name="Comma 2 9 37" xfId="9809"/>
    <cellStyle name="Comma 2 9 38" xfId="9810"/>
    <cellStyle name="Comma 2 9 39" xfId="9811"/>
    <cellStyle name="Comma 2 9 4" xfId="9812"/>
    <cellStyle name="Comma 2 9 40" xfId="9813"/>
    <cellStyle name="Comma 2 9 41" xfId="9814"/>
    <cellStyle name="Comma 2 9 42" xfId="9815"/>
    <cellStyle name="Comma 2 9 43" xfId="9816"/>
    <cellStyle name="Comma 2 9 44" xfId="9817"/>
    <cellStyle name="Comma 2 9 45" xfId="9818"/>
    <cellStyle name="Comma 2 9 46" xfId="9819"/>
    <cellStyle name="Comma 2 9 47" xfId="35558"/>
    <cellStyle name="Comma 2 9 48" xfId="42229"/>
    <cellStyle name="Comma 2 9 5" xfId="9820"/>
    <cellStyle name="Comma 2 9 6" xfId="9821"/>
    <cellStyle name="Comma 2 9 7" xfId="9822"/>
    <cellStyle name="Comma 2 9 8" xfId="9823"/>
    <cellStyle name="Comma 2 9 8 2" xfId="9824"/>
    <cellStyle name="Comma 2 9 9" xfId="9825"/>
    <cellStyle name="Comma 2 90" xfId="9826"/>
    <cellStyle name="Comma 2 90 2" xfId="9827"/>
    <cellStyle name="Comma 2 90 2 2" xfId="9828"/>
    <cellStyle name="Comma 2 90 2 3" xfId="9829"/>
    <cellStyle name="Comma 2 90 2 4" xfId="9830"/>
    <cellStyle name="Comma 2 90 2 5" xfId="9831"/>
    <cellStyle name="Comma 2 90 2 6" xfId="9832"/>
    <cellStyle name="Comma 2 90 3" xfId="9833"/>
    <cellStyle name="Comma 2 90 4" xfId="9834"/>
    <cellStyle name="Comma 2 90 5" xfId="9835"/>
    <cellStyle name="Comma 2 90 6" xfId="9836"/>
    <cellStyle name="Comma 2 91" xfId="9837"/>
    <cellStyle name="Comma 2 91 2" xfId="9838"/>
    <cellStyle name="Comma 2 91 2 2" xfId="9839"/>
    <cellStyle name="Comma 2 91 2 3" xfId="9840"/>
    <cellStyle name="Comma 2 91 2 4" xfId="9841"/>
    <cellStyle name="Comma 2 91 2 5" xfId="9842"/>
    <cellStyle name="Comma 2 91 2 6" xfId="9843"/>
    <cellStyle name="Comma 2 91 3" xfId="9844"/>
    <cellStyle name="Comma 2 91 4" xfId="9845"/>
    <cellStyle name="Comma 2 91 5" xfId="9846"/>
    <cellStyle name="Comma 2 91 6" xfId="9847"/>
    <cellStyle name="Comma 2 92" xfId="9848"/>
    <cellStyle name="Comma 2 92 2" xfId="9849"/>
    <cellStyle name="Comma 2 92 2 2" xfId="9850"/>
    <cellStyle name="Comma 2 92 2 3" xfId="9851"/>
    <cellStyle name="Comma 2 92 2 4" xfId="9852"/>
    <cellStyle name="Comma 2 92 2 5" xfId="9853"/>
    <cellStyle name="Comma 2 92 2 6" xfId="9854"/>
    <cellStyle name="Comma 2 92 3" xfId="9855"/>
    <cellStyle name="Comma 2 92 4" xfId="9856"/>
    <cellStyle name="Comma 2 92 5" xfId="9857"/>
    <cellStyle name="Comma 2 92 6" xfId="9858"/>
    <cellStyle name="Comma 2 93" xfId="9859"/>
    <cellStyle name="Comma 2 93 2" xfId="9860"/>
    <cellStyle name="Comma 2 93 2 2" xfId="9861"/>
    <cellStyle name="Comma 2 93 2 3" xfId="9862"/>
    <cellStyle name="Comma 2 93 2 4" xfId="9863"/>
    <cellStyle name="Comma 2 93 2 5" xfId="9864"/>
    <cellStyle name="Comma 2 93 2 6" xfId="9865"/>
    <cellStyle name="Comma 2 93 3" xfId="9866"/>
    <cellStyle name="Comma 2 93 4" xfId="9867"/>
    <cellStyle name="Comma 2 93 5" xfId="9868"/>
    <cellStyle name="Comma 2 93 6" xfId="9869"/>
    <cellStyle name="Comma 2 94" xfId="9870"/>
    <cellStyle name="Comma 2 94 2" xfId="9871"/>
    <cellStyle name="Comma 2 94 2 2" xfId="9872"/>
    <cellStyle name="Comma 2 94 2 3" xfId="9873"/>
    <cellStyle name="Comma 2 94 2 4" xfId="9874"/>
    <cellStyle name="Comma 2 94 2 5" xfId="9875"/>
    <cellStyle name="Comma 2 94 2 6" xfId="9876"/>
    <cellStyle name="Comma 2 94 3" xfId="9877"/>
    <cellStyle name="Comma 2 94 4" xfId="9878"/>
    <cellStyle name="Comma 2 94 5" xfId="9879"/>
    <cellStyle name="Comma 2 94 6" xfId="9880"/>
    <cellStyle name="Comma 2 95" xfId="9881"/>
    <cellStyle name="Comma 2 95 10" xfId="9882"/>
    <cellStyle name="Comma 2 95 11" xfId="9883"/>
    <cellStyle name="Comma 2 95 12" xfId="9884"/>
    <cellStyle name="Comma 2 95 13" xfId="9885"/>
    <cellStyle name="Comma 2 95 2" xfId="9886"/>
    <cellStyle name="Comma 2 95 2 10" xfId="9887"/>
    <cellStyle name="Comma 2 95 2 11" xfId="9888"/>
    <cellStyle name="Comma 2 95 2 12" xfId="9889"/>
    <cellStyle name="Comma 2 95 2 13" xfId="9890"/>
    <cellStyle name="Comma 2 95 2 2" xfId="9891"/>
    <cellStyle name="Comma 2 95 2 3" xfId="9892"/>
    <cellStyle name="Comma 2 95 2 4" xfId="9893"/>
    <cellStyle name="Comma 2 95 2 5" xfId="9894"/>
    <cellStyle name="Comma 2 95 2 6" xfId="9895"/>
    <cellStyle name="Comma 2 95 2 7" xfId="9896"/>
    <cellStyle name="Comma 2 95 2 8" xfId="9897"/>
    <cellStyle name="Comma 2 95 2 9" xfId="9898"/>
    <cellStyle name="Comma 2 95 3" xfId="9899"/>
    <cellStyle name="Comma 2 95 4" xfId="9900"/>
    <cellStyle name="Comma 2 95 5" xfId="9901"/>
    <cellStyle name="Comma 2 95 6" xfId="9902"/>
    <cellStyle name="Comma 2 95 7" xfId="9903"/>
    <cellStyle name="Comma 2 95 8" xfId="9904"/>
    <cellStyle name="Comma 2 95 9" xfId="9905"/>
    <cellStyle name="Comma 2 96" xfId="9906"/>
    <cellStyle name="Comma 2 96 2" xfId="9907"/>
    <cellStyle name="Comma 2 96 2 2" xfId="9908"/>
    <cellStyle name="Comma 2 96 2 3" xfId="9909"/>
    <cellStyle name="Comma 2 96 2 4" xfId="9910"/>
    <cellStyle name="Comma 2 96 2 5" xfId="9911"/>
    <cellStyle name="Comma 2 96 2 6" xfId="9912"/>
    <cellStyle name="Comma 2 96 3" xfId="9913"/>
    <cellStyle name="Comma 2 96 4" xfId="9914"/>
    <cellStyle name="Comma 2 96 5" xfId="9915"/>
    <cellStyle name="Comma 2 96 6" xfId="9916"/>
    <cellStyle name="Comma 2 97" xfId="9917"/>
    <cellStyle name="Comma 2 97 2" xfId="9918"/>
    <cellStyle name="Comma 2 97 2 2" xfId="9919"/>
    <cellStyle name="Comma 2 97 2 3" xfId="9920"/>
    <cellStyle name="Comma 2 97 2 4" xfId="9921"/>
    <cellStyle name="Comma 2 97 2 5" xfId="9922"/>
    <cellStyle name="Comma 2 97 2 6" xfId="9923"/>
    <cellStyle name="Comma 2 97 3" xfId="9924"/>
    <cellStyle name="Comma 2 97 4" xfId="9925"/>
    <cellStyle name="Comma 2 97 5" xfId="9926"/>
    <cellStyle name="Comma 2 97 6" xfId="9927"/>
    <cellStyle name="Comma 2 98" xfId="9928"/>
    <cellStyle name="Comma 2 98 2" xfId="9929"/>
    <cellStyle name="Comma 2 98 2 2" xfId="9930"/>
    <cellStyle name="Comma 2 98 2 3" xfId="9931"/>
    <cellStyle name="Comma 2 98 2 4" xfId="9932"/>
    <cellStyle name="Comma 2 98 2 5" xfId="9933"/>
    <cellStyle name="Comma 2 98 2 6" xfId="9934"/>
    <cellStyle name="Comma 2 98 3" xfId="9935"/>
    <cellStyle name="Comma 2 98 4" xfId="9936"/>
    <cellStyle name="Comma 2 98 5" xfId="9937"/>
    <cellStyle name="Comma 2 98 6" xfId="9938"/>
    <cellStyle name="Comma 2 99" xfId="9939"/>
    <cellStyle name="Comma 2 99 2" xfId="9940"/>
    <cellStyle name="Comma 2 99 2 2" xfId="9941"/>
    <cellStyle name="Comma 2 99 2 3" xfId="9942"/>
    <cellStyle name="Comma 2 99 2 4" xfId="9943"/>
    <cellStyle name="Comma 2 99 2 5" xfId="9944"/>
    <cellStyle name="Comma 2 99 2 6" xfId="9945"/>
    <cellStyle name="Comma 2 99 3" xfId="9946"/>
    <cellStyle name="Comma 2 99 4" xfId="9947"/>
    <cellStyle name="Comma 2 99 5" xfId="9948"/>
    <cellStyle name="Comma 2 99 6" xfId="9949"/>
    <cellStyle name="Comma 2_Account Half yearly review 0609" xfId="9950"/>
    <cellStyle name="Comma 20" xfId="186"/>
    <cellStyle name="Comma 20 10" xfId="9951"/>
    <cellStyle name="Comma 20 11" xfId="9952"/>
    <cellStyle name="Comma 20 12" xfId="9953"/>
    <cellStyle name="Comma 20 13" xfId="9954"/>
    <cellStyle name="Comma 20 14" xfId="9955"/>
    <cellStyle name="Comma 20 15" xfId="9956"/>
    <cellStyle name="Comma 20 16" xfId="9957"/>
    <cellStyle name="Comma 20 17" xfId="9958"/>
    <cellStyle name="Comma 20 18" xfId="9959"/>
    <cellStyle name="Comma 20 19" xfId="9960"/>
    <cellStyle name="Comma 20 2" xfId="1189"/>
    <cellStyle name="Comma 20 2 10" xfId="9961"/>
    <cellStyle name="Comma 20 2 11" xfId="9962"/>
    <cellStyle name="Comma 20 2 12" xfId="9963"/>
    <cellStyle name="Comma 20 2 13" xfId="9964"/>
    <cellStyle name="Comma 20 2 14" xfId="9965"/>
    <cellStyle name="Comma 20 2 15" xfId="9966"/>
    <cellStyle name="Comma 20 2 16" xfId="9967"/>
    <cellStyle name="Comma 20 2 17" xfId="9968"/>
    <cellStyle name="Comma 20 2 18" xfId="9969"/>
    <cellStyle name="Comma 20 2 19" xfId="9970"/>
    <cellStyle name="Comma 20 2 2" xfId="1190"/>
    <cellStyle name="Comma 20 2 2 10" xfId="9971"/>
    <cellStyle name="Comma 20 2 2 11" xfId="9972"/>
    <cellStyle name="Comma 20 2 2 12" xfId="9973"/>
    <cellStyle name="Comma 20 2 2 13" xfId="9974"/>
    <cellStyle name="Comma 20 2 2 14" xfId="9975"/>
    <cellStyle name="Comma 20 2 2 15" xfId="9976"/>
    <cellStyle name="Comma 20 2 2 16" xfId="9977"/>
    <cellStyle name="Comma 20 2 2 17" xfId="9978"/>
    <cellStyle name="Comma 20 2 2 18" xfId="9979"/>
    <cellStyle name="Comma 20 2 2 19" xfId="9980"/>
    <cellStyle name="Comma 20 2 2 2" xfId="9981"/>
    <cellStyle name="Comma 20 2 2 2 10" xfId="9982"/>
    <cellStyle name="Comma 20 2 2 2 11" xfId="9983"/>
    <cellStyle name="Comma 20 2 2 2 12" xfId="9984"/>
    <cellStyle name="Comma 20 2 2 2 13" xfId="9985"/>
    <cellStyle name="Comma 20 2 2 2 14" xfId="9986"/>
    <cellStyle name="Comma 20 2 2 2 15" xfId="9987"/>
    <cellStyle name="Comma 20 2 2 2 16" xfId="9988"/>
    <cellStyle name="Comma 20 2 2 2 17" xfId="9989"/>
    <cellStyle name="Comma 20 2 2 2 18" xfId="9990"/>
    <cellStyle name="Comma 20 2 2 2 19" xfId="9991"/>
    <cellStyle name="Comma 20 2 2 2 2" xfId="9992"/>
    <cellStyle name="Comma 20 2 2 2 2 10" xfId="9993"/>
    <cellStyle name="Comma 20 2 2 2 2 11" xfId="9994"/>
    <cellStyle name="Comma 20 2 2 2 2 12" xfId="9995"/>
    <cellStyle name="Comma 20 2 2 2 2 13" xfId="9996"/>
    <cellStyle name="Comma 20 2 2 2 2 14" xfId="9997"/>
    <cellStyle name="Comma 20 2 2 2 2 15" xfId="9998"/>
    <cellStyle name="Comma 20 2 2 2 2 16" xfId="9999"/>
    <cellStyle name="Comma 20 2 2 2 2 17" xfId="10000"/>
    <cellStyle name="Comma 20 2 2 2 2 18" xfId="10001"/>
    <cellStyle name="Comma 20 2 2 2 2 19" xfId="10002"/>
    <cellStyle name="Comma 20 2 2 2 2 2" xfId="10003"/>
    <cellStyle name="Comma 20 2 2 2 2 2 10" xfId="10004"/>
    <cellStyle name="Comma 20 2 2 2 2 2 11" xfId="10005"/>
    <cellStyle name="Comma 20 2 2 2 2 2 12" xfId="10006"/>
    <cellStyle name="Comma 20 2 2 2 2 2 13" xfId="10007"/>
    <cellStyle name="Comma 20 2 2 2 2 2 14" xfId="10008"/>
    <cellStyle name="Comma 20 2 2 2 2 2 15" xfId="10009"/>
    <cellStyle name="Comma 20 2 2 2 2 2 16" xfId="10010"/>
    <cellStyle name="Comma 20 2 2 2 2 2 17" xfId="10011"/>
    <cellStyle name="Comma 20 2 2 2 2 2 18" xfId="10012"/>
    <cellStyle name="Comma 20 2 2 2 2 2 19" xfId="10013"/>
    <cellStyle name="Comma 20 2 2 2 2 2 2" xfId="10014"/>
    <cellStyle name="Comma 20 2 2 2 2 2 20" xfId="10015"/>
    <cellStyle name="Comma 20 2 2 2 2 2 21" xfId="10016"/>
    <cellStyle name="Comma 20 2 2 2 2 2 22" xfId="10017"/>
    <cellStyle name="Comma 20 2 2 2 2 2 23" xfId="10018"/>
    <cellStyle name="Comma 20 2 2 2 2 2 24" xfId="10019"/>
    <cellStyle name="Comma 20 2 2 2 2 2 25" xfId="10020"/>
    <cellStyle name="Comma 20 2 2 2 2 2 26" xfId="10021"/>
    <cellStyle name="Comma 20 2 2 2 2 2 3" xfId="10022"/>
    <cellStyle name="Comma 20 2 2 2 2 2 4" xfId="10023"/>
    <cellStyle name="Comma 20 2 2 2 2 2 5" xfId="10024"/>
    <cellStyle name="Comma 20 2 2 2 2 2 6" xfId="10025"/>
    <cellStyle name="Comma 20 2 2 2 2 2 7" xfId="10026"/>
    <cellStyle name="Comma 20 2 2 2 2 2 8" xfId="10027"/>
    <cellStyle name="Comma 20 2 2 2 2 2 9" xfId="10028"/>
    <cellStyle name="Comma 20 2 2 2 2 20" xfId="10029"/>
    <cellStyle name="Comma 20 2 2 2 2 21" xfId="10030"/>
    <cellStyle name="Comma 20 2 2 2 2 22" xfId="10031"/>
    <cellStyle name="Comma 20 2 2 2 2 23" xfId="10032"/>
    <cellStyle name="Comma 20 2 2 2 2 24" xfId="10033"/>
    <cellStyle name="Comma 20 2 2 2 2 25" xfId="10034"/>
    <cellStyle name="Comma 20 2 2 2 2 26" xfId="10035"/>
    <cellStyle name="Comma 20 2 2 2 2 3" xfId="10036"/>
    <cellStyle name="Comma 20 2 2 2 2 4" xfId="10037"/>
    <cellStyle name="Comma 20 2 2 2 2 5" xfId="10038"/>
    <cellStyle name="Comma 20 2 2 2 2 6" xfId="10039"/>
    <cellStyle name="Comma 20 2 2 2 2 7" xfId="10040"/>
    <cellStyle name="Comma 20 2 2 2 2 8" xfId="10041"/>
    <cellStyle name="Comma 20 2 2 2 2 9" xfId="10042"/>
    <cellStyle name="Comma 20 2 2 2 20" xfId="10043"/>
    <cellStyle name="Comma 20 2 2 2 21" xfId="10044"/>
    <cellStyle name="Comma 20 2 2 2 22" xfId="10045"/>
    <cellStyle name="Comma 20 2 2 2 23" xfId="10046"/>
    <cellStyle name="Comma 20 2 2 2 24" xfId="10047"/>
    <cellStyle name="Comma 20 2 2 2 25" xfId="10048"/>
    <cellStyle name="Comma 20 2 2 2 26" xfId="10049"/>
    <cellStyle name="Comma 20 2 2 2 27" xfId="10050"/>
    <cellStyle name="Comma 20 2 2 2 3" xfId="10051"/>
    <cellStyle name="Comma 20 2 2 2 3 2" xfId="10052"/>
    <cellStyle name="Comma 20 2 2 2 3 3" xfId="10053"/>
    <cellStyle name="Comma 20 2 2 2 3 4" xfId="10054"/>
    <cellStyle name="Comma 20 2 2 2 3 5" xfId="10055"/>
    <cellStyle name="Comma 20 2 2 2 3 6" xfId="10056"/>
    <cellStyle name="Comma 20 2 2 2 4" xfId="10057"/>
    <cellStyle name="Comma 20 2 2 2 5" xfId="10058"/>
    <cellStyle name="Comma 20 2 2 2 6" xfId="10059"/>
    <cellStyle name="Comma 20 2 2 2 7" xfId="10060"/>
    <cellStyle name="Comma 20 2 2 2 8" xfId="10061"/>
    <cellStyle name="Comma 20 2 2 2 9" xfId="10062"/>
    <cellStyle name="Comma 20 2 2 20" xfId="10063"/>
    <cellStyle name="Comma 20 2 2 21" xfId="10064"/>
    <cellStyle name="Comma 20 2 2 22" xfId="10065"/>
    <cellStyle name="Comma 20 2 2 23" xfId="10066"/>
    <cellStyle name="Comma 20 2 2 24" xfId="10067"/>
    <cellStyle name="Comma 20 2 2 25" xfId="10068"/>
    <cellStyle name="Comma 20 2 2 26" xfId="10069"/>
    <cellStyle name="Comma 20 2 2 27" xfId="10070"/>
    <cellStyle name="Comma 20 2 2 28" xfId="10071"/>
    <cellStyle name="Comma 20 2 2 29" xfId="10072"/>
    <cellStyle name="Comma 20 2 2 3" xfId="10073"/>
    <cellStyle name="Comma 20 2 2 30" xfId="10074"/>
    <cellStyle name="Comma 20 2 2 31" xfId="10075"/>
    <cellStyle name="Comma 20 2 2 32" xfId="10076"/>
    <cellStyle name="Comma 20 2 2 33" xfId="10077"/>
    <cellStyle name="Comma 20 2 2 34" xfId="10078"/>
    <cellStyle name="Comma 20 2 2 35" xfId="10079"/>
    <cellStyle name="Comma 20 2 2 36" xfId="10080"/>
    <cellStyle name="Comma 20 2 2 37" xfId="10081"/>
    <cellStyle name="Comma 20 2 2 38" xfId="10082"/>
    <cellStyle name="Comma 20 2 2 39" xfId="10083"/>
    <cellStyle name="Comma 20 2 2 4" xfId="10084"/>
    <cellStyle name="Comma 20 2 2 5" xfId="10085"/>
    <cellStyle name="Comma 20 2 2 6" xfId="10086"/>
    <cellStyle name="Comma 20 2 2 7" xfId="10087"/>
    <cellStyle name="Comma 20 2 2 8" xfId="10088"/>
    <cellStyle name="Comma 20 2 2 9" xfId="10089"/>
    <cellStyle name="Comma 20 2 20" xfId="10090"/>
    <cellStyle name="Comma 20 2 21" xfId="10091"/>
    <cellStyle name="Comma 20 2 22" xfId="10092"/>
    <cellStyle name="Comma 20 2 23" xfId="10093"/>
    <cellStyle name="Comma 20 2 24" xfId="10094"/>
    <cellStyle name="Comma 20 2 25" xfId="10095"/>
    <cellStyle name="Comma 20 2 26" xfId="10096"/>
    <cellStyle name="Comma 20 2 27" xfId="10097"/>
    <cellStyle name="Comma 20 2 28" xfId="10098"/>
    <cellStyle name="Comma 20 2 29" xfId="10099"/>
    <cellStyle name="Comma 20 2 3" xfId="10100"/>
    <cellStyle name="Comma 20 2 3 10" xfId="10101"/>
    <cellStyle name="Comma 20 2 3 11" xfId="10102"/>
    <cellStyle name="Comma 20 2 3 12" xfId="10103"/>
    <cellStyle name="Comma 20 2 3 13" xfId="10104"/>
    <cellStyle name="Comma 20 2 3 2" xfId="10105"/>
    <cellStyle name="Comma 20 2 3 2 10" xfId="10106"/>
    <cellStyle name="Comma 20 2 3 2 11" xfId="10107"/>
    <cellStyle name="Comma 20 2 3 2 12" xfId="10108"/>
    <cellStyle name="Comma 20 2 3 2 13" xfId="10109"/>
    <cellStyle name="Comma 20 2 3 2 2" xfId="10110"/>
    <cellStyle name="Comma 20 2 3 2 2 2" xfId="10111"/>
    <cellStyle name="Comma 20 2 3 2 2 3" xfId="10112"/>
    <cellStyle name="Comma 20 2 3 2 2 4" xfId="10113"/>
    <cellStyle name="Comma 20 2 3 2 2 5" xfId="10114"/>
    <cellStyle name="Comma 20 2 3 2 2 6" xfId="10115"/>
    <cellStyle name="Comma 20 2 3 2 3" xfId="10116"/>
    <cellStyle name="Comma 20 2 3 2 4" xfId="10117"/>
    <cellStyle name="Comma 20 2 3 2 5" xfId="10118"/>
    <cellStyle name="Comma 20 2 3 2 6" xfId="10119"/>
    <cellStyle name="Comma 20 2 3 2 7" xfId="10120"/>
    <cellStyle name="Comma 20 2 3 2 8" xfId="10121"/>
    <cellStyle name="Comma 20 2 3 2 9" xfId="10122"/>
    <cellStyle name="Comma 20 2 3 3" xfId="10123"/>
    <cellStyle name="Comma 20 2 3 3 2" xfId="10124"/>
    <cellStyle name="Comma 20 2 3 3 3" xfId="10125"/>
    <cellStyle name="Comma 20 2 3 3 4" xfId="10126"/>
    <cellStyle name="Comma 20 2 3 3 5" xfId="10127"/>
    <cellStyle name="Comma 20 2 3 3 6" xfId="10128"/>
    <cellStyle name="Comma 20 2 3 4" xfId="10129"/>
    <cellStyle name="Comma 20 2 3 5" xfId="10130"/>
    <cellStyle name="Comma 20 2 3 6" xfId="10131"/>
    <cellStyle name="Comma 20 2 3 7" xfId="10132"/>
    <cellStyle name="Comma 20 2 3 8" xfId="10133"/>
    <cellStyle name="Comma 20 2 3 9" xfId="10134"/>
    <cellStyle name="Comma 20 2 30" xfId="10135"/>
    <cellStyle name="Comma 20 2 31" xfId="10136"/>
    <cellStyle name="Comma 20 2 32" xfId="10137"/>
    <cellStyle name="Comma 20 2 33" xfId="10138"/>
    <cellStyle name="Comma 20 2 34" xfId="10139"/>
    <cellStyle name="Comma 20 2 35" xfId="10140"/>
    <cellStyle name="Comma 20 2 36" xfId="10141"/>
    <cellStyle name="Comma 20 2 37" xfId="10142"/>
    <cellStyle name="Comma 20 2 38" xfId="10143"/>
    <cellStyle name="Comma 20 2 39" xfId="10144"/>
    <cellStyle name="Comma 20 2 4" xfId="10145"/>
    <cellStyle name="Comma 20 2 5" xfId="10146"/>
    <cellStyle name="Comma 20 2 6" xfId="10147"/>
    <cellStyle name="Comma 20 2 7" xfId="10148"/>
    <cellStyle name="Comma 20 2 8" xfId="10149"/>
    <cellStyle name="Comma 20 2 9" xfId="10150"/>
    <cellStyle name="Comma 20 20" xfId="10151"/>
    <cellStyle name="Comma 20 21" xfId="10152"/>
    <cellStyle name="Comma 20 22" xfId="10153"/>
    <cellStyle name="Comma 20 23" xfId="10154"/>
    <cellStyle name="Comma 20 24" xfId="10155"/>
    <cellStyle name="Comma 20 24 10" xfId="10156"/>
    <cellStyle name="Comma 20 24 11" xfId="10157"/>
    <cellStyle name="Comma 20 24 12" xfId="10158"/>
    <cellStyle name="Comma 20 24 13" xfId="10159"/>
    <cellStyle name="Comma 20 24 14" xfId="10160"/>
    <cellStyle name="Comma 20 24 15" xfId="10161"/>
    <cellStyle name="Comma 20 24 16" xfId="10162"/>
    <cellStyle name="Comma 20 24 17" xfId="10163"/>
    <cellStyle name="Comma 20 24 18" xfId="10164"/>
    <cellStyle name="Comma 20 24 19" xfId="10165"/>
    <cellStyle name="Comma 20 24 2" xfId="10166"/>
    <cellStyle name="Comma 20 24 2 10" xfId="10167"/>
    <cellStyle name="Comma 20 24 2 11" xfId="10168"/>
    <cellStyle name="Comma 20 24 2 12" xfId="10169"/>
    <cellStyle name="Comma 20 24 2 13" xfId="10170"/>
    <cellStyle name="Comma 20 24 2 14" xfId="10171"/>
    <cellStyle name="Comma 20 24 2 15" xfId="10172"/>
    <cellStyle name="Comma 20 24 2 16" xfId="10173"/>
    <cellStyle name="Comma 20 24 2 17" xfId="10174"/>
    <cellStyle name="Comma 20 24 2 18" xfId="10175"/>
    <cellStyle name="Comma 20 24 2 19" xfId="10176"/>
    <cellStyle name="Comma 20 24 2 2" xfId="10177"/>
    <cellStyle name="Comma 20 24 2 20" xfId="10178"/>
    <cellStyle name="Comma 20 24 2 21" xfId="10179"/>
    <cellStyle name="Comma 20 24 2 22" xfId="10180"/>
    <cellStyle name="Comma 20 24 2 23" xfId="10181"/>
    <cellStyle name="Comma 20 24 2 24" xfId="10182"/>
    <cellStyle name="Comma 20 24 2 25" xfId="10183"/>
    <cellStyle name="Comma 20 24 2 26" xfId="10184"/>
    <cellStyle name="Comma 20 24 2 3" xfId="10185"/>
    <cellStyle name="Comma 20 24 2 4" xfId="10186"/>
    <cellStyle name="Comma 20 24 2 5" xfId="10187"/>
    <cellStyle name="Comma 20 24 2 6" xfId="10188"/>
    <cellStyle name="Comma 20 24 2 7" xfId="10189"/>
    <cellStyle name="Comma 20 24 2 8" xfId="10190"/>
    <cellStyle name="Comma 20 24 2 9" xfId="10191"/>
    <cellStyle name="Comma 20 24 20" xfId="10192"/>
    <cellStyle name="Comma 20 24 21" xfId="10193"/>
    <cellStyle name="Comma 20 24 22" xfId="10194"/>
    <cellStyle name="Comma 20 24 23" xfId="10195"/>
    <cellStyle name="Comma 20 24 24" xfId="10196"/>
    <cellStyle name="Comma 20 24 25" xfId="10197"/>
    <cellStyle name="Comma 20 24 26" xfId="10198"/>
    <cellStyle name="Comma 20 24 3" xfId="10199"/>
    <cellStyle name="Comma 20 24 4" xfId="10200"/>
    <cellStyle name="Comma 20 24 5" xfId="10201"/>
    <cellStyle name="Comma 20 24 6" xfId="10202"/>
    <cellStyle name="Comma 20 24 7" xfId="10203"/>
    <cellStyle name="Comma 20 24 8" xfId="10204"/>
    <cellStyle name="Comma 20 24 9" xfId="10205"/>
    <cellStyle name="Comma 20 25" xfId="10206"/>
    <cellStyle name="Comma 20 26" xfId="10207"/>
    <cellStyle name="Comma 20 27" xfId="10208"/>
    <cellStyle name="Comma 20 28" xfId="10209"/>
    <cellStyle name="Comma 20 29" xfId="10210"/>
    <cellStyle name="Comma 20 3" xfId="1191"/>
    <cellStyle name="Comma 20 3 2" xfId="1192"/>
    <cellStyle name="Comma 20 3 3" xfId="10211"/>
    <cellStyle name="Comma 20 3 4" xfId="10212"/>
    <cellStyle name="Comma 20 30" xfId="10213"/>
    <cellStyle name="Comma 20 31" xfId="10214"/>
    <cellStyle name="Comma 20 32" xfId="10215"/>
    <cellStyle name="Comma 20 33" xfId="10216"/>
    <cellStyle name="Comma 20 34" xfId="10217"/>
    <cellStyle name="Comma 20 35" xfId="10218"/>
    <cellStyle name="Comma 20 35 10" xfId="10219"/>
    <cellStyle name="Comma 20 35 11" xfId="10220"/>
    <cellStyle name="Comma 20 35 12" xfId="10221"/>
    <cellStyle name="Comma 20 35 13" xfId="10222"/>
    <cellStyle name="Comma 20 35 14" xfId="10223"/>
    <cellStyle name="Comma 20 35 15" xfId="10224"/>
    <cellStyle name="Comma 20 35 16" xfId="10225"/>
    <cellStyle name="Comma 20 35 17" xfId="10226"/>
    <cellStyle name="Comma 20 35 18" xfId="10227"/>
    <cellStyle name="Comma 20 35 19" xfId="10228"/>
    <cellStyle name="Comma 20 35 2" xfId="10229"/>
    <cellStyle name="Comma 20 35 20" xfId="10230"/>
    <cellStyle name="Comma 20 35 21" xfId="10231"/>
    <cellStyle name="Comma 20 35 22" xfId="10232"/>
    <cellStyle name="Comma 20 35 23" xfId="10233"/>
    <cellStyle name="Comma 20 35 24" xfId="10234"/>
    <cellStyle name="Comma 20 35 25" xfId="10235"/>
    <cellStyle name="Comma 20 35 26" xfId="10236"/>
    <cellStyle name="Comma 20 35 3" xfId="10237"/>
    <cellStyle name="Comma 20 35 4" xfId="10238"/>
    <cellStyle name="Comma 20 35 5" xfId="10239"/>
    <cellStyle name="Comma 20 35 6" xfId="10240"/>
    <cellStyle name="Comma 20 35 7" xfId="10241"/>
    <cellStyle name="Comma 20 35 8" xfId="10242"/>
    <cellStyle name="Comma 20 35 9" xfId="10243"/>
    <cellStyle name="Comma 20 36" xfId="10244"/>
    <cellStyle name="Comma 20 37" xfId="10245"/>
    <cellStyle name="Comma 20 38" xfId="10246"/>
    <cellStyle name="Comma 20 39" xfId="10247"/>
    <cellStyle name="Comma 20 4" xfId="1193"/>
    <cellStyle name="Comma 20 4 2" xfId="1194"/>
    <cellStyle name="Comma 20 4 3" xfId="10248"/>
    <cellStyle name="Comma 20 4 4" xfId="10249"/>
    <cellStyle name="Comma 20 40" xfId="10250"/>
    <cellStyle name="Comma 20 41" xfId="10251"/>
    <cellStyle name="Comma 20 42" xfId="10252"/>
    <cellStyle name="Comma 20 43" xfId="10253"/>
    <cellStyle name="Comma 20 44" xfId="10254"/>
    <cellStyle name="Comma 20 45" xfId="10255"/>
    <cellStyle name="Comma 20 46" xfId="10256"/>
    <cellStyle name="Comma 20 47" xfId="10257"/>
    <cellStyle name="Comma 20 48" xfId="10258"/>
    <cellStyle name="Comma 20 49" xfId="10259"/>
    <cellStyle name="Comma 20 5" xfId="1195"/>
    <cellStyle name="Comma 20 5 2" xfId="10260"/>
    <cellStyle name="Comma 20 5 3" xfId="10261"/>
    <cellStyle name="Comma 20 5 4" xfId="10262"/>
    <cellStyle name="Comma 20 50" xfId="10263"/>
    <cellStyle name="Comma 20 51" xfId="10264"/>
    <cellStyle name="Comma 20 52" xfId="10265"/>
    <cellStyle name="Comma 20 53" xfId="10266"/>
    <cellStyle name="Comma 20 54" xfId="10267"/>
    <cellStyle name="Comma 20 55" xfId="10268"/>
    <cellStyle name="Comma 20 56" xfId="10269"/>
    <cellStyle name="Comma 20 57" xfId="10270"/>
    <cellStyle name="Comma 20 58" xfId="10271"/>
    <cellStyle name="Comma 20 59" xfId="10272"/>
    <cellStyle name="Comma 20 6" xfId="10273"/>
    <cellStyle name="Comma 20 60" xfId="10274"/>
    <cellStyle name="Comma 20 61" xfId="10275"/>
    <cellStyle name="Comma 20 62" xfId="10276"/>
    <cellStyle name="Comma 20 63" xfId="10277"/>
    <cellStyle name="Comma 20 64" xfId="10278"/>
    <cellStyle name="Comma 20 65" xfId="10279"/>
    <cellStyle name="Comma 20 7" xfId="10280"/>
    <cellStyle name="Comma 20 8" xfId="10281"/>
    <cellStyle name="Comma 20 8 2" xfId="10282"/>
    <cellStyle name="Comma 20 9" xfId="10283"/>
    <cellStyle name="Comma 20_Book1sarah" xfId="44227"/>
    <cellStyle name="Comma 21" xfId="187"/>
    <cellStyle name="Comma 21 2" xfId="1196"/>
    <cellStyle name="Comma 21 2 2" xfId="10284"/>
    <cellStyle name="Comma 21 2 2 2" xfId="44228"/>
    <cellStyle name="Comma 21 2 3" xfId="42227"/>
    <cellStyle name="Comma 21 3" xfId="1197"/>
    <cellStyle name="Comma 21 4" xfId="47981"/>
    <cellStyle name="Comma 21 5" xfId="49494"/>
    <cellStyle name="Comma 22" xfId="188"/>
    <cellStyle name="Comma 22 2" xfId="1198"/>
    <cellStyle name="Comma 22 2 2" xfId="10285"/>
    <cellStyle name="Comma 22 2 3" xfId="48255"/>
    <cellStyle name="Comma 22 3" xfId="1199"/>
    <cellStyle name="Comma 22 3 2" xfId="42231"/>
    <cellStyle name="Comma 22 3 3" xfId="42442"/>
    <cellStyle name="Comma 22 3 4" xfId="42534"/>
    <cellStyle name="Comma 22 3 5" xfId="44229"/>
    <cellStyle name="Comma 22 4" xfId="42247"/>
    <cellStyle name="Comma 22 4 2" xfId="42456"/>
    <cellStyle name="Comma 22 4 2 2" xfId="44232"/>
    <cellStyle name="Comma 22 4 2 3" xfId="44231"/>
    <cellStyle name="Comma 22 4 3" xfId="42548"/>
    <cellStyle name="Comma 22 4 3 2" xfId="44233"/>
    <cellStyle name="Comma 22 4 4" xfId="44234"/>
    <cellStyle name="Comma 22 4 5" xfId="44230"/>
    <cellStyle name="Comma 22 5" xfId="42126"/>
    <cellStyle name="Comma 22 5 2" xfId="44236"/>
    <cellStyle name="Comma 22 5 2 2" xfId="44237"/>
    <cellStyle name="Comma 22 5 3" xfId="44238"/>
    <cellStyle name="Comma 22 5 4" xfId="44239"/>
    <cellStyle name="Comma 22 5 5" xfId="44235"/>
    <cellStyle name="Comma 22 6" xfId="42414"/>
    <cellStyle name="Comma 22 6 2" xfId="44240"/>
    <cellStyle name="Comma 22 7" xfId="42519"/>
    <cellStyle name="Comma 22 7 2" xfId="44241"/>
    <cellStyle name="Comma 22 8" xfId="47982"/>
    <cellStyle name="Comma 22 9" xfId="49495"/>
    <cellStyle name="Comma 23" xfId="189"/>
    <cellStyle name="Comma 23 2" xfId="363"/>
    <cellStyle name="Comma 23 2 2" xfId="48285"/>
    <cellStyle name="Comma 23 3" xfId="2382"/>
    <cellStyle name="Comma 23 3 2" xfId="2574"/>
    <cellStyle name="Comma 23 3 2 2" xfId="44244"/>
    <cellStyle name="Comma 23 3 2 3" xfId="44243"/>
    <cellStyle name="Comma 23 3 3" xfId="44245"/>
    <cellStyle name="Comma 23 3 4" xfId="44246"/>
    <cellStyle name="Comma 23 3 5" xfId="44242"/>
    <cellStyle name="Comma 23 3 6" xfId="48350"/>
    <cellStyle name="Comma 23 3 7" xfId="49654"/>
    <cellStyle name="Comma 23 4" xfId="2644"/>
    <cellStyle name="Comma 23 4 2" xfId="44248"/>
    <cellStyle name="Comma 23 4 2 2" xfId="44249"/>
    <cellStyle name="Comma 23 4 3" xfId="44250"/>
    <cellStyle name="Comma 23 4 4" xfId="44251"/>
    <cellStyle name="Comma 23 4 5" xfId="44247"/>
    <cellStyle name="Comma 23 5" xfId="35531"/>
    <cellStyle name="Comma 23 6" xfId="42127"/>
    <cellStyle name="Comma 23 6 2" xfId="44252"/>
    <cellStyle name="Comma 23 7" xfId="44253"/>
    <cellStyle name="Comma 24" xfId="190"/>
    <cellStyle name="Comma 24 2" xfId="417"/>
    <cellStyle name="Comma 24 2 2" xfId="10286"/>
    <cellStyle name="Comma 24 2 3" xfId="35567"/>
    <cellStyle name="Comma 24 3" xfId="418"/>
    <cellStyle name="Comma 24 3 2" xfId="35612"/>
    <cellStyle name="Comma 24 4" xfId="1200"/>
    <cellStyle name="Comma 24 5" xfId="42128"/>
    <cellStyle name="Comma 24 5 2" xfId="44256"/>
    <cellStyle name="Comma 24 5 2 2" xfId="44257"/>
    <cellStyle name="Comma 24 5 3" xfId="44258"/>
    <cellStyle name="Comma 24 5 4" xfId="44259"/>
    <cellStyle name="Comma 24 5 5" xfId="44255"/>
    <cellStyle name="Comma 24 6" xfId="44260"/>
    <cellStyle name="Comma 24 6 2" xfId="44261"/>
    <cellStyle name="Comma 24 7" xfId="44262"/>
    <cellStyle name="Comma 24 7 2" xfId="44263"/>
    <cellStyle name="Comma 24 8" xfId="44254"/>
    <cellStyle name="Comma 25" xfId="356"/>
    <cellStyle name="Comma 25 10" xfId="36994"/>
    <cellStyle name="Comma 25 11" xfId="37163"/>
    <cellStyle name="Comma 25 12" xfId="42129"/>
    <cellStyle name="Comma 25 13" xfId="44264"/>
    <cellStyle name="Comma 25 14" xfId="47983"/>
    <cellStyle name="Comma 25 15" xfId="49496"/>
    <cellStyle name="Comma 25 2" xfId="419"/>
    <cellStyle name="Comma 25 2 2" xfId="10288"/>
    <cellStyle name="Comma 25 2 2 2" xfId="44267"/>
    <cellStyle name="Comma 25 2 2 2 2" xfId="44268"/>
    <cellStyle name="Comma 25 2 2 3" xfId="44269"/>
    <cellStyle name="Comma 25 2 2 4" xfId="44270"/>
    <cellStyle name="Comma 25 2 2 5" xfId="44266"/>
    <cellStyle name="Comma 25 2 2 6" xfId="48487"/>
    <cellStyle name="Comma 25 2 2 7" xfId="49673"/>
    <cellStyle name="Comma 25 2 3" xfId="10287"/>
    <cellStyle name="Comma 25 2 3 2" xfId="38005"/>
    <cellStyle name="Comma 25 2 3 2 2" xfId="44272"/>
    <cellStyle name="Comma 25 2 3 3" xfId="44271"/>
    <cellStyle name="Comma 25 2 4" xfId="35552"/>
    <cellStyle name="Comma 25 2 4 2" xfId="44273"/>
    <cellStyle name="Comma 25 2 5" xfId="44274"/>
    <cellStyle name="Comma 25 2 6" xfId="44265"/>
    <cellStyle name="Comma 25 3" xfId="1201"/>
    <cellStyle name="Comma 25 3 2" xfId="10289"/>
    <cellStyle name="Comma 25 3 2 2" xfId="37751"/>
    <cellStyle name="Comma 25 3 2 2 2" xfId="44278"/>
    <cellStyle name="Comma 25 3 2 2 3" xfId="44277"/>
    <cellStyle name="Comma 25 3 2 3" xfId="44279"/>
    <cellStyle name="Comma 25 3 2 4" xfId="44280"/>
    <cellStyle name="Comma 25 3 2 5" xfId="44276"/>
    <cellStyle name="Comma 25 3 3" xfId="37750"/>
    <cellStyle name="Comma 25 3 3 2" xfId="44282"/>
    <cellStyle name="Comma 25 3 3 3" xfId="44281"/>
    <cellStyle name="Comma 25 3 4" xfId="44283"/>
    <cellStyle name="Comma 25 3 5" xfId="44284"/>
    <cellStyle name="Comma 25 3 6" xfId="44275"/>
    <cellStyle name="Comma 25 4" xfId="1202"/>
    <cellStyle name="Comma 25 4 2" xfId="44285"/>
    <cellStyle name="Comma 25 5" xfId="2415"/>
    <cellStyle name="Comma 25 6" xfId="2645"/>
    <cellStyle name="Comma 25 6 2" xfId="37074"/>
    <cellStyle name="Comma 25 6 3" xfId="44286"/>
    <cellStyle name="Comma 25 7" xfId="36980"/>
    <cellStyle name="Comma 25 8" xfId="38604"/>
    <cellStyle name="Comma 25 9" xfId="37055"/>
    <cellStyle name="Comma 26" xfId="420"/>
    <cellStyle name="Comma 26 2" xfId="1203"/>
    <cellStyle name="Comma 26 2 2" xfId="10290"/>
    <cellStyle name="Comma 26 2 3" xfId="42262"/>
    <cellStyle name="Comma 26 2 4" xfId="42471"/>
    <cellStyle name="Comma 26 2 5" xfId="42563"/>
    <cellStyle name="Comma 26 2 6" xfId="48491"/>
    <cellStyle name="Comma 26 3" xfId="2646"/>
    <cellStyle name="Comma 26 3 2" xfId="44288"/>
    <cellStyle name="Comma 26 3 2 2" xfId="44289"/>
    <cellStyle name="Comma 26 3 3" xfId="44290"/>
    <cellStyle name="Comma 26 3 4" xfId="44291"/>
    <cellStyle name="Comma 26 3 5" xfId="44287"/>
    <cellStyle name="Comma 26 3 6" xfId="48489"/>
    <cellStyle name="Comma 26 4" xfId="42130"/>
    <cellStyle name="Comma 26 4 2" xfId="44293"/>
    <cellStyle name="Comma 26 4 2 2" xfId="44294"/>
    <cellStyle name="Comma 26 4 3" xfId="44295"/>
    <cellStyle name="Comma 26 4 4" xfId="44296"/>
    <cellStyle name="Comma 26 4 5" xfId="44292"/>
    <cellStyle name="Comma 26 5" xfId="44297"/>
    <cellStyle name="Comma 26 6" xfId="44298"/>
    <cellStyle name="Comma 26 7" xfId="47984"/>
    <cellStyle name="Comma 26 8" xfId="49497"/>
    <cellStyle name="Comma 27" xfId="421"/>
    <cellStyle name="Comma 27 10" xfId="47985"/>
    <cellStyle name="Comma 27 11" xfId="49498"/>
    <cellStyle name="Comma 27 2" xfId="1204"/>
    <cellStyle name="Comma 27 2 10" xfId="1205"/>
    <cellStyle name="Comma 27 2 11" xfId="1206"/>
    <cellStyle name="Comma 27 2 11 10" xfId="40898"/>
    <cellStyle name="Comma 27 2 11 11" xfId="41514"/>
    <cellStyle name="Comma 27 2 11 12" xfId="35888"/>
    <cellStyle name="Comma 27 2 11 2" xfId="36195"/>
    <cellStyle name="Comma 27 2 11 2 10" xfId="41760"/>
    <cellStyle name="Comma 27 2 11 2 2" xfId="37752"/>
    <cellStyle name="Comma 27 2 11 2 3" xfId="38342"/>
    <cellStyle name="Comma 27 2 11 2 4" xfId="38867"/>
    <cellStyle name="Comma 27 2 11 2 5" xfId="39371"/>
    <cellStyle name="Comma 27 2 11 2 6" xfId="39834"/>
    <cellStyle name="Comma 27 2 11 2 7" xfId="40253"/>
    <cellStyle name="Comma 27 2 11 2 8" xfId="40604"/>
    <cellStyle name="Comma 27 2 11 2 9" xfId="41205"/>
    <cellStyle name="Comma 27 2 11 3" xfId="37436"/>
    <cellStyle name="Comma 27 2 11 4" xfId="38039"/>
    <cellStyle name="Comma 27 2 11 5" xfId="37538"/>
    <cellStyle name="Comma 27 2 11 6" xfId="37054"/>
    <cellStyle name="Comma 27 2 11 7" xfId="36921"/>
    <cellStyle name="Comma 27 2 11 8" xfId="37337"/>
    <cellStyle name="Comma 27 2 11 9" xfId="39515"/>
    <cellStyle name="Comma 27 2 12" xfId="1207"/>
    <cellStyle name="Comma 27 2 12 10" xfId="40884"/>
    <cellStyle name="Comma 27 2 12 11" xfId="41500"/>
    <cellStyle name="Comma 27 2 12 12" xfId="35869"/>
    <cellStyle name="Comma 27 2 12 2" xfId="36181"/>
    <cellStyle name="Comma 27 2 12 2 2" xfId="41191"/>
    <cellStyle name="Comma 27 2 12 2 3" xfId="41761"/>
    <cellStyle name="Comma 27 2 12 3" xfId="37314"/>
    <cellStyle name="Comma 27 2 12 4" xfId="37339"/>
    <cellStyle name="Comma 27 2 12 5" xfId="38149"/>
    <cellStyle name="Comma 27 2 12 6" xfId="38540"/>
    <cellStyle name="Comma 27 2 12 7" xfId="39508"/>
    <cellStyle name="Comma 27 2 12 8" xfId="39963"/>
    <cellStyle name="Comma 27 2 12 9" xfId="39769"/>
    <cellStyle name="Comma 27 2 13" xfId="2647"/>
    <cellStyle name="Comma 27 2 13 2" xfId="41039"/>
    <cellStyle name="Comma 27 2 13 3" xfId="41762"/>
    <cellStyle name="Comma 27 2 13 4" xfId="36029"/>
    <cellStyle name="Comma 27 2 14" xfId="36570"/>
    <cellStyle name="Comma 27 2 15" xfId="37239"/>
    <cellStyle name="Comma 27 2 16" xfId="36849"/>
    <cellStyle name="Comma 27 2 17" xfId="36825"/>
    <cellStyle name="Comma 27 2 18" xfId="38587"/>
    <cellStyle name="Comma 27 2 19" xfId="39570"/>
    <cellStyle name="Comma 27 2 2" xfId="1208"/>
    <cellStyle name="Comma 27 2 2 10" xfId="37441"/>
    <cellStyle name="Comma 27 2 2 11" xfId="39199"/>
    <cellStyle name="Comma 27 2 2 12" xfId="39949"/>
    <cellStyle name="Comma 27 2 2 13" xfId="40741"/>
    <cellStyle name="Comma 27 2 2 14" xfId="41357"/>
    <cellStyle name="Comma 27 2 2 15" xfId="35584"/>
    <cellStyle name="Comma 27 2 2 2" xfId="1209"/>
    <cellStyle name="Comma 27 2 2 2 10" xfId="36982"/>
    <cellStyle name="Comma 27 2 2 2 11" xfId="36889"/>
    <cellStyle name="Comma 27 2 2 2 12" xfId="40755"/>
    <cellStyle name="Comma 27 2 2 2 13" xfId="41371"/>
    <cellStyle name="Comma 27 2 2 2 14" xfId="35634"/>
    <cellStyle name="Comma 27 2 2 2 2" xfId="1210"/>
    <cellStyle name="Comma 27 2 2 2 2 10" xfId="39502"/>
    <cellStyle name="Comma 27 2 2 2 2 11" xfId="39957"/>
    <cellStyle name="Comma 27 2 2 2 2 12" xfId="39563"/>
    <cellStyle name="Comma 27 2 2 2 2 13" xfId="40729"/>
    <cellStyle name="Comma 27 2 2 2 2 14" xfId="41345"/>
    <cellStyle name="Comma 27 2 2 2 2 15" xfId="35550"/>
    <cellStyle name="Comma 27 2 2 2 2 2" xfId="1211"/>
    <cellStyle name="Comma 27 2 2 2 2 2 10" xfId="40505"/>
    <cellStyle name="Comma 27 2 2 2 2 2 11" xfId="40833"/>
    <cellStyle name="Comma 27 2 2 2 2 2 12" xfId="41449"/>
    <cellStyle name="Comma 27 2 2 2 2 2 13" xfId="35807"/>
    <cellStyle name="Comma 27 2 2 2 2 2 2" xfId="1212"/>
    <cellStyle name="Comma 27 2 2 2 2 2 2 10" xfId="40999"/>
    <cellStyle name="Comma 27 2 2 2 2 2 2 11" xfId="41615"/>
    <cellStyle name="Comma 27 2 2 2 2 2 2 12" xfId="35989"/>
    <cellStyle name="Comma 27 2 2 2 2 2 2 2" xfId="36296"/>
    <cellStyle name="Comma 27 2 2 2 2 2 2 2 2" xfId="41306"/>
    <cellStyle name="Comma 27 2 2 2 2 2 2 2 3" xfId="41763"/>
    <cellStyle name="Comma 27 2 2 2 2 2 2 3" xfId="37755"/>
    <cellStyle name="Comma 27 2 2 2 2 2 2 4" xfId="38345"/>
    <cellStyle name="Comma 27 2 2 2 2 2 2 5" xfId="38870"/>
    <cellStyle name="Comma 27 2 2 2 2 2 2 6" xfId="39374"/>
    <cellStyle name="Comma 27 2 2 2 2 2 2 7" xfId="39837"/>
    <cellStyle name="Comma 27 2 2 2 2 2 2 8" xfId="40256"/>
    <cellStyle name="Comma 27 2 2 2 2 2 2 9" xfId="40607"/>
    <cellStyle name="Comma 27 2 2 2 2 2 3" xfId="36130"/>
    <cellStyle name="Comma 27 2 2 2 2 2 3 2" xfId="41140"/>
    <cellStyle name="Comma 27 2 2 2 2 2 3 3" xfId="41764"/>
    <cellStyle name="Comma 27 2 2 2 2 2 4" xfId="37633"/>
    <cellStyle name="Comma 27 2 2 2 2 2 5" xfId="38230"/>
    <cellStyle name="Comma 27 2 2 2 2 2 6" xfId="38754"/>
    <cellStyle name="Comma 27 2 2 2 2 2 7" xfId="39261"/>
    <cellStyle name="Comma 27 2 2 2 2 2 8" xfId="39732"/>
    <cellStyle name="Comma 27 2 2 2 2 2 9" xfId="40153"/>
    <cellStyle name="Comma 27 2 2 2 2 3" xfId="1213"/>
    <cellStyle name="Comma 27 2 2 2 2 3 10" xfId="40896"/>
    <cellStyle name="Comma 27 2 2 2 2 3 11" xfId="41512"/>
    <cellStyle name="Comma 27 2 2 2 2 3 12" xfId="35886"/>
    <cellStyle name="Comma 27 2 2 2 2 3 2" xfId="36193"/>
    <cellStyle name="Comma 27 2 2 2 2 3 2 10" xfId="41765"/>
    <cellStyle name="Comma 27 2 2 2 2 3 2 2" xfId="37756"/>
    <cellStyle name="Comma 27 2 2 2 2 3 2 3" xfId="38346"/>
    <cellStyle name="Comma 27 2 2 2 2 3 2 4" xfId="38871"/>
    <cellStyle name="Comma 27 2 2 2 2 3 2 5" xfId="39375"/>
    <cellStyle name="Comma 27 2 2 2 2 3 2 6" xfId="39838"/>
    <cellStyle name="Comma 27 2 2 2 2 3 2 7" xfId="40257"/>
    <cellStyle name="Comma 27 2 2 2 2 3 2 8" xfId="40608"/>
    <cellStyle name="Comma 27 2 2 2 2 3 2 9" xfId="41203"/>
    <cellStyle name="Comma 27 2 2 2 2 3 3" xfId="37399"/>
    <cellStyle name="Comma 27 2 2 2 2 3 4" xfId="36713"/>
    <cellStyle name="Comma 27 2 2 2 2 3 5" xfId="38045"/>
    <cellStyle name="Comma 27 2 2 2 2 3 6" xfId="38140"/>
    <cellStyle name="Comma 27 2 2 2 2 3 7" xfId="39306"/>
    <cellStyle name="Comma 27 2 2 2 2 3 8" xfId="38461"/>
    <cellStyle name="Comma 27 2 2 2 2 3 9" xfId="39590"/>
    <cellStyle name="Comma 27 2 2 2 2 4" xfId="1214"/>
    <cellStyle name="Comma 27 2 2 2 2 4 10" xfId="40894"/>
    <cellStyle name="Comma 27 2 2 2 2 4 11" xfId="41510"/>
    <cellStyle name="Comma 27 2 2 2 2 4 12" xfId="35879"/>
    <cellStyle name="Comma 27 2 2 2 2 4 2" xfId="36191"/>
    <cellStyle name="Comma 27 2 2 2 2 4 2 2" xfId="41201"/>
    <cellStyle name="Comma 27 2 2 2 2 4 2 3" xfId="41766"/>
    <cellStyle name="Comma 27 2 2 2 2 4 3" xfId="37754"/>
    <cellStyle name="Comma 27 2 2 2 2 4 4" xfId="38344"/>
    <cellStyle name="Comma 27 2 2 2 2 4 5" xfId="38869"/>
    <cellStyle name="Comma 27 2 2 2 2 4 6" xfId="39373"/>
    <cellStyle name="Comma 27 2 2 2 2 4 7" xfId="39836"/>
    <cellStyle name="Comma 27 2 2 2 2 4 8" xfId="40255"/>
    <cellStyle name="Comma 27 2 2 2 2 4 9" xfId="40606"/>
    <cellStyle name="Comma 27 2 2 2 2 5" xfId="36027"/>
    <cellStyle name="Comma 27 2 2 2 2 5 2" xfId="41037"/>
    <cellStyle name="Comma 27 2 2 2 2 5 3" xfId="41767"/>
    <cellStyle name="Comma 27 2 2 2 2 6" xfId="37326"/>
    <cellStyle name="Comma 27 2 2 2 2 7" xfId="37897"/>
    <cellStyle name="Comma 27 2 2 2 2 8" xfId="38483"/>
    <cellStyle name="Comma 27 2 2 2 2 9" xfId="39012"/>
    <cellStyle name="Comma 27 2 2 2 3" xfId="1215"/>
    <cellStyle name="Comma 27 2 2 2 3 10" xfId="40922"/>
    <cellStyle name="Comma 27 2 2 2 3 11" xfId="41538"/>
    <cellStyle name="Comma 27 2 2 2 3 12" xfId="35912"/>
    <cellStyle name="Comma 27 2 2 2 3 2" xfId="36219"/>
    <cellStyle name="Comma 27 2 2 2 3 2 2" xfId="41229"/>
    <cellStyle name="Comma 27 2 2 2 3 2 3" xfId="41768"/>
    <cellStyle name="Comma 27 2 2 2 3 3" xfId="37508"/>
    <cellStyle name="Comma 27 2 2 2 3 4" xfId="38112"/>
    <cellStyle name="Comma 27 2 2 2 3 5" xfId="38635"/>
    <cellStyle name="Comma 27 2 2 2 3 6" xfId="39152"/>
    <cellStyle name="Comma 27 2 2 2 3 7" xfId="39628"/>
    <cellStyle name="Comma 27 2 2 2 3 8" xfId="40057"/>
    <cellStyle name="Comma 27 2 2 2 3 9" xfId="40427"/>
    <cellStyle name="Comma 27 2 2 2 4" xfId="36053"/>
    <cellStyle name="Comma 27 2 2 2 4 10" xfId="41769"/>
    <cellStyle name="Comma 27 2 2 2 4 2" xfId="37753"/>
    <cellStyle name="Comma 27 2 2 2 4 3" xfId="38343"/>
    <cellStyle name="Comma 27 2 2 2 4 4" xfId="38868"/>
    <cellStyle name="Comma 27 2 2 2 4 5" xfId="39372"/>
    <cellStyle name="Comma 27 2 2 2 4 6" xfId="39835"/>
    <cellStyle name="Comma 27 2 2 2 4 7" xfId="40254"/>
    <cellStyle name="Comma 27 2 2 2 4 8" xfId="40605"/>
    <cellStyle name="Comma 27 2 2 2 4 9" xfId="41063"/>
    <cellStyle name="Comma 27 2 2 2 5" xfId="37241"/>
    <cellStyle name="Comma 27 2 2 2 6" xfId="36761"/>
    <cellStyle name="Comma 27 2 2 2 7" xfId="38027"/>
    <cellStyle name="Comma 27 2 2 2 8" xfId="38687"/>
    <cellStyle name="Comma 27 2 2 2 9" xfId="36627"/>
    <cellStyle name="Comma 27 2 2 3" xfId="1216"/>
    <cellStyle name="Comma 27 2 2 4" xfId="1217"/>
    <cellStyle name="Comma 27 2 2 4 10" xfId="40908"/>
    <cellStyle name="Comma 27 2 2 4 11" xfId="41524"/>
    <cellStyle name="Comma 27 2 2 4 12" xfId="35898"/>
    <cellStyle name="Comma 27 2 2 4 2" xfId="36205"/>
    <cellStyle name="Comma 27 2 2 4 2 10" xfId="41770"/>
    <cellStyle name="Comma 27 2 2 4 2 2" xfId="37757"/>
    <cellStyle name="Comma 27 2 2 4 2 3" xfId="38347"/>
    <cellStyle name="Comma 27 2 2 4 2 4" xfId="38872"/>
    <cellStyle name="Comma 27 2 2 4 2 5" xfId="39376"/>
    <cellStyle name="Comma 27 2 2 4 2 6" xfId="39839"/>
    <cellStyle name="Comma 27 2 2 4 2 7" xfId="40258"/>
    <cellStyle name="Comma 27 2 2 4 2 8" xfId="40609"/>
    <cellStyle name="Comma 27 2 2 4 2 9" xfId="41215"/>
    <cellStyle name="Comma 27 2 2 4 3" xfId="37488"/>
    <cellStyle name="Comma 27 2 2 4 4" xfId="38094"/>
    <cellStyle name="Comma 27 2 2 4 5" xfId="38619"/>
    <cellStyle name="Comma 27 2 2 4 6" xfId="39136"/>
    <cellStyle name="Comma 27 2 2 4 7" xfId="39611"/>
    <cellStyle name="Comma 27 2 2 4 8" xfId="40043"/>
    <cellStyle name="Comma 27 2 2 4 9" xfId="40413"/>
    <cellStyle name="Comma 27 2 2 5" xfId="36039"/>
    <cellStyle name="Comma 27 2 2 5 2" xfId="41049"/>
    <cellStyle name="Comma 27 2 2 5 3" xfId="41771"/>
    <cellStyle name="Comma 27 2 2 6" xfId="36829"/>
    <cellStyle name="Comma 27 2 2 7" xfId="36408"/>
    <cellStyle name="Comma 27 2 2 8" xfId="36390"/>
    <cellStyle name="Comma 27 2 2 9" xfId="37105"/>
    <cellStyle name="Comma 27 2 20" xfId="38456"/>
    <cellStyle name="Comma 27 2 21" xfId="40731"/>
    <cellStyle name="Comma 27 2 22" xfId="41347"/>
    <cellStyle name="Comma 27 2 23" xfId="35562"/>
    <cellStyle name="Comma 27 2 24" xfId="42300"/>
    <cellStyle name="Comma 27 2 25" xfId="42500"/>
    <cellStyle name="Comma 27 2 26" xfId="42589"/>
    <cellStyle name="Comma 27 2 27" xfId="44300"/>
    <cellStyle name="Comma 27 2 28" xfId="48492"/>
    <cellStyle name="Comma 27 2 29" xfId="49674"/>
    <cellStyle name="Comma 27 2 3" xfId="1218"/>
    <cellStyle name="Comma 27 2 3 10" xfId="37003"/>
    <cellStyle name="Comma 27 2 3 11" xfId="36855"/>
    <cellStyle name="Comma 27 2 3 12" xfId="39561"/>
    <cellStyle name="Comma 27 2 3 13" xfId="40745"/>
    <cellStyle name="Comma 27 2 3 14" xfId="41361"/>
    <cellStyle name="Comma 27 2 3 15" xfId="35624"/>
    <cellStyle name="Comma 27 2 3 2" xfId="1219"/>
    <cellStyle name="Comma 27 2 3 2 10" xfId="38611"/>
    <cellStyle name="Comma 27 2 3 2 11" xfId="39117"/>
    <cellStyle name="Comma 27 2 3 2 12" xfId="40759"/>
    <cellStyle name="Comma 27 2 3 2 13" xfId="41375"/>
    <cellStyle name="Comma 27 2 3 2 14" xfId="35638"/>
    <cellStyle name="Comma 27 2 3 2 2" xfId="1220"/>
    <cellStyle name="Comma 27 2 3 2 2 10" xfId="40506"/>
    <cellStyle name="Comma 27 2 3 2 2 11" xfId="40834"/>
    <cellStyle name="Comma 27 2 3 2 2 12" xfId="41450"/>
    <cellStyle name="Comma 27 2 3 2 2 13" xfId="35808"/>
    <cellStyle name="Comma 27 2 3 2 2 2" xfId="1221"/>
    <cellStyle name="Comma 27 2 3 2 2 2 10" xfId="41000"/>
    <cellStyle name="Comma 27 2 3 2 2 2 11" xfId="41616"/>
    <cellStyle name="Comma 27 2 3 2 2 2 12" xfId="35990"/>
    <cellStyle name="Comma 27 2 3 2 2 2 2" xfId="36297"/>
    <cellStyle name="Comma 27 2 3 2 2 2 2 2" xfId="41307"/>
    <cellStyle name="Comma 27 2 3 2 2 2 2 3" xfId="41772"/>
    <cellStyle name="Comma 27 2 3 2 2 2 3" xfId="37759"/>
    <cellStyle name="Comma 27 2 3 2 2 2 4" xfId="38349"/>
    <cellStyle name="Comma 27 2 3 2 2 2 5" xfId="38874"/>
    <cellStyle name="Comma 27 2 3 2 2 2 6" xfId="39378"/>
    <cellStyle name="Comma 27 2 3 2 2 2 7" xfId="39841"/>
    <cellStyle name="Comma 27 2 3 2 2 2 8" xfId="40260"/>
    <cellStyle name="Comma 27 2 3 2 2 2 9" xfId="40611"/>
    <cellStyle name="Comma 27 2 3 2 2 3" xfId="36131"/>
    <cellStyle name="Comma 27 2 3 2 2 3 2" xfId="41141"/>
    <cellStyle name="Comma 27 2 3 2 2 3 3" xfId="41773"/>
    <cellStyle name="Comma 27 2 3 2 2 4" xfId="37634"/>
    <cellStyle name="Comma 27 2 3 2 2 5" xfId="38231"/>
    <cellStyle name="Comma 27 2 3 2 2 6" xfId="38755"/>
    <cellStyle name="Comma 27 2 3 2 2 7" xfId="39262"/>
    <cellStyle name="Comma 27 2 3 2 2 8" xfId="39733"/>
    <cellStyle name="Comma 27 2 3 2 2 9" xfId="40154"/>
    <cellStyle name="Comma 27 2 3 2 3" xfId="1222"/>
    <cellStyle name="Comma 27 2 3 2 3 10" xfId="40926"/>
    <cellStyle name="Comma 27 2 3 2 3 11" xfId="41542"/>
    <cellStyle name="Comma 27 2 3 2 3 12" xfId="35916"/>
    <cellStyle name="Comma 27 2 3 2 3 2" xfId="36223"/>
    <cellStyle name="Comma 27 2 3 2 3 2 2" xfId="41233"/>
    <cellStyle name="Comma 27 2 3 2 3 2 3" xfId="41774"/>
    <cellStyle name="Comma 27 2 3 2 3 3" xfId="37512"/>
    <cellStyle name="Comma 27 2 3 2 3 4" xfId="38116"/>
    <cellStyle name="Comma 27 2 3 2 3 5" xfId="38639"/>
    <cellStyle name="Comma 27 2 3 2 3 6" xfId="39156"/>
    <cellStyle name="Comma 27 2 3 2 3 7" xfId="39632"/>
    <cellStyle name="Comma 27 2 3 2 3 8" xfId="40061"/>
    <cellStyle name="Comma 27 2 3 2 3 9" xfId="40431"/>
    <cellStyle name="Comma 27 2 3 2 4" xfId="36057"/>
    <cellStyle name="Comma 27 2 3 2 4 10" xfId="41775"/>
    <cellStyle name="Comma 27 2 3 2 4 2" xfId="37758"/>
    <cellStyle name="Comma 27 2 3 2 4 3" xfId="38348"/>
    <cellStyle name="Comma 27 2 3 2 4 4" xfId="38873"/>
    <cellStyle name="Comma 27 2 3 2 4 5" xfId="39377"/>
    <cellStyle name="Comma 27 2 3 2 4 6" xfId="39840"/>
    <cellStyle name="Comma 27 2 3 2 4 7" xfId="40259"/>
    <cellStyle name="Comma 27 2 3 2 4 8" xfId="40610"/>
    <cellStyle name="Comma 27 2 3 2 4 9" xfId="41067"/>
    <cellStyle name="Comma 27 2 3 2 5" xfId="37242"/>
    <cellStyle name="Comma 27 2 3 2 6" xfId="36600"/>
    <cellStyle name="Comma 27 2 3 2 7" xfId="38161"/>
    <cellStyle name="Comma 27 2 3 2 8" xfId="37286"/>
    <cellStyle name="Comma 27 2 3 2 9" xfId="38999"/>
    <cellStyle name="Comma 27 2 3 3" xfId="1223"/>
    <cellStyle name="Comma 27 2 3 4" xfId="1224"/>
    <cellStyle name="Comma 27 2 3 4 10" xfId="40912"/>
    <cellStyle name="Comma 27 2 3 4 11" xfId="41528"/>
    <cellStyle name="Comma 27 2 3 4 12" xfId="35902"/>
    <cellStyle name="Comma 27 2 3 4 2" xfId="36209"/>
    <cellStyle name="Comma 27 2 3 4 2 10" xfId="41776"/>
    <cellStyle name="Comma 27 2 3 4 2 2" xfId="37760"/>
    <cellStyle name="Comma 27 2 3 4 2 3" xfId="38350"/>
    <cellStyle name="Comma 27 2 3 4 2 4" xfId="38875"/>
    <cellStyle name="Comma 27 2 3 4 2 5" xfId="39379"/>
    <cellStyle name="Comma 27 2 3 4 2 6" xfId="39842"/>
    <cellStyle name="Comma 27 2 3 4 2 7" xfId="40261"/>
    <cellStyle name="Comma 27 2 3 4 2 8" xfId="40612"/>
    <cellStyle name="Comma 27 2 3 4 2 9" xfId="41219"/>
    <cellStyle name="Comma 27 2 3 4 3" xfId="37498"/>
    <cellStyle name="Comma 27 2 3 4 4" xfId="38102"/>
    <cellStyle name="Comma 27 2 3 4 5" xfId="38625"/>
    <cellStyle name="Comma 27 2 3 4 6" xfId="39142"/>
    <cellStyle name="Comma 27 2 3 4 7" xfId="39618"/>
    <cellStyle name="Comma 27 2 3 4 8" xfId="40047"/>
    <cellStyle name="Comma 27 2 3 4 9" xfId="40417"/>
    <cellStyle name="Comma 27 2 3 5" xfId="36043"/>
    <cellStyle name="Comma 27 2 3 5 2" xfId="41053"/>
    <cellStyle name="Comma 27 2 3 5 3" xfId="41777"/>
    <cellStyle name="Comma 27 2 3 6" xfId="36830"/>
    <cellStyle name="Comma 27 2 3 7" xfId="36407"/>
    <cellStyle name="Comma 27 2 3 8" xfId="37387"/>
    <cellStyle name="Comma 27 2 3 9" xfId="37333"/>
    <cellStyle name="Comma 27 2 4" xfId="1225"/>
    <cellStyle name="Comma 27 2 5" xfId="1226"/>
    <cellStyle name="Comma 27 2 5 10" xfId="39946"/>
    <cellStyle name="Comma 27 2 5 11" xfId="40777"/>
    <cellStyle name="Comma 27 2 5 12" xfId="41393"/>
    <cellStyle name="Comma 27 2 5 13" xfId="35686"/>
    <cellStyle name="Comma 27 2 5 2" xfId="1227"/>
    <cellStyle name="Comma 27 2 5 2 10" xfId="40943"/>
    <cellStyle name="Comma 27 2 5 2 11" xfId="41559"/>
    <cellStyle name="Comma 27 2 5 2 12" xfId="35933"/>
    <cellStyle name="Comma 27 2 5 2 2" xfId="36240"/>
    <cellStyle name="Comma 27 2 5 2 2 2" xfId="41250"/>
    <cellStyle name="Comma 27 2 5 2 2 3" xfId="41778"/>
    <cellStyle name="Comma 27 2 5 2 3" xfId="37544"/>
    <cellStyle name="Comma 27 2 5 2 4" xfId="38145"/>
    <cellStyle name="Comma 27 2 5 2 5" xfId="38670"/>
    <cellStyle name="Comma 27 2 5 2 6" xfId="39186"/>
    <cellStyle name="Comma 27 2 5 2 7" xfId="39658"/>
    <cellStyle name="Comma 27 2 5 2 8" xfId="40082"/>
    <cellStyle name="Comma 27 2 5 2 9" xfId="40449"/>
    <cellStyle name="Comma 27 2 5 3" xfId="36074"/>
    <cellStyle name="Comma 27 2 5 3 10" xfId="41779"/>
    <cellStyle name="Comma 27 2 5 3 2" xfId="37761"/>
    <cellStyle name="Comma 27 2 5 3 3" xfId="38351"/>
    <cellStyle name="Comma 27 2 5 3 4" xfId="38876"/>
    <cellStyle name="Comma 27 2 5 3 5" xfId="39380"/>
    <cellStyle name="Comma 27 2 5 3 6" xfId="39843"/>
    <cellStyle name="Comma 27 2 5 3 7" xfId="40262"/>
    <cellStyle name="Comma 27 2 5 3 8" xfId="40613"/>
    <cellStyle name="Comma 27 2 5 3 9" xfId="41084"/>
    <cellStyle name="Comma 27 2 5 4" xfId="36709"/>
    <cellStyle name="Comma 27 2 5 5" xfId="36974"/>
    <cellStyle name="Comma 27 2 5 6" xfId="37365"/>
    <cellStyle name="Comma 27 2 5 7" xfId="36621"/>
    <cellStyle name="Comma 27 2 5 8" xfId="37966"/>
    <cellStyle name="Comma 27 2 5 9" xfId="38987"/>
    <cellStyle name="Comma 27 2 6" xfId="1228"/>
    <cellStyle name="Comma 27 2 6 10" xfId="37402"/>
    <cellStyle name="Comma 27 2 6 11" xfId="40800"/>
    <cellStyle name="Comma 27 2 6 12" xfId="41416"/>
    <cellStyle name="Comma 27 2 6 13" xfId="35764"/>
    <cellStyle name="Comma 27 2 6 2" xfId="1229"/>
    <cellStyle name="Comma 27 2 6 2 10" xfId="40966"/>
    <cellStyle name="Comma 27 2 6 2 11" xfId="41582"/>
    <cellStyle name="Comma 27 2 6 2 12" xfId="35956"/>
    <cellStyle name="Comma 27 2 6 2 2" xfId="36263"/>
    <cellStyle name="Comma 27 2 6 2 2 2" xfId="41273"/>
    <cellStyle name="Comma 27 2 6 2 2 3" xfId="41780"/>
    <cellStyle name="Comma 27 2 6 2 3" xfId="37600"/>
    <cellStyle name="Comma 27 2 6 2 4" xfId="38197"/>
    <cellStyle name="Comma 27 2 6 2 5" xfId="38721"/>
    <cellStyle name="Comma 27 2 6 2 6" xfId="39228"/>
    <cellStyle name="Comma 27 2 6 2 7" xfId="39699"/>
    <cellStyle name="Comma 27 2 6 2 8" xfId="40120"/>
    <cellStyle name="Comma 27 2 6 2 9" xfId="40472"/>
    <cellStyle name="Comma 27 2 6 3" xfId="36097"/>
    <cellStyle name="Comma 27 2 6 3 10" xfId="41781"/>
    <cellStyle name="Comma 27 2 6 3 2" xfId="37762"/>
    <cellStyle name="Comma 27 2 6 3 3" xfId="38352"/>
    <cellStyle name="Comma 27 2 6 3 4" xfId="38877"/>
    <cellStyle name="Comma 27 2 6 3 5" xfId="39381"/>
    <cellStyle name="Comma 27 2 6 3 6" xfId="39844"/>
    <cellStyle name="Comma 27 2 6 3 7" xfId="40263"/>
    <cellStyle name="Comma 27 2 6 3 8" xfId="40614"/>
    <cellStyle name="Comma 27 2 6 3 9" xfId="41107"/>
    <cellStyle name="Comma 27 2 6 4" xfId="37181"/>
    <cellStyle name="Comma 27 2 6 5" xfId="36340"/>
    <cellStyle name="Comma 27 2 6 6" xfId="37677"/>
    <cellStyle name="Comma 27 2 6 7" xfId="36984"/>
    <cellStyle name="Comma 27 2 6 8" xfId="36833"/>
    <cellStyle name="Comma 27 2 6 9" xfId="36357"/>
    <cellStyle name="Comma 27 2 7" xfId="1230"/>
    <cellStyle name="Comma 27 2 7 10" xfId="38153"/>
    <cellStyle name="Comma 27 2 7 11" xfId="40823"/>
    <cellStyle name="Comma 27 2 7 12" xfId="41439"/>
    <cellStyle name="Comma 27 2 7 13" xfId="35792"/>
    <cellStyle name="Comma 27 2 7 2" xfId="1231"/>
    <cellStyle name="Comma 27 2 7 2 10" xfId="40989"/>
    <cellStyle name="Comma 27 2 7 2 11" xfId="41605"/>
    <cellStyle name="Comma 27 2 7 2 12" xfId="35979"/>
    <cellStyle name="Comma 27 2 7 2 2" xfId="36286"/>
    <cellStyle name="Comma 27 2 7 2 2 2" xfId="41296"/>
    <cellStyle name="Comma 27 2 7 2 2 3" xfId="41782"/>
    <cellStyle name="Comma 27 2 7 2 3" xfId="37623"/>
    <cellStyle name="Comma 27 2 7 2 4" xfId="38220"/>
    <cellStyle name="Comma 27 2 7 2 5" xfId="38744"/>
    <cellStyle name="Comma 27 2 7 2 6" xfId="39251"/>
    <cellStyle name="Comma 27 2 7 2 7" xfId="39722"/>
    <cellStyle name="Comma 27 2 7 2 8" xfId="40143"/>
    <cellStyle name="Comma 27 2 7 2 9" xfId="40495"/>
    <cellStyle name="Comma 27 2 7 3" xfId="36120"/>
    <cellStyle name="Comma 27 2 7 3 10" xfId="41783"/>
    <cellStyle name="Comma 27 2 7 3 2" xfId="37763"/>
    <cellStyle name="Comma 27 2 7 3 3" xfId="38353"/>
    <cellStyle name="Comma 27 2 7 3 4" xfId="38878"/>
    <cellStyle name="Comma 27 2 7 3 5" xfId="39382"/>
    <cellStyle name="Comma 27 2 7 3 6" xfId="39845"/>
    <cellStyle name="Comma 27 2 7 3 7" xfId="40264"/>
    <cellStyle name="Comma 27 2 7 3 8" xfId="40615"/>
    <cellStyle name="Comma 27 2 7 3 9" xfId="41130"/>
    <cellStyle name="Comma 27 2 7 4" xfId="37216"/>
    <cellStyle name="Comma 27 2 7 5" xfId="36773"/>
    <cellStyle name="Comma 27 2 7 6" xfId="36942"/>
    <cellStyle name="Comma 27 2 7 7" xfId="38513"/>
    <cellStyle name="Comma 27 2 7 8" xfId="39040"/>
    <cellStyle name="Comma 27 2 7 9" xfId="39519"/>
    <cellStyle name="Comma 27 2 8" xfId="1232"/>
    <cellStyle name="Comma 27 2 8 10" xfId="36338"/>
    <cellStyle name="Comma 27 2 8 11" xfId="40861"/>
    <cellStyle name="Comma 27 2 8 12" xfId="41477"/>
    <cellStyle name="Comma 27 2 8 13" xfId="35836"/>
    <cellStyle name="Comma 27 2 8 2" xfId="1233"/>
    <cellStyle name="Comma 27 2 8 2 10" xfId="41027"/>
    <cellStyle name="Comma 27 2 8 2 11" xfId="41643"/>
    <cellStyle name="Comma 27 2 8 2 12" xfId="36017"/>
    <cellStyle name="Comma 27 2 8 2 2" xfId="36324"/>
    <cellStyle name="Comma 27 2 8 2 2 2" xfId="41334"/>
    <cellStyle name="Comma 27 2 8 2 2 3" xfId="41784"/>
    <cellStyle name="Comma 27 2 8 2 3" xfId="37661"/>
    <cellStyle name="Comma 27 2 8 2 4" xfId="38258"/>
    <cellStyle name="Comma 27 2 8 2 5" xfId="38782"/>
    <cellStyle name="Comma 27 2 8 2 6" xfId="39289"/>
    <cellStyle name="Comma 27 2 8 2 7" xfId="39760"/>
    <cellStyle name="Comma 27 2 8 2 8" xfId="40181"/>
    <cellStyle name="Comma 27 2 8 2 9" xfId="40533"/>
    <cellStyle name="Comma 27 2 8 3" xfId="36158"/>
    <cellStyle name="Comma 27 2 8 3 10" xfId="41785"/>
    <cellStyle name="Comma 27 2 8 3 2" xfId="37764"/>
    <cellStyle name="Comma 27 2 8 3 3" xfId="38354"/>
    <cellStyle name="Comma 27 2 8 3 4" xfId="38879"/>
    <cellStyle name="Comma 27 2 8 3 5" xfId="39383"/>
    <cellStyle name="Comma 27 2 8 3 6" xfId="39846"/>
    <cellStyle name="Comma 27 2 8 3 7" xfId="40265"/>
    <cellStyle name="Comma 27 2 8 3 8" xfId="40616"/>
    <cellStyle name="Comma 27 2 8 3 9" xfId="41168"/>
    <cellStyle name="Comma 27 2 8 4" xfId="37274"/>
    <cellStyle name="Comma 27 2 8 5" xfId="37551"/>
    <cellStyle name="Comma 27 2 8 6" xfId="38156"/>
    <cellStyle name="Comma 27 2 8 7" xfId="38522"/>
    <cellStyle name="Comma 27 2 8 8" xfId="36997"/>
    <cellStyle name="Comma 27 2 8 9" xfId="38945"/>
    <cellStyle name="Comma 27 2 9" xfId="1234"/>
    <cellStyle name="Comma 27 2 9 10" xfId="40434"/>
    <cellStyle name="Comma 27 2 9 11" xfId="40761"/>
    <cellStyle name="Comma 27 2 9 12" xfId="41377"/>
    <cellStyle name="Comma 27 2 9 13" xfId="35641"/>
    <cellStyle name="Comma 27 2 9 2" xfId="1235"/>
    <cellStyle name="Comma 27 2 9 2 10" xfId="40928"/>
    <cellStyle name="Comma 27 2 9 2 11" xfId="41544"/>
    <cellStyle name="Comma 27 2 9 2 12" xfId="35918"/>
    <cellStyle name="Comma 27 2 9 2 2" xfId="36225"/>
    <cellStyle name="Comma 27 2 9 2 2 2" xfId="41235"/>
    <cellStyle name="Comma 27 2 9 2 2 3" xfId="41786"/>
    <cellStyle name="Comma 27 2 9 2 3" xfId="37765"/>
    <cellStyle name="Comma 27 2 9 2 4" xfId="38355"/>
    <cellStyle name="Comma 27 2 9 2 5" xfId="38880"/>
    <cellStyle name="Comma 27 2 9 2 6" xfId="39384"/>
    <cellStyle name="Comma 27 2 9 2 7" xfId="39847"/>
    <cellStyle name="Comma 27 2 9 2 8" xfId="40266"/>
    <cellStyle name="Comma 27 2 9 2 9" xfId="40617"/>
    <cellStyle name="Comma 27 2 9 3" xfId="36059"/>
    <cellStyle name="Comma 27 2 9 3 2" xfId="41069"/>
    <cellStyle name="Comma 27 2 9 3 3" xfId="41787"/>
    <cellStyle name="Comma 27 2 9 4" xfId="37515"/>
    <cellStyle name="Comma 27 2 9 5" xfId="38119"/>
    <cellStyle name="Comma 27 2 9 6" xfId="38642"/>
    <cellStyle name="Comma 27 2 9 7" xfId="39159"/>
    <cellStyle name="Comma 27 2 9 8" xfId="39635"/>
    <cellStyle name="Comma 27 2 9 9" xfId="40064"/>
    <cellStyle name="Comma 27 3" xfId="1236"/>
    <cellStyle name="Comma 27 3 2" xfId="44302"/>
    <cellStyle name="Comma 27 3 2 2" xfId="44303"/>
    <cellStyle name="Comma 27 3 3" xfId="44304"/>
    <cellStyle name="Comma 27 3 4" xfId="44305"/>
    <cellStyle name="Comma 27 3 5" xfId="44301"/>
    <cellStyle name="Comma 27 4" xfId="1237"/>
    <cellStyle name="Comma 27 4 2" xfId="44307"/>
    <cellStyle name="Comma 27 4 2 2" xfId="44308"/>
    <cellStyle name="Comma 27 4 3" xfId="44309"/>
    <cellStyle name="Comma 27 4 4" xfId="44310"/>
    <cellStyle name="Comma 27 4 5" xfId="44306"/>
    <cellStyle name="Comma 27 5" xfId="1238"/>
    <cellStyle name="Comma 27 5 2" xfId="44311"/>
    <cellStyle name="Comma 27 6" xfId="1239"/>
    <cellStyle name="Comma 27 6 2" xfId="44312"/>
    <cellStyle name="Comma 27 7" xfId="1240"/>
    <cellStyle name="Comma 27 8" xfId="42131"/>
    <cellStyle name="Comma 27 9" xfId="44299"/>
    <cellStyle name="Comma 28" xfId="422"/>
    <cellStyle name="Comma 28 10" xfId="44313"/>
    <cellStyle name="Comma 28 11" xfId="47986"/>
    <cellStyle name="Comma 28 12" xfId="49499"/>
    <cellStyle name="Comma 28 2" xfId="1241"/>
    <cellStyle name="Comma 28 2 2" xfId="1242"/>
    <cellStyle name="Comma 28 2 2 2" xfId="44316"/>
    <cellStyle name="Comma 28 2 2 2 2" xfId="44317"/>
    <cellStyle name="Comma 28 2 2 3" xfId="44318"/>
    <cellStyle name="Comma 28 2 2 4" xfId="44319"/>
    <cellStyle name="Comma 28 2 2 5" xfId="44315"/>
    <cellStyle name="Comma 28 2 3" xfId="1243"/>
    <cellStyle name="Comma 28 2 3 2" xfId="44321"/>
    <cellStyle name="Comma 28 2 3 3" xfId="44320"/>
    <cellStyle name="Comma 28 2 4" xfId="1244"/>
    <cellStyle name="Comma 28 2 4 2" xfId="44322"/>
    <cellStyle name="Comma 28 2 5" xfId="1245"/>
    <cellStyle name="Comma 28 2 5 2" xfId="44323"/>
    <cellStyle name="Comma 28 2 6" xfId="44314"/>
    <cellStyle name="Comma 28 2 7" xfId="48495"/>
    <cellStyle name="Comma 28 3" xfId="1246"/>
    <cellStyle name="Comma 28 3 2" xfId="44325"/>
    <cellStyle name="Comma 28 3 2 2" xfId="44326"/>
    <cellStyle name="Comma 28 3 3" xfId="44327"/>
    <cellStyle name="Comma 28 3 4" xfId="44328"/>
    <cellStyle name="Comma 28 3 5" xfId="44324"/>
    <cellStyle name="Comma 28 4" xfId="1247"/>
    <cellStyle name="Comma 28 4 2" xfId="44330"/>
    <cellStyle name="Comma 28 4 3" xfId="44329"/>
    <cellStyle name="Comma 28 5" xfId="1248"/>
    <cellStyle name="Comma 28 5 2" xfId="44331"/>
    <cellStyle name="Comma 28 6" xfId="1249"/>
    <cellStyle name="Comma 28 6 2" xfId="44332"/>
    <cellStyle name="Comma 28 7" xfId="1250"/>
    <cellStyle name="Comma 28 7 2" xfId="47734"/>
    <cellStyle name="Comma 28 8" xfId="2648"/>
    <cellStyle name="Comma 28 9" xfId="42132"/>
    <cellStyle name="Comma 29" xfId="747"/>
    <cellStyle name="Comma 29 10" xfId="44333"/>
    <cellStyle name="Comma 29 11" xfId="47987"/>
    <cellStyle name="Comma 29 12" xfId="49500"/>
    <cellStyle name="Comma 29 2" xfId="1251"/>
    <cellStyle name="Comma 29 2 2" xfId="1252"/>
    <cellStyle name="Comma 29 2 3" xfId="1253"/>
    <cellStyle name="Comma 29 2 4" xfId="1254"/>
    <cellStyle name="Comma 29 2 5" xfId="1255"/>
    <cellStyle name="Comma 29 2 6" xfId="42301"/>
    <cellStyle name="Comma 29 2 7" xfId="48498"/>
    <cellStyle name="Comma 29 2 8" xfId="49676"/>
    <cellStyle name="Comma 29 3" xfId="1256"/>
    <cellStyle name="Comma 29 4" xfId="1257"/>
    <cellStyle name="Comma 29 5" xfId="1258"/>
    <cellStyle name="Comma 29 6" xfId="1259"/>
    <cellStyle name="Comma 29 7" xfId="1260"/>
    <cellStyle name="Comma 29 8" xfId="2649"/>
    <cellStyle name="Comma 29 9" xfId="42133"/>
    <cellStyle name="Comma 3" xfId="191"/>
    <cellStyle name="Comma 3 10" xfId="10291"/>
    <cellStyle name="Comma 3 10 2" xfId="10292"/>
    <cellStyle name="Comma 3 10 2 2" xfId="10293"/>
    <cellStyle name="Comma 3 10 2 3" xfId="10294"/>
    <cellStyle name="Comma 3 10 2 4" xfId="10295"/>
    <cellStyle name="Comma 3 10 3" xfId="10296"/>
    <cellStyle name="Comma 3 10 4" xfId="10297"/>
    <cellStyle name="Comma 3 10 4 2" xfId="10298"/>
    <cellStyle name="Comma 3 10 4 3" xfId="10299"/>
    <cellStyle name="Comma 3 10 5" xfId="36657"/>
    <cellStyle name="Comma 3 10 6" xfId="44334"/>
    <cellStyle name="Comma 3 11" xfId="10300"/>
    <cellStyle name="Comma 3 11 2" xfId="37359"/>
    <cellStyle name="Comma 3 11 3" xfId="44335"/>
    <cellStyle name="Comma 3 12" xfId="10301"/>
    <cellStyle name="Comma 3 12 2" xfId="36852"/>
    <cellStyle name="Comma 3 12 2 2" xfId="47810"/>
    <cellStyle name="Comma 3 12 3" xfId="47752"/>
    <cellStyle name="Comma 3 13" xfId="10302"/>
    <cellStyle name="Comma 3 13 2" xfId="37053"/>
    <cellStyle name="Comma 3 14" xfId="10303"/>
    <cellStyle name="Comma 3 14 2" xfId="38988"/>
    <cellStyle name="Comma 3 15" xfId="10304"/>
    <cellStyle name="Comma 3 15 2" xfId="39577"/>
    <cellStyle name="Comma 3 16" xfId="10305"/>
    <cellStyle name="Comma 3 17" xfId="10306"/>
    <cellStyle name="Comma 3 18" xfId="10307"/>
    <cellStyle name="Comma 3 19" xfId="10308"/>
    <cellStyle name="Comma 3 2" xfId="192"/>
    <cellStyle name="Comma 3 2 10" xfId="10309"/>
    <cellStyle name="Comma 3 2 10 2" xfId="37671"/>
    <cellStyle name="Comma 3 2 11" xfId="10310"/>
    <cellStyle name="Comma 3 2 11 2" xfId="39673"/>
    <cellStyle name="Comma 3 2 12" xfId="10311"/>
    <cellStyle name="Comma 3 2 13" xfId="10312"/>
    <cellStyle name="Comma 3 2 14" xfId="10313"/>
    <cellStyle name="Comma 3 2 15" xfId="10314"/>
    <cellStyle name="Comma 3 2 16" xfId="10315"/>
    <cellStyle name="Comma 3 2 17" xfId="10316"/>
    <cellStyle name="Comma 3 2 18" xfId="10317"/>
    <cellStyle name="Comma 3 2 19" xfId="10318"/>
    <cellStyle name="Comma 3 2 2" xfId="423"/>
    <cellStyle name="Comma 3 2 2 2" xfId="1261"/>
    <cellStyle name="Comma 3 2 2 2 2" xfId="44336"/>
    <cellStyle name="Comma 3 2 2 2 3" xfId="48267"/>
    <cellStyle name="Comma 3 2 2 3" xfId="2416"/>
    <cellStyle name="Comma 3 2 2 3 2" xfId="2576"/>
    <cellStyle name="Comma 3 2 2 4" xfId="2652"/>
    <cellStyle name="Comma 3 2 2 5" xfId="42134"/>
    <cellStyle name="Comma 3 2 20" xfId="10319"/>
    <cellStyle name="Comma 3 2 20 10" xfId="10320"/>
    <cellStyle name="Comma 3 2 20 11" xfId="10321"/>
    <cellStyle name="Comma 3 2 20 12" xfId="10322"/>
    <cellStyle name="Comma 3 2 20 13" xfId="10323"/>
    <cellStyle name="Comma 3 2 20 14" xfId="10324"/>
    <cellStyle name="Comma 3 2 20 15" xfId="10325"/>
    <cellStyle name="Comma 3 2 20 16" xfId="10326"/>
    <cellStyle name="Comma 3 2 20 17" xfId="10327"/>
    <cellStyle name="Comma 3 2 20 18" xfId="10328"/>
    <cellStyle name="Comma 3 2 20 19" xfId="10329"/>
    <cellStyle name="Comma 3 2 20 2" xfId="10330"/>
    <cellStyle name="Comma 3 2 20 2 10" xfId="10331"/>
    <cellStyle name="Comma 3 2 20 2 11" xfId="10332"/>
    <cellStyle name="Comma 3 2 20 2 12" xfId="10333"/>
    <cellStyle name="Comma 3 2 20 2 13" xfId="10334"/>
    <cellStyle name="Comma 3 2 20 2 14" xfId="10335"/>
    <cellStyle name="Comma 3 2 20 2 15" xfId="10336"/>
    <cellStyle name="Comma 3 2 20 2 16" xfId="10337"/>
    <cellStyle name="Comma 3 2 20 2 17" xfId="10338"/>
    <cellStyle name="Comma 3 2 20 2 18" xfId="10339"/>
    <cellStyle name="Comma 3 2 20 2 19" xfId="10340"/>
    <cellStyle name="Comma 3 2 20 2 2" xfId="10341"/>
    <cellStyle name="Comma 3 2 20 2 2 10" xfId="10342"/>
    <cellStyle name="Comma 3 2 20 2 2 11" xfId="10343"/>
    <cellStyle name="Comma 3 2 20 2 2 12" xfId="10344"/>
    <cellStyle name="Comma 3 2 20 2 2 13" xfId="10345"/>
    <cellStyle name="Comma 3 2 20 2 2 14" xfId="10346"/>
    <cellStyle name="Comma 3 2 20 2 2 15" xfId="10347"/>
    <cellStyle name="Comma 3 2 20 2 2 16" xfId="10348"/>
    <cellStyle name="Comma 3 2 20 2 2 17" xfId="10349"/>
    <cellStyle name="Comma 3 2 20 2 2 18" xfId="10350"/>
    <cellStyle name="Comma 3 2 20 2 2 19" xfId="10351"/>
    <cellStyle name="Comma 3 2 20 2 2 2" xfId="10352"/>
    <cellStyle name="Comma 3 2 20 2 2 2 10" xfId="10353"/>
    <cellStyle name="Comma 3 2 20 2 2 2 11" xfId="10354"/>
    <cellStyle name="Comma 3 2 20 2 2 2 12" xfId="10355"/>
    <cellStyle name="Comma 3 2 20 2 2 2 13" xfId="10356"/>
    <cellStyle name="Comma 3 2 20 2 2 2 14" xfId="10357"/>
    <cellStyle name="Comma 3 2 20 2 2 2 15" xfId="10358"/>
    <cellStyle name="Comma 3 2 20 2 2 2 16" xfId="10359"/>
    <cellStyle name="Comma 3 2 20 2 2 2 17" xfId="10360"/>
    <cellStyle name="Comma 3 2 20 2 2 2 18" xfId="10361"/>
    <cellStyle name="Comma 3 2 20 2 2 2 19" xfId="10362"/>
    <cellStyle name="Comma 3 2 20 2 2 2 2" xfId="10363"/>
    <cellStyle name="Comma 3 2 20 2 2 2 20" xfId="10364"/>
    <cellStyle name="Comma 3 2 20 2 2 2 21" xfId="10365"/>
    <cellStyle name="Comma 3 2 20 2 2 2 22" xfId="10366"/>
    <cellStyle name="Comma 3 2 20 2 2 2 23" xfId="10367"/>
    <cellStyle name="Comma 3 2 20 2 2 2 24" xfId="10368"/>
    <cellStyle name="Comma 3 2 20 2 2 2 25" xfId="10369"/>
    <cellStyle name="Comma 3 2 20 2 2 2 26" xfId="10370"/>
    <cellStyle name="Comma 3 2 20 2 2 2 3" xfId="10371"/>
    <cellStyle name="Comma 3 2 20 2 2 2 4" xfId="10372"/>
    <cellStyle name="Comma 3 2 20 2 2 2 5" xfId="10373"/>
    <cellStyle name="Comma 3 2 20 2 2 2 6" xfId="10374"/>
    <cellStyle name="Comma 3 2 20 2 2 2 7" xfId="10375"/>
    <cellStyle name="Comma 3 2 20 2 2 2 8" xfId="10376"/>
    <cellStyle name="Comma 3 2 20 2 2 2 9" xfId="10377"/>
    <cellStyle name="Comma 3 2 20 2 2 20" xfId="10378"/>
    <cellStyle name="Comma 3 2 20 2 2 21" xfId="10379"/>
    <cellStyle name="Comma 3 2 20 2 2 22" xfId="10380"/>
    <cellStyle name="Comma 3 2 20 2 2 23" xfId="10381"/>
    <cellStyle name="Comma 3 2 20 2 2 24" xfId="10382"/>
    <cellStyle name="Comma 3 2 20 2 2 25" xfId="10383"/>
    <cellStyle name="Comma 3 2 20 2 2 26" xfId="10384"/>
    <cellStyle name="Comma 3 2 20 2 2 3" xfId="10385"/>
    <cellStyle name="Comma 3 2 20 2 2 4" xfId="10386"/>
    <cellStyle name="Comma 3 2 20 2 2 5" xfId="10387"/>
    <cellStyle name="Comma 3 2 20 2 2 6" xfId="10388"/>
    <cellStyle name="Comma 3 2 20 2 2 7" xfId="10389"/>
    <cellStyle name="Comma 3 2 20 2 2 8" xfId="10390"/>
    <cellStyle name="Comma 3 2 20 2 2 9" xfId="10391"/>
    <cellStyle name="Comma 3 2 20 2 20" xfId="10392"/>
    <cellStyle name="Comma 3 2 20 2 21" xfId="10393"/>
    <cellStyle name="Comma 3 2 20 2 22" xfId="10394"/>
    <cellStyle name="Comma 3 2 20 2 23" xfId="10395"/>
    <cellStyle name="Comma 3 2 20 2 24" xfId="10396"/>
    <cellStyle name="Comma 3 2 20 2 25" xfId="10397"/>
    <cellStyle name="Comma 3 2 20 2 26" xfId="10398"/>
    <cellStyle name="Comma 3 2 20 2 3" xfId="10399"/>
    <cellStyle name="Comma 3 2 20 2 4" xfId="10400"/>
    <cellStyle name="Comma 3 2 20 2 5" xfId="10401"/>
    <cellStyle name="Comma 3 2 20 2 6" xfId="10402"/>
    <cellStyle name="Comma 3 2 20 2 7" xfId="10403"/>
    <cellStyle name="Comma 3 2 20 2 8" xfId="10404"/>
    <cellStyle name="Comma 3 2 20 2 9" xfId="10405"/>
    <cellStyle name="Comma 3 2 20 20" xfId="10406"/>
    <cellStyle name="Comma 3 2 20 21" xfId="10407"/>
    <cellStyle name="Comma 3 2 20 22" xfId="10408"/>
    <cellStyle name="Comma 3 2 20 23" xfId="10409"/>
    <cellStyle name="Comma 3 2 20 24" xfId="10410"/>
    <cellStyle name="Comma 3 2 20 25" xfId="10411"/>
    <cellStyle name="Comma 3 2 20 26" xfId="10412"/>
    <cellStyle name="Comma 3 2 20 27" xfId="10413"/>
    <cellStyle name="Comma 3 2 20 3" xfId="10414"/>
    <cellStyle name="Comma 3 2 20 4" xfId="10415"/>
    <cellStyle name="Comma 3 2 20 5" xfId="10416"/>
    <cellStyle name="Comma 3 2 20 6" xfId="10417"/>
    <cellStyle name="Comma 3 2 20 7" xfId="10418"/>
    <cellStyle name="Comma 3 2 20 8" xfId="10419"/>
    <cellStyle name="Comma 3 2 20 9" xfId="10420"/>
    <cellStyle name="Comma 3 2 21" xfId="10421"/>
    <cellStyle name="Comma 3 2 22" xfId="10422"/>
    <cellStyle name="Comma 3 2 23" xfId="10423"/>
    <cellStyle name="Comma 3 2 24" xfId="10424"/>
    <cellStyle name="Comma 3 2 25" xfId="10425"/>
    <cellStyle name="Comma 3 2 25 2" xfId="10426"/>
    <cellStyle name="Comma 3 2 26" xfId="10427"/>
    <cellStyle name="Comma 3 2 27" xfId="10428"/>
    <cellStyle name="Comma 3 2 28" xfId="10429"/>
    <cellStyle name="Comma 3 2 29" xfId="10430"/>
    <cellStyle name="Comma 3 2 3" xfId="424"/>
    <cellStyle name="Comma 3 2 3 10" xfId="10431"/>
    <cellStyle name="Comma 3 2 3 11" xfId="10432"/>
    <cellStyle name="Comma 3 2 3 12" xfId="10433"/>
    <cellStyle name="Comma 3 2 3 13" xfId="10434"/>
    <cellStyle name="Comma 3 2 3 14" xfId="10435"/>
    <cellStyle name="Comma 3 2 3 15" xfId="10436"/>
    <cellStyle name="Comma 3 2 3 16" xfId="10437"/>
    <cellStyle name="Comma 3 2 3 17" xfId="10438"/>
    <cellStyle name="Comma 3 2 3 18" xfId="10439"/>
    <cellStyle name="Comma 3 2 3 19" xfId="10440"/>
    <cellStyle name="Comma 3 2 3 2" xfId="10441"/>
    <cellStyle name="Comma 3 2 3 2 10" xfId="10442"/>
    <cellStyle name="Comma 3 2 3 2 11" xfId="10443"/>
    <cellStyle name="Comma 3 2 3 2 12" xfId="10444"/>
    <cellStyle name="Comma 3 2 3 2 13" xfId="10445"/>
    <cellStyle name="Comma 3 2 3 2 14" xfId="10446"/>
    <cellStyle name="Comma 3 2 3 2 15" xfId="10447"/>
    <cellStyle name="Comma 3 2 3 2 16" xfId="10448"/>
    <cellStyle name="Comma 3 2 3 2 17" xfId="10449"/>
    <cellStyle name="Comma 3 2 3 2 18" xfId="10450"/>
    <cellStyle name="Comma 3 2 3 2 19" xfId="10451"/>
    <cellStyle name="Comma 3 2 3 2 2" xfId="10452"/>
    <cellStyle name="Comma 3 2 3 2 2 10" xfId="10453"/>
    <cellStyle name="Comma 3 2 3 2 2 11" xfId="10454"/>
    <cellStyle name="Comma 3 2 3 2 2 12" xfId="10455"/>
    <cellStyle name="Comma 3 2 3 2 2 13" xfId="10456"/>
    <cellStyle name="Comma 3 2 3 2 2 14" xfId="10457"/>
    <cellStyle name="Comma 3 2 3 2 2 15" xfId="10458"/>
    <cellStyle name="Comma 3 2 3 2 2 16" xfId="10459"/>
    <cellStyle name="Comma 3 2 3 2 2 17" xfId="10460"/>
    <cellStyle name="Comma 3 2 3 2 2 18" xfId="10461"/>
    <cellStyle name="Comma 3 2 3 2 2 19" xfId="10462"/>
    <cellStyle name="Comma 3 2 3 2 2 2" xfId="10463"/>
    <cellStyle name="Comma 3 2 3 2 2 2 10" xfId="10464"/>
    <cellStyle name="Comma 3 2 3 2 2 2 11" xfId="10465"/>
    <cellStyle name="Comma 3 2 3 2 2 2 12" xfId="10466"/>
    <cellStyle name="Comma 3 2 3 2 2 2 13" xfId="10467"/>
    <cellStyle name="Comma 3 2 3 2 2 2 14" xfId="10468"/>
    <cellStyle name="Comma 3 2 3 2 2 2 15" xfId="10469"/>
    <cellStyle name="Comma 3 2 3 2 2 2 16" xfId="10470"/>
    <cellStyle name="Comma 3 2 3 2 2 2 17" xfId="10471"/>
    <cellStyle name="Comma 3 2 3 2 2 2 18" xfId="10472"/>
    <cellStyle name="Comma 3 2 3 2 2 2 19" xfId="10473"/>
    <cellStyle name="Comma 3 2 3 2 2 2 2" xfId="10474"/>
    <cellStyle name="Comma 3 2 3 2 2 2 2 10" xfId="10475"/>
    <cellStyle name="Comma 3 2 3 2 2 2 2 11" xfId="10476"/>
    <cellStyle name="Comma 3 2 3 2 2 2 2 12" xfId="10477"/>
    <cellStyle name="Comma 3 2 3 2 2 2 2 13" xfId="10478"/>
    <cellStyle name="Comma 3 2 3 2 2 2 2 14" xfId="10479"/>
    <cellStyle name="Comma 3 2 3 2 2 2 2 15" xfId="10480"/>
    <cellStyle name="Comma 3 2 3 2 2 2 2 16" xfId="10481"/>
    <cellStyle name="Comma 3 2 3 2 2 2 2 17" xfId="10482"/>
    <cellStyle name="Comma 3 2 3 2 2 2 2 18" xfId="10483"/>
    <cellStyle name="Comma 3 2 3 2 2 2 2 19" xfId="10484"/>
    <cellStyle name="Comma 3 2 3 2 2 2 2 2" xfId="10485"/>
    <cellStyle name="Comma 3 2 3 2 2 2 2 20" xfId="10486"/>
    <cellStyle name="Comma 3 2 3 2 2 2 2 21" xfId="10487"/>
    <cellStyle name="Comma 3 2 3 2 2 2 2 22" xfId="10488"/>
    <cellStyle name="Comma 3 2 3 2 2 2 2 23" xfId="10489"/>
    <cellStyle name="Comma 3 2 3 2 2 2 2 24" xfId="10490"/>
    <cellStyle name="Comma 3 2 3 2 2 2 2 25" xfId="10491"/>
    <cellStyle name="Comma 3 2 3 2 2 2 2 26" xfId="10492"/>
    <cellStyle name="Comma 3 2 3 2 2 2 2 3" xfId="10493"/>
    <cellStyle name="Comma 3 2 3 2 2 2 2 4" xfId="10494"/>
    <cellStyle name="Comma 3 2 3 2 2 2 2 5" xfId="10495"/>
    <cellStyle name="Comma 3 2 3 2 2 2 2 6" xfId="10496"/>
    <cellStyle name="Comma 3 2 3 2 2 2 2 7" xfId="10497"/>
    <cellStyle name="Comma 3 2 3 2 2 2 2 8" xfId="10498"/>
    <cellStyle name="Comma 3 2 3 2 2 2 2 9" xfId="10499"/>
    <cellStyle name="Comma 3 2 3 2 2 2 20" xfId="10500"/>
    <cellStyle name="Comma 3 2 3 2 2 2 21" xfId="10501"/>
    <cellStyle name="Comma 3 2 3 2 2 2 22" xfId="10502"/>
    <cellStyle name="Comma 3 2 3 2 2 2 23" xfId="10503"/>
    <cellStyle name="Comma 3 2 3 2 2 2 24" xfId="10504"/>
    <cellStyle name="Comma 3 2 3 2 2 2 25" xfId="10505"/>
    <cellStyle name="Comma 3 2 3 2 2 2 26" xfId="10506"/>
    <cellStyle name="Comma 3 2 3 2 2 2 3" xfId="10507"/>
    <cellStyle name="Comma 3 2 3 2 2 2 4" xfId="10508"/>
    <cellStyle name="Comma 3 2 3 2 2 2 5" xfId="10509"/>
    <cellStyle name="Comma 3 2 3 2 2 2 6" xfId="10510"/>
    <cellStyle name="Comma 3 2 3 2 2 2 7" xfId="10511"/>
    <cellStyle name="Comma 3 2 3 2 2 2 8" xfId="10512"/>
    <cellStyle name="Comma 3 2 3 2 2 2 9" xfId="10513"/>
    <cellStyle name="Comma 3 2 3 2 2 20" xfId="10514"/>
    <cellStyle name="Comma 3 2 3 2 2 21" xfId="10515"/>
    <cellStyle name="Comma 3 2 3 2 2 22" xfId="10516"/>
    <cellStyle name="Comma 3 2 3 2 2 23" xfId="10517"/>
    <cellStyle name="Comma 3 2 3 2 2 24" xfId="10518"/>
    <cellStyle name="Comma 3 2 3 2 2 25" xfId="10519"/>
    <cellStyle name="Comma 3 2 3 2 2 26" xfId="10520"/>
    <cellStyle name="Comma 3 2 3 2 2 3" xfId="10521"/>
    <cellStyle name="Comma 3 2 3 2 2 4" xfId="10522"/>
    <cellStyle name="Comma 3 2 3 2 2 5" xfId="10523"/>
    <cellStyle name="Comma 3 2 3 2 2 6" xfId="10524"/>
    <cellStyle name="Comma 3 2 3 2 2 7" xfId="10525"/>
    <cellStyle name="Comma 3 2 3 2 2 8" xfId="10526"/>
    <cellStyle name="Comma 3 2 3 2 2 9" xfId="10527"/>
    <cellStyle name="Comma 3 2 3 2 20" xfId="10528"/>
    <cellStyle name="Comma 3 2 3 2 21" xfId="10529"/>
    <cellStyle name="Comma 3 2 3 2 22" xfId="10530"/>
    <cellStyle name="Comma 3 2 3 2 23" xfId="10531"/>
    <cellStyle name="Comma 3 2 3 2 24" xfId="10532"/>
    <cellStyle name="Comma 3 2 3 2 25" xfId="10533"/>
    <cellStyle name="Comma 3 2 3 2 26" xfId="10534"/>
    <cellStyle name="Comma 3 2 3 2 27" xfId="10535"/>
    <cellStyle name="Comma 3 2 3 2 3" xfId="10536"/>
    <cellStyle name="Comma 3 2 3 2 4" xfId="10537"/>
    <cellStyle name="Comma 3 2 3 2 5" xfId="10538"/>
    <cellStyle name="Comma 3 2 3 2 6" xfId="10539"/>
    <cellStyle name="Comma 3 2 3 2 7" xfId="10540"/>
    <cellStyle name="Comma 3 2 3 2 8" xfId="10541"/>
    <cellStyle name="Comma 3 2 3 2 9" xfId="10542"/>
    <cellStyle name="Comma 3 2 3 20" xfId="10543"/>
    <cellStyle name="Comma 3 2 3 21" xfId="10544"/>
    <cellStyle name="Comma 3 2 3 22" xfId="10545"/>
    <cellStyle name="Comma 3 2 3 23" xfId="10546"/>
    <cellStyle name="Comma 3 2 3 24" xfId="10547"/>
    <cellStyle name="Comma 3 2 3 25" xfId="10548"/>
    <cellStyle name="Comma 3 2 3 26" xfId="10549"/>
    <cellStyle name="Comma 3 2 3 27" xfId="10550"/>
    <cellStyle name="Comma 3 2 3 28" xfId="10551"/>
    <cellStyle name="Comma 3 2 3 29" xfId="10552"/>
    <cellStyle name="Comma 3 2 3 3" xfId="10553"/>
    <cellStyle name="Comma 3 2 3 30" xfId="10554"/>
    <cellStyle name="Comma 3 2 3 31" xfId="10555"/>
    <cellStyle name="Comma 3 2 3 32" xfId="10556"/>
    <cellStyle name="Comma 3 2 3 33" xfId="10557"/>
    <cellStyle name="Comma 3 2 3 34" xfId="10558"/>
    <cellStyle name="Comma 3 2 3 35" xfId="10559"/>
    <cellStyle name="Comma 3 2 3 36" xfId="10560"/>
    <cellStyle name="Comma 3 2 3 37" xfId="10561"/>
    <cellStyle name="Comma 3 2 3 38" xfId="10562"/>
    <cellStyle name="Comma 3 2 3 39" xfId="10563"/>
    <cellStyle name="Comma 3 2 3 4" xfId="10564"/>
    <cellStyle name="Comma 3 2 3 40" xfId="10565"/>
    <cellStyle name="Comma 3 2 3 41" xfId="10566"/>
    <cellStyle name="Comma 3 2 3 42" xfId="10567"/>
    <cellStyle name="Comma 3 2 3 43" xfId="10568"/>
    <cellStyle name="Comma 3 2 3 44" xfId="10569"/>
    <cellStyle name="Comma 3 2 3 45" xfId="10570"/>
    <cellStyle name="Comma 3 2 3 46" xfId="10571"/>
    <cellStyle name="Comma 3 2 3 47" xfId="10572"/>
    <cellStyle name="Comma 3 2 3 48" xfId="10573"/>
    <cellStyle name="Comma 3 2 3 49" xfId="10574"/>
    <cellStyle name="Comma 3 2 3 5" xfId="10575"/>
    <cellStyle name="Comma 3 2 3 50" xfId="10576"/>
    <cellStyle name="Comma 3 2 3 51" xfId="10577"/>
    <cellStyle name="Comma 3 2 3 52" xfId="10578"/>
    <cellStyle name="Comma 3 2 3 53" xfId="10579"/>
    <cellStyle name="Comma 3 2 3 54" xfId="10580"/>
    <cellStyle name="Comma 3 2 3 55" xfId="10581"/>
    <cellStyle name="Comma 3 2 3 56" xfId="10582"/>
    <cellStyle name="Comma 3 2 3 57" xfId="10583"/>
    <cellStyle name="Comma 3 2 3 58" xfId="10584"/>
    <cellStyle name="Comma 3 2 3 59" xfId="10585"/>
    <cellStyle name="Comma 3 2 3 6" xfId="10586"/>
    <cellStyle name="Comma 3 2 3 60" xfId="10587"/>
    <cellStyle name="Comma 3 2 3 61" xfId="10588"/>
    <cellStyle name="Comma 3 2 3 62" xfId="10589"/>
    <cellStyle name="Comma 3 2 3 63" xfId="10590"/>
    <cellStyle name="Comma 3 2 3 64" xfId="10591"/>
    <cellStyle name="Comma 3 2 3 65" xfId="10592"/>
    <cellStyle name="Comma 3 2 3 66" xfId="2653"/>
    <cellStyle name="Comma 3 2 3 67" xfId="42135"/>
    <cellStyle name="Comma 3 2 3 68" xfId="44337"/>
    <cellStyle name="Comma 3 2 3 7" xfId="10593"/>
    <cellStyle name="Comma 3 2 3 8" xfId="10594"/>
    <cellStyle name="Comma 3 2 3 8 2" xfId="10595"/>
    <cellStyle name="Comma 3 2 3 9" xfId="10596"/>
    <cellStyle name="Comma 3 2 30" xfId="10597"/>
    <cellStyle name="Comma 3 2 31" xfId="10598"/>
    <cellStyle name="Comma 3 2 32" xfId="10599"/>
    <cellStyle name="Comma 3 2 33" xfId="10600"/>
    <cellStyle name="Comma 3 2 34" xfId="10601"/>
    <cellStyle name="Comma 3 2 35" xfId="10602"/>
    <cellStyle name="Comma 3 2 36" xfId="10603"/>
    <cellStyle name="Comma 3 2 37" xfId="10604"/>
    <cellStyle name="Comma 3 2 38" xfId="10605"/>
    <cellStyle name="Comma 3 2 39" xfId="10606"/>
    <cellStyle name="Comma 3 2 4" xfId="1262"/>
    <cellStyle name="Comma 3 2 4 2" xfId="10607"/>
    <cellStyle name="Comma 3 2 4 3" xfId="47640"/>
    <cellStyle name="Comma 3 2 4 4" xfId="47831"/>
    <cellStyle name="Comma 3 2 40" xfId="10608"/>
    <cellStyle name="Comma 3 2 41" xfId="10609"/>
    <cellStyle name="Comma 3 2 42" xfId="10610"/>
    <cellStyle name="Comma 3 2 43" xfId="10611"/>
    <cellStyle name="Comma 3 2 44" xfId="10612"/>
    <cellStyle name="Comma 3 2 45" xfId="10613"/>
    <cellStyle name="Comma 3 2 46" xfId="10614"/>
    <cellStyle name="Comma 3 2 47" xfId="10615"/>
    <cellStyle name="Comma 3 2 48" xfId="10616"/>
    <cellStyle name="Comma 3 2 49" xfId="10617"/>
    <cellStyle name="Comma 3 2 5" xfId="2378"/>
    <cellStyle name="Comma 3 2 5 2" xfId="10618"/>
    <cellStyle name="Comma 3 2 5 3" xfId="36367"/>
    <cellStyle name="Comma 3 2 50" xfId="10619"/>
    <cellStyle name="Comma 3 2 51" xfId="10620"/>
    <cellStyle name="Comma 3 2 52" xfId="10621"/>
    <cellStyle name="Comma 3 2 53" xfId="10622"/>
    <cellStyle name="Comma 3 2 54" xfId="10623"/>
    <cellStyle name="Comma 3 2 55" xfId="10624"/>
    <cellStyle name="Comma 3 2 56" xfId="10625"/>
    <cellStyle name="Comma 3 2 57" xfId="10626"/>
    <cellStyle name="Comma 3 2 58" xfId="10627"/>
    <cellStyle name="Comma 3 2 59" xfId="10628"/>
    <cellStyle name="Comma 3 2 6" xfId="10629"/>
    <cellStyle name="Comma 3 2 6 2" xfId="37137"/>
    <cellStyle name="Comma 3 2 60" xfId="10630"/>
    <cellStyle name="Comma 3 2 61" xfId="10631"/>
    <cellStyle name="Comma 3 2 62" xfId="10632"/>
    <cellStyle name="Comma 3 2 63" xfId="10633"/>
    <cellStyle name="Comma 3 2 64" xfId="10634"/>
    <cellStyle name="Comma 3 2 65" xfId="10635"/>
    <cellStyle name="Comma 3 2 66" xfId="10636"/>
    <cellStyle name="Comma 3 2 67" xfId="10637"/>
    <cellStyle name="Comma 3 2 68" xfId="10638"/>
    <cellStyle name="Comma 3 2 69" xfId="10639"/>
    <cellStyle name="Comma 3 2 7" xfId="10640"/>
    <cellStyle name="Comma 3 2 7 2" xfId="37041"/>
    <cellStyle name="Comma 3 2 70" xfId="10641"/>
    <cellStyle name="Comma 3 2 71" xfId="10642"/>
    <cellStyle name="Comma 3 2 72" xfId="10643"/>
    <cellStyle name="Comma 3 2 73" xfId="10644"/>
    <cellStyle name="Comma 3 2 74" xfId="10645"/>
    <cellStyle name="Comma 3 2 75" xfId="10646"/>
    <cellStyle name="Comma 3 2 76" xfId="10647"/>
    <cellStyle name="Comma 3 2 77" xfId="10648"/>
    <cellStyle name="Comma 3 2 78" xfId="10649"/>
    <cellStyle name="Comma 3 2 79" xfId="10650"/>
    <cellStyle name="Comma 3 2 8" xfId="10651"/>
    <cellStyle name="Comma 3 2 8 2" xfId="38614"/>
    <cellStyle name="Comma 3 2 80" xfId="10652"/>
    <cellStyle name="Comma 3 2 81" xfId="10653"/>
    <cellStyle name="Comma 3 2 82" xfId="2651"/>
    <cellStyle name="Comma 3 2 9" xfId="10654"/>
    <cellStyle name="Comma 3 2 9 2" xfId="39090"/>
    <cellStyle name="Comma 3 2_Financial Statement - IGI MMF 11 Dec'12" xfId="1263"/>
    <cellStyle name="Comma 3 20" xfId="10655"/>
    <cellStyle name="Comma 3 20 10" xfId="10656"/>
    <cellStyle name="Comma 3 20 11" xfId="10657"/>
    <cellStyle name="Comma 3 20 12" xfId="10658"/>
    <cellStyle name="Comma 3 20 13" xfId="10659"/>
    <cellStyle name="Comma 3 20 14" xfId="10660"/>
    <cellStyle name="Comma 3 20 15" xfId="10661"/>
    <cellStyle name="Comma 3 20 16" xfId="10662"/>
    <cellStyle name="Comma 3 20 17" xfId="10663"/>
    <cellStyle name="Comma 3 20 18" xfId="10664"/>
    <cellStyle name="Comma 3 20 19" xfId="10665"/>
    <cellStyle name="Comma 3 20 2" xfId="10666"/>
    <cellStyle name="Comma 3 20 20" xfId="10667"/>
    <cellStyle name="Comma 3 20 21" xfId="10668"/>
    <cellStyle name="Comma 3 20 22" xfId="10669"/>
    <cellStyle name="Comma 3 20 23" xfId="10670"/>
    <cellStyle name="Comma 3 20 24" xfId="10671"/>
    <cellStyle name="Comma 3 20 25" xfId="10672"/>
    <cellStyle name="Comma 3 20 26" xfId="10673"/>
    <cellStyle name="Comma 3 20 3" xfId="10674"/>
    <cellStyle name="Comma 3 20 4" xfId="10675"/>
    <cellStyle name="Comma 3 20 5" xfId="10676"/>
    <cellStyle name="Comma 3 20 6" xfId="10677"/>
    <cellStyle name="Comma 3 20 7" xfId="10678"/>
    <cellStyle name="Comma 3 20 8" xfId="10679"/>
    <cellStyle name="Comma 3 20 9" xfId="10680"/>
    <cellStyle name="Comma 3 21" xfId="10681"/>
    <cellStyle name="Comma 3 22" xfId="10682"/>
    <cellStyle name="Comma 3 23" xfId="10683"/>
    <cellStyle name="Comma 3 24" xfId="10684"/>
    <cellStyle name="Comma 3 25" xfId="10685"/>
    <cellStyle name="Comma 3 26" xfId="10686"/>
    <cellStyle name="Comma 3 27" xfId="10687"/>
    <cellStyle name="Comma 3 28" xfId="10688"/>
    <cellStyle name="Comma 3 29" xfId="10689"/>
    <cellStyle name="Comma 3 3" xfId="193"/>
    <cellStyle name="Comma 3 3 10" xfId="38660"/>
    <cellStyle name="Comma 3 3 11" xfId="42038"/>
    <cellStyle name="Comma 3 3 12" xfId="44338"/>
    <cellStyle name="Comma 3 3 13" xfId="49765"/>
    <cellStyle name="Comma 3 3 2" xfId="425"/>
    <cellStyle name="Comma 3 3 2 2" xfId="10690"/>
    <cellStyle name="Comma 3 3 2 2 2" xfId="44339"/>
    <cellStyle name="Comma 3 3 2 2 3" xfId="48293"/>
    <cellStyle name="Comma 3 3 2 2 4" xfId="49607"/>
    <cellStyle name="Comma 3 3 2 3" xfId="35532"/>
    <cellStyle name="Comma 3 3 2 3 2" xfId="44340"/>
    <cellStyle name="Comma 3 3 2 4" xfId="42136"/>
    <cellStyle name="Comma 3 3 2 5" xfId="47988"/>
    <cellStyle name="Comma 3 3 3" xfId="426"/>
    <cellStyle name="Comma 3 3 3 2" xfId="10691"/>
    <cellStyle name="Comma 3 3 3 3" xfId="35880"/>
    <cellStyle name="Comma 3 3 3 4" xfId="48165"/>
    <cellStyle name="Comma 3 3 3 5" xfId="49578"/>
    <cellStyle name="Comma 3 3 4" xfId="1264"/>
    <cellStyle name="Comma 3 3 4 2" xfId="10692"/>
    <cellStyle name="Comma 3 3 4 3" xfId="36368"/>
    <cellStyle name="Comma 3 3 4 4" xfId="44341"/>
    <cellStyle name="Comma 3 3 5" xfId="36692"/>
    <cellStyle name="Comma 3 3 5 2" xfId="44342"/>
    <cellStyle name="Comma 3 3 6" xfId="38090"/>
    <cellStyle name="Comma 3 3 6 2" xfId="44343"/>
    <cellStyle name="Comma 3 3 7" xfId="38551"/>
    <cellStyle name="Comma 3 3 7 2" xfId="47725"/>
    <cellStyle name="Comma 3 3 8" xfId="38080"/>
    <cellStyle name="Comma 3 3 9" xfId="37465"/>
    <cellStyle name="Comma 3 30" xfId="10693"/>
    <cellStyle name="Comma 3 31" xfId="10694"/>
    <cellStyle name="Comma 3 32" xfId="10695"/>
    <cellStyle name="Comma 3 33" xfId="10696"/>
    <cellStyle name="Comma 3 34" xfId="10697"/>
    <cellStyle name="Comma 3 35" xfId="10698"/>
    <cellStyle name="Comma 3 36" xfId="10699"/>
    <cellStyle name="Comma 3 37" xfId="10700"/>
    <cellStyle name="Comma 3 38" xfId="10701"/>
    <cellStyle name="Comma 3 39" xfId="10702"/>
    <cellStyle name="Comma 3 4" xfId="194"/>
    <cellStyle name="Comma 3 4 2" xfId="1265"/>
    <cellStyle name="Comma 3 4 2 2" xfId="10703"/>
    <cellStyle name="Comma 3 4 3" xfId="1266"/>
    <cellStyle name="Comma 3 4 3 2" xfId="10704"/>
    <cellStyle name="Comma 3 4 4" xfId="48352"/>
    <cellStyle name="Comma 3 40" xfId="10705"/>
    <cellStyle name="Comma 3 41" xfId="10706"/>
    <cellStyle name="Comma 3 42" xfId="10707"/>
    <cellStyle name="Comma 3 43" xfId="10708"/>
    <cellStyle name="Comma 3 44" xfId="10709"/>
    <cellStyle name="Comma 3 45" xfId="10710"/>
    <cellStyle name="Comma 3 46" xfId="10711"/>
    <cellStyle name="Comma 3 47" xfId="2650"/>
    <cellStyle name="Comma 3 48" xfId="42037"/>
    <cellStyle name="Comma 3 49" xfId="42059"/>
    <cellStyle name="Comma 3 5" xfId="427"/>
    <cellStyle name="Comma 3 5 10" xfId="42580"/>
    <cellStyle name="Comma 3 5 11" xfId="44344"/>
    <cellStyle name="Comma 3 5 2" xfId="1267"/>
    <cellStyle name="Comma 3 5 2 2" xfId="2417"/>
    <cellStyle name="Comma 3 5 2 3" xfId="10712"/>
    <cellStyle name="Comma 3 5 2 4" xfId="44345"/>
    <cellStyle name="Comma 3 5 2 5" xfId="48499"/>
    <cellStyle name="Comma 3 5 3" xfId="1268"/>
    <cellStyle name="Comma 3 5 3 2" xfId="44346"/>
    <cellStyle name="Comma 3 5 4" xfId="1269"/>
    <cellStyle name="Comma 3 5 5" xfId="1270"/>
    <cellStyle name="Comma 3 5 6" xfId="1271"/>
    <cellStyle name="Comma 3 5 7" xfId="2379"/>
    <cellStyle name="Comma 3 5 8" xfId="42285"/>
    <cellStyle name="Comma 3 5 9" xfId="42490"/>
    <cellStyle name="Comma 3 50" xfId="42333"/>
    <cellStyle name="Comma 3 51" xfId="42040"/>
    <cellStyle name="Comma 3 52" xfId="42003"/>
    <cellStyle name="Comma 3 53" xfId="42049"/>
    <cellStyle name="Comma 3 54" xfId="42390"/>
    <cellStyle name="Comma 3 55" xfId="42429"/>
    <cellStyle name="Comma 3 56" xfId="42509"/>
    <cellStyle name="Comma 3 57" xfId="42514"/>
    <cellStyle name="Comma 3 58" xfId="42613"/>
    <cellStyle name="Comma 3 59" xfId="49698"/>
    <cellStyle name="Comma 3 6" xfId="428"/>
    <cellStyle name="Comma 3 6 2" xfId="2550"/>
    <cellStyle name="Comma 3 6 3" xfId="48351"/>
    <cellStyle name="Comma 3 60" xfId="49711"/>
    <cellStyle name="Comma 3 61" xfId="49705"/>
    <cellStyle name="Comma 3 62" xfId="49708"/>
    <cellStyle name="Comma 3 63" xfId="49751"/>
    <cellStyle name="Comma 3 7" xfId="429"/>
    <cellStyle name="Comma 3 7 10" xfId="39675"/>
    <cellStyle name="Comma 3 7 2" xfId="1272"/>
    <cellStyle name="Comma 3 7 2 2" xfId="10714"/>
    <cellStyle name="Comma 3 7 3" xfId="1273"/>
    <cellStyle name="Comma 3 7 4" xfId="10713"/>
    <cellStyle name="Comma 3 7 4 2" xfId="36843"/>
    <cellStyle name="Comma 3 7 5" xfId="36923"/>
    <cellStyle name="Comma 3 7 6" xfId="36900"/>
    <cellStyle name="Comma 3 7 7" xfId="36359"/>
    <cellStyle name="Comma 3 7 8" xfId="37407"/>
    <cellStyle name="Comma 3 7 9" xfId="38994"/>
    <cellStyle name="Comma 3 8" xfId="430"/>
    <cellStyle name="Comma 3 8 2" xfId="10715"/>
    <cellStyle name="Comma 3 8 3" xfId="35712"/>
    <cellStyle name="Comma 3 9" xfId="431"/>
    <cellStyle name="Comma 3 9 2" xfId="10716"/>
    <cellStyle name="Comma 3 9 3" xfId="36366"/>
    <cellStyle name="Comma 3 9 4" xfId="44347"/>
    <cellStyle name="Comma 3_6. ASMF Accounts - December 12" xfId="44348"/>
    <cellStyle name="Comma 30" xfId="751"/>
    <cellStyle name="Comma 30 10" xfId="44349"/>
    <cellStyle name="Comma 30 11" xfId="47990"/>
    <cellStyle name="Comma 30 12" xfId="49501"/>
    <cellStyle name="Comma 30 2" xfId="1274"/>
    <cellStyle name="Comma 30 2 2" xfId="1275"/>
    <cellStyle name="Comma 30 2 3" xfId="1276"/>
    <cellStyle name="Comma 30 2 4" xfId="1277"/>
    <cellStyle name="Comma 30 2 5" xfId="1278"/>
    <cellStyle name="Comma 30 2 6" xfId="44350"/>
    <cellStyle name="Comma 30 3" xfId="1279"/>
    <cellStyle name="Comma 30 3 2" xfId="44351"/>
    <cellStyle name="Comma 30 4" xfId="1280"/>
    <cellStyle name="Comma 30 5" xfId="1281"/>
    <cellStyle name="Comma 30 6" xfId="1282"/>
    <cellStyle name="Comma 30 7" xfId="1283"/>
    <cellStyle name="Comma 30 8" xfId="2654"/>
    <cellStyle name="Comma 30 9" xfId="42137"/>
    <cellStyle name="Comma 31" xfId="1284"/>
    <cellStyle name="Comma 31 10" xfId="47991"/>
    <cellStyle name="Comma 31 11" xfId="49502"/>
    <cellStyle name="Comma 31 2" xfId="1285"/>
    <cellStyle name="Comma 31 2 2" xfId="1286"/>
    <cellStyle name="Comma 31 2 3" xfId="1287"/>
    <cellStyle name="Comma 31 2 4" xfId="1288"/>
    <cellStyle name="Comma 31 2 5" xfId="1289"/>
    <cellStyle name="Comma 31 2 6" xfId="44352"/>
    <cellStyle name="Comma 31 3" xfId="1290"/>
    <cellStyle name="Comma 31 3 2" xfId="44353"/>
    <cellStyle name="Comma 31 4" xfId="1291"/>
    <cellStyle name="Comma 31 5" xfId="1292"/>
    <cellStyle name="Comma 31 6" xfId="1293"/>
    <cellStyle name="Comma 31 7" xfId="1294"/>
    <cellStyle name="Comma 31 8" xfId="2655"/>
    <cellStyle name="Comma 31 9" xfId="42138"/>
    <cellStyle name="Comma 32" xfId="1295"/>
    <cellStyle name="Comma 32 10" xfId="44354"/>
    <cellStyle name="Comma 32 11" xfId="47992"/>
    <cellStyle name="Comma 32 12" xfId="49503"/>
    <cellStyle name="Comma 32 2" xfId="1296"/>
    <cellStyle name="Comma 32 2 2" xfId="1297"/>
    <cellStyle name="Comma 32 2 3" xfId="1298"/>
    <cellStyle name="Comma 32 2 4" xfId="1299"/>
    <cellStyle name="Comma 32 2 5" xfId="1300"/>
    <cellStyle name="Comma 32 2 6" xfId="47740"/>
    <cellStyle name="Comma 32 3" xfId="1301"/>
    <cellStyle name="Comma 32 4" xfId="1302"/>
    <cellStyle name="Comma 32 5" xfId="1303"/>
    <cellStyle name="Comma 32 6" xfId="1304"/>
    <cellStyle name="Comma 32 7" xfId="1305"/>
    <cellStyle name="Comma 32 8" xfId="2656"/>
    <cellStyle name="Comma 32 9" xfId="42139"/>
    <cellStyle name="Comma 33" xfId="1306"/>
    <cellStyle name="Comma 33 10" xfId="44355"/>
    <cellStyle name="Comma 33 11" xfId="47993"/>
    <cellStyle name="Comma 33 12" xfId="49504"/>
    <cellStyle name="Comma 33 2" xfId="1307"/>
    <cellStyle name="Comma 33 2 2" xfId="1308"/>
    <cellStyle name="Comma 33 2 3" xfId="1309"/>
    <cellStyle name="Comma 33 2 4" xfId="1310"/>
    <cellStyle name="Comma 33 2 5" xfId="1311"/>
    <cellStyle name="Comma 33 3" xfId="1312"/>
    <cellStyle name="Comma 33 3 2" xfId="35527"/>
    <cellStyle name="Comma 33 4" xfId="1313"/>
    <cellStyle name="Comma 33 5" xfId="1314"/>
    <cellStyle name="Comma 33 6" xfId="1315"/>
    <cellStyle name="Comma 33 7" xfId="1316"/>
    <cellStyle name="Comma 33 8" xfId="2845"/>
    <cellStyle name="Comma 33 9" xfId="42140"/>
    <cellStyle name="Comma 34" xfId="1317"/>
    <cellStyle name="Comma 34 10" xfId="42141"/>
    <cellStyle name="Comma 34 11" xfId="44356"/>
    <cellStyle name="Comma 34 2" xfId="1318"/>
    <cellStyle name="Comma 34 2 10" xfId="37095"/>
    <cellStyle name="Comma 34 2 2" xfId="1319"/>
    <cellStyle name="Comma 34 2 3" xfId="1320"/>
    <cellStyle name="Comma 34 2 4" xfId="36704"/>
    <cellStyle name="Comma 34 2 5" xfId="37374"/>
    <cellStyle name="Comma 34 2 6" xfId="36885"/>
    <cellStyle name="Comma 34 2 7" xfId="37015"/>
    <cellStyle name="Comma 34 2 8" xfId="36771"/>
    <cellStyle name="Comma 34 2 9" xfId="37565"/>
    <cellStyle name="Comma 34 3" xfId="1321"/>
    <cellStyle name="Comma 34 4" xfId="1322"/>
    <cellStyle name="Comma 34 5" xfId="1323"/>
    <cellStyle name="Comma 34 6" xfId="1324"/>
    <cellStyle name="Comma 34 7" xfId="1325"/>
    <cellStyle name="Comma 34 8" xfId="2507"/>
    <cellStyle name="Comma 34 9" xfId="2864"/>
    <cellStyle name="Comma 35" xfId="1326"/>
    <cellStyle name="Comma 35 10" xfId="42142"/>
    <cellStyle name="Comma 35 11" xfId="44357"/>
    <cellStyle name="Comma 35 2" xfId="1327"/>
    <cellStyle name="Comma 35 2 2" xfId="1328"/>
    <cellStyle name="Comma 35 2 3" xfId="1329"/>
    <cellStyle name="Comma 35 2 4" xfId="1330"/>
    <cellStyle name="Comma 35 2 5" xfId="1331"/>
    <cellStyle name="Comma 35 2 6" xfId="10718"/>
    <cellStyle name="Comma 35 3" xfId="1332"/>
    <cellStyle name="Comma 35 4" xfId="1333"/>
    <cellStyle name="Comma 35 5" xfId="1334"/>
    <cellStyle name="Comma 35 6" xfId="1335"/>
    <cellStyle name="Comma 35 7" xfId="1336"/>
    <cellStyle name="Comma 35 8" xfId="2510"/>
    <cellStyle name="Comma 35 9" xfId="10717"/>
    <cellStyle name="Comma 36" xfId="1337"/>
    <cellStyle name="Comma 36 2" xfId="1338"/>
    <cellStyle name="Comma 36 2 2" xfId="42232"/>
    <cellStyle name="Comma 36 2 3" xfId="42443"/>
    <cellStyle name="Comma 36 2 4" xfId="42535"/>
    <cellStyle name="Comma 36 3" xfId="2512"/>
    <cellStyle name="Comma 36 3 2" xfId="42248"/>
    <cellStyle name="Comma 36 3 3" xfId="42457"/>
    <cellStyle name="Comma 36 3 4" xfId="42549"/>
    <cellStyle name="Comma 36 4" xfId="42143"/>
    <cellStyle name="Comma 36 5" xfId="42416"/>
    <cellStyle name="Comma 36 6" xfId="42520"/>
    <cellStyle name="Comma 36 7" xfId="47995"/>
    <cellStyle name="Comma 36 8" xfId="49505"/>
    <cellStyle name="Comma 37" xfId="1339"/>
    <cellStyle name="Comma 37 2" xfId="1340"/>
    <cellStyle name="Comma 37 2 2" xfId="42233"/>
    <cellStyle name="Comma 37 2 3" xfId="42444"/>
    <cellStyle name="Comma 37 2 4" xfId="42536"/>
    <cellStyle name="Comma 37 2 5" xfId="48320"/>
    <cellStyle name="Comma 37 2 6" xfId="49628"/>
    <cellStyle name="Comma 37 3" xfId="10719"/>
    <cellStyle name="Comma 37 3 2" xfId="42249"/>
    <cellStyle name="Comma 37 3 3" xfId="42458"/>
    <cellStyle name="Comma 37 3 4" xfId="42550"/>
    <cellStyle name="Comma 37 4" xfId="42144"/>
    <cellStyle name="Comma 37 5" xfId="42417"/>
    <cellStyle name="Comma 37 6" xfId="42521"/>
    <cellStyle name="Comma 37 7" xfId="44358"/>
    <cellStyle name="Comma 37 8" xfId="47996"/>
    <cellStyle name="Comma 37 9" xfId="49506"/>
    <cellStyle name="Comma 38" xfId="1341"/>
    <cellStyle name="Comma 38 2" xfId="1342"/>
    <cellStyle name="Comma 38 2 2" xfId="42234"/>
    <cellStyle name="Comma 38 2 3" xfId="42445"/>
    <cellStyle name="Comma 38 2 4" xfId="42537"/>
    <cellStyle name="Comma 38 2 5" xfId="48336"/>
    <cellStyle name="Comma 38 2 6" xfId="49644"/>
    <cellStyle name="Comma 38 3" xfId="42250"/>
    <cellStyle name="Comma 38 3 2" xfId="42459"/>
    <cellStyle name="Comma 38 3 3" xfId="42551"/>
    <cellStyle name="Comma 38 3 4" xfId="48228"/>
    <cellStyle name="Comma 38 3 5" xfId="49585"/>
    <cellStyle name="Comma 38 4" xfId="42145"/>
    <cellStyle name="Comma 38 5" xfId="42418"/>
    <cellStyle name="Comma 38 6" xfId="42522"/>
    <cellStyle name="Comma 38 7" xfId="47997"/>
    <cellStyle name="Comma 38 8" xfId="49507"/>
    <cellStyle name="Comma 39" xfId="1343"/>
    <cellStyle name="Comma 39 10" xfId="37327"/>
    <cellStyle name="Comma 39 11" xfId="42146"/>
    <cellStyle name="Comma 39 12" xfId="42419"/>
    <cellStyle name="Comma 39 13" xfId="42523"/>
    <cellStyle name="Comma 39 14" xfId="44359"/>
    <cellStyle name="Comma 39 15" xfId="47998"/>
    <cellStyle name="Comma 39 16" xfId="49508"/>
    <cellStyle name="Comma 39 2" xfId="1344"/>
    <cellStyle name="Comma 39 2 2" xfId="42235"/>
    <cellStyle name="Comma 39 2 3" xfId="42446"/>
    <cellStyle name="Comma 39 2 4" xfId="42538"/>
    <cellStyle name="Comma 39 3" xfId="1345"/>
    <cellStyle name="Comma 39 3 2" xfId="42251"/>
    <cellStyle name="Comma 39 3 3" xfId="42460"/>
    <cellStyle name="Comma 39 3 4" xfId="42552"/>
    <cellStyle name="Comma 39 4" xfId="1346"/>
    <cellStyle name="Comma 39 4 2" xfId="36669"/>
    <cellStyle name="Comma 39 5" xfId="10720"/>
    <cellStyle name="Comma 39 5 2" xfId="36990"/>
    <cellStyle name="Comma 39 6" xfId="36998"/>
    <cellStyle name="Comma 39 7" xfId="38276"/>
    <cellStyle name="Comma 39 8" xfId="38097"/>
    <cellStyle name="Comma 39 9" xfId="37939"/>
    <cellStyle name="Comma 4" xfId="195"/>
    <cellStyle name="Comma 4 10" xfId="2551"/>
    <cellStyle name="Comma 4 10 2" xfId="36827"/>
    <cellStyle name="Comma 4 10 2 2" xfId="47803"/>
    <cellStyle name="Comma 4 11" xfId="2657"/>
    <cellStyle name="Comma 4 11 2" xfId="36448"/>
    <cellStyle name="Comma 4 11 3" xfId="47808"/>
    <cellStyle name="Comma 4 12" xfId="36687"/>
    <cellStyle name="Comma 4 13" xfId="35533"/>
    <cellStyle name="Comma 4 14" xfId="42039"/>
    <cellStyle name="Comma 4 15" xfId="44360"/>
    <cellStyle name="Comma 4 16" xfId="47840"/>
    <cellStyle name="Comma 4 17" xfId="49465"/>
    <cellStyle name="Comma 4 2" xfId="196"/>
    <cellStyle name="Comma 4 2 2" xfId="1347"/>
    <cellStyle name="Comma 4 2 2 2" xfId="1348"/>
    <cellStyle name="Comma 4 2 2 2 2" xfId="2420"/>
    <cellStyle name="Comma 4 2 2 3" xfId="1349"/>
    <cellStyle name="Comma 4 2 2 3 2" xfId="37934"/>
    <cellStyle name="Comma 4 2 2 4" xfId="2381"/>
    <cellStyle name="Comma 4 2 2 5" xfId="49787"/>
    <cellStyle name="Comma 4 2 3" xfId="1350"/>
    <cellStyle name="Comma 4 2 3 2" xfId="1351"/>
    <cellStyle name="Comma 4 2 3 3" xfId="2401"/>
    <cellStyle name="Comma 4 2 4" xfId="1352"/>
    <cellStyle name="Comma 4 2 4 2" xfId="44361"/>
    <cellStyle name="Comma 4 2 5" xfId="1353"/>
    <cellStyle name="Comma 4 2 5 2" xfId="1354"/>
    <cellStyle name="Comma 4 2 6" xfId="1355"/>
    <cellStyle name="Comma 4 2 6 2" xfId="47641"/>
    <cellStyle name="Comma 4 2 7" xfId="2419"/>
    <cellStyle name="Comma 4 2 7 2" xfId="2852"/>
    <cellStyle name="Comma 4 2 8" xfId="2552"/>
    <cellStyle name="Comma 4 2 8 2" xfId="10721"/>
    <cellStyle name="Comma 4 2 9" xfId="2658"/>
    <cellStyle name="Comma 4 2_5" xfId="1356"/>
    <cellStyle name="Comma 4 3" xfId="432"/>
    <cellStyle name="Comma 4 3 2" xfId="1357"/>
    <cellStyle name="Comma 4 3 2 2" xfId="2422"/>
    <cellStyle name="Comma 4 3 2 3" xfId="44362"/>
    <cellStyle name="Comma 4 3 2 4" xfId="48215"/>
    <cellStyle name="Comma 4 3 3" xfId="2421"/>
    <cellStyle name="Comma 4 3 3 2" xfId="10722"/>
    <cellStyle name="Comma 4 3 3 3" xfId="48497"/>
    <cellStyle name="Comma 4 3 4" xfId="10723"/>
    <cellStyle name="Comma 4 3 5" xfId="2659"/>
    <cellStyle name="Comma 4 3 6" xfId="42147"/>
    <cellStyle name="Comma 4 3 7" xfId="48093"/>
    <cellStyle name="Comma 4 4" xfId="433"/>
    <cellStyle name="Comma 4 4 2" xfId="2424"/>
    <cellStyle name="Comma 4 4 2 2" xfId="2425"/>
    <cellStyle name="Comma 4 4 2 3" xfId="48268"/>
    <cellStyle name="Comma 4 4 3" xfId="2426"/>
    <cellStyle name="Comma 4 4 3 2" xfId="2427"/>
    <cellStyle name="Comma 4 4 4" xfId="2428"/>
    <cellStyle name="Comma 4 4 5" xfId="2423"/>
    <cellStyle name="Comma 4 4 6" xfId="35613"/>
    <cellStyle name="Comma 4 4 7" xfId="47905"/>
    <cellStyle name="Comma 4 5" xfId="434"/>
    <cellStyle name="Comma 4 5 2" xfId="1358"/>
    <cellStyle name="Comma 4 5 2 2" xfId="2431"/>
    <cellStyle name="Comma 4 5 2 3" xfId="2430"/>
    <cellStyle name="Comma 4 5 3" xfId="2432"/>
    <cellStyle name="Comma 4 5 4" xfId="2429"/>
    <cellStyle name="Comma 4 5 5" xfId="48353"/>
    <cellStyle name="Comma 4 6" xfId="435"/>
    <cellStyle name="Comma 4 6 2" xfId="2402"/>
    <cellStyle name="Comma 4 6 2 2" xfId="2434"/>
    <cellStyle name="Comma 4 6 3" xfId="2435"/>
    <cellStyle name="Comma 4 6 4" xfId="2433"/>
    <cellStyle name="Comma 4 6 5" xfId="36370"/>
    <cellStyle name="Comma 4 7" xfId="1359"/>
    <cellStyle name="Comma 4 7 2" xfId="2436"/>
    <cellStyle name="Comma 4 7 3" xfId="2383"/>
    <cellStyle name="Comma 4 7 4" xfId="37136"/>
    <cellStyle name="Comma 4 7 5" xfId="44363"/>
    <cellStyle name="Comma 4 8" xfId="1360"/>
    <cellStyle name="Comma 4 8 2" xfId="2853"/>
    <cellStyle name="Comma 4 8 2 2" xfId="44365"/>
    <cellStyle name="Comma 4 8 3" xfId="36815"/>
    <cellStyle name="Comma 4 8 4" xfId="44364"/>
    <cellStyle name="Comma 4 9" xfId="2418"/>
    <cellStyle name="Comma 4 9 2" xfId="2854"/>
    <cellStyle name="Comma 4 9 2 2" xfId="44367"/>
    <cellStyle name="Comma 4 9 3" xfId="38665"/>
    <cellStyle name="Comma 4 9 4" xfId="44366"/>
    <cellStyle name="Comma 4_5" xfId="1361"/>
    <cellStyle name="Comma 40" xfId="1362"/>
    <cellStyle name="Comma 40 10" xfId="40397"/>
    <cellStyle name="Comma 40 11" xfId="42148"/>
    <cellStyle name="Comma 40 12" xfId="42420"/>
    <cellStyle name="Comma 40 13" xfId="42524"/>
    <cellStyle name="Comma 40 14" xfId="44368"/>
    <cellStyle name="Comma 40 15" xfId="47999"/>
    <cellStyle name="Comma 40 16" xfId="49509"/>
    <cellStyle name="Comma 40 2" xfId="1363"/>
    <cellStyle name="Comma 40 2 2" xfId="42236"/>
    <cellStyle name="Comma 40 2 3" xfId="42447"/>
    <cellStyle name="Comma 40 2 4" xfId="42539"/>
    <cellStyle name="Comma 40 2 5" xfId="48334"/>
    <cellStyle name="Comma 40 2 6" xfId="49642"/>
    <cellStyle name="Comma 40 3" xfId="1364"/>
    <cellStyle name="Comma 40 3 2" xfId="42252"/>
    <cellStyle name="Comma 40 3 3" xfId="42461"/>
    <cellStyle name="Comma 40 3 4" xfId="42553"/>
    <cellStyle name="Comma 40 3 5" xfId="48226"/>
    <cellStyle name="Comma 40 3 6" xfId="49583"/>
    <cellStyle name="Comma 40 4" xfId="1365"/>
    <cellStyle name="Comma 40 4 2" xfId="36644"/>
    <cellStyle name="Comma 40 5" xfId="10724"/>
    <cellStyle name="Comma 40 5 2" xfId="37382"/>
    <cellStyle name="Comma 40 6" xfId="38548"/>
    <cellStyle name="Comma 40 7" xfId="39073"/>
    <cellStyle name="Comma 40 8" xfId="39551"/>
    <cellStyle name="Comma 40 9" xfId="36899"/>
    <cellStyle name="Comma 41" xfId="1366"/>
    <cellStyle name="Comma 41 2" xfId="1367"/>
    <cellStyle name="Comma 41 3" xfId="10725"/>
    <cellStyle name="Comma 41 4" xfId="48000"/>
    <cellStyle name="Comma 41 5" xfId="49510"/>
    <cellStyle name="Comma 42" xfId="1368"/>
    <cellStyle name="Comma 42 2" xfId="1369"/>
    <cellStyle name="Comma 42 2 2" xfId="10727"/>
    <cellStyle name="Comma 42 2 3" xfId="49776"/>
    <cellStyle name="Comma 42 3" xfId="10726"/>
    <cellStyle name="Comma 42 4" xfId="48001"/>
    <cellStyle name="Comma 42 5" xfId="49511"/>
    <cellStyle name="Comma 42 6" xfId="49760"/>
    <cellStyle name="Comma 43" xfId="1370"/>
    <cellStyle name="Comma 43 2" xfId="1371"/>
    <cellStyle name="Comma 43 3" xfId="10728"/>
    <cellStyle name="Comma 43 4" xfId="48002"/>
    <cellStyle name="Comma 43 5" xfId="49512"/>
    <cellStyle name="Comma 44" xfId="1372"/>
    <cellStyle name="Comma 44 2" xfId="1373"/>
    <cellStyle name="Comma 44 2 2" xfId="10730"/>
    <cellStyle name="Comma 44 3" xfId="10729"/>
    <cellStyle name="Comma 44 4" xfId="48003"/>
    <cellStyle name="Comma 44 5" xfId="49513"/>
    <cellStyle name="Comma 45" xfId="1374"/>
    <cellStyle name="Comma 45 2" xfId="1375"/>
    <cellStyle name="Comma 45 3" xfId="10731"/>
    <cellStyle name="Comma 45 4" xfId="48004"/>
    <cellStyle name="Comma 45 5" xfId="49514"/>
    <cellStyle name="Comma 46" xfId="1376"/>
    <cellStyle name="Comma 46 2" xfId="1377"/>
    <cellStyle name="Comma 46 3" xfId="10732"/>
    <cellStyle name="Comma 46 4" xfId="48005"/>
    <cellStyle name="Comma 46 5" xfId="49515"/>
    <cellStyle name="Comma 47" xfId="1378"/>
    <cellStyle name="Comma 47 2" xfId="1379"/>
    <cellStyle name="Comma 47 3" xfId="10733"/>
    <cellStyle name="Comma 47 4" xfId="44369"/>
    <cellStyle name="Comma 47 5" xfId="48006"/>
    <cellStyle name="Comma 47 6" xfId="49516"/>
    <cellStyle name="Comma 48" xfId="1380"/>
    <cellStyle name="Comma 48 10" xfId="37932"/>
    <cellStyle name="Comma 48 11" xfId="37972"/>
    <cellStyle name="Comma 48 12" xfId="40007"/>
    <cellStyle name="Comma 48 13" xfId="40734"/>
    <cellStyle name="Comma 48 14" xfId="41350"/>
    <cellStyle name="Comma 48 15" xfId="35570"/>
    <cellStyle name="Comma 48 16" xfId="42149"/>
    <cellStyle name="Comma 48 17" xfId="48007"/>
    <cellStyle name="Comma 48 18" xfId="49517"/>
    <cellStyle name="Comma 48 2" xfId="1381"/>
    <cellStyle name="Comma 48 2 10" xfId="37091"/>
    <cellStyle name="Comma 48 2 11" xfId="40093"/>
    <cellStyle name="Comma 48 2 12" xfId="40748"/>
    <cellStyle name="Comma 48 2 13" xfId="41364"/>
    <cellStyle name="Comma 48 2 14" xfId="35627"/>
    <cellStyle name="Comma 48 2 2" xfId="1382"/>
    <cellStyle name="Comma 48 2 2 10" xfId="40507"/>
    <cellStyle name="Comma 48 2 2 11" xfId="40835"/>
    <cellStyle name="Comma 48 2 2 12" xfId="41451"/>
    <cellStyle name="Comma 48 2 2 13" xfId="35809"/>
    <cellStyle name="Comma 48 2 2 2" xfId="1383"/>
    <cellStyle name="Comma 48 2 2 2 10" xfId="41001"/>
    <cellStyle name="Comma 48 2 2 2 11" xfId="41617"/>
    <cellStyle name="Comma 48 2 2 2 12" xfId="35991"/>
    <cellStyle name="Comma 48 2 2 2 2" xfId="36298"/>
    <cellStyle name="Comma 48 2 2 2 2 2" xfId="41308"/>
    <cellStyle name="Comma 48 2 2 2 2 3" xfId="41788"/>
    <cellStyle name="Comma 48 2 2 2 3" xfId="37769"/>
    <cellStyle name="Comma 48 2 2 2 4" xfId="38359"/>
    <cellStyle name="Comma 48 2 2 2 5" xfId="38883"/>
    <cellStyle name="Comma 48 2 2 2 6" xfId="39387"/>
    <cellStyle name="Comma 48 2 2 2 7" xfId="39850"/>
    <cellStyle name="Comma 48 2 2 2 8" xfId="40268"/>
    <cellStyle name="Comma 48 2 2 2 9" xfId="40619"/>
    <cellStyle name="Comma 48 2 2 3" xfId="36132"/>
    <cellStyle name="Comma 48 2 2 3 2" xfId="41142"/>
    <cellStyle name="Comma 48 2 2 3 3" xfId="41789"/>
    <cellStyle name="Comma 48 2 2 4" xfId="37635"/>
    <cellStyle name="Comma 48 2 2 5" xfId="38232"/>
    <cellStyle name="Comma 48 2 2 6" xfId="38756"/>
    <cellStyle name="Comma 48 2 2 7" xfId="39263"/>
    <cellStyle name="Comma 48 2 2 8" xfId="39734"/>
    <cellStyle name="Comma 48 2 2 9" xfId="40155"/>
    <cellStyle name="Comma 48 2 3" xfId="1384"/>
    <cellStyle name="Comma 48 2 3 10" xfId="40915"/>
    <cellStyle name="Comma 48 2 3 11" xfId="41531"/>
    <cellStyle name="Comma 48 2 3 12" xfId="35905"/>
    <cellStyle name="Comma 48 2 3 2" xfId="36212"/>
    <cellStyle name="Comma 48 2 3 2 2" xfId="41222"/>
    <cellStyle name="Comma 48 2 3 2 3" xfId="41790"/>
    <cellStyle name="Comma 48 2 3 3" xfId="37501"/>
    <cellStyle name="Comma 48 2 3 4" xfId="38105"/>
    <cellStyle name="Comma 48 2 3 5" xfId="38628"/>
    <cellStyle name="Comma 48 2 3 6" xfId="39145"/>
    <cellStyle name="Comma 48 2 3 7" xfId="39621"/>
    <cellStyle name="Comma 48 2 3 8" xfId="40050"/>
    <cellStyle name="Comma 48 2 3 9" xfId="40420"/>
    <cellStyle name="Comma 48 2 4" xfId="36046"/>
    <cellStyle name="Comma 48 2 4 10" xfId="41791"/>
    <cellStyle name="Comma 48 2 4 2" xfId="37768"/>
    <cellStyle name="Comma 48 2 4 3" xfId="38358"/>
    <cellStyle name="Comma 48 2 4 4" xfId="38882"/>
    <cellStyle name="Comma 48 2 4 5" xfId="39386"/>
    <cellStyle name="Comma 48 2 4 6" xfId="39849"/>
    <cellStyle name="Comma 48 2 4 7" xfId="40267"/>
    <cellStyle name="Comma 48 2 4 8" xfId="40618"/>
    <cellStyle name="Comma 48 2 4 9" xfId="41056"/>
    <cellStyle name="Comma 48 2 5" xfId="37243"/>
    <cellStyle name="Comma 48 2 6" xfId="37347"/>
    <cellStyle name="Comma 48 2 7" xfId="37943"/>
    <cellStyle name="Comma 48 2 8" xfId="37458"/>
    <cellStyle name="Comma 48 2 9" xfId="38480"/>
    <cellStyle name="Comma 48 3" xfId="1385"/>
    <cellStyle name="Comma 48 4" xfId="1386"/>
    <cellStyle name="Comma 48 4 10" xfId="40901"/>
    <cellStyle name="Comma 48 4 11" xfId="41517"/>
    <cellStyle name="Comma 48 4 12" xfId="35891"/>
    <cellStyle name="Comma 48 4 2" xfId="36198"/>
    <cellStyle name="Comma 48 4 2 10" xfId="41792"/>
    <cellStyle name="Comma 48 4 2 2" xfId="37770"/>
    <cellStyle name="Comma 48 4 2 3" xfId="38360"/>
    <cellStyle name="Comma 48 4 2 4" xfId="38884"/>
    <cellStyle name="Comma 48 4 2 5" xfId="39388"/>
    <cellStyle name="Comma 48 4 2 6" xfId="39851"/>
    <cellStyle name="Comma 48 4 2 7" xfId="40269"/>
    <cellStyle name="Comma 48 4 2 8" xfId="40620"/>
    <cellStyle name="Comma 48 4 2 9" xfId="41208"/>
    <cellStyle name="Comma 48 4 3" xfId="37461"/>
    <cellStyle name="Comma 48 4 4" xfId="38063"/>
    <cellStyle name="Comma 48 4 5" xfId="38588"/>
    <cellStyle name="Comma 48 4 6" xfId="39110"/>
    <cellStyle name="Comma 48 4 7" xfId="39583"/>
    <cellStyle name="Comma 48 4 8" xfId="40026"/>
    <cellStyle name="Comma 48 4 9" xfId="40406"/>
    <cellStyle name="Comma 48 5" xfId="10734"/>
    <cellStyle name="Comma 48 5 2" xfId="41042"/>
    <cellStyle name="Comma 48 5 3" xfId="41793"/>
    <cellStyle name="Comma 48 5 4" xfId="36032"/>
    <cellStyle name="Comma 48 6" xfId="36871"/>
    <cellStyle name="Comma 48 7" xfId="37213"/>
    <cellStyle name="Comma 48 8" xfId="36981"/>
    <cellStyle name="Comma 48 9" xfId="38277"/>
    <cellStyle name="Comma 49" xfId="1387"/>
    <cellStyle name="Comma 49 10" xfId="37045"/>
    <cellStyle name="Comma 49 11" xfId="36879"/>
    <cellStyle name="Comma 49 12" xfId="36383"/>
    <cellStyle name="Comma 49 13" xfId="40742"/>
    <cellStyle name="Comma 49 14" xfId="41358"/>
    <cellStyle name="Comma 49 15" xfId="35595"/>
    <cellStyle name="Comma 49 16" xfId="42150"/>
    <cellStyle name="Comma 49 17" xfId="42421"/>
    <cellStyle name="Comma 49 18" xfId="42525"/>
    <cellStyle name="Comma 49 19" xfId="42616"/>
    <cellStyle name="Comma 49 2" xfId="1388"/>
    <cellStyle name="Comma 49 2 10" xfId="39531"/>
    <cellStyle name="Comma 49 2 11" xfId="37143"/>
    <cellStyle name="Comma 49 2 12" xfId="40756"/>
    <cellStyle name="Comma 49 2 13" xfId="41372"/>
    <cellStyle name="Comma 49 2 14" xfId="35635"/>
    <cellStyle name="Comma 49 2 15" xfId="42253"/>
    <cellStyle name="Comma 49 2 16" xfId="42462"/>
    <cellStyle name="Comma 49 2 17" xfId="42554"/>
    <cellStyle name="Comma 49 2 2" xfId="1389"/>
    <cellStyle name="Comma 49 2 2 10" xfId="40508"/>
    <cellStyle name="Comma 49 2 2 11" xfId="40836"/>
    <cellStyle name="Comma 49 2 2 12" xfId="41452"/>
    <cellStyle name="Comma 49 2 2 13" xfId="35810"/>
    <cellStyle name="Comma 49 2 2 2" xfId="1390"/>
    <cellStyle name="Comma 49 2 2 2 10" xfId="41002"/>
    <cellStyle name="Comma 49 2 2 2 11" xfId="41618"/>
    <cellStyle name="Comma 49 2 2 2 12" xfId="35992"/>
    <cellStyle name="Comma 49 2 2 2 2" xfId="36299"/>
    <cellStyle name="Comma 49 2 2 2 2 2" xfId="41309"/>
    <cellStyle name="Comma 49 2 2 2 2 3" xfId="41794"/>
    <cellStyle name="Comma 49 2 2 2 3" xfId="37772"/>
    <cellStyle name="Comma 49 2 2 2 4" xfId="38362"/>
    <cellStyle name="Comma 49 2 2 2 5" xfId="38886"/>
    <cellStyle name="Comma 49 2 2 2 6" xfId="39390"/>
    <cellStyle name="Comma 49 2 2 2 7" xfId="39853"/>
    <cellStyle name="Comma 49 2 2 2 8" xfId="40271"/>
    <cellStyle name="Comma 49 2 2 2 9" xfId="40622"/>
    <cellStyle name="Comma 49 2 2 3" xfId="36133"/>
    <cellStyle name="Comma 49 2 2 3 2" xfId="41143"/>
    <cellStyle name="Comma 49 2 2 3 3" xfId="41795"/>
    <cellStyle name="Comma 49 2 2 4" xfId="37636"/>
    <cellStyle name="Comma 49 2 2 5" xfId="38233"/>
    <cellStyle name="Comma 49 2 2 6" xfId="38757"/>
    <cellStyle name="Comma 49 2 2 7" xfId="39264"/>
    <cellStyle name="Comma 49 2 2 8" xfId="39735"/>
    <cellStyle name="Comma 49 2 2 9" xfId="40156"/>
    <cellStyle name="Comma 49 2 3" xfId="1391"/>
    <cellStyle name="Comma 49 2 3 10" xfId="40923"/>
    <cellStyle name="Comma 49 2 3 11" xfId="41539"/>
    <cellStyle name="Comma 49 2 3 12" xfId="35913"/>
    <cellStyle name="Comma 49 2 3 2" xfId="36220"/>
    <cellStyle name="Comma 49 2 3 2 2" xfId="41230"/>
    <cellStyle name="Comma 49 2 3 2 3" xfId="41796"/>
    <cellStyle name="Comma 49 2 3 3" xfId="37509"/>
    <cellStyle name="Comma 49 2 3 4" xfId="38113"/>
    <cellStyle name="Comma 49 2 3 5" xfId="38636"/>
    <cellStyle name="Comma 49 2 3 6" xfId="39153"/>
    <cellStyle name="Comma 49 2 3 7" xfId="39629"/>
    <cellStyle name="Comma 49 2 3 8" xfId="40058"/>
    <cellStyle name="Comma 49 2 3 9" xfId="40428"/>
    <cellStyle name="Comma 49 2 4" xfId="36054"/>
    <cellStyle name="Comma 49 2 4 10" xfId="41797"/>
    <cellStyle name="Comma 49 2 4 2" xfId="37771"/>
    <cellStyle name="Comma 49 2 4 3" xfId="38361"/>
    <cellStyle name="Comma 49 2 4 4" xfId="38885"/>
    <cellStyle name="Comma 49 2 4 5" xfId="39389"/>
    <cellStyle name="Comma 49 2 4 6" xfId="39852"/>
    <cellStyle name="Comma 49 2 4 7" xfId="40270"/>
    <cellStyle name="Comma 49 2 4 8" xfId="40621"/>
    <cellStyle name="Comma 49 2 4 9" xfId="41064"/>
    <cellStyle name="Comma 49 2 5" xfId="37244"/>
    <cellStyle name="Comma 49 2 6" xfId="37416"/>
    <cellStyle name="Comma 49 2 7" xfId="37994"/>
    <cellStyle name="Comma 49 2 8" xfId="38470"/>
    <cellStyle name="Comma 49 2 9" xfId="39201"/>
    <cellStyle name="Comma 49 20" xfId="48008"/>
    <cellStyle name="Comma 49 21" xfId="49518"/>
    <cellStyle name="Comma 49 3" xfId="1392"/>
    <cellStyle name="Comma 49 4" xfId="1393"/>
    <cellStyle name="Comma 49 4 10" xfId="40909"/>
    <cellStyle name="Comma 49 4 11" xfId="41525"/>
    <cellStyle name="Comma 49 4 12" xfId="35899"/>
    <cellStyle name="Comma 49 4 2" xfId="36206"/>
    <cellStyle name="Comma 49 4 2 10" xfId="41798"/>
    <cellStyle name="Comma 49 4 2 2" xfId="37773"/>
    <cellStyle name="Comma 49 4 2 3" xfId="38363"/>
    <cellStyle name="Comma 49 4 2 4" xfId="38887"/>
    <cellStyle name="Comma 49 4 2 5" xfId="39391"/>
    <cellStyle name="Comma 49 4 2 6" xfId="39854"/>
    <cellStyle name="Comma 49 4 2 7" xfId="40272"/>
    <cellStyle name="Comma 49 4 2 8" xfId="40623"/>
    <cellStyle name="Comma 49 4 2 9" xfId="41216"/>
    <cellStyle name="Comma 49 4 3" xfId="37489"/>
    <cellStyle name="Comma 49 4 4" xfId="38095"/>
    <cellStyle name="Comma 49 4 5" xfId="38620"/>
    <cellStyle name="Comma 49 4 6" xfId="39137"/>
    <cellStyle name="Comma 49 4 7" xfId="39612"/>
    <cellStyle name="Comma 49 4 8" xfId="40044"/>
    <cellStyle name="Comma 49 4 9" xfId="40414"/>
    <cellStyle name="Comma 49 5" xfId="10735"/>
    <cellStyle name="Comma 49 5 2" xfId="41050"/>
    <cellStyle name="Comma 49 5 3" xfId="41799"/>
    <cellStyle name="Comma 49 5 4" xfId="36040"/>
    <cellStyle name="Comma 49 6" xfId="36872"/>
    <cellStyle name="Comma 49 7" xfId="37218"/>
    <cellStyle name="Comma 49 8" xfId="36530"/>
    <cellStyle name="Comma 49 9" xfId="36615"/>
    <cellStyle name="Comma 5" xfId="197"/>
    <cellStyle name="Comma 5 10" xfId="743"/>
    <cellStyle name="Comma 5 10 2" xfId="36963"/>
    <cellStyle name="Comma 5 10 2 2" xfId="47789"/>
    <cellStyle name="Comma 5 11" xfId="38578"/>
    <cellStyle name="Comma 5 12" xfId="39607"/>
    <cellStyle name="Comma 5 13" xfId="38691"/>
    <cellStyle name="Comma 5 2" xfId="198"/>
    <cellStyle name="Comma 5 2 2" xfId="436"/>
    <cellStyle name="Comma 5 2 2 2" xfId="2439"/>
    <cellStyle name="Comma 5 2 2 2 2" xfId="10737"/>
    <cellStyle name="Comma 5 2 2 3" xfId="10736"/>
    <cellStyle name="Comma 5 2 2 4" xfId="42041"/>
    <cellStyle name="Comma 5 2 3" xfId="1394"/>
    <cellStyle name="Comma 5 2 3 2" xfId="10738"/>
    <cellStyle name="Comma 5 2 3 3" xfId="2660"/>
    <cellStyle name="Comma 5 2 4" xfId="1395"/>
    <cellStyle name="Comma 5 2 4 2" xfId="48355"/>
    <cellStyle name="Comma 5 2 5" xfId="2438"/>
    <cellStyle name="Comma 5 2 5 2" xfId="10739"/>
    <cellStyle name="Comma 5 3" xfId="437"/>
    <cellStyle name="Comma 5 3 10" xfId="38484"/>
    <cellStyle name="Comma 5 3 2" xfId="1396"/>
    <cellStyle name="Comma 5 3 2 2" xfId="2440"/>
    <cellStyle name="Comma 5 3 2 2 2" xfId="2575"/>
    <cellStyle name="Comma 5 3 2 3" xfId="10740"/>
    <cellStyle name="Comma 5 3 2 4" xfId="44370"/>
    <cellStyle name="Comma 5 3 3" xfId="1397"/>
    <cellStyle name="Comma 5 3 4" xfId="2380"/>
    <cellStyle name="Comma 5 3 4 2" xfId="36457"/>
    <cellStyle name="Comma 5 3 5" xfId="36580"/>
    <cellStyle name="Comma 5 3 6" xfId="36835"/>
    <cellStyle name="Comma 5 3 7" xfId="38055"/>
    <cellStyle name="Comma 5 3 8" xfId="37834"/>
    <cellStyle name="Comma 5 3 9" xfId="39604"/>
    <cellStyle name="Comma 5 4" xfId="438"/>
    <cellStyle name="Comma 5 4 2" xfId="1398"/>
    <cellStyle name="Comma 5 4 2 2" xfId="10741"/>
    <cellStyle name="Comma 5 4 3" xfId="2399"/>
    <cellStyle name="Comma 5 4 4" xfId="48356"/>
    <cellStyle name="Comma 5 5" xfId="439"/>
    <cellStyle name="Comma 5 5 2" xfId="10742"/>
    <cellStyle name="Comma 5 5 3" xfId="35560"/>
    <cellStyle name="Comma 5 5 4" xfId="48354"/>
    <cellStyle name="Comma 5 6" xfId="440"/>
    <cellStyle name="Comma 5 6 2" xfId="10743"/>
    <cellStyle name="Comma 5 6 3" xfId="35713"/>
    <cellStyle name="Comma 5 7" xfId="716"/>
    <cellStyle name="Comma 5 7 2" xfId="10744"/>
    <cellStyle name="Comma 5 7 3" xfId="36372"/>
    <cellStyle name="Comma 5 7 4" xfId="44371"/>
    <cellStyle name="Comma 5 8" xfId="2437"/>
    <cellStyle name="Comma 5 8 2" xfId="37484"/>
    <cellStyle name="Comma 5 8 3" xfId="44372"/>
    <cellStyle name="Comma 5 9" xfId="36428"/>
    <cellStyle name="Comma 5 9 2" xfId="44373"/>
    <cellStyle name="Comma 5_5" xfId="1399"/>
    <cellStyle name="Comma 50" xfId="1400"/>
    <cellStyle name="Comma 50 10" xfId="38801"/>
    <cellStyle name="Comma 50 11" xfId="36807"/>
    <cellStyle name="Comma 50 12" xfId="39593"/>
    <cellStyle name="Comma 50 13" xfId="40738"/>
    <cellStyle name="Comma 50 14" xfId="41354"/>
    <cellStyle name="Comma 50 15" xfId="35574"/>
    <cellStyle name="Comma 50 16" xfId="42151"/>
    <cellStyle name="Comma 50 17" xfId="42422"/>
    <cellStyle name="Comma 50 18" xfId="42526"/>
    <cellStyle name="Comma 50 19" xfId="44374"/>
    <cellStyle name="Comma 50 2" xfId="1401"/>
    <cellStyle name="Comma 50 2 10" xfId="36497"/>
    <cellStyle name="Comma 50 2 11" xfId="39175"/>
    <cellStyle name="Comma 50 2 12" xfId="40752"/>
    <cellStyle name="Comma 50 2 13" xfId="41368"/>
    <cellStyle name="Comma 50 2 14" xfId="35631"/>
    <cellStyle name="Comma 50 2 15" xfId="42230"/>
    <cellStyle name="Comma 50 2 16" xfId="42441"/>
    <cellStyle name="Comma 50 2 17" xfId="42533"/>
    <cellStyle name="Comma 50 2 2" xfId="1402"/>
    <cellStyle name="Comma 50 2 2 10" xfId="40509"/>
    <cellStyle name="Comma 50 2 2 11" xfId="40837"/>
    <cellStyle name="Comma 50 2 2 12" xfId="41453"/>
    <cellStyle name="Comma 50 2 2 13" xfId="35811"/>
    <cellStyle name="Comma 50 2 2 2" xfId="1403"/>
    <cellStyle name="Comma 50 2 2 2 10" xfId="41003"/>
    <cellStyle name="Comma 50 2 2 2 11" xfId="41619"/>
    <cellStyle name="Comma 50 2 2 2 12" xfId="35993"/>
    <cellStyle name="Comma 50 2 2 2 2" xfId="36300"/>
    <cellStyle name="Comma 50 2 2 2 2 2" xfId="41310"/>
    <cellStyle name="Comma 50 2 2 2 2 3" xfId="41800"/>
    <cellStyle name="Comma 50 2 2 2 3" xfId="37775"/>
    <cellStyle name="Comma 50 2 2 2 4" xfId="38365"/>
    <cellStyle name="Comma 50 2 2 2 5" xfId="38889"/>
    <cellStyle name="Comma 50 2 2 2 6" xfId="39393"/>
    <cellStyle name="Comma 50 2 2 2 7" xfId="39856"/>
    <cellStyle name="Comma 50 2 2 2 8" xfId="40274"/>
    <cellStyle name="Comma 50 2 2 2 9" xfId="40625"/>
    <cellStyle name="Comma 50 2 2 3" xfId="36134"/>
    <cellStyle name="Comma 50 2 2 3 2" xfId="41144"/>
    <cellStyle name="Comma 50 2 2 3 3" xfId="41801"/>
    <cellStyle name="Comma 50 2 2 4" xfId="37637"/>
    <cellStyle name="Comma 50 2 2 5" xfId="38234"/>
    <cellStyle name="Comma 50 2 2 6" xfId="38758"/>
    <cellStyle name="Comma 50 2 2 7" xfId="39265"/>
    <cellStyle name="Comma 50 2 2 8" xfId="39736"/>
    <cellStyle name="Comma 50 2 2 9" xfId="40157"/>
    <cellStyle name="Comma 50 2 3" xfId="1404"/>
    <cellStyle name="Comma 50 2 3 10" xfId="40919"/>
    <cellStyle name="Comma 50 2 3 11" xfId="41535"/>
    <cellStyle name="Comma 50 2 3 12" xfId="35909"/>
    <cellStyle name="Comma 50 2 3 2" xfId="36216"/>
    <cellStyle name="Comma 50 2 3 2 2" xfId="41226"/>
    <cellStyle name="Comma 50 2 3 2 3" xfId="41802"/>
    <cellStyle name="Comma 50 2 3 3" xfId="37505"/>
    <cellStyle name="Comma 50 2 3 4" xfId="38109"/>
    <cellStyle name="Comma 50 2 3 5" xfId="38632"/>
    <cellStyle name="Comma 50 2 3 6" xfId="39149"/>
    <cellStyle name="Comma 50 2 3 7" xfId="39625"/>
    <cellStyle name="Comma 50 2 3 8" xfId="40054"/>
    <cellStyle name="Comma 50 2 3 9" xfId="40424"/>
    <cellStyle name="Comma 50 2 4" xfId="36050"/>
    <cellStyle name="Comma 50 2 4 10" xfId="41803"/>
    <cellStyle name="Comma 50 2 4 2" xfId="37774"/>
    <cellStyle name="Comma 50 2 4 3" xfId="38364"/>
    <cellStyle name="Comma 50 2 4 4" xfId="38888"/>
    <cellStyle name="Comma 50 2 4 5" xfId="39392"/>
    <cellStyle name="Comma 50 2 4 6" xfId="39855"/>
    <cellStyle name="Comma 50 2 4 7" xfId="40273"/>
    <cellStyle name="Comma 50 2 4 8" xfId="40624"/>
    <cellStyle name="Comma 50 2 4 9" xfId="41060"/>
    <cellStyle name="Comma 50 2 5" xfId="37245"/>
    <cellStyle name="Comma 50 2 6" xfId="37555"/>
    <cellStyle name="Comma 50 2 7" xfId="36732"/>
    <cellStyle name="Comma 50 2 8" xfId="37891"/>
    <cellStyle name="Comma 50 2 9" xfId="38165"/>
    <cellStyle name="Comma 50 20" xfId="48090"/>
    <cellStyle name="Comma 50 3" xfId="1405"/>
    <cellStyle name="Comma 50 3 2" xfId="42254"/>
    <cellStyle name="Comma 50 3 3" xfId="42463"/>
    <cellStyle name="Comma 50 3 4" xfId="42555"/>
    <cellStyle name="Comma 50 4" xfId="1406"/>
    <cellStyle name="Comma 50 4 10" xfId="40905"/>
    <cellStyle name="Comma 50 4 11" xfId="41521"/>
    <cellStyle name="Comma 50 4 12" xfId="35895"/>
    <cellStyle name="Comma 50 4 13" xfId="42274"/>
    <cellStyle name="Comma 50 4 14" xfId="42480"/>
    <cellStyle name="Comma 50 4 15" xfId="42570"/>
    <cellStyle name="Comma 50 4 2" xfId="36202"/>
    <cellStyle name="Comma 50 4 2 10" xfId="41804"/>
    <cellStyle name="Comma 50 4 2 2" xfId="37776"/>
    <cellStyle name="Comma 50 4 2 3" xfId="38366"/>
    <cellStyle name="Comma 50 4 2 4" xfId="38890"/>
    <cellStyle name="Comma 50 4 2 5" xfId="39394"/>
    <cellStyle name="Comma 50 4 2 6" xfId="39857"/>
    <cellStyle name="Comma 50 4 2 7" xfId="40275"/>
    <cellStyle name="Comma 50 4 2 8" xfId="40626"/>
    <cellStyle name="Comma 50 4 2 9" xfId="41212"/>
    <cellStyle name="Comma 50 4 3" xfId="37485"/>
    <cellStyle name="Comma 50 4 4" xfId="38091"/>
    <cellStyle name="Comma 50 4 5" xfId="38616"/>
    <cellStyle name="Comma 50 4 6" xfId="39133"/>
    <cellStyle name="Comma 50 4 7" xfId="39608"/>
    <cellStyle name="Comma 50 4 8" xfId="40040"/>
    <cellStyle name="Comma 50 4 9" xfId="40410"/>
    <cellStyle name="Comma 50 5" xfId="10745"/>
    <cellStyle name="Comma 50 5 2" xfId="41046"/>
    <cellStyle name="Comma 50 5 3" xfId="41805"/>
    <cellStyle name="Comma 50 5 4" xfId="36036"/>
    <cellStyle name="Comma 50 6" xfId="36876"/>
    <cellStyle name="Comma 50 7" xfId="37159"/>
    <cellStyle name="Comma 50 8" xfId="38002"/>
    <cellStyle name="Comma 50 9" xfId="36498"/>
    <cellStyle name="Comma 51" xfId="1407"/>
    <cellStyle name="Comma 51 2" xfId="10746"/>
    <cellStyle name="Comma 51 2 2" xfId="42260"/>
    <cellStyle name="Comma 51 2 3" xfId="42469"/>
    <cellStyle name="Comma 51 2 4" xfId="42561"/>
    <cellStyle name="Comma 51 3" xfId="42228"/>
    <cellStyle name="Comma 51 4" xfId="42440"/>
    <cellStyle name="Comma 51 5" xfId="42532"/>
    <cellStyle name="Comma 51 6" xfId="44375"/>
    <cellStyle name="Comma 51 7" xfId="48009"/>
    <cellStyle name="Comma 51 8" xfId="49519"/>
    <cellStyle name="Comma 52" xfId="1408"/>
    <cellStyle name="Comma 52 2" xfId="10747"/>
    <cellStyle name="Comma 52 2 2" xfId="42264"/>
    <cellStyle name="Comma 52 2 3" xfId="42473"/>
    <cellStyle name="Comma 52 2 4" xfId="42565"/>
    <cellStyle name="Comma 52 3" xfId="42239"/>
    <cellStyle name="Comma 52 4" xfId="42449"/>
    <cellStyle name="Comma 52 5" xfId="42541"/>
    <cellStyle name="Comma 52 6" xfId="42619"/>
    <cellStyle name="Comma 52 7" xfId="48092"/>
    <cellStyle name="Comma 52 8" xfId="49555"/>
    <cellStyle name="Comma 53" xfId="1409"/>
    <cellStyle name="Comma 53 2" xfId="10748"/>
    <cellStyle name="Comma 53 3" xfId="42270"/>
    <cellStyle name="Comma 53 4" xfId="42477"/>
    <cellStyle name="Comma 53 5" xfId="42567"/>
    <cellStyle name="Comma 53 6" xfId="44376"/>
    <cellStyle name="Comma 53 7" xfId="48094"/>
    <cellStyle name="Comma 54" xfId="1410"/>
    <cellStyle name="Comma 54 2" xfId="10749"/>
    <cellStyle name="Comma 54 2 2" xfId="47683"/>
    <cellStyle name="Comma 54 3" xfId="42277"/>
    <cellStyle name="Comma 54 4" xfId="42483"/>
    <cellStyle name="Comma 54 5" xfId="42573"/>
    <cellStyle name="Comma 54 6" xfId="44377"/>
    <cellStyle name="Comma 55" xfId="1411"/>
    <cellStyle name="Comma 55 2" xfId="10751"/>
    <cellStyle name="Comma 55 3" xfId="10750"/>
    <cellStyle name="Comma 55 4" xfId="42283"/>
    <cellStyle name="Comma 55 5" xfId="42488"/>
    <cellStyle name="Comma 55 6" xfId="42578"/>
    <cellStyle name="Comma 55 7" xfId="44378"/>
    <cellStyle name="Comma 56" xfId="1412"/>
    <cellStyle name="Comma 56 2" xfId="10752"/>
    <cellStyle name="Comma 56 3" xfId="42287"/>
    <cellStyle name="Comma 56 4" xfId="42621"/>
    <cellStyle name="Comma 57" xfId="1413"/>
    <cellStyle name="Comma 57 2" xfId="10754"/>
    <cellStyle name="Comma 57 3" xfId="10753"/>
    <cellStyle name="Comma 57 4" xfId="44379"/>
    <cellStyle name="Comma 57 5" xfId="48390"/>
    <cellStyle name="Comma 58" xfId="1414"/>
    <cellStyle name="Comma 58 2" xfId="10755"/>
    <cellStyle name="Comma 58 3" xfId="44380"/>
    <cellStyle name="Comma 58 4" xfId="48405"/>
    <cellStyle name="Comma 59" xfId="1415"/>
    <cellStyle name="Comma 59 2" xfId="10756"/>
    <cellStyle name="Comma 59 3" xfId="42623"/>
    <cellStyle name="Comma 59 4" xfId="48537"/>
    <cellStyle name="Comma 6" xfId="199"/>
    <cellStyle name="Comma 6 10" xfId="39480"/>
    <cellStyle name="Comma 6 11" xfId="39370"/>
    <cellStyle name="Comma 6 12" xfId="37915"/>
    <cellStyle name="Comma 6 2" xfId="200"/>
    <cellStyle name="Comma 6 2 10" xfId="39576"/>
    <cellStyle name="Comma 6 2 11" xfId="42152"/>
    <cellStyle name="Comma 6 2 2" xfId="1416"/>
    <cellStyle name="Comma 6 2 2 2" xfId="1417"/>
    <cellStyle name="Comma 6 2 2 2 2" xfId="10757"/>
    <cellStyle name="Comma 6 2 2 3" xfId="2855"/>
    <cellStyle name="Comma 6 2 3" xfId="1418"/>
    <cellStyle name="Comma 6 2 3 10" xfId="39119"/>
    <cellStyle name="Comma 6 2 3 11" xfId="39959"/>
    <cellStyle name="Comma 6 2 3 2" xfId="1419"/>
    <cellStyle name="Comma 6 2 3 3" xfId="1420"/>
    <cellStyle name="Comma 6 2 3 4" xfId="1421"/>
    <cellStyle name="Comma 6 2 3 5" xfId="36884"/>
    <cellStyle name="Comma 6 2 3 6" xfId="36651"/>
    <cellStyle name="Comma 6 2 3 7" xfId="37410"/>
    <cellStyle name="Comma 6 2 3 8" xfId="36524"/>
    <cellStyle name="Comma 6 2 3 9" xfId="36987"/>
    <cellStyle name="Comma 6 2 4" xfId="10758"/>
    <cellStyle name="Comma 6 2 4 2" xfId="36375"/>
    <cellStyle name="Comma 6 2 5" xfId="37536"/>
    <cellStyle name="Comma 6 2 6" xfId="38563"/>
    <cellStyle name="Comma 6 2 7" xfId="38804"/>
    <cellStyle name="Comma 6 2 8" xfId="38534"/>
    <cellStyle name="Comma 6 2 9" xfId="39652"/>
    <cellStyle name="Comma 6 3" xfId="441"/>
    <cellStyle name="Comma 6 3 2" xfId="1422"/>
    <cellStyle name="Comma 6 3 2 2" xfId="1423"/>
    <cellStyle name="Comma 6 3 2 3" xfId="10759"/>
    <cellStyle name="Comma 6 3 2 4" xfId="44382"/>
    <cellStyle name="Comma 6 3 3" xfId="1424"/>
    <cellStyle name="Comma 6 3 3 2" xfId="10760"/>
    <cellStyle name="Comma 6 3 4" xfId="1425"/>
    <cellStyle name="Comma 6 3 4 2" xfId="10762"/>
    <cellStyle name="Comma 6 3 4 3" xfId="10761"/>
    <cellStyle name="Comma 6 3 5" xfId="2442"/>
    <cellStyle name="Comma 6 3 5 2" xfId="10763"/>
    <cellStyle name="Comma 6 3 6" xfId="2856"/>
    <cellStyle name="Comma 6 3 7" xfId="35534"/>
    <cellStyle name="Comma 6 3 8" xfId="44381"/>
    <cellStyle name="Comma 6 3 9" xfId="48269"/>
    <cellStyle name="Comma 6 4" xfId="442"/>
    <cellStyle name="Comma 6 4 2" xfId="10765"/>
    <cellStyle name="Comma 6 4 3" xfId="10764"/>
    <cellStyle name="Comma 6 4 4" xfId="44383"/>
    <cellStyle name="Comma 6 4 5" xfId="48166"/>
    <cellStyle name="Comma 6 5" xfId="1426"/>
    <cellStyle name="Comma 6 5 2" xfId="10766"/>
    <cellStyle name="Comma 6 5 3" xfId="44384"/>
    <cellStyle name="Comma 6 6" xfId="1427"/>
    <cellStyle name="Comma 6 6 2" xfId="10767"/>
    <cellStyle name="Comma 6 6 3" xfId="36374"/>
    <cellStyle name="Comma 6 6 4" xfId="47642"/>
    <cellStyle name="Comma 6 7" xfId="2441"/>
    <cellStyle name="Comma 6 7 2" xfId="10768"/>
    <cellStyle name="Comma 6 7 3" xfId="37133"/>
    <cellStyle name="Comma 6 8" xfId="2661"/>
    <cellStyle name="Comma 6 8 2" xfId="36816"/>
    <cellStyle name="Comma 6 9" xfId="39089"/>
    <cellStyle name="Comma 6_5" xfId="1428"/>
    <cellStyle name="Comma 60" xfId="1429"/>
    <cellStyle name="Comma 60 2" xfId="10770"/>
    <cellStyle name="Comma 60 3" xfId="10769"/>
    <cellStyle name="Comma 60 4" xfId="42626"/>
    <cellStyle name="Comma 60 5" xfId="48545"/>
    <cellStyle name="Comma 61" xfId="1430"/>
    <cellStyle name="Comma 61 2" xfId="2863"/>
    <cellStyle name="Comma 61 3" xfId="44385"/>
    <cellStyle name="Comma 61 4" xfId="48517"/>
    <cellStyle name="Comma 62" xfId="1431"/>
    <cellStyle name="Comma 62 2" xfId="10771"/>
    <cellStyle name="Comma 62 3" xfId="42628"/>
    <cellStyle name="Comma 62 4" xfId="48599"/>
    <cellStyle name="Comma 63" xfId="1432"/>
    <cellStyle name="Comma 63 2" xfId="10772"/>
    <cellStyle name="Comma 63 3" xfId="48576"/>
    <cellStyle name="Comma 64" xfId="1433"/>
    <cellStyle name="Comma 64 2" xfId="42292"/>
    <cellStyle name="Comma 64 3" xfId="42494"/>
    <cellStyle name="Comma 64 4" xfId="42583"/>
    <cellStyle name="Comma 65" xfId="1434"/>
    <cellStyle name="Comma 65 2" xfId="10773"/>
    <cellStyle name="Comma 65 3" xfId="42275"/>
    <cellStyle name="Comma 65 4" xfId="42481"/>
    <cellStyle name="Comma 65 5" xfId="42571"/>
    <cellStyle name="Comma 65 6" xfId="48530"/>
    <cellStyle name="Comma 66" xfId="1435"/>
    <cellStyle name="Comma 67" xfId="1436"/>
    <cellStyle name="Comma 68" xfId="1437"/>
    <cellStyle name="Comma 68 2" xfId="42296"/>
    <cellStyle name="Comma 68 2 2" xfId="42496"/>
    <cellStyle name="Comma 68 2 3" xfId="42585"/>
    <cellStyle name="Comma 68 3" xfId="42279"/>
    <cellStyle name="Comma 68 4" xfId="42485"/>
    <cellStyle name="Comma 68 5" xfId="42575"/>
    <cellStyle name="Comma 69" xfId="1438"/>
    <cellStyle name="Comma 7" xfId="201"/>
    <cellStyle name="Comma 7 10" xfId="2662"/>
    <cellStyle name="Comma 7 10 2" xfId="44387"/>
    <cellStyle name="Comma 7 11" xfId="44388"/>
    <cellStyle name="Comma 7 12" xfId="44386"/>
    <cellStyle name="Comma 7 2" xfId="443"/>
    <cellStyle name="Comma 7 2 2" xfId="444"/>
    <cellStyle name="Comma 7 2 2 2" xfId="10774"/>
    <cellStyle name="Comma 7 2 2 3" xfId="44389"/>
    <cellStyle name="Comma 7 2 3" xfId="2444"/>
    <cellStyle name="Comma 7 2 3 2" xfId="10775"/>
    <cellStyle name="Comma 7 2 3 3" xfId="44390"/>
    <cellStyle name="Comma 7 2 4" xfId="10776"/>
    <cellStyle name="Comma 7 2 4 2" xfId="44391"/>
    <cellStyle name="Comma 7 2 5" xfId="42153"/>
    <cellStyle name="Comma 7 2 5 2" xfId="44392"/>
    <cellStyle name="Comma 7 2 6" xfId="44393"/>
    <cellStyle name="Comma 7 3" xfId="445"/>
    <cellStyle name="Comma 7 3 2" xfId="2553"/>
    <cellStyle name="Comma 7 3 2 2" xfId="10777"/>
    <cellStyle name="Comma 7 3 3" xfId="10778"/>
    <cellStyle name="Comma 7 3 4" xfId="10779"/>
    <cellStyle name="Comma 7 3 5" xfId="48270"/>
    <cellStyle name="Comma 7 4" xfId="446"/>
    <cellStyle name="Comma 7 4 2" xfId="10780"/>
    <cellStyle name="Comma 7 4 3" xfId="48167"/>
    <cellStyle name="Comma 7 5" xfId="447"/>
    <cellStyle name="Comma 7 5 2" xfId="10781"/>
    <cellStyle name="Comma 7 6" xfId="448"/>
    <cellStyle name="Comma 7 6 2" xfId="10782"/>
    <cellStyle name="Comma 7 7" xfId="449"/>
    <cellStyle name="Comma 7 7 2" xfId="10783"/>
    <cellStyle name="Comma 7 8" xfId="450"/>
    <cellStyle name="Comma 7 8 2" xfId="44395"/>
    <cellStyle name="Comma 7 8 3" xfId="44396"/>
    <cellStyle name="Comma 7 8 4" xfId="44394"/>
    <cellStyle name="Comma 7 9" xfId="2443"/>
    <cellStyle name="Comma 7 9 2" xfId="44397"/>
    <cellStyle name="Comma 7_CC PcmL updated" xfId="364"/>
    <cellStyle name="Comma 70" xfId="1439"/>
    <cellStyle name="Comma 70 2" xfId="42638"/>
    <cellStyle name="Comma 71" xfId="1440"/>
    <cellStyle name="Comma 71 2" xfId="42640"/>
    <cellStyle name="Comma 72" xfId="1441"/>
    <cellStyle name="Comma 72 2" xfId="42642"/>
    <cellStyle name="Comma 73" xfId="1442"/>
    <cellStyle name="Comma 73 2" xfId="44398"/>
    <cellStyle name="Comma 74" xfId="1443"/>
    <cellStyle name="Comma 74 2" xfId="42645"/>
    <cellStyle name="Comma 75" xfId="1444"/>
    <cellStyle name="Comma 75 2" xfId="42647"/>
    <cellStyle name="Comma 76" xfId="1445"/>
    <cellStyle name="Comma 76 2" xfId="42649"/>
    <cellStyle name="Comma 77" xfId="1446"/>
    <cellStyle name="Comma 77 2" xfId="42651"/>
    <cellStyle name="Comma 78" xfId="1447"/>
    <cellStyle name="Comma 78 2" xfId="42653"/>
    <cellStyle name="Comma 79" xfId="1448"/>
    <cellStyle name="Comma 79 2" xfId="42654"/>
    <cellStyle name="Comma 8" xfId="202"/>
    <cellStyle name="Comma 8 10" xfId="10784"/>
    <cellStyle name="Comma 8 10 2" xfId="36837"/>
    <cellStyle name="Comma 8 11" xfId="40357"/>
    <cellStyle name="Comma 8 12" xfId="35535"/>
    <cellStyle name="Comma 8 2" xfId="203"/>
    <cellStyle name="Comma 8 2 2" xfId="1449"/>
    <cellStyle name="Comma 8 2 2 2" xfId="2397"/>
    <cellStyle name="Comma 8 2 2 2 2" xfId="2554"/>
    <cellStyle name="Comma 8 2 2 3" xfId="2446"/>
    <cellStyle name="Comma 8 2 2 4" xfId="44399"/>
    <cellStyle name="Comma 8 2 3" xfId="1450"/>
    <cellStyle name="Comma 8 2 3 2" xfId="2857"/>
    <cellStyle name="Comma 8 3" xfId="204"/>
    <cellStyle name="Comma 8 3 10" xfId="47822"/>
    <cellStyle name="Comma 8 3 2" xfId="451"/>
    <cellStyle name="Comma 8 3 2 2" xfId="10785"/>
    <cellStyle name="Comma 8 3 2 3" xfId="48010"/>
    <cellStyle name="Comma 8 3 3" xfId="2447"/>
    <cellStyle name="Comma 8 3 3 2" xfId="10786"/>
    <cellStyle name="Comma 8 3 4" xfId="10787"/>
    <cellStyle name="Comma 8 3 5" xfId="10788"/>
    <cellStyle name="Comma 8 3 6" xfId="10789"/>
    <cellStyle name="Comma 8 3 7" xfId="10790"/>
    <cellStyle name="Comma 8 3 8" xfId="2663"/>
    <cellStyle name="Comma 8 3 9" xfId="42154"/>
    <cellStyle name="Comma 8 4" xfId="452"/>
    <cellStyle name="Comma 8 4 2" xfId="10791"/>
    <cellStyle name="Comma 8 4 3" xfId="35881"/>
    <cellStyle name="Comma 8 4 4" xfId="42155"/>
    <cellStyle name="Comma 8 5" xfId="453"/>
    <cellStyle name="Comma 8 5 2" xfId="10792"/>
    <cellStyle name="Comma 8 5 3" xfId="36378"/>
    <cellStyle name="Comma 8 6" xfId="2445"/>
    <cellStyle name="Comma 8 6 2" xfId="10793"/>
    <cellStyle name="Comma 8 6 3" xfId="37394"/>
    <cellStyle name="Comma 8 6 4" xfId="44400"/>
    <cellStyle name="Comma 8 7" xfId="10794"/>
    <cellStyle name="Comma 8 7 2" xfId="37914"/>
    <cellStyle name="Comma 8 7 3" xfId="44401"/>
    <cellStyle name="Comma 8 8" xfId="10795"/>
    <cellStyle name="Comma 8 8 2" xfId="36955"/>
    <cellStyle name="Comma 8 9" xfId="10796"/>
    <cellStyle name="Comma 8 9 2" xfId="37888"/>
    <cellStyle name="Comma 8_5" xfId="1451"/>
    <cellStyle name="Comma 80" xfId="1452"/>
    <cellStyle name="Comma 80 10" xfId="39684"/>
    <cellStyle name="Comma 80 11" xfId="40832"/>
    <cellStyle name="Comma 80 12" xfId="41448"/>
    <cellStyle name="Comma 80 13" xfId="35805"/>
    <cellStyle name="Comma 80 14" xfId="42655"/>
    <cellStyle name="Comma 80 2" xfId="1453"/>
    <cellStyle name="Comma 80 2 10" xfId="40998"/>
    <cellStyle name="Comma 80 2 11" xfId="41614"/>
    <cellStyle name="Comma 80 2 12" xfId="35988"/>
    <cellStyle name="Comma 80 2 2" xfId="36295"/>
    <cellStyle name="Comma 80 2 2 2" xfId="41305"/>
    <cellStyle name="Comma 80 2 2 3" xfId="41806"/>
    <cellStyle name="Comma 80 2 3" xfId="37632"/>
    <cellStyle name="Comma 80 2 4" xfId="38229"/>
    <cellStyle name="Comma 80 2 5" xfId="38753"/>
    <cellStyle name="Comma 80 2 6" xfId="39260"/>
    <cellStyle name="Comma 80 2 7" xfId="39731"/>
    <cellStyle name="Comma 80 2 8" xfId="40152"/>
    <cellStyle name="Comma 80 2 9" xfId="40504"/>
    <cellStyle name="Comma 80 3" xfId="36129"/>
    <cellStyle name="Comma 80 3 10" xfId="41807"/>
    <cellStyle name="Comma 80 3 2" xfId="37777"/>
    <cellStyle name="Comma 80 3 3" xfId="38367"/>
    <cellStyle name="Comma 80 3 4" xfId="38891"/>
    <cellStyle name="Comma 80 3 5" xfId="39395"/>
    <cellStyle name="Comma 80 3 6" xfId="39858"/>
    <cellStyle name="Comma 80 3 7" xfId="40276"/>
    <cellStyle name="Comma 80 3 8" xfId="40627"/>
    <cellStyle name="Comma 80 3 9" xfId="41139"/>
    <cellStyle name="Comma 80 4" xfId="37237"/>
    <cellStyle name="Comma 80 5" xfId="36763"/>
    <cellStyle name="Comma 80 6" xfId="37434"/>
    <cellStyle name="Comma 80 7" xfId="37219"/>
    <cellStyle name="Comma 80 8" xfId="36972"/>
    <cellStyle name="Comma 80 9" xfId="39527"/>
    <cellStyle name="Comma 81" xfId="1454"/>
    <cellStyle name="Comma 81 2" xfId="42615"/>
    <cellStyle name="Comma 82" xfId="1455"/>
    <cellStyle name="Comma 82 2" xfId="37779"/>
    <cellStyle name="Comma 82 3" xfId="37778"/>
    <cellStyle name="Comma 82 4" xfId="48271"/>
    <cellStyle name="Comma 83" xfId="1456"/>
    <cellStyle name="Comma 84" xfId="1457"/>
    <cellStyle name="Comma 84 2" xfId="42617"/>
    <cellStyle name="Comma 85" xfId="2531"/>
    <cellStyle name="Comma 85 2" xfId="37780"/>
    <cellStyle name="Comma 85 3" xfId="37324"/>
    <cellStyle name="Comma 86" xfId="2536"/>
    <cellStyle name="Comma 86 2" xfId="37292"/>
    <cellStyle name="Comma 86 3" xfId="42618"/>
    <cellStyle name="Comma 87" xfId="2579"/>
    <cellStyle name="Comma 87 2" xfId="37747"/>
    <cellStyle name="Comma 87 2 2" xfId="42255"/>
    <cellStyle name="Comma 87 2 3" xfId="42464"/>
    <cellStyle name="Comma 87 2 4" xfId="42556"/>
    <cellStyle name="Comma 87 3" xfId="42156"/>
    <cellStyle name="Comma 87 4" xfId="42423"/>
    <cellStyle name="Comma 87 5" xfId="42527"/>
    <cellStyle name="Comma 87 6" xfId="42620"/>
    <cellStyle name="Comma 88" xfId="2627"/>
    <cellStyle name="Comma 88 2" xfId="37867"/>
    <cellStyle name="Comma 88 3" xfId="42622"/>
    <cellStyle name="Comma 89" xfId="37935"/>
    <cellStyle name="Comma 9" xfId="205"/>
    <cellStyle name="Comma 9 10" xfId="36967"/>
    <cellStyle name="Comma 9 11" xfId="38059"/>
    <cellStyle name="Comma 9 12" xfId="37331"/>
    <cellStyle name="Comma 9 2" xfId="206"/>
    <cellStyle name="Comma 9 2 2" xfId="1458"/>
    <cellStyle name="Comma 9 2 2 2" xfId="2664"/>
    <cellStyle name="Comma 9 2 3" xfId="1459"/>
    <cellStyle name="Comma 9 2 4" xfId="1460"/>
    <cellStyle name="Comma 9 3" xfId="454"/>
    <cellStyle name="Comma 9 3 2" xfId="1461"/>
    <cellStyle name="Comma 9 3 2 2" xfId="2449"/>
    <cellStyle name="Comma 9 3 3" xfId="2403"/>
    <cellStyle name="Comma 9 3 3 2" xfId="48287"/>
    <cellStyle name="Comma 9 3 3 3" xfId="49604"/>
    <cellStyle name="Comma 9 3 4" xfId="48136"/>
    <cellStyle name="Comma 9 3 4 2" xfId="49576"/>
    <cellStyle name="Comma 9 4" xfId="455"/>
    <cellStyle name="Comma 9 4 2" xfId="2450"/>
    <cellStyle name="Comma 9 4 3" xfId="35614"/>
    <cellStyle name="Comma 9 4 4" xfId="48219"/>
    <cellStyle name="Comma 9 5" xfId="456"/>
    <cellStyle name="Comma 9 5 2" xfId="35882"/>
    <cellStyle name="Comma 9 5 3" xfId="48272"/>
    <cellStyle name="Comma 9 5 4" xfId="49595"/>
    <cellStyle name="Comma 9 6" xfId="1462"/>
    <cellStyle name="Comma 9 6 2" xfId="36379"/>
    <cellStyle name="Comma 9 6 2 2" xfId="44404"/>
    <cellStyle name="Comma 9 6 2 2 2" xfId="44405"/>
    <cellStyle name="Comma 9 6 2 3" xfId="44406"/>
    <cellStyle name="Comma 9 6 2 4" xfId="44407"/>
    <cellStyle name="Comma 9 6 2 5" xfId="44403"/>
    <cellStyle name="Comma 9 6 3" xfId="44408"/>
    <cellStyle name="Comma 9 6 3 2" xfId="44409"/>
    <cellStyle name="Comma 9 6 4" xfId="44410"/>
    <cellStyle name="Comma 9 6 5" xfId="44411"/>
    <cellStyle name="Comma 9 6 6" xfId="44402"/>
    <cellStyle name="Comma 9 6 7" xfId="48358"/>
    <cellStyle name="Comma 9 7" xfId="2448"/>
    <cellStyle name="Comma 9 7 2" xfId="37131"/>
    <cellStyle name="Comma 9 7 3" xfId="44412"/>
    <cellStyle name="Comma 9 8" xfId="37905"/>
    <cellStyle name="Comma 9 8 2" xfId="44413"/>
    <cellStyle name="Comma 9 9" xfId="38499"/>
    <cellStyle name="Comma 9_1. SBP QRC 30 Sep 10 (Trial 22oct) Final" xfId="1463"/>
    <cellStyle name="Comma 90" xfId="37933"/>
    <cellStyle name="Comma 90 2" xfId="42624"/>
    <cellStyle name="Comma 91" xfId="41961"/>
    <cellStyle name="Comma 91 2" xfId="42625"/>
    <cellStyle name="Comma 92" xfId="41968"/>
    <cellStyle name="Comma 92 2" xfId="42627"/>
    <cellStyle name="Comma 93" xfId="41974"/>
    <cellStyle name="Comma 93 2" xfId="44414"/>
    <cellStyle name="Comma 94" xfId="41981"/>
    <cellStyle name="Comma 94 2" xfId="42629"/>
    <cellStyle name="Comma 95" xfId="41983"/>
    <cellStyle name="Comma 95 2" xfId="42630"/>
    <cellStyle name="Comma 96" xfId="38007"/>
    <cellStyle name="Comma 96 2" xfId="42631"/>
    <cellStyle name="Comma 97" xfId="42097"/>
    <cellStyle name="Comma 97 2" xfId="42632"/>
    <cellStyle name="Comma 98" xfId="10797"/>
    <cellStyle name="Comma 98 2" xfId="42633"/>
    <cellStyle name="Comma 99" xfId="41988"/>
    <cellStyle name="Comma 99 2" xfId="42634"/>
    <cellStyle name="Comma_Accouns - UMF (in thousand)-final" xfId="752"/>
    <cellStyle name="Comma_Accounts-dec2006" xfId="207"/>
    <cellStyle name="Comma_Accounts-dec2006 2 2" xfId="208"/>
    <cellStyle name="Comma_Accounts-dec2006 2 2 2" xfId="2577"/>
    <cellStyle name="Comma_Final Accounts reintial- 2009" xfId="209"/>
    <cellStyle name="Comma_PIF (HY-2009) FORMATTED- after cashflow change" xfId="715"/>
    <cellStyle name="Comma0" xfId="457"/>
    <cellStyle name="Comma0 - Modelo1" xfId="10798"/>
    <cellStyle name="Comma0 - Style1" xfId="10799"/>
    <cellStyle name="Comma0 10" xfId="10800"/>
    <cellStyle name="Comma0 11" xfId="10801"/>
    <cellStyle name="Comma0 12" xfId="10802"/>
    <cellStyle name="Comma0 13" xfId="10803"/>
    <cellStyle name="Comma0 14" xfId="10804"/>
    <cellStyle name="Comma0 15" xfId="10805"/>
    <cellStyle name="Comma0 16" xfId="10806"/>
    <cellStyle name="Comma0 17" xfId="10807"/>
    <cellStyle name="Comma0 18" xfId="10808"/>
    <cellStyle name="Comma0 19" xfId="10809"/>
    <cellStyle name="Comma0 2" xfId="1464"/>
    <cellStyle name="Comma0 2 10" xfId="10810"/>
    <cellStyle name="Comma0 2 11" xfId="10811"/>
    <cellStyle name="Comma0 2 12" xfId="10812"/>
    <cellStyle name="Comma0 2 13" xfId="10813"/>
    <cellStyle name="Comma0 2 14" xfId="10814"/>
    <cellStyle name="Comma0 2 15" xfId="10815"/>
    <cellStyle name="Comma0 2 16" xfId="10816"/>
    <cellStyle name="Comma0 2 17" xfId="10817"/>
    <cellStyle name="Comma0 2 18" xfId="10818"/>
    <cellStyle name="Comma0 2 19" xfId="10819"/>
    <cellStyle name="Comma0 2 2" xfId="10820"/>
    <cellStyle name="Comma0 2 2 10" xfId="10821"/>
    <cellStyle name="Comma0 2 2 11" xfId="10822"/>
    <cellStyle name="Comma0 2 2 12" xfId="10823"/>
    <cellStyle name="Comma0 2 2 13" xfId="10824"/>
    <cellStyle name="Comma0 2 2 14" xfId="10825"/>
    <cellStyle name="Comma0 2 2 15" xfId="10826"/>
    <cellStyle name="Comma0 2 2 16" xfId="10827"/>
    <cellStyle name="Comma0 2 2 17" xfId="10828"/>
    <cellStyle name="Comma0 2 2 18" xfId="10829"/>
    <cellStyle name="Comma0 2 2 19" xfId="10830"/>
    <cellStyle name="Comma0 2 2 2" xfId="10831"/>
    <cellStyle name="Comma0 2 2 2 10" xfId="10832"/>
    <cellStyle name="Comma0 2 2 2 11" xfId="10833"/>
    <cellStyle name="Comma0 2 2 2 12" xfId="10834"/>
    <cellStyle name="Comma0 2 2 2 13" xfId="10835"/>
    <cellStyle name="Comma0 2 2 2 14" xfId="10836"/>
    <cellStyle name="Comma0 2 2 2 15" xfId="10837"/>
    <cellStyle name="Comma0 2 2 2 16" xfId="10838"/>
    <cellStyle name="Comma0 2 2 2 17" xfId="10839"/>
    <cellStyle name="Comma0 2 2 2 18" xfId="10840"/>
    <cellStyle name="Comma0 2 2 2 19" xfId="10841"/>
    <cellStyle name="Comma0 2 2 2 2" xfId="10842"/>
    <cellStyle name="Comma0 2 2 2 2 10" xfId="10843"/>
    <cellStyle name="Comma0 2 2 2 2 11" xfId="10844"/>
    <cellStyle name="Comma0 2 2 2 2 12" xfId="10845"/>
    <cellStyle name="Comma0 2 2 2 2 13" xfId="10846"/>
    <cellStyle name="Comma0 2 2 2 2 14" xfId="10847"/>
    <cellStyle name="Comma0 2 2 2 2 15" xfId="10848"/>
    <cellStyle name="Comma0 2 2 2 2 16" xfId="10849"/>
    <cellStyle name="Comma0 2 2 2 2 17" xfId="10850"/>
    <cellStyle name="Comma0 2 2 2 2 18" xfId="10851"/>
    <cellStyle name="Comma0 2 2 2 2 19" xfId="10852"/>
    <cellStyle name="Comma0 2 2 2 2 2" xfId="10853"/>
    <cellStyle name="Comma0 2 2 2 2 2 2" xfId="10854"/>
    <cellStyle name="Comma0 2 2 2 2 20" xfId="10855"/>
    <cellStyle name="Comma0 2 2 2 2 21" xfId="10856"/>
    <cellStyle name="Comma0 2 2 2 2 22" xfId="10857"/>
    <cellStyle name="Comma0 2 2 2 2 23" xfId="10858"/>
    <cellStyle name="Comma0 2 2 2 2 24" xfId="10859"/>
    <cellStyle name="Comma0 2 2 2 2 25" xfId="10860"/>
    <cellStyle name="Comma0 2 2 2 2 26" xfId="10861"/>
    <cellStyle name="Comma0 2 2 2 2 3" xfId="10862"/>
    <cellStyle name="Comma0 2 2 2 2 4" xfId="10863"/>
    <cellStyle name="Comma0 2 2 2 2 5" xfId="10864"/>
    <cellStyle name="Comma0 2 2 2 2 6" xfId="10865"/>
    <cellStyle name="Comma0 2 2 2 2 7" xfId="10866"/>
    <cellStyle name="Comma0 2 2 2 2 8" xfId="10867"/>
    <cellStyle name="Comma0 2 2 2 2 9" xfId="10868"/>
    <cellStyle name="Comma0 2 2 2 20" xfId="10869"/>
    <cellStyle name="Comma0 2 2 2 21" xfId="10870"/>
    <cellStyle name="Comma0 2 2 2 22" xfId="10871"/>
    <cellStyle name="Comma0 2 2 2 23" xfId="10872"/>
    <cellStyle name="Comma0 2 2 2 24" xfId="10873"/>
    <cellStyle name="Comma0 2 2 2 25" xfId="10874"/>
    <cellStyle name="Comma0 2 2 2 26" xfId="10875"/>
    <cellStyle name="Comma0 2 2 2 27" xfId="10876"/>
    <cellStyle name="Comma0 2 2 2 3" xfId="10877"/>
    <cellStyle name="Comma0 2 2 2 4" xfId="10878"/>
    <cellStyle name="Comma0 2 2 2 5" xfId="10879"/>
    <cellStyle name="Comma0 2 2 2 6" xfId="10880"/>
    <cellStyle name="Comma0 2 2 2 7" xfId="10881"/>
    <cellStyle name="Comma0 2 2 2 8" xfId="10882"/>
    <cellStyle name="Comma0 2 2 2 9" xfId="10883"/>
    <cellStyle name="Comma0 2 2 20" xfId="10884"/>
    <cellStyle name="Comma0 2 2 21" xfId="10885"/>
    <cellStyle name="Comma0 2 2 22" xfId="10886"/>
    <cellStyle name="Comma0 2 2 23" xfId="10887"/>
    <cellStyle name="Comma0 2 2 24" xfId="10888"/>
    <cellStyle name="Comma0 2 2 25" xfId="10889"/>
    <cellStyle name="Comma0 2 2 26" xfId="10890"/>
    <cellStyle name="Comma0 2 2 27" xfId="10891"/>
    <cellStyle name="Comma0 2 2 28" xfId="10892"/>
    <cellStyle name="Comma0 2 2 29" xfId="10893"/>
    <cellStyle name="Comma0 2 2 3" xfId="10894"/>
    <cellStyle name="Comma0 2 2 30" xfId="10895"/>
    <cellStyle name="Comma0 2 2 31" xfId="10896"/>
    <cellStyle name="Comma0 2 2 32" xfId="10897"/>
    <cellStyle name="Comma0 2 2 33" xfId="10898"/>
    <cellStyle name="Comma0 2 2 34" xfId="10899"/>
    <cellStyle name="Comma0 2 2 35" xfId="10900"/>
    <cellStyle name="Comma0 2 2 36" xfId="10901"/>
    <cellStyle name="Comma0 2 2 37" xfId="10902"/>
    <cellStyle name="Comma0 2 2 4" xfId="10903"/>
    <cellStyle name="Comma0 2 2 5" xfId="10904"/>
    <cellStyle name="Comma0 2 2 6" xfId="10905"/>
    <cellStyle name="Comma0 2 2 7" xfId="10906"/>
    <cellStyle name="Comma0 2 2 8" xfId="10907"/>
    <cellStyle name="Comma0 2 2 9" xfId="10908"/>
    <cellStyle name="Comma0 2 20" xfId="10909"/>
    <cellStyle name="Comma0 2 21" xfId="10910"/>
    <cellStyle name="Comma0 2 22" xfId="10911"/>
    <cellStyle name="Comma0 2 23" xfId="10912"/>
    <cellStyle name="Comma0 2 24" xfId="10913"/>
    <cellStyle name="Comma0 2 25" xfId="10914"/>
    <cellStyle name="Comma0 2 26" xfId="10915"/>
    <cellStyle name="Comma0 2 27" xfId="10916"/>
    <cellStyle name="Comma0 2 28" xfId="10917"/>
    <cellStyle name="Comma0 2 29" xfId="10918"/>
    <cellStyle name="Comma0 2 3" xfId="10919"/>
    <cellStyle name="Comma0 2 3 10" xfId="10920"/>
    <cellStyle name="Comma0 2 3 11" xfId="10921"/>
    <cellStyle name="Comma0 2 3 12" xfId="10922"/>
    <cellStyle name="Comma0 2 3 13" xfId="10923"/>
    <cellStyle name="Comma0 2 3 2" xfId="10924"/>
    <cellStyle name="Comma0 2 3 2 10" xfId="10925"/>
    <cellStyle name="Comma0 2 3 2 11" xfId="10926"/>
    <cellStyle name="Comma0 2 3 2 12" xfId="10927"/>
    <cellStyle name="Comma0 2 3 2 13" xfId="10928"/>
    <cellStyle name="Comma0 2 3 2 2" xfId="10929"/>
    <cellStyle name="Comma0 2 3 2 3" xfId="10930"/>
    <cellStyle name="Comma0 2 3 2 4" xfId="10931"/>
    <cellStyle name="Comma0 2 3 2 5" xfId="10932"/>
    <cellStyle name="Comma0 2 3 2 6" xfId="10933"/>
    <cellStyle name="Comma0 2 3 2 7" xfId="10934"/>
    <cellStyle name="Comma0 2 3 2 8" xfId="10935"/>
    <cellStyle name="Comma0 2 3 2 9" xfId="10936"/>
    <cellStyle name="Comma0 2 3 3" xfId="10937"/>
    <cellStyle name="Comma0 2 3 4" xfId="10938"/>
    <cellStyle name="Comma0 2 3 5" xfId="10939"/>
    <cellStyle name="Comma0 2 3 6" xfId="10940"/>
    <cellStyle name="Comma0 2 3 7" xfId="10941"/>
    <cellStyle name="Comma0 2 3 8" xfId="10942"/>
    <cellStyle name="Comma0 2 3 9" xfId="10943"/>
    <cellStyle name="Comma0 2 30" xfId="10944"/>
    <cellStyle name="Comma0 2 31" xfId="10945"/>
    <cellStyle name="Comma0 2 32" xfId="10946"/>
    <cellStyle name="Comma0 2 33" xfId="10947"/>
    <cellStyle name="Comma0 2 34" xfId="10948"/>
    <cellStyle name="Comma0 2 35" xfId="10949"/>
    <cellStyle name="Comma0 2 36" xfId="10950"/>
    <cellStyle name="Comma0 2 37" xfId="10951"/>
    <cellStyle name="Comma0 2 4" xfId="10952"/>
    <cellStyle name="Comma0 2 5" xfId="10953"/>
    <cellStyle name="Comma0 2 6" xfId="10954"/>
    <cellStyle name="Comma0 2 7" xfId="10955"/>
    <cellStyle name="Comma0 2 8" xfId="10956"/>
    <cellStyle name="Comma0 2 9" xfId="10957"/>
    <cellStyle name="Comma0 20" xfId="10958"/>
    <cellStyle name="Comma0 21" xfId="10959"/>
    <cellStyle name="Comma0 22" xfId="10960"/>
    <cellStyle name="Comma0 23" xfId="10961"/>
    <cellStyle name="Comma0 24" xfId="10962"/>
    <cellStyle name="Comma0 24 10" xfId="10963"/>
    <cellStyle name="Comma0 24 11" xfId="10964"/>
    <cellStyle name="Comma0 24 12" xfId="10965"/>
    <cellStyle name="Comma0 24 13" xfId="10966"/>
    <cellStyle name="Comma0 24 14" xfId="10967"/>
    <cellStyle name="Comma0 24 15" xfId="10968"/>
    <cellStyle name="Comma0 24 16" xfId="10969"/>
    <cellStyle name="Comma0 24 17" xfId="10970"/>
    <cellStyle name="Comma0 24 18" xfId="10971"/>
    <cellStyle name="Comma0 24 19" xfId="10972"/>
    <cellStyle name="Comma0 24 2" xfId="10973"/>
    <cellStyle name="Comma0 24 2 10" xfId="10974"/>
    <cellStyle name="Comma0 24 2 11" xfId="10975"/>
    <cellStyle name="Comma0 24 2 12" xfId="10976"/>
    <cellStyle name="Comma0 24 2 13" xfId="10977"/>
    <cellStyle name="Comma0 24 2 14" xfId="10978"/>
    <cellStyle name="Comma0 24 2 15" xfId="10979"/>
    <cellStyle name="Comma0 24 2 16" xfId="10980"/>
    <cellStyle name="Comma0 24 2 17" xfId="10981"/>
    <cellStyle name="Comma0 24 2 18" xfId="10982"/>
    <cellStyle name="Comma0 24 2 19" xfId="10983"/>
    <cellStyle name="Comma0 24 2 2" xfId="10984"/>
    <cellStyle name="Comma0 24 2 20" xfId="10985"/>
    <cellStyle name="Comma0 24 2 21" xfId="10986"/>
    <cellStyle name="Comma0 24 2 22" xfId="10987"/>
    <cellStyle name="Comma0 24 2 23" xfId="10988"/>
    <cellStyle name="Comma0 24 2 24" xfId="10989"/>
    <cellStyle name="Comma0 24 2 25" xfId="10990"/>
    <cellStyle name="Comma0 24 2 26" xfId="10991"/>
    <cellStyle name="Comma0 24 2 3" xfId="10992"/>
    <cellStyle name="Comma0 24 2 4" xfId="10993"/>
    <cellStyle name="Comma0 24 2 5" xfId="10994"/>
    <cellStyle name="Comma0 24 2 6" xfId="10995"/>
    <cellStyle name="Comma0 24 2 7" xfId="10996"/>
    <cellStyle name="Comma0 24 2 8" xfId="10997"/>
    <cellStyle name="Comma0 24 2 9" xfId="10998"/>
    <cellStyle name="Comma0 24 20" xfId="10999"/>
    <cellStyle name="Comma0 24 21" xfId="11000"/>
    <cellStyle name="Comma0 24 22" xfId="11001"/>
    <cellStyle name="Comma0 24 23" xfId="11002"/>
    <cellStyle name="Comma0 24 24" xfId="11003"/>
    <cellStyle name="Comma0 24 25" xfId="11004"/>
    <cellStyle name="Comma0 24 26" xfId="11005"/>
    <cellStyle name="Comma0 24 3" xfId="11006"/>
    <cellStyle name="Comma0 24 4" xfId="11007"/>
    <cellStyle name="Comma0 24 5" xfId="11008"/>
    <cellStyle name="Comma0 24 6" xfId="11009"/>
    <cellStyle name="Comma0 24 7" xfId="11010"/>
    <cellStyle name="Comma0 24 8" xfId="11011"/>
    <cellStyle name="Comma0 24 9" xfId="11012"/>
    <cellStyle name="Comma0 25" xfId="11013"/>
    <cellStyle name="Comma0 26" xfId="11014"/>
    <cellStyle name="Comma0 27" xfId="11015"/>
    <cellStyle name="Comma0 28" xfId="11016"/>
    <cellStyle name="Comma0 29" xfId="11017"/>
    <cellStyle name="Comma0 3" xfId="11018"/>
    <cellStyle name="Comma0 3 2" xfId="48359"/>
    <cellStyle name="Comma0 30" xfId="11019"/>
    <cellStyle name="Comma0 31" xfId="11020"/>
    <cellStyle name="Comma0 32" xfId="11021"/>
    <cellStyle name="Comma0 33" xfId="11022"/>
    <cellStyle name="Comma0 34" xfId="11023"/>
    <cellStyle name="Comma0 35" xfId="11024"/>
    <cellStyle name="Comma0 35 10" xfId="11025"/>
    <cellStyle name="Comma0 35 11" xfId="11026"/>
    <cellStyle name="Comma0 35 12" xfId="11027"/>
    <cellStyle name="Comma0 35 13" xfId="11028"/>
    <cellStyle name="Comma0 35 14" xfId="11029"/>
    <cellStyle name="Comma0 35 15" xfId="11030"/>
    <cellStyle name="Comma0 35 16" xfId="11031"/>
    <cellStyle name="Comma0 35 17" xfId="11032"/>
    <cellStyle name="Comma0 35 18" xfId="11033"/>
    <cellStyle name="Comma0 35 19" xfId="11034"/>
    <cellStyle name="Comma0 35 2" xfId="11035"/>
    <cellStyle name="Comma0 35 20" xfId="11036"/>
    <cellStyle name="Comma0 35 21" xfId="11037"/>
    <cellStyle name="Comma0 35 22" xfId="11038"/>
    <cellStyle name="Comma0 35 23" xfId="11039"/>
    <cellStyle name="Comma0 35 24" xfId="11040"/>
    <cellStyle name="Comma0 35 25" xfId="11041"/>
    <cellStyle name="Comma0 35 26" xfId="11042"/>
    <cellStyle name="Comma0 35 3" xfId="11043"/>
    <cellStyle name="Comma0 35 4" xfId="11044"/>
    <cellStyle name="Comma0 35 5" xfId="11045"/>
    <cellStyle name="Comma0 35 6" xfId="11046"/>
    <cellStyle name="Comma0 35 7" xfId="11047"/>
    <cellStyle name="Comma0 35 8" xfId="11048"/>
    <cellStyle name="Comma0 35 9" xfId="11049"/>
    <cellStyle name="Comma0 36" xfId="11050"/>
    <cellStyle name="Comma0 37" xfId="11051"/>
    <cellStyle name="Comma0 38" xfId="11052"/>
    <cellStyle name="Comma0 39" xfId="11053"/>
    <cellStyle name="Comma0 4" xfId="11054"/>
    <cellStyle name="Comma0 40" xfId="11055"/>
    <cellStyle name="Comma0 41" xfId="11056"/>
    <cellStyle name="Comma0 42" xfId="11057"/>
    <cellStyle name="Comma0 43" xfId="11058"/>
    <cellStyle name="Comma0 44" xfId="11059"/>
    <cellStyle name="Comma0 45" xfId="11060"/>
    <cellStyle name="Comma0 46" xfId="11061"/>
    <cellStyle name="Comma0 47" xfId="11062"/>
    <cellStyle name="Comma0 48" xfId="11063"/>
    <cellStyle name="Comma0 49" xfId="11064"/>
    <cellStyle name="Comma0 5" xfId="11065"/>
    <cellStyle name="Comma0 50" xfId="11066"/>
    <cellStyle name="Comma0 51" xfId="11067"/>
    <cellStyle name="Comma0 52" xfId="11068"/>
    <cellStyle name="Comma0 53" xfId="11069"/>
    <cellStyle name="Comma0 54" xfId="11070"/>
    <cellStyle name="Comma0 55" xfId="11071"/>
    <cellStyle name="Comma0 56" xfId="11072"/>
    <cellStyle name="Comma0 57" xfId="11073"/>
    <cellStyle name="Comma0 58" xfId="11074"/>
    <cellStyle name="Comma0 59" xfId="11075"/>
    <cellStyle name="Comma0 6" xfId="11076"/>
    <cellStyle name="Comma0 60" xfId="11077"/>
    <cellStyle name="Comma0 61" xfId="11078"/>
    <cellStyle name="Comma0 62" xfId="11079"/>
    <cellStyle name="Comma0 63" xfId="11080"/>
    <cellStyle name="Comma0 64" xfId="11081"/>
    <cellStyle name="Comma0 65" xfId="11082"/>
    <cellStyle name="Comma0 66" xfId="11083"/>
    <cellStyle name="Comma0 67" xfId="2665"/>
    <cellStyle name="Comma0 68" xfId="35536"/>
    <cellStyle name="Comma0 69" xfId="42045"/>
    <cellStyle name="Comma0 7" xfId="11084"/>
    <cellStyle name="Comma0 70" xfId="42057"/>
    <cellStyle name="Comma0 71" xfId="42021"/>
    <cellStyle name="Comma0 72" xfId="42036"/>
    <cellStyle name="Comma0 73" xfId="42024"/>
    <cellStyle name="Comma0 74" xfId="42324"/>
    <cellStyle name="Comma0 75" xfId="42392"/>
    <cellStyle name="Comma0 76" xfId="42425"/>
    <cellStyle name="Comma0 77" xfId="42373"/>
    <cellStyle name="Comma0 78" xfId="42515"/>
    <cellStyle name="Comma0 79" xfId="44415"/>
    <cellStyle name="Comma0 8" xfId="11085"/>
    <cellStyle name="Comma0 8 2" xfId="11086"/>
    <cellStyle name="Comma0 9" xfId="11087"/>
    <cellStyle name="Comma1 - Modelo2" xfId="11088"/>
    <cellStyle name="Comma1 - Style2" xfId="11089"/>
    <cellStyle name="CommaWIRR_pldt" xfId="1465"/>
    <cellStyle name="CompanyName" xfId="210"/>
    <cellStyle name="CompanyName 2" xfId="211"/>
    <cellStyle name="CompanyName 2 2" xfId="2451"/>
    <cellStyle name="CompanyName 3" xfId="11090"/>
    <cellStyle name="CompanyName 4" xfId="11091"/>
    <cellStyle name="CompanyName 5" xfId="11092"/>
    <cellStyle name="CompanyName_Annual Accounts 2008" xfId="11093"/>
    <cellStyle name="Component" xfId="458"/>
    <cellStyle name="Component 2" xfId="1466"/>
    <cellStyle name="Component 2 2" xfId="11094"/>
    <cellStyle name="Component 3" xfId="11095"/>
    <cellStyle name="Component_1. Rcon FEEL vs Trial (Domestic on BS)" xfId="1467"/>
    <cellStyle name="Contracts" xfId="11096"/>
    <cellStyle name="Copied" xfId="459"/>
    <cellStyle name="Copied 2" xfId="11097"/>
    <cellStyle name="Credit" xfId="1468"/>
    <cellStyle name="Credit subtotal" xfId="1469"/>
    <cellStyle name="Credit subtotal 2" xfId="11098"/>
    <cellStyle name="Credit Total" xfId="1470"/>
    <cellStyle name="Credit_Board docs RR" xfId="1471"/>
    <cellStyle name="Ctrrency [0]_laroux_2_Locas_1" xfId="1472"/>
    <cellStyle name="Currency [00]" xfId="1473"/>
    <cellStyle name="Currency [00] 2" xfId="11099"/>
    <cellStyle name="Currency [00] 3" xfId="44416"/>
    <cellStyle name="Currency 10" xfId="49120"/>
    <cellStyle name="Currency 11" xfId="49291"/>
    <cellStyle name="Currency 12" xfId="49456"/>
    <cellStyle name="Currency 13" xfId="49460"/>
    <cellStyle name="Currency 14" xfId="49461"/>
    <cellStyle name="Currency 15" xfId="49678"/>
    <cellStyle name="Currency 2" xfId="212"/>
    <cellStyle name="Currency 2 2" xfId="460"/>
    <cellStyle name="Currency 2 2 2" xfId="2452"/>
    <cellStyle name="Currency 2 2 3" xfId="48140"/>
    <cellStyle name="Currency 2 3" xfId="461"/>
    <cellStyle name="Currency 2 3 2" xfId="48360"/>
    <cellStyle name="Currency 2 4" xfId="462"/>
    <cellStyle name="Currency 2 5" xfId="463"/>
    <cellStyle name="Currency 2 6" xfId="1474"/>
    <cellStyle name="Currency 2 6 2" xfId="11100"/>
    <cellStyle name="Currency 2 6 3" xfId="44418"/>
    <cellStyle name="Currency 2 7" xfId="1475"/>
    <cellStyle name="Currency 2 8" xfId="2666"/>
    <cellStyle name="Currency 2 8 2" xfId="44419"/>
    <cellStyle name="Currency 2 9" xfId="44417"/>
    <cellStyle name="Currency 3" xfId="213"/>
    <cellStyle name="Currency 3 2" xfId="11102"/>
    <cellStyle name="Currency 3 2 2" xfId="44420"/>
    <cellStyle name="Currency 3 3" xfId="11101"/>
    <cellStyle name="Currency 3 3 2" xfId="44421"/>
    <cellStyle name="Currency 3 4" xfId="35537"/>
    <cellStyle name="Currency 3 5" xfId="42158"/>
    <cellStyle name="Currency 4" xfId="464"/>
    <cellStyle name="Currency 5" xfId="465"/>
    <cellStyle name="Currency 6" xfId="466"/>
    <cellStyle name="Currency 7" xfId="35529"/>
    <cellStyle name="Currency 8" xfId="48647"/>
    <cellStyle name="Currency 9" xfId="48947"/>
    <cellStyle name="Currency0" xfId="467"/>
    <cellStyle name="Currency0 10" xfId="11103"/>
    <cellStyle name="Currency0 11" xfId="11104"/>
    <cellStyle name="Currency0 12" xfId="11105"/>
    <cellStyle name="Currency0 13" xfId="11106"/>
    <cellStyle name="Currency0 14" xfId="11107"/>
    <cellStyle name="Currency0 15" xfId="11108"/>
    <cellStyle name="Currency0 16" xfId="11109"/>
    <cellStyle name="Currency0 17" xfId="11110"/>
    <cellStyle name="Currency0 18" xfId="11111"/>
    <cellStyle name="Currency0 19" xfId="11112"/>
    <cellStyle name="Currency0 2" xfId="1476"/>
    <cellStyle name="Currency0 2 10" xfId="11113"/>
    <cellStyle name="Currency0 2 11" xfId="11114"/>
    <cellStyle name="Currency0 2 12" xfId="11115"/>
    <cellStyle name="Currency0 2 13" xfId="11116"/>
    <cellStyle name="Currency0 2 14" xfId="11117"/>
    <cellStyle name="Currency0 2 15" xfId="11118"/>
    <cellStyle name="Currency0 2 16" xfId="11119"/>
    <cellStyle name="Currency0 2 17" xfId="11120"/>
    <cellStyle name="Currency0 2 18" xfId="11121"/>
    <cellStyle name="Currency0 2 19" xfId="11122"/>
    <cellStyle name="Currency0 2 2" xfId="11123"/>
    <cellStyle name="Currency0 2 2 10" xfId="11124"/>
    <cellStyle name="Currency0 2 2 11" xfId="11125"/>
    <cellStyle name="Currency0 2 2 12" xfId="11126"/>
    <cellStyle name="Currency0 2 2 13" xfId="11127"/>
    <cellStyle name="Currency0 2 2 14" xfId="11128"/>
    <cellStyle name="Currency0 2 2 15" xfId="11129"/>
    <cellStyle name="Currency0 2 2 16" xfId="11130"/>
    <cellStyle name="Currency0 2 2 17" xfId="11131"/>
    <cellStyle name="Currency0 2 2 18" xfId="11132"/>
    <cellStyle name="Currency0 2 2 19" xfId="11133"/>
    <cellStyle name="Currency0 2 2 2" xfId="11134"/>
    <cellStyle name="Currency0 2 2 2 10" xfId="11135"/>
    <cellStyle name="Currency0 2 2 2 11" xfId="11136"/>
    <cellStyle name="Currency0 2 2 2 12" xfId="11137"/>
    <cellStyle name="Currency0 2 2 2 13" xfId="11138"/>
    <cellStyle name="Currency0 2 2 2 14" xfId="11139"/>
    <cellStyle name="Currency0 2 2 2 15" xfId="11140"/>
    <cellStyle name="Currency0 2 2 2 16" xfId="11141"/>
    <cellStyle name="Currency0 2 2 2 17" xfId="11142"/>
    <cellStyle name="Currency0 2 2 2 18" xfId="11143"/>
    <cellStyle name="Currency0 2 2 2 19" xfId="11144"/>
    <cellStyle name="Currency0 2 2 2 2" xfId="11145"/>
    <cellStyle name="Currency0 2 2 2 2 10" xfId="11146"/>
    <cellStyle name="Currency0 2 2 2 2 11" xfId="11147"/>
    <cellStyle name="Currency0 2 2 2 2 12" xfId="11148"/>
    <cellStyle name="Currency0 2 2 2 2 13" xfId="11149"/>
    <cellStyle name="Currency0 2 2 2 2 14" xfId="11150"/>
    <cellStyle name="Currency0 2 2 2 2 15" xfId="11151"/>
    <cellStyle name="Currency0 2 2 2 2 16" xfId="11152"/>
    <cellStyle name="Currency0 2 2 2 2 17" xfId="11153"/>
    <cellStyle name="Currency0 2 2 2 2 18" xfId="11154"/>
    <cellStyle name="Currency0 2 2 2 2 19" xfId="11155"/>
    <cellStyle name="Currency0 2 2 2 2 2" xfId="11156"/>
    <cellStyle name="Currency0 2 2 2 2 2 2" xfId="11157"/>
    <cellStyle name="Currency0 2 2 2 2 20" xfId="11158"/>
    <cellStyle name="Currency0 2 2 2 2 21" xfId="11159"/>
    <cellStyle name="Currency0 2 2 2 2 22" xfId="11160"/>
    <cellStyle name="Currency0 2 2 2 2 23" xfId="11161"/>
    <cellStyle name="Currency0 2 2 2 2 24" xfId="11162"/>
    <cellStyle name="Currency0 2 2 2 2 25" xfId="11163"/>
    <cellStyle name="Currency0 2 2 2 2 26" xfId="11164"/>
    <cellStyle name="Currency0 2 2 2 2 3" xfId="11165"/>
    <cellStyle name="Currency0 2 2 2 2 4" xfId="11166"/>
    <cellStyle name="Currency0 2 2 2 2 5" xfId="11167"/>
    <cellStyle name="Currency0 2 2 2 2 6" xfId="11168"/>
    <cellStyle name="Currency0 2 2 2 2 7" xfId="11169"/>
    <cellStyle name="Currency0 2 2 2 2 8" xfId="11170"/>
    <cellStyle name="Currency0 2 2 2 2 9" xfId="11171"/>
    <cellStyle name="Currency0 2 2 2 20" xfId="11172"/>
    <cellStyle name="Currency0 2 2 2 21" xfId="11173"/>
    <cellStyle name="Currency0 2 2 2 22" xfId="11174"/>
    <cellStyle name="Currency0 2 2 2 23" xfId="11175"/>
    <cellStyle name="Currency0 2 2 2 24" xfId="11176"/>
    <cellStyle name="Currency0 2 2 2 25" xfId="11177"/>
    <cellStyle name="Currency0 2 2 2 26" xfId="11178"/>
    <cellStyle name="Currency0 2 2 2 27" xfId="11179"/>
    <cellStyle name="Currency0 2 2 2 3" xfId="11180"/>
    <cellStyle name="Currency0 2 2 2 4" xfId="11181"/>
    <cellStyle name="Currency0 2 2 2 5" xfId="11182"/>
    <cellStyle name="Currency0 2 2 2 6" xfId="11183"/>
    <cellStyle name="Currency0 2 2 2 7" xfId="11184"/>
    <cellStyle name="Currency0 2 2 2 8" xfId="11185"/>
    <cellStyle name="Currency0 2 2 2 9" xfId="11186"/>
    <cellStyle name="Currency0 2 2 20" xfId="11187"/>
    <cellStyle name="Currency0 2 2 21" xfId="11188"/>
    <cellStyle name="Currency0 2 2 22" xfId="11189"/>
    <cellStyle name="Currency0 2 2 23" xfId="11190"/>
    <cellStyle name="Currency0 2 2 24" xfId="11191"/>
    <cellStyle name="Currency0 2 2 25" xfId="11192"/>
    <cellStyle name="Currency0 2 2 26" xfId="11193"/>
    <cellStyle name="Currency0 2 2 27" xfId="11194"/>
    <cellStyle name="Currency0 2 2 28" xfId="11195"/>
    <cellStyle name="Currency0 2 2 29" xfId="11196"/>
    <cellStyle name="Currency0 2 2 3" xfId="11197"/>
    <cellStyle name="Currency0 2 2 30" xfId="11198"/>
    <cellStyle name="Currency0 2 2 31" xfId="11199"/>
    <cellStyle name="Currency0 2 2 32" xfId="11200"/>
    <cellStyle name="Currency0 2 2 33" xfId="11201"/>
    <cellStyle name="Currency0 2 2 34" xfId="11202"/>
    <cellStyle name="Currency0 2 2 35" xfId="11203"/>
    <cellStyle name="Currency0 2 2 36" xfId="11204"/>
    <cellStyle name="Currency0 2 2 37" xfId="11205"/>
    <cellStyle name="Currency0 2 2 4" xfId="11206"/>
    <cellStyle name="Currency0 2 2 5" xfId="11207"/>
    <cellStyle name="Currency0 2 2 6" xfId="11208"/>
    <cellStyle name="Currency0 2 2 7" xfId="11209"/>
    <cellStyle name="Currency0 2 2 8" xfId="11210"/>
    <cellStyle name="Currency0 2 2 9" xfId="11211"/>
    <cellStyle name="Currency0 2 20" xfId="11212"/>
    <cellStyle name="Currency0 2 21" xfId="11213"/>
    <cellStyle name="Currency0 2 22" xfId="11214"/>
    <cellStyle name="Currency0 2 23" xfId="11215"/>
    <cellStyle name="Currency0 2 24" xfId="11216"/>
    <cellStyle name="Currency0 2 25" xfId="11217"/>
    <cellStyle name="Currency0 2 26" xfId="11218"/>
    <cellStyle name="Currency0 2 27" xfId="11219"/>
    <cellStyle name="Currency0 2 28" xfId="11220"/>
    <cellStyle name="Currency0 2 29" xfId="11221"/>
    <cellStyle name="Currency0 2 3" xfId="11222"/>
    <cellStyle name="Currency0 2 3 10" xfId="11223"/>
    <cellStyle name="Currency0 2 3 11" xfId="11224"/>
    <cellStyle name="Currency0 2 3 12" xfId="11225"/>
    <cellStyle name="Currency0 2 3 13" xfId="11226"/>
    <cellStyle name="Currency0 2 3 2" xfId="11227"/>
    <cellStyle name="Currency0 2 3 2 10" xfId="11228"/>
    <cellStyle name="Currency0 2 3 2 11" xfId="11229"/>
    <cellStyle name="Currency0 2 3 2 12" xfId="11230"/>
    <cellStyle name="Currency0 2 3 2 13" xfId="11231"/>
    <cellStyle name="Currency0 2 3 2 2" xfId="11232"/>
    <cellStyle name="Currency0 2 3 2 3" xfId="11233"/>
    <cellStyle name="Currency0 2 3 2 4" xfId="11234"/>
    <cellStyle name="Currency0 2 3 2 5" xfId="11235"/>
    <cellStyle name="Currency0 2 3 2 6" xfId="11236"/>
    <cellStyle name="Currency0 2 3 2 7" xfId="11237"/>
    <cellStyle name="Currency0 2 3 2 8" xfId="11238"/>
    <cellStyle name="Currency0 2 3 2 9" xfId="11239"/>
    <cellStyle name="Currency0 2 3 3" xfId="11240"/>
    <cellStyle name="Currency0 2 3 4" xfId="11241"/>
    <cellStyle name="Currency0 2 3 5" xfId="11242"/>
    <cellStyle name="Currency0 2 3 6" xfId="11243"/>
    <cellStyle name="Currency0 2 3 7" xfId="11244"/>
    <cellStyle name="Currency0 2 3 8" xfId="11245"/>
    <cellStyle name="Currency0 2 3 9" xfId="11246"/>
    <cellStyle name="Currency0 2 30" xfId="11247"/>
    <cellStyle name="Currency0 2 31" xfId="11248"/>
    <cellStyle name="Currency0 2 32" xfId="11249"/>
    <cellStyle name="Currency0 2 33" xfId="11250"/>
    <cellStyle name="Currency0 2 34" xfId="11251"/>
    <cellStyle name="Currency0 2 35" xfId="11252"/>
    <cellStyle name="Currency0 2 36" xfId="11253"/>
    <cellStyle name="Currency0 2 37" xfId="11254"/>
    <cellStyle name="Currency0 2 4" xfId="11255"/>
    <cellStyle name="Currency0 2 5" xfId="11256"/>
    <cellStyle name="Currency0 2 6" xfId="11257"/>
    <cellStyle name="Currency0 2 7" xfId="11258"/>
    <cellStyle name="Currency0 2 8" xfId="11259"/>
    <cellStyle name="Currency0 2 9" xfId="11260"/>
    <cellStyle name="Currency0 20" xfId="11261"/>
    <cellStyle name="Currency0 21" xfId="11262"/>
    <cellStyle name="Currency0 22" xfId="11263"/>
    <cellStyle name="Currency0 23" xfId="11264"/>
    <cellStyle name="Currency0 24" xfId="11265"/>
    <cellStyle name="Currency0 24 10" xfId="11266"/>
    <cellStyle name="Currency0 24 11" xfId="11267"/>
    <cellStyle name="Currency0 24 12" xfId="11268"/>
    <cellStyle name="Currency0 24 13" xfId="11269"/>
    <cellStyle name="Currency0 24 14" xfId="11270"/>
    <cellStyle name="Currency0 24 15" xfId="11271"/>
    <cellStyle name="Currency0 24 16" xfId="11272"/>
    <cellStyle name="Currency0 24 17" xfId="11273"/>
    <cellStyle name="Currency0 24 18" xfId="11274"/>
    <cellStyle name="Currency0 24 19" xfId="11275"/>
    <cellStyle name="Currency0 24 2" xfId="11276"/>
    <cellStyle name="Currency0 24 2 10" xfId="11277"/>
    <cellStyle name="Currency0 24 2 11" xfId="11278"/>
    <cellStyle name="Currency0 24 2 12" xfId="11279"/>
    <cellStyle name="Currency0 24 2 13" xfId="11280"/>
    <cellStyle name="Currency0 24 2 14" xfId="11281"/>
    <cellStyle name="Currency0 24 2 15" xfId="11282"/>
    <cellStyle name="Currency0 24 2 16" xfId="11283"/>
    <cellStyle name="Currency0 24 2 17" xfId="11284"/>
    <cellStyle name="Currency0 24 2 18" xfId="11285"/>
    <cellStyle name="Currency0 24 2 19" xfId="11286"/>
    <cellStyle name="Currency0 24 2 2" xfId="11287"/>
    <cellStyle name="Currency0 24 2 20" xfId="11288"/>
    <cellStyle name="Currency0 24 2 21" xfId="11289"/>
    <cellStyle name="Currency0 24 2 22" xfId="11290"/>
    <cellStyle name="Currency0 24 2 23" xfId="11291"/>
    <cellStyle name="Currency0 24 2 24" xfId="11292"/>
    <cellStyle name="Currency0 24 2 25" xfId="11293"/>
    <cellStyle name="Currency0 24 2 26" xfId="11294"/>
    <cellStyle name="Currency0 24 2 3" xfId="11295"/>
    <cellStyle name="Currency0 24 2 4" xfId="11296"/>
    <cellStyle name="Currency0 24 2 5" xfId="11297"/>
    <cellStyle name="Currency0 24 2 6" xfId="11298"/>
    <cellStyle name="Currency0 24 2 7" xfId="11299"/>
    <cellStyle name="Currency0 24 2 8" xfId="11300"/>
    <cellStyle name="Currency0 24 2 9" xfId="11301"/>
    <cellStyle name="Currency0 24 20" xfId="11302"/>
    <cellStyle name="Currency0 24 21" xfId="11303"/>
    <cellStyle name="Currency0 24 22" xfId="11304"/>
    <cellStyle name="Currency0 24 23" xfId="11305"/>
    <cellStyle name="Currency0 24 24" xfId="11306"/>
    <cellStyle name="Currency0 24 25" xfId="11307"/>
    <cellStyle name="Currency0 24 26" xfId="11308"/>
    <cellStyle name="Currency0 24 3" xfId="11309"/>
    <cellStyle name="Currency0 24 4" xfId="11310"/>
    <cellStyle name="Currency0 24 5" xfId="11311"/>
    <cellStyle name="Currency0 24 6" xfId="11312"/>
    <cellStyle name="Currency0 24 7" xfId="11313"/>
    <cellStyle name="Currency0 24 8" xfId="11314"/>
    <cellStyle name="Currency0 24 9" xfId="11315"/>
    <cellStyle name="Currency0 25" xfId="11316"/>
    <cellStyle name="Currency0 26" xfId="11317"/>
    <cellStyle name="Currency0 27" xfId="11318"/>
    <cellStyle name="Currency0 28" xfId="11319"/>
    <cellStyle name="Currency0 29" xfId="11320"/>
    <cellStyle name="Currency0 3" xfId="11321"/>
    <cellStyle name="Currency0 3 2" xfId="48361"/>
    <cellStyle name="Currency0 30" xfId="11322"/>
    <cellStyle name="Currency0 31" xfId="11323"/>
    <cellStyle name="Currency0 32" xfId="11324"/>
    <cellStyle name="Currency0 33" xfId="11325"/>
    <cellStyle name="Currency0 34" xfId="11326"/>
    <cellStyle name="Currency0 35" xfId="11327"/>
    <cellStyle name="Currency0 35 10" xfId="11328"/>
    <cellStyle name="Currency0 35 11" xfId="11329"/>
    <cellStyle name="Currency0 35 12" xfId="11330"/>
    <cellStyle name="Currency0 35 13" xfId="11331"/>
    <cellStyle name="Currency0 35 14" xfId="11332"/>
    <cellStyle name="Currency0 35 15" xfId="11333"/>
    <cellStyle name="Currency0 35 16" xfId="11334"/>
    <cellStyle name="Currency0 35 17" xfId="11335"/>
    <cellStyle name="Currency0 35 18" xfId="11336"/>
    <cellStyle name="Currency0 35 19" xfId="11337"/>
    <cellStyle name="Currency0 35 2" xfId="11338"/>
    <cellStyle name="Currency0 35 20" xfId="11339"/>
    <cellStyle name="Currency0 35 21" xfId="11340"/>
    <cellStyle name="Currency0 35 22" xfId="11341"/>
    <cellStyle name="Currency0 35 23" xfId="11342"/>
    <cellStyle name="Currency0 35 24" xfId="11343"/>
    <cellStyle name="Currency0 35 25" xfId="11344"/>
    <cellStyle name="Currency0 35 26" xfId="11345"/>
    <cellStyle name="Currency0 35 3" xfId="11346"/>
    <cellStyle name="Currency0 35 4" xfId="11347"/>
    <cellStyle name="Currency0 35 5" xfId="11348"/>
    <cellStyle name="Currency0 35 6" xfId="11349"/>
    <cellStyle name="Currency0 35 7" xfId="11350"/>
    <cellStyle name="Currency0 35 8" xfId="11351"/>
    <cellStyle name="Currency0 35 9" xfId="11352"/>
    <cellStyle name="Currency0 36" xfId="11353"/>
    <cellStyle name="Currency0 37" xfId="11354"/>
    <cellStyle name="Currency0 38" xfId="11355"/>
    <cellStyle name="Currency0 39" xfId="11356"/>
    <cellStyle name="Currency0 4" xfId="11357"/>
    <cellStyle name="Currency0 40" xfId="11358"/>
    <cellStyle name="Currency0 41" xfId="11359"/>
    <cellStyle name="Currency0 42" xfId="11360"/>
    <cellStyle name="Currency0 43" xfId="11361"/>
    <cellStyle name="Currency0 44" xfId="11362"/>
    <cellStyle name="Currency0 45" xfId="11363"/>
    <cellStyle name="Currency0 46" xfId="11364"/>
    <cellStyle name="Currency0 47" xfId="11365"/>
    <cellStyle name="Currency0 48" xfId="11366"/>
    <cellStyle name="Currency0 49" xfId="11367"/>
    <cellStyle name="Currency0 5" xfId="11368"/>
    <cellStyle name="Currency0 50" xfId="11369"/>
    <cellStyle name="Currency0 51" xfId="11370"/>
    <cellStyle name="Currency0 52" xfId="11371"/>
    <cellStyle name="Currency0 53" xfId="11372"/>
    <cellStyle name="Currency0 54" xfId="11373"/>
    <cellStyle name="Currency0 55" xfId="11374"/>
    <cellStyle name="Currency0 56" xfId="11375"/>
    <cellStyle name="Currency0 57" xfId="11376"/>
    <cellStyle name="Currency0 58" xfId="11377"/>
    <cellStyle name="Currency0 59" xfId="11378"/>
    <cellStyle name="Currency0 6" xfId="11379"/>
    <cellStyle name="Currency0 60" xfId="11380"/>
    <cellStyle name="Currency0 61" xfId="11381"/>
    <cellStyle name="Currency0 62" xfId="11382"/>
    <cellStyle name="Currency0 63" xfId="11383"/>
    <cellStyle name="Currency0 64" xfId="11384"/>
    <cellStyle name="Currency0 65" xfId="11385"/>
    <cellStyle name="Currency0 66" xfId="11386"/>
    <cellStyle name="Currency0 67" xfId="2667"/>
    <cellStyle name="Currency0 7" xfId="11387"/>
    <cellStyle name="Currency0 8" xfId="11388"/>
    <cellStyle name="Currency0 8 2" xfId="11389"/>
    <cellStyle name="Currency0 9" xfId="11390"/>
    <cellStyle name="Custom - Style1" xfId="11391"/>
    <cellStyle name="Custom - Style8" xfId="725"/>
    <cellStyle name="Dash" xfId="214"/>
    <cellStyle name="Dash 2" xfId="215"/>
    <cellStyle name="Dash 3" xfId="11392"/>
    <cellStyle name="Dash 3 2" xfId="44422"/>
    <cellStyle name="Dash 4" xfId="11393"/>
    <cellStyle name="Dash 4 2" xfId="44423"/>
    <cellStyle name="Dash 5" xfId="11394"/>
    <cellStyle name="Dash 6" xfId="11395"/>
    <cellStyle name="Dash_CDC RECON AND MARK TO MARKET" xfId="44424"/>
    <cellStyle name="Data   - Style2" xfId="726"/>
    <cellStyle name="Data   - Style2 10" xfId="47911"/>
    <cellStyle name="Data   - Style2 11" xfId="48168"/>
    <cellStyle name="Data   - Style2 12" xfId="48990"/>
    <cellStyle name="Data   - Style2 2" xfId="11396"/>
    <cellStyle name="Data   - Style2 2 2" xfId="44425"/>
    <cellStyle name="Data   - Style2 2 2 2" xfId="48783"/>
    <cellStyle name="Data   - Style2 2 2 3" xfId="48965"/>
    <cellStyle name="Data   - Style2 2 2 4" xfId="49138"/>
    <cellStyle name="Data   - Style2 2 2 5" xfId="49305"/>
    <cellStyle name="Data   - Style2 2 3" xfId="48515"/>
    <cellStyle name="Data   - Style2 2 3 2" xfId="48796"/>
    <cellStyle name="Data   - Style2 2 3 3" xfId="48978"/>
    <cellStyle name="Data   - Style2 2 3 4" xfId="49151"/>
    <cellStyle name="Data   - Style2 2 3 5" xfId="49318"/>
    <cellStyle name="Data   - Style2 2 4" xfId="48641"/>
    <cellStyle name="Data   - Style2 2 4 2" xfId="48942"/>
    <cellStyle name="Data   - Style2 2 4 3" xfId="49114"/>
    <cellStyle name="Data   - Style2 2 4 4" xfId="49286"/>
    <cellStyle name="Data   - Style2 2 4 5" xfId="49451"/>
    <cellStyle name="Data   - Style2 2 5" xfId="48675"/>
    <cellStyle name="Data   - Style2 2 6" xfId="48075"/>
    <cellStyle name="Data   - Style2 2 7" xfId="48713"/>
    <cellStyle name="Data   - Style2 2 8" xfId="48758"/>
    <cellStyle name="Data   - Style2 3" xfId="42023"/>
    <cellStyle name="Data   - Style2 3 2" xfId="44426"/>
    <cellStyle name="Data   - Style2 3 2 2" xfId="48779"/>
    <cellStyle name="Data   - Style2 3 2 3" xfId="48961"/>
    <cellStyle name="Data   - Style2 3 2 4" xfId="49134"/>
    <cellStyle name="Data   - Style2 3 2 5" xfId="49301"/>
    <cellStyle name="Data   - Style2 3 3" xfId="48399"/>
    <cellStyle name="Data   - Style2 3 3 2" xfId="48723"/>
    <cellStyle name="Data   - Style2 3 3 3" xfId="47848"/>
    <cellStyle name="Data   - Style2 3 3 4" xfId="48433"/>
    <cellStyle name="Data   - Style2 3 3 5" xfId="48419"/>
    <cellStyle name="Data   - Style2 3 4" xfId="48638"/>
    <cellStyle name="Data   - Style2 3 4 2" xfId="48939"/>
    <cellStyle name="Data   - Style2 3 4 3" xfId="49111"/>
    <cellStyle name="Data   - Style2 3 4 4" xfId="49283"/>
    <cellStyle name="Data   - Style2 3 4 5" xfId="49448"/>
    <cellStyle name="Data   - Style2 3 5" xfId="48670"/>
    <cellStyle name="Data   - Style2 3 6" xfId="48656"/>
    <cellStyle name="Data   - Style2 3 7" xfId="48673"/>
    <cellStyle name="Data   - Style2 3 8" xfId="48742"/>
    <cellStyle name="Data   - Style2 4" xfId="42326"/>
    <cellStyle name="Data   - Style2 4 2" xfId="44428"/>
    <cellStyle name="Data   - Style2 4 3" xfId="44427"/>
    <cellStyle name="Data   - Style2 4 4" xfId="48697"/>
    <cellStyle name="Data   - Style2 4 5" xfId="47918"/>
    <cellStyle name="Data   - Style2 4 6" xfId="48705"/>
    <cellStyle name="Data   - Style2 4 7" xfId="47946"/>
    <cellStyle name="Data   - Style2 5" xfId="42393"/>
    <cellStyle name="Data   - Style2 5 2" xfId="44429"/>
    <cellStyle name="Data   - Style2 5 3" xfId="48725"/>
    <cellStyle name="Data   - Style2 5 4" xfId="47919"/>
    <cellStyle name="Data   - Style2 5 5" xfId="48634"/>
    <cellStyle name="Data   - Style2 5 6" xfId="48072"/>
    <cellStyle name="Data   - Style2 6" xfId="44430"/>
    <cellStyle name="Data   - Style2 6 2" xfId="48871"/>
    <cellStyle name="Data   - Style2 6 3" xfId="49053"/>
    <cellStyle name="Data   - Style2 6 4" xfId="49225"/>
    <cellStyle name="Data   - Style2 6 5" xfId="49393"/>
    <cellStyle name="Data   - Style2 7" xfId="44431"/>
    <cellStyle name="Data   - Style2 7 2" xfId="48839"/>
    <cellStyle name="Data   - Style2 7 3" xfId="49020"/>
    <cellStyle name="Data   - Style2 7 4" xfId="49192"/>
    <cellStyle name="Data   - Style2 7 5" xfId="49361"/>
    <cellStyle name="Data   - Style2 8" xfId="47643"/>
    <cellStyle name="Data   - Style2 9" xfId="47965"/>
    <cellStyle name="Date" xfId="727"/>
    <cellStyle name="Date 2" xfId="11397"/>
    <cellStyle name="Date 2 2" xfId="47644"/>
    <cellStyle name="Date 3" xfId="11398"/>
    <cellStyle name="Date 4" xfId="11399"/>
    <cellStyle name="Date 5" xfId="44432"/>
    <cellStyle name="Date Short" xfId="1477"/>
    <cellStyle name="Date_TDI Accounts 2006 30-03-07 - with cash flow" xfId="11400"/>
    <cellStyle name="Debit" xfId="1478"/>
    <cellStyle name="Debit subtotal" xfId="1479"/>
    <cellStyle name="Debit subtotal 2" xfId="11401"/>
    <cellStyle name="Debit Total" xfId="1480"/>
    <cellStyle name="Debit_Board docs RR" xfId="1481"/>
    <cellStyle name="Define your own named style" xfId="1482"/>
    <cellStyle name="DELTA" xfId="11402"/>
    <cellStyle name="Description" xfId="468"/>
    <cellStyle name="Description 2" xfId="11403"/>
    <cellStyle name="Dezimal [0]_BINV" xfId="44433"/>
    <cellStyle name="Dezimal_BINV" xfId="44434"/>
    <cellStyle name="Dia" xfId="11404"/>
    <cellStyle name="Dollar" xfId="216"/>
    <cellStyle name="Dollar 2" xfId="1483"/>
    <cellStyle name="Dollar 2 2" xfId="11405"/>
    <cellStyle name="Dollar 2 3" xfId="2668"/>
    <cellStyle name="Dollar 3" xfId="2669"/>
    <cellStyle name="Dollar 4" xfId="11406"/>
    <cellStyle name="Dollar 5" xfId="11407"/>
    <cellStyle name="Dollar_Annual Accounts 2008" xfId="11408"/>
    <cellStyle name="Draw lines around data in range" xfId="1484"/>
    <cellStyle name="Draw lines around data in range 2" xfId="11409"/>
    <cellStyle name="Draw shadow and lines within range" xfId="1485"/>
    <cellStyle name="Draw shadow and lines within range 2" xfId="11410"/>
    <cellStyle name="Emphasis 1" xfId="11411"/>
    <cellStyle name="Emphasis 2" xfId="11412"/>
    <cellStyle name="Emphasis 3" xfId="11413"/>
    <cellStyle name="Encabez1" xfId="11414"/>
    <cellStyle name="Encabez2" xfId="11415"/>
    <cellStyle name="Enlarge title text, yellow on blue" xfId="1486"/>
    <cellStyle name="Enter Currency (0)" xfId="469"/>
    <cellStyle name="Enter Currency (0) 2" xfId="1487"/>
    <cellStyle name="Enter Currency (0) 2 2" xfId="2670"/>
    <cellStyle name="Enter Currency (0) 3" xfId="1488"/>
    <cellStyle name="Enter Currency (0) 3 2" xfId="11416"/>
    <cellStyle name="Enter Currency (0) 4" xfId="1489"/>
    <cellStyle name="Enter Currency (0)_Consumer_Annexures_Tatheer_Samba" xfId="11417"/>
    <cellStyle name="Enter Currency (2)" xfId="1490"/>
    <cellStyle name="Enter Currency (2) 2" xfId="11418"/>
    <cellStyle name="Enter Currency (2) 3" xfId="44435"/>
    <cellStyle name="Enter Units (0)" xfId="1491"/>
    <cellStyle name="Enter Units (0) 2" xfId="44436"/>
    <cellStyle name="Enter Units (1)" xfId="1492"/>
    <cellStyle name="Enter Units (1) 2" xfId="44437"/>
    <cellStyle name="Enter Units (2)" xfId="1493"/>
    <cellStyle name="Enter Units (2) 2" xfId="44438"/>
    <cellStyle name="Entered" xfId="470"/>
    <cellStyle name="Entered 2" xfId="11419"/>
    <cellStyle name="Euro" xfId="217"/>
    <cellStyle name="Euro 10" xfId="36995"/>
    <cellStyle name="Euro 11" xfId="38664"/>
    <cellStyle name="Euro 12" xfId="39487"/>
    <cellStyle name="Euro 13" xfId="44439"/>
    <cellStyle name="Euro 14" xfId="44440"/>
    <cellStyle name="Euro 15" xfId="44441"/>
    <cellStyle name="Euro 16" xfId="44442"/>
    <cellStyle name="Euro 17" xfId="44443"/>
    <cellStyle name="Euro 18" xfId="44444"/>
    <cellStyle name="Euro 19" xfId="44445"/>
    <cellStyle name="Euro 2" xfId="471"/>
    <cellStyle name="Euro 2 2" xfId="1494"/>
    <cellStyle name="Euro 2 3" xfId="1495"/>
    <cellStyle name="Euro 20" xfId="44446"/>
    <cellStyle name="Euro 21" xfId="44447"/>
    <cellStyle name="Euro 3" xfId="472"/>
    <cellStyle name="Euro 3 2" xfId="2555"/>
    <cellStyle name="Euro 4" xfId="473"/>
    <cellStyle name="Euro 4 10" xfId="39181"/>
    <cellStyle name="Euro 4 2" xfId="1496"/>
    <cellStyle name="Euro 4 3" xfId="1497"/>
    <cellStyle name="Euro 4 4" xfId="11420"/>
    <cellStyle name="Euro 4 4 2" xfId="36500"/>
    <cellStyle name="Euro 4 5" xfId="37070"/>
    <cellStyle name="Euro 4 6" xfId="37377"/>
    <cellStyle name="Euro 4 7" xfId="38603"/>
    <cellStyle name="Euro 4 8" xfId="36526"/>
    <cellStyle name="Euro 4 9" xfId="39108"/>
    <cellStyle name="Euro 5" xfId="474"/>
    <cellStyle name="Euro 5 2" xfId="11421"/>
    <cellStyle name="Euro 6" xfId="36394"/>
    <cellStyle name="Euro 7" xfId="36584"/>
    <cellStyle name="Euro 8" xfId="36337"/>
    <cellStyle name="Euro 9" xfId="37144"/>
    <cellStyle name="Excel Built-in Normal" xfId="11422"/>
    <cellStyle name="Explanatory Text" xfId="218" builtinId="53" customBuiltin="1"/>
    <cellStyle name="Explanatory Text 10" xfId="11423"/>
    <cellStyle name="Explanatory Text 11" xfId="11424"/>
    <cellStyle name="Explanatory Text 12" xfId="11425"/>
    <cellStyle name="Explanatory Text 13" xfId="2671"/>
    <cellStyle name="Explanatory Text 13 2" xfId="44448"/>
    <cellStyle name="Explanatory Text 14" xfId="44449"/>
    <cellStyle name="Explanatory Text 15" xfId="44450"/>
    <cellStyle name="Explanatory Text 16" xfId="44451"/>
    <cellStyle name="Explanatory Text 17" xfId="44452"/>
    <cellStyle name="Explanatory Text 2" xfId="219"/>
    <cellStyle name="Explanatory Text 2 10" xfId="40031"/>
    <cellStyle name="Explanatory Text 2 11" xfId="47908"/>
    <cellStyle name="Explanatory Text 2 2" xfId="1498"/>
    <cellStyle name="Explanatory Text 2 2 2" xfId="11426"/>
    <cellStyle name="Explanatory Text 2 2 3" xfId="44453"/>
    <cellStyle name="Explanatory Text 2 3" xfId="1499"/>
    <cellStyle name="Explanatory Text 2 3 2" xfId="44454"/>
    <cellStyle name="Explanatory Text 2 4" xfId="1500"/>
    <cellStyle name="Explanatory Text 2 4 2" xfId="36502"/>
    <cellStyle name="Explanatory Text 2 5" xfId="37071"/>
    <cellStyle name="Explanatory Text 2 6" xfId="36613"/>
    <cellStyle name="Explanatory Text 2 7" xfId="37042"/>
    <cellStyle name="Explanatory Text 2 8" xfId="37942"/>
    <cellStyle name="Explanatory Text 2 9" xfId="38135"/>
    <cellStyle name="Explanatory Text 3" xfId="220"/>
    <cellStyle name="Explanatory Text 3 2" xfId="35670"/>
    <cellStyle name="Explanatory Text 4" xfId="221"/>
    <cellStyle name="Explanatory Text 5" xfId="222"/>
    <cellStyle name="Explanatory Text 6" xfId="11427"/>
    <cellStyle name="Explanatory Text 6 2" xfId="48460"/>
    <cellStyle name="Explanatory Text 7" xfId="11428"/>
    <cellStyle name="Explanatory Text 8" xfId="11429"/>
    <cellStyle name="Explanatory Text 9" xfId="11430"/>
    <cellStyle name="Feature" xfId="475"/>
    <cellStyle name="Feature 2" xfId="11431"/>
    <cellStyle name="Filled In" xfId="11432"/>
    <cellStyle name="Fixed" xfId="223"/>
    <cellStyle name="Fixed 10" xfId="11433"/>
    <cellStyle name="Fixed 11" xfId="11434"/>
    <cellStyle name="Fixed 12" xfId="11435"/>
    <cellStyle name="Fixed 13" xfId="11436"/>
    <cellStyle name="Fixed 14" xfId="11437"/>
    <cellStyle name="Fixed 15" xfId="11438"/>
    <cellStyle name="Fixed 16" xfId="11439"/>
    <cellStyle name="Fixed 17" xfId="11440"/>
    <cellStyle name="Fixed 18" xfId="11441"/>
    <cellStyle name="Fixed 19" xfId="11442"/>
    <cellStyle name="Fixed 2" xfId="224"/>
    <cellStyle name="Fixed 2 10" xfId="11443"/>
    <cellStyle name="Fixed 2 11" xfId="11444"/>
    <cellStyle name="Fixed 2 12" xfId="11445"/>
    <cellStyle name="Fixed 2 13" xfId="11446"/>
    <cellStyle name="Fixed 2 14" xfId="11447"/>
    <cellStyle name="Fixed 2 15" xfId="11448"/>
    <cellStyle name="Fixed 2 16" xfId="11449"/>
    <cellStyle name="Fixed 2 17" xfId="11450"/>
    <cellStyle name="Fixed 2 18" xfId="11451"/>
    <cellStyle name="Fixed 2 19" xfId="11452"/>
    <cellStyle name="Fixed 2 2" xfId="1501"/>
    <cellStyle name="Fixed 2 2 10" xfId="11454"/>
    <cellStyle name="Fixed 2 2 11" xfId="11455"/>
    <cellStyle name="Fixed 2 2 12" xfId="11456"/>
    <cellStyle name="Fixed 2 2 13" xfId="11457"/>
    <cellStyle name="Fixed 2 2 14" xfId="11458"/>
    <cellStyle name="Fixed 2 2 15" xfId="11459"/>
    <cellStyle name="Fixed 2 2 16" xfId="11460"/>
    <cellStyle name="Fixed 2 2 17" xfId="11461"/>
    <cellStyle name="Fixed 2 2 18" xfId="11462"/>
    <cellStyle name="Fixed 2 2 19" xfId="11463"/>
    <cellStyle name="Fixed 2 2 2" xfId="11464"/>
    <cellStyle name="Fixed 2 2 2 10" xfId="11465"/>
    <cellStyle name="Fixed 2 2 2 11" xfId="11466"/>
    <cellStyle name="Fixed 2 2 2 12" xfId="11467"/>
    <cellStyle name="Fixed 2 2 2 13" xfId="11468"/>
    <cellStyle name="Fixed 2 2 2 14" xfId="11469"/>
    <cellStyle name="Fixed 2 2 2 15" xfId="11470"/>
    <cellStyle name="Fixed 2 2 2 16" xfId="11471"/>
    <cellStyle name="Fixed 2 2 2 17" xfId="11472"/>
    <cellStyle name="Fixed 2 2 2 18" xfId="11473"/>
    <cellStyle name="Fixed 2 2 2 19" xfId="11474"/>
    <cellStyle name="Fixed 2 2 2 2" xfId="11475"/>
    <cellStyle name="Fixed 2 2 2 2 10" xfId="11476"/>
    <cellStyle name="Fixed 2 2 2 2 11" xfId="11477"/>
    <cellStyle name="Fixed 2 2 2 2 12" xfId="11478"/>
    <cellStyle name="Fixed 2 2 2 2 13" xfId="11479"/>
    <cellStyle name="Fixed 2 2 2 2 14" xfId="11480"/>
    <cellStyle name="Fixed 2 2 2 2 15" xfId="11481"/>
    <cellStyle name="Fixed 2 2 2 2 16" xfId="11482"/>
    <cellStyle name="Fixed 2 2 2 2 17" xfId="11483"/>
    <cellStyle name="Fixed 2 2 2 2 18" xfId="11484"/>
    <cellStyle name="Fixed 2 2 2 2 19" xfId="11485"/>
    <cellStyle name="Fixed 2 2 2 2 2" xfId="11486"/>
    <cellStyle name="Fixed 2 2 2 2 2 2" xfId="11487"/>
    <cellStyle name="Fixed 2 2 2 2 20" xfId="11488"/>
    <cellStyle name="Fixed 2 2 2 2 21" xfId="11489"/>
    <cellStyle name="Fixed 2 2 2 2 22" xfId="11490"/>
    <cellStyle name="Fixed 2 2 2 2 23" xfId="11491"/>
    <cellStyle name="Fixed 2 2 2 2 24" xfId="11492"/>
    <cellStyle name="Fixed 2 2 2 2 25" xfId="11493"/>
    <cellStyle name="Fixed 2 2 2 2 26" xfId="11494"/>
    <cellStyle name="Fixed 2 2 2 2 3" xfId="11495"/>
    <cellStyle name="Fixed 2 2 2 2 4" xfId="11496"/>
    <cellStyle name="Fixed 2 2 2 2 5" xfId="11497"/>
    <cellStyle name="Fixed 2 2 2 2 6" xfId="11498"/>
    <cellStyle name="Fixed 2 2 2 2 7" xfId="11499"/>
    <cellStyle name="Fixed 2 2 2 2 8" xfId="11500"/>
    <cellStyle name="Fixed 2 2 2 2 9" xfId="11501"/>
    <cellStyle name="Fixed 2 2 2 20" xfId="11502"/>
    <cellStyle name="Fixed 2 2 2 21" xfId="11503"/>
    <cellStyle name="Fixed 2 2 2 22" xfId="11504"/>
    <cellStyle name="Fixed 2 2 2 23" xfId="11505"/>
    <cellStyle name="Fixed 2 2 2 24" xfId="11506"/>
    <cellStyle name="Fixed 2 2 2 25" xfId="11507"/>
    <cellStyle name="Fixed 2 2 2 26" xfId="11508"/>
    <cellStyle name="Fixed 2 2 2 27" xfId="11509"/>
    <cellStyle name="Fixed 2 2 2 3" xfId="11510"/>
    <cellStyle name="Fixed 2 2 2 4" xfId="11511"/>
    <cellStyle name="Fixed 2 2 2 5" xfId="11512"/>
    <cellStyle name="Fixed 2 2 2 6" xfId="11513"/>
    <cellStyle name="Fixed 2 2 2 7" xfId="11514"/>
    <cellStyle name="Fixed 2 2 2 8" xfId="11515"/>
    <cellStyle name="Fixed 2 2 2 9" xfId="11516"/>
    <cellStyle name="Fixed 2 2 20" xfId="11517"/>
    <cellStyle name="Fixed 2 2 21" xfId="11518"/>
    <cellStyle name="Fixed 2 2 22" xfId="11519"/>
    <cellStyle name="Fixed 2 2 23" xfId="11520"/>
    <cellStyle name="Fixed 2 2 24" xfId="11521"/>
    <cellStyle name="Fixed 2 2 25" xfId="11522"/>
    <cellStyle name="Fixed 2 2 26" xfId="11523"/>
    <cellStyle name="Fixed 2 2 27" xfId="11524"/>
    <cellStyle name="Fixed 2 2 28" xfId="11525"/>
    <cellStyle name="Fixed 2 2 29" xfId="11526"/>
    <cellStyle name="Fixed 2 2 3" xfId="11527"/>
    <cellStyle name="Fixed 2 2 30" xfId="11528"/>
    <cellStyle name="Fixed 2 2 31" xfId="11529"/>
    <cellStyle name="Fixed 2 2 32" xfId="11530"/>
    <cellStyle name="Fixed 2 2 33" xfId="11531"/>
    <cellStyle name="Fixed 2 2 34" xfId="11532"/>
    <cellStyle name="Fixed 2 2 35" xfId="11533"/>
    <cellStyle name="Fixed 2 2 36" xfId="11534"/>
    <cellStyle name="Fixed 2 2 37" xfId="11535"/>
    <cellStyle name="Fixed 2 2 38" xfId="11453"/>
    <cellStyle name="Fixed 2 2 4" xfId="11536"/>
    <cellStyle name="Fixed 2 2 5" xfId="11537"/>
    <cellStyle name="Fixed 2 2 6" xfId="11538"/>
    <cellStyle name="Fixed 2 2 7" xfId="11539"/>
    <cellStyle name="Fixed 2 2 8" xfId="11540"/>
    <cellStyle name="Fixed 2 2 9" xfId="11541"/>
    <cellStyle name="Fixed 2 20" xfId="11542"/>
    <cellStyle name="Fixed 2 21" xfId="11543"/>
    <cellStyle name="Fixed 2 22" xfId="11544"/>
    <cellStyle name="Fixed 2 23" xfId="11545"/>
    <cellStyle name="Fixed 2 24" xfId="11546"/>
    <cellStyle name="Fixed 2 25" xfId="11547"/>
    <cellStyle name="Fixed 2 26" xfId="11548"/>
    <cellStyle name="Fixed 2 27" xfId="11549"/>
    <cellStyle name="Fixed 2 28" xfId="11550"/>
    <cellStyle name="Fixed 2 29" xfId="11551"/>
    <cellStyle name="Fixed 2 3" xfId="1502"/>
    <cellStyle name="Fixed 2 3 10" xfId="11552"/>
    <cellStyle name="Fixed 2 3 11" xfId="11553"/>
    <cellStyle name="Fixed 2 3 12" xfId="11554"/>
    <cellStyle name="Fixed 2 3 13" xfId="11555"/>
    <cellStyle name="Fixed 2 3 2" xfId="11556"/>
    <cellStyle name="Fixed 2 3 2 10" xfId="11557"/>
    <cellStyle name="Fixed 2 3 2 11" xfId="11558"/>
    <cellStyle name="Fixed 2 3 2 12" xfId="11559"/>
    <cellStyle name="Fixed 2 3 2 13" xfId="11560"/>
    <cellStyle name="Fixed 2 3 2 2" xfId="11561"/>
    <cellStyle name="Fixed 2 3 2 3" xfId="11562"/>
    <cellStyle name="Fixed 2 3 2 4" xfId="11563"/>
    <cellStyle name="Fixed 2 3 2 5" xfId="11564"/>
    <cellStyle name="Fixed 2 3 2 6" xfId="11565"/>
    <cellStyle name="Fixed 2 3 2 7" xfId="11566"/>
    <cellStyle name="Fixed 2 3 2 8" xfId="11567"/>
    <cellStyle name="Fixed 2 3 2 9" xfId="11568"/>
    <cellStyle name="Fixed 2 3 3" xfId="11569"/>
    <cellStyle name="Fixed 2 3 4" xfId="11570"/>
    <cellStyle name="Fixed 2 3 5" xfId="11571"/>
    <cellStyle name="Fixed 2 3 6" xfId="11572"/>
    <cellStyle name="Fixed 2 3 7" xfId="11573"/>
    <cellStyle name="Fixed 2 3 8" xfId="11574"/>
    <cellStyle name="Fixed 2 3 9" xfId="11575"/>
    <cellStyle name="Fixed 2 30" xfId="11576"/>
    <cellStyle name="Fixed 2 31" xfId="11577"/>
    <cellStyle name="Fixed 2 32" xfId="11578"/>
    <cellStyle name="Fixed 2 33" xfId="11579"/>
    <cellStyle name="Fixed 2 34" xfId="11580"/>
    <cellStyle name="Fixed 2 35" xfId="11581"/>
    <cellStyle name="Fixed 2 36" xfId="11582"/>
    <cellStyle name="Fixed 2 37" xfId="11583"/>
    <cellStyle name="Fixed 2 4" xfId="11584"/>
    <cellStyle name="Fixed 2 5" xfId="11585"/>
    <cellStyle name="Fixed 2 6" xfId="11586"/>
    <cellStyle name="Fixed 2 7" xfId="11587"/>
    <cellStyle name="Fixed 2 8" xfId="11588"/>
    <cellStyle name="Fixed 2 9" xfId="11589"/>
    <cellStyle name="Fixed 20" xfId="11590"/>
    <cellStyle name="Fixed 21" xfId="11591"/>
    <cellStyle name="Fixed 22" xfId="11592"/>
    <cellStyle name="Fixed 23" xfId="11593"/>
    <cellStyle name="Fixed 24" xfId="11594"/>
    <cellStyle name="Fixed 24 10" xfId="11595"/>
    <cellStyle name="Fixed 24 11" xfId="11596"/>
    <cellStyle name="Fixed 24 12" xfId="11597"/>
    <cellStyle name="Fixed 24 13" xfId="11598"/>
    <cellStyle name="Fixed 24 14" xfId="11599"/>
    <cellStyle name="Fixed 24 15" xfId="11600"/>
    <cellStyle name="Fixed 24 16" xfId="11601"/>
    <cellStyle name="Fixed 24 17" xfId="11602"/>
    <cellStyle name="Fixed 24 18" xfId="11603"/>
    <cellStyle name="Fixed 24 19" xfId="11604"/>
    <cellStyle name="Fixed 24 2" xfId="11605"/>
    <cellStyle name="Fixed 24 2 10" xfId="11606"/>
    <cellStyle name="Fixed 24 2 11" xfId="11607"/>
    <cellStyle name="Fixed 24 2 12" xfId="11608"/>
    <cellStyle name="Fixed 24 2 13" xfId="11609"/>
    <cellStyle name="Fixed 24 2 14" xfId="11610"/>
    <cellStyle name="Fixed 24 2 15" xfId="11611"/>
    <cellStyle name="Fixed 24 2 16" xfId="11612"/>
    <cellStyle name="Fixed 24 2 17" xfId="11613"/>
    <cellStyle name="Fixed 24 2 18" xfId="11614"/>
    <cellStyle name="Fixed 24 2 19" xfId="11615"/>
    <cellStyle name="Fixed 24 2 2" xfId="11616"/>
    <cellStyle name="Fixed 24 2 20" xfId="11617"/>
    <cellStyle name="Fixed 24 2 21" xfId="11618"/>
    <cellStyle name="Fixed 24 2 22" xfId="11619"/>
    <cellStyle name="Fixed 24 2 23" xfId="11620"/>
    <cellStyle name="Fixed 24 2 24" xfId="11621"/>
    <cellStyle name="Fixed 24 2 25" xfId="11622"/>
    <cellStyle name="Fixed 24 2 26" xfId="11623"/>
    <cellStyle name="Fixed 24 2 3" xfId="11624"/>
    <cellStyle name="Fixed 24 2 4" xfId="11625"/>
    <cellStyle name="Fixed 24 2 5" xfId="11626"/>
    <cellStyle name="Fixed 24 2 6" xfId="11627"/>
    <cellStyle name="Fixed 24 2 7" xfId="11628"/>
    <cellStyle name="Fixed 24 2 8" xfId="11629"/>
    <cellStyle name="Fixed 24 2 9" xfId="11630"/>
    <cellStyle name="Fixed 24 20" xfId="11631"/>
    <cellStyle name="Fixed 24 21" xfId="11632"/>
    <cellStyle name="Fixed 24 22" xfId="11633"/>
    <cellStyle name="Fixed 24 23" xfId="11634"/>
    <cellStyle name="Fixed 24 24" xfId="11635"/>
    <cellStyle name="Fixed 24 25" xfId="11636"/>
    <cellStyle name="Fixed 24 26" xfId="11637"/>
    <cellStyle name="Fixed 24 3" xfId="11638"/>
    <cellStyle name="Fixed 24 4" xfId="11639"/>
    <cellStyle name="Fixed 24 5" xfId="11640"/>
    <cellStyle name="Fixed 24 6" xfId="11641"/>
    <cellStyle name="Fixed 24 7" xfId="11642"/>
    <cellStyle name="Fixed 24 8" xfId="11643"/>
    <cellStyle name="Fixed 24 9" xfId="11644"/>
    <cellStyle name="Fixed 25" xfId="11645"/>
    <cellStyle name="Fixed 26" xfId="11646"/>
    <cellStyle name="Fixed 27" xfId="11647"/>
    <cellStyle name="Fixed 28" xfId="11648"/>
    <cellStyle name="Fixed 29" xfId="11649"/>
    <cellStyle name="Fixed 3" xfId="476"/>
    <cellStyle name="Fixed 30" xfId="11650"/>
    <cellStyle name="Fixed 31" xfId="11651"/>
    <cellStyle name="Fixed 32" xfId="11652"/>
    <cellStyle name="Fixed 33" xfId="11653"/>
    <cellStyle name="Fixed 34" xfId="11654"/>
    <cellStyle name="Fixed 35" xfId="11655"/>
    <cellStyle name="Fixed 35 10" xfId="11656"/>
    <cellStyle name="Fixed 35 11" xfId="11657"/>
    <cellStyle name="Fixed 35 12" xfId="11658"/>
    <cellStyle name="Fixed 35 13" xfId="11659"/>
    <cellStyle name="Fixed 35 14" xfId="11660"/>
    <cellStyle name="Fixed 35 15" xfId="11661"/>
    <cellStyle name="Fixed 35 16" xfId="11662"/>
    <cellStyle name="Fixed 35 17" xfId="11663"/>
    <cellStyle name="Fixed 35 18" xfId="11664"/>
    <cellStyle name="Fixed 35 19" xfId="11665"/>
    <cellStyle name="Fixed 35 2" xfId="11666"/>
    <cellStyle name="Fixed 35 20" xfId="11667"/>
    <cellStyle name="Fixed 35 21" xfId="11668"/>
    <cellStyle name="Fixed 35 22" xfId="11669"/>
    <cellStyle name="Fixed 35 23" xfId="11670"/>
    <cellStyle name="Fixed 35 24" xfId="11671"/>
    <cellStyle name="Fixed 35 25" xfId="11672"/>
    <cellStyle name="Fixed 35 26" xfId="11673"/>
    <cellStyle name="Fixed 35 3" xfId="11674"/>
    <cellStyle name="Fixed 35 4" xfId="11675"/>
    <cellStyle name="Fixed 35 5" xfId="11676"/>
    <cellStyle name="Fixed 35 6" xfId="11677"/>
    <cellStyle name="Fixed 35 7" xfId="11678"/>
    <cellStyle name="Fixed 35 8" xfId="11679"/>
    <cellStyle name="Fixed 35 9" xfId="11680"/>
    <cellStyle name="Fixed 36" xfId="11681"/>
    <cellStyle name="Fixed 37" xfId="11682"/>
    <cellStyle name="Fixed 38" xfId="11683"/>
    <cellStyle name="Fixed 39" xfId="11684"/>
    <cellStyle name="Fixed 4" xfId="477"/>
    <cellStyle name="Fixed 4 2" xfId="11685"/>
    <cellStyle name="Fixed 40" xfId="11686"/>
    <cellStyle name="Fixed 41" xfId="11687"/>
    <cellStyle name="Fixed 42" xfId="11688"/>
    <cellStyle name="Fixed 43" xfId="11689"/>
    <cellStyle name="Fixed 44" xfId="11690"/>
    <cellStyle name="Fixed 45" xfId="11691"/>
    <cellStyle name="Fixed 46" xfId="11692"/>
    <cellStyle name="Fixed 47" xfId="11693"/>
    <cellStyle name="Fixed 48" xfId="11694"/>
    <cellStyle name="Fixed 49" xfId="11695"/>
    <cellStyle name="Fixed 5" xfId="478"/>
    <cellStyle name="Fixed 5 2" xfId="11696"/>
    <cellStyle name="Fixed 50" xfId="11697"/>
    <cellStyle name="Fixed 51" xfId="11698"/>
    <cellStyle name="Fixed 52" xfId="11699"/>
    <cellStyle name="Fixed 53" xfId="11700"/>
    <cellStyle name="Fixed 54" xfId="11701"/>
    <cellStyle name="Fixed 55" xfId="11702"/>
    <cellStyle name="Fixed 56" xfId="11703"/>
    <cellStyle name="Fixed 57" xfId="11704"/>
    <cellStyle name="Fixed 58" xfId="11705"/>
    <cellStyle name="Fixed 59" xfId="11706"/>
    <cellStyle name="Fixed 6" xfId="479"/>
    <cellStyle name="Fixed 6 2" xfId="11707"/>
    <cellStyle name="Fixed 60" xfId="11708"/>
    <cellStyle name="Fixed 61" xfId="11709"/>
    <cellStyle name="Fixed 62" xfId="11710"/>
    <cellStyle name="Fixed 63" xfId="11711"/>
    <cellStyle name="Fixed 64" xfId="11712"/>
    <cellStyle name="Fixed 65" xfId="11713"/>
    <cellStyle name="Fixed 7" xfId="11714"/>
    <cellStyle name="Fixed 8" xfId="11715"/>
    <cellStyle name="Fixed 8 2" xfId="11716"/>
    <cellStyle name="Fixed 9" xfId="11717"/>
    <cellStyle name="Fixed_5.2" xfId="44455"/>
    <cellStyle name="Followed Hyperlink" xfId="44456"/>
    <cellStyle name="Format a column of totals" xfId="1503"/>
    <cellStyle name="Format a row of totals" xfId="1504"/>
    <cellStyle name="Format a row of totals 2" xfId="11718"/>
    <cellStyle name="Format text as bold, black on yellow" xfId="1505"/>
    <cellStyle name="Format text as bold, black on yellow 2" xfId="11719"/>
    <cellStyle name="Good" xfId="225" builtinId="26" customBuiltin="1"/>
    <cellStyle name="Good 10" xfId="11720"/>
    <cellStyle name="Good 10 2" xfId="44457"/>
    <cellStyle name="Good 11" xfId="11721"/>
    <cellStyle name="Good 11 2" xfId="44458"/>
    <cellStyle name="Good 12" xfId="11722"/>
    <cellStyle name="Good 12 2" xfId="44459"/>
    <cellStyle name="Good 13" xfId="2672"/>
    <cellStyle name="Good 13 2" xfId="44460"/>
    <cellStyle name="Good 14" xfId="44461"/>
    <cellStyle name="Good 15" xfId="44462"/>
    <cellStyle name="Good 16" xfId="44463"/>
    <cellStyle name="Good 17" xfId="44464"/>
    <cellStyle name="Good 2" xfId="226"/>
    <cellStyle name="Good 2 10" xfId="39581"/>
    <cellStyle name="Good 2 11" xfId="47910"/>
    <cellStyle name="Good 2 2" xfId="1506"/>
    <cellStyle name="Good 2 2 10" xfId="39398"/>
    <cellStyle name="Good 2 2 11" xfId="44465"/>
    <cellStyle name="Good 2 2 2" xfId="1507"/>
    <cellStyle name="Good 2 2 3" xfId="1508"/>
    <cellStyle name="Good 2 2 4" xfId="11723"/>
    <cellStyle name="Good 2 2 4 2" xfId="36907"/>
    <cellStyle name="Good 2 2 5" xfId="37571"/>
    <cellStyle name="Good 2 2 6" xfId="37046"/>
    <cellStyle name="Good 2 2 7" xfId="38550"/>
    <cellStyle name="Good 2 2 8" xfId="37005"/>
    <cellStyle name="Good 2 2 9" xfId="38800"/>
    <cellStyle name="Good 2 3" xfId="1509"/>
    <cellStyle name="Good 2 3 2" xfId="44466"/>
    <cellStyle name="Good 2 4" xfId="1510"/>
    <cellStyle name="Good 2 4 2" xfId="36503"/>
    <cellStyle name="Good 2 5" xfId="36576"/>
    <cellStyle name="Good 2 6" xfId="36679"/>
    <cellStyle name="Good 2 7" xfId="36650"/>
    <cellStyle name="Good 2 8" xfId="39088"/>
    <cellStyle name="Good 2 9" xfId="39596"/>
    <cellStyle name="Good 3" xfId="227"/>
    <cellStyle name="Good 3 2" xfId="11724"/>
    <cellStyle name="Good 3 3" xfId="35671"/>
    <cellStyle name="Good 4" xfId="228"/>
    <cellStyle name="Good 4 2" xfId="35714"/>
    <cellStyle name="Good 5" xfId="229"/>
    <cellStyle name="Good 6" xfId="11725"/>
    <cellStyle name="Good 6 2" xfId="44467"/>
    <cellStyle name="Good 6 3" xfId="48451"/>
    <cellStyle name="Good 7" xfId="11726"/>
    <cellStyle name="Good 7 2" xfId="44468"/>
    <cellStyle name="Good 8" xfId="11727"/>
    <cellStyle name="Good 8 2" xfId="44469"/>
    <cellStyle name="Good 9" xfId="11728"/>
    <cellStyle name="Good 9 2" xfId="44470"/>
    <cellStyle name="Grey" xfId="230"/>
    <cellStyle name="Grey 2" xfId="1511"/>
    <cellStyle name="Grey 2 2" xfId="44471"/>
    <cellStyle name="Grey 3" xfId="1512"/>
    <cellStyle name="Grey 3 2" xfId="44472"/>
    <cellStyle name="Grey 4" xfId="11729"/>
    <cellStyle name="Grey 5" xfId="11730"/>
    <cellStyle name="Grey_10.3-11.1" xfId="11731"/>
    <cellStyle name="greyed" xfId="11732"/>
    <cellStyle name="Hdr1" xfId="11733"/>
    <cellStyle name="HEADER" xfId="11734"/>
    <cellStyle name="Header1" xfId="231"/>
    <cellStyle name="Header1 10" xfId="11735"/>
    <cellStyle name="Header1 11" xfId="11736"/>
    <cellStyle name="Header1 12" xfId="11737"/>
    <cellStyle name="Header1 13" xfId="11738"/>
    <cellStyle name="Header1 14" xfId="11739"/>
    <cellStyle name="Header1 15" xfId="11740"/>
    <cellStyle name="Header1 16" xfId="11741"/>
    <cellStyle name="Header1 17" xfId="11742"/>
    <cellStyle name="Header1 18" xfId="11743"/>
    <cellStyle name="Header1 19" xfId="11744"/>
    <cellStyle name="Header1 2" xfId="1513"/>
    <cellStyle name="Header1 2 10" xfId="11745"/>
    <cellStyle name="Header1 2 11" xfId="11746"/>
    <cellStyle name="Header1 2 12" xfId="11747"/>
    <cellStyle name="Header1 2 13" xfId="11748"/>
    <cellStyle name="Header1 2 14" xfId="11749"/>
    <cellStyle name="Header1 2 15" xfId="11750"/>
    <cellStyle name="Header1 2 16" xfId="11751"/>
    <cellStyle name="Header1 2 17" xfId="11752"/>
    <cellStyle name="Header1 2 18" xfId="11753"/>
    <cellStyle name="Header1 2 19" xfId="11754"/>
    <cellStyle name="Header1 2 2" xfId="11755"/>
    <cellStyle name="Header1 2 2 10" xfId="11756"/>
    <cellStyle name="Header1 2 2 11" xfId="11757"/>
    <cellStyle name="Header1 2 2 12" xfId="11758"/>
    <cellStyle name="Header1 2 2 13" xfId="11759"/>
    <cellStyle name="Header1 2 2 14" xfId="11760"/>
    <cellStyle name="Header1 2 2 15" xfId="11761"/>
    <cellStyle name="Header1 2 2 16" xfId="11762"/>
    <cellStyle name="Header1 2 2 17" xfId="11763"/>
    <cellStyle name="Header1 2 2 18" xfId="11764"/>
    <cellStyle name="Header1 2 2 19" xfId="11765"/>
    <cellStyle name="Header1 2 2 2" xfId="11766"/>
    <cellStyle name="Header1 2 2 2 10" xfId="11767"/>
    <cellStyle name="Header1 2 2 2 11" xfId="11768"/>
    <cellStyle name="Header1 2 2 2 12" xfId="11769"/>
    <cellStyle name="Header1 2 2 2 13" xfId="11770"/>
    <cellStyle name="Header1 2 2 2 14" xfId="11771"/>
    <cellStyle name="Header1 2 2 2 15" xfId="11772"/>
    <cellStyle name="Header1 2 2 2 16" xfId="11773"/>
    <cellStyle name="Header1 2 2 2 17" xfId="11774"/>
    <cellStyle name="Header1 2 2 2 18" xfId="11775"/>
    <cellStyle name="Header1 2 2 2 19" xfId="11776"/>
    <cellStyle name="Header1 2 2 2 2" xfId="11777"/>
    <cellStyle name="Header1 2 2 2 2 10" xfId="11778"/>
    <cellStyle name="Header1 2 2 2 2 11" xfId="11779"/>
    <cellStyle name="Header1 2 2 2 2 12" xfId="11780"/>
    <cellStyle name="Header1 2 2 2 2 13" xfId="11781"/>
    <cellStyle name="Header1 2 2 2 2 14" xfId="11782"/>
    <cellStyle name="Header1 2 2 2 2 15" xfId="11783"/>
    <cellStyle name="Header1 2 2 2 2 16" xfId="11784"/>
    <cellStyle name="Header1 2 2 2 2 17" xfId="11785"/>
    <cellStyle name="Header1 2 2 2 2 18" xfId="11786"/>
    <cellStyle name="Header1 2 2 2 2 19" xfId="11787"/>
    <cellStyle name="Header1 2 2 2 2 2" xfId="11788"/>
    <cellStyle name="Header1 2 2 2 2 20" xfId="11789"/>
    <cellStyle name="Header1 2 2 2 2 21" xfId="11790"/>
    <cellStyle name="Header1 2 2 2 2 22" xfId="11791"/>
    <cellStyle name="Header1 2 2 2 2 23" xfId="11792"/>
    <cellStyle name="Header1 2 2 2 2 24" xfId="11793"/>
    <cellStyle name="Header1 2 2 2 2 25" xfId="11794"/>
    <cellStyle name="Header1 2 2 2 2 26" xfId="11795"/>
    <cellStyle name="Header1 2 2 2 2 3" xfId="11796"/>
    <cellStyle name="Header1 2 2 2 2 4" xfId="11797"/>
    <cellStyle name="Header1 2 2 2 2 5" xfId="11798"/>
    <cellStyle name="Header1 2 2 2 2 6" xfId="11799"/>
    <cellStyle name="Header1 2 2 2 2 7" xfId="11800"/>
    <cellStyle name="Header1 2 2 2 2 8" xfId="11801"/>
    <cellStyle name="Header1 2 2 2 2 9" xfId="11802"/>
    <cellStyle name="Header1 2 2 2 20" xfId="11803"/>
    <cellStyle name="Header1 2 2 2 21" xfId="11804"/>
    <cellStyle name="Header1 2 2 2 22" xfId="11805"/>
    <cellStyle name="Header1 2 2 2 23" xfId="11806"/>
    <cellStyle name="Header1 2 2 2 24" xfId="11807"/>
    <cellStyle name="Header1 2 2 2 25" xfId="11808"/>
    <cellStyle name="Header1 2 2 2 26" xfId="11809"/>
    <cellStyle name="Header1 2 2 2 27" xfId="11810"/>
    <cellStyle name="Header1 2 2 2 3" xfId="11811"/>
    <cellStyle name="Header1 2 2 2 4" xfId="11812"/>
    <cellStyle name="Header1 2 2 2 5" xfId="11813"/>
    <cellStyle name="Header1 2 2 2 6" xfId="11814"/>
    <cellStyle name="Header1 2 2 2 7" xfId="11815"/>
    <cellStyle name="Header1 2 2 2 8" xfId="11816"/>
    <cellStyle name="Header1 2 2 2 9" xfId="11817"/>
    <cellStyle name="Header1 2 2 20" xfId="11818"/>
    <cellStyle name="Header1 2 2 21" xfId="11819"/>
    <cellStyle name="Header1 2 2 22" xfId="11820"/>
    <cellStyle name="Header1 2 2 23" xfId="11821"/>
    <cellStyle name="Header1 2 2 24" xfId="11822"/>
    <cellStyle name="Header1 2 2 25" xfId="11823"/>
    <cellStyle name="Header1 2 2 26" xfId="11824"/>
    <cellStyle name="Header1 2 2 27" xfId="11825"/>
    <cellStyle name="Header1 2 2 28" xfId="11826"/>
    <cellStyle name="Header1 2 2 29" xfId="11827"/>
    <cellStyle name="Header1 2 2 3" xfId="11828"/>
    <cellStyle name="Header1 2 2 30" xfId="11829"/>
    <cellStyle name="Header1 2 2 31" xfId="11830"/>
    <cellStyle name="Header1 2 2 32" xfId="11831"/>
    <cellStyle name="Header1 2 2 33" xfId="11832"/>
    <cellStyle name="Header1 2 2 34" xfId="11833"/>
    <cellStyle name="Header1 2 2 35" xfId="11834"/>
    <cellStyle name="Header1 2 2 36" xfId="11835"/>
    <cellStyle name="Header1 2 2 37" xfId="11836"/>
    <cellStyle name="Header1 2 2 4" xfId="11837"/>
    <cellStyle name="Header1 2 2 5" xfId="11838"/>
    <cellStyle name="Header1 2 2 6" xfId="11839"/>
    <cellStyle name="Header1 2 2 7" xfId="11840"/>
    <cellStyle name="Header1 2 2 8" xfId="11841"/>
    <cellStyle name="Header1 2 2 9" xfId="11842"/>
    <cellStyle name="Header1 2 20" xfId="11843"/>
    <cellStyle name="Header1 2 21" xfId="11844"/>
    <cellStyle name="Header1 2 22" xfId="11845"/>
    <cellStyle name="Header1 2 23" xfId="11846"/>
    <cellStyle name="Header1 2 24" xfId="11847"/>
    <cellStyle name="Header1 2 25" xfId="11848"/>
    <cellStyle name="Header1 2 26" xfId="11849"/>
    <cellStyle name="Header1 2 27" xfId="11850"/>
    <cellStyle name="Header1 2 28" xfId="11851"/>
    <cellStyle name="Header1 2 29" xfId="11852"/>
    <cellStyle name="Header1 2 3" xfId="11853"/>
    <cellStyle name="Header1 2 3 10" xfId="11854"/>
    <cellStyle name="Header1 2 3 11" xfId="11855"/>
    <cellStyle name="Header1 2 3 12" xfId="11856"/>
    <cellStyle name="Header1 2 3 13" xfId="11857"/>
    <cellStyle name="Header1 2 3 2" xfId="11858"/>
    <cellStyle name="Header1 2 3 2 10" xfId="11859"/>
    <cellStyle name="Header1 2 3 2 11" xfId="11860"/>
    <cellStyle name="Header1 2 3 2 12" xfId="11861"/>
    <cellStyle name="Header1 2 3 2 13" xfId="11862"/>
    <cellStyle name="Header1 2 3 2 2" xfId="11863"/>
    <cellStyle name="Header1 2 3 2 3" xfId="11864"/>
    <cellStyle name="Header1 2 3 2 4" xfId="11865"/>
    <cellStyle name="Header1 2 3 2 5" xfId="11866"/>
    <cellStyle name="Header1 2 3 2 6" xfId="11867"/>
    <cellStyle name="Header1 2 3 2 7" xfId="11868"/>
    <cellStyle name="Header1 2 3 2 8" xfId="11869"/>
    <cellStyle name="Header1 2 3 2 9" xfId="11870"/>
    <cellStyle name="Header1 2 3 3" xfId="11871"/>
    <cellStyle name="Header1 2 3 4" xfId="11872"/>
    <cellStyle name="Header1 2 3 5" xfId="11873"/>
    <cellStyle name="Header1 2 3 6" xfId="11874"/>
    <cellStyle name="Header1 2 3 7" xfId="11875"/>
    <cellStyle name="Header1 2 3 8" xfId="11876"/>
    <cellStyle name="Header1 2 3 9" xfId="11877"/>
    <cellStyle name="Header1 2 30" xfId="11878"/>
    <cellStyle name="Header1 2 31" xfId="11879"/>
    <cellStyle name="Header1 2 32" xfId="11880"/>
    <cellStyle name="Header1 2 33" xfId="11881"/>
    <cellStyle name="Header1 2 34" xfId="11882"/>
    <cellStyle name="Header1 2 35" xfId="11883"/>
    <cellStyle name="Header1 2 36" xfId="11884"/>
    <cellStyle name="Header1 2 37" xfId="11885"/>
    <cellStyle name="Header1 2 38" xfId="44473"/>
    <cellStyle name="Header1 2 4" xfId="11886"/>
    <cellStyle name="Header1 2 5" xfId="11887"/>
    <cellStyle name="Header1 2 6" xfId="11888"/>
    <cellStyle name="Header1 2 7" xfId="11889"/>
    <cellStyle name="Header1 2 8" xfId="11890"/>
    <cellStyle name="Header1 2 9" xfId="11891"/>
    <cellStyle name="Header1 20" xfId="11892"/>
    <cellStyle name="Header1 21" xfId="11893"/>
    <cellStyle name="Header1 22" xfId="11894"/>
    <cellStyle name="Header1 23" xfId="11895"/>
    <cellStyle name="Header1 24" xfId="11896"/>
    <cellStyle name="Header1 24 10" xfId="11897"/>
    <cellStyle name="Header1 24 11" xfId="11898"/>
    <cellStyle name="Header1 24 12" xfId="11899"/>
    <cellStyle name="Header1 24 13" xfId="11900"/>
    <cellStyle name="Header1 24 14" xfId="11901"/>
    <cellStyle name="Header1 24 15" xfId="11902"/>
    <cellStyle name="Header1 24 16" xfId="11903"/>
    <cellStyle name="Header1 24 17" xfId="11904"/>
    <cellStyle name="Header1 24 18" xfId="11905"/>
    <cellStyle name="Header1 24 19" xfId="11906"/>
    <cellStyle name="Header1 24 2" xfId="11907"/>
    <cellStyle name="Header1 24 2 10" xfId="11908"/>
    <cellStyle name="Header1 24 2 11" xfId="11909"/>
    <cellStyle name="Header1 24 2 12" xfId="11910"/>
    <cellStyle name="Header1 24 2 13" xfId="11911"/>
    <cellStyle name="Header1 24 2 14" xfId="11912"/>
    <cellStyle name="Header1 24 2 15" xfId="11913"/>
    <cellStyle name="Header1 24 2 16" xfId="11914"/>
    <cellStyle name="Header1 24 2 17" xfId="11915"/>
    <cellStyle name="Header1 24 2 18" xfId="11916"/>
    <cellStyle name="Header1 24 2 19" xfId="11917"/>
    <cellStyle name="Header1 24 2 2" xfId="11918"/>
    <cellStyle name="Header1 24 2 20" xfId="11919"/>
    <cellStyle name="Header1 24 2 21" xfId="11920"/>
    <cellStyle name="Header1 24 2 22" xfId="11921"/>
    <cellStyle name="Header1 24 2 23" xfId="11922"/>
    <cellStyle name="Header1 24 2 24" xfId="11923"/>
    <cellStyle name="Header1 24 2 25" xfId="11924"/>
    <cellStyle name="Header1 24 2 26" xfId="11925"/>
    <cellStyle name="Header1 24 2 3" xfId="11926"/>
    <cellStyle name="Header1 24 2 4" xfId="11927"/>
    <cellStyle name="Header1 24 2 5" xfId="11928"/>
    <cellStyle name="Header1 24 2 6" xfId="11929"/>
    <cellStyle name="Header1 24 2 7" xfId="11930"/>
    <cellStyle name="Header1 24 2 8" xfId="11931"/>
    <cellStyle name="Header1 24 2 9" xfId="11932"/>
    <cellStyle name="Header1 24 20" xfId="11933"/>
    <cellStyle name="Header1 24 21" xfId="11934"/>
    <cellStyle name="Header1 24 22" xfId="11935"/>
    <cellStyle name="Header1 24 23" xfId="11936"/>
    <cellStyle name="Header1 24 24" xfId="11937"/>
    <cellStyle name="Header1 24 25" xfId="11938"/>
    <cellStyle name="Header1 24 26" xfId="11939"/>
    <cellStyle name="Header1 24 3" xfId="11940"/>
    <cellStyle name="Header1 24 4" xfId="11941"/>
    <cellStyle name="Header1 24 5" xfId="11942"/>
    <cellStyle name="Header1 24 6" xfId="11943"/>
    <cellStyle name="Header1 24 7" xfId="11944"/>
    <cellStyle name="Header1 24 8" xfId="11945"/>
    <cellStyle name="Header1 24 9" xfId="11946"/>
    <cellStyle name="Header1 25" xfId="11947"/>
    <cellStyle name="Header1 26" xfId="11948"/>
    <cellStyle name="Header1 27" xfId="11949"/>
    <cellStyle name="Header1 28" xfId="11950"/>
    <cellStyle name="Header1 29" xfId="11951"/>
    <cellStyle name="Header1 3" xfId="11952"/>
    <cellStyle name="Header1 3 2" xfId="44474"/>
    <cellStyle name="Header1 30" xfId="11953"/>
    <cellStyle name="Header1 31" xfId="11954"/>
    <cellStyle name="Header1 32" xfId="11955"/>
    <cellStyle name="Header1 33" xfId="11956"/>
    <cellStyle name="Header1 34" xfId="11957"/>
    <cellStyle name="Header1 35" xfId="11958"/>
    <cellStyle name="Header1 35 10" xfId="11959"/>
    <cellStyle name="Header1 35 11" xfId="11960"/>
    <cellStyle name="Header1 35 12" xfId="11961"/>
    <cellStyle name="Header1 35 13" xfId="11962"/>
    <cellStyle name="Header1 35 14" xfId="11963"/>
    <cellStyle name="Header1 35 15" xfId="11964"/>
    <cellStyle name="Header1 35 16" xfId="11965"/>
    <cellStyle name="Header1 35 17" xfId="11966"/>
    <cellStyle name="Header1 35 18" xfId="11967"/>
    <cellStyle name="Header1 35 19" xfId="11968"/>
    <cellStyle name="Header1 35 2" xfId="11969"/>
    <cellStyle name="Header1 35 20" xfId="11970"/>
    <cellStyle name="Header1 35 21" xfId="11971"/>
    <cellStyle name="Header1 35 22" xfId="11972"/>
    <cellStyle name="Header1 35 23" xfId="11973"/>
    <cellStyle name="Header1 35 24" xfId="11974"/>
    <cellStyle name="Header1 35 25" xfId="11975"/>
    <cellStyle name="Header1 35 26" xfId="11976"/>
    <cellStyle name="Header1 35 3" xfId="11977"/>
    <cellStyle name="Header1 35 4" xfId="11978"/>
    <cellStyle name="Header1 35 5" xfId="11979"/>
    <cellStyle name="Header1 35 6" xfId="11980"/>
    <cellStyle name="Header1 35 7" xfId="11981"/>
    <cellStyle name="Header1 35 8" xfId="11982"/>
    <cellStyle name="Header1 35 9" xfId="11983"/>
    <cellStyle name="Header1 36" xfId="11984"/>
    <cellStyle name="Header1 37" xfId="11985"/>
    <cellStyle name="Header1 38" xfId="11986"/>
    <cellStyle name="Header1 39" xfId="11987"/>
    <cellStyle name="Header1 4" xfId="11988"/>
    <cellStyle name="Header1 40" xfId="11989"/>
    <cellStyle name="Header1 41" xfId="11990"/>
    <cellStyle name="Header1 42" xfId="11991"/>
    <cellStyle name="Header1 43" xfId="11992"/>
    <cellStyle name="Header1 44" xfId="11993"/>
    <cellStyle name="Header1 45" xfId="11994"/>
    <cellStyle name="Header1 46" xfId="11995"/>
    <cellStyle name="Header1 47" xfId="11996"/>
    <cellStyle name="Header1 48" xfId="11997"/>
    <cellStyle name="Header1 49" xfId="11998"/>
    <cellStyle name="Header1 5" xfId="11999"/>
    <cellStyle name="Header1 50" xfId="12000"/>
    <cellStyle name="Header1 51" xfId="12001"/>
    <cellStyle name="Header1 52" xfId="12002"/>
    <cellStyle name="Header1 53" xfId="12003"/>
    <cellStyle name="Header1 54" xfId="12004"/>
    <cellStyle name="Header1 55" xfId="12005"/>
    <cellStyle name="Header1 56" xfId="12006"/>
    <cellStyle name="Header1 57" xfId="12007"/>
    <cellStyle name="Header1 58" xfId="12008"/>
    <cellStyle name="Header1 59" xfId="12009"/>
    <cellStyle name="Header1 6" xfId="12010"/>
    <cellStyle name="Header1 60" xfId="12011"/>
    <cellStyle name="Header1 61" xfId="12012"/>
    <cellStyle name="Header1 62" xfId="12013"/>
    <cellStyle name="Header1 63" xfId="12014"/>
    <cellStyle name="Header1 64" xfId="12015"/>
    <cellStyle name="Header1 65" xfId="12016"/>
    <cellStyle name="Header1 7" xfId="12017"/>
    <cellStyle name="Header1 8" xfId="12018"/>
    <cellStyle name="Header1 8 2" xfId="12019"/>
    <cellStyle name="Header1 9" xfId="12020"/>
    <cellStyle name="Header2" xfId="232"/>
    <cellStyle name="Header2 10" xfId="12021"/>
    <cellStyle name="Header2 10 2" xfId="44475"/>
    <cellStyle name="Header2 11" xfId="12022"/>
    <cellStyle name="Header2 11 2" xfId="47645"/>
    <cellStyle name="Header2 12" xfId="12023"/>
    <cellStyle name="Header2 13" xfId="12024"/>
    <cellStyle name="Header2 14" xfId="12025"/>
    <cellStyle name="Header2 15" xfId="12026"/>
    <cellStyle name="Header2 16" xfId="12027"/>
    <cellStyle name="Header2 17" xfId="12028"/>
    <cellStyle name="Header2 18" xfId="12029"/>
    <cellStyle name="Header2 19" xfId="12030"/>
    <cellStyle name="Header2 2" xfId="1514"/>
    <cellStyle name="Header2 2 10" xfId="12031"/>
    <cellStyle name="Header2 2 11" xfId="12032"/>
    <cellStyle name="Header2 2 12" xfId="12033"/>
    <cellStyle name="Header2 2 13" xfId="12034"/>
    <cellStyle name="Header2 2 14" xfId="12035"/>
    <cellStyle name="Header2 2 15" xfId="12036"/>
    <cellStyle name="Header2 2 16" xfId="12037"/>
    <cellStyle name="Header2 2 17" xfId="12038"/>
    <cellStyle name="Header2 2 18" xfId="12039"/>
    <cellStyle name="Header2 2 19" xfId="12040"/>
    <cellStyle name="Header2 2 2" xfId="12041"/>
    <cellStyle name="Header2 2 2 10" xfId="12042"/>
    <cellStyle name="Header2 2 2 11" xfId="12043"/>
    <cellStyle name="Header2 2 2 12" xfId="12044"/>
    <cellStyle name="Header2 2 2 13" xfId="12045"/>
    <cellStyle name="Header2 2 2 14" xfId="12046"/>
    <cellStyle name="Header2 2 2 15" xfId="12047"/>
    <cellStyle name="Header2 2 2 16" xfId="12048"/>
    <cellStyle name="Header2 2 2 17" xfId="12049"/>
    <cellStyle name="Header2 2 2 18" xfId="12050"/>
    <cellStyle name="Header2 2 2 19" xfId="12051"/>
    <cellStyle name="Header2 2 2 2" xfId="12052"/>
    <cellStyle name="Header2 2 2 2 10" xfId="12053"/>
    <cellStyle name="Header2 2 2 2 11" xfId="12054"/>
    <cellStyle name="Header2 2 2 2 12" xfId="12055"/>
    <cellStyle name="Header2 2 2 2 13" xfId="12056"/>
    <cellStyle name="Header2 2 2 2 14" xfId="12057"/>
    <cellStyle name="Header2 2 2 2 15" xfId="12058"/>
    <cellStyle name="Header2 2 2 2 16" xfId="12059"/>
    <cellStyle name="Header2 2 2 2 17" xfId="12060"/>
    <cellStyle name="Header2 2 2 2 18" xfId="12061"/>
    <cellStyle name="Header2 2 2 2 19" xfId="12062"/>
    <cellStyle name="Header2 2 2 2 2" xfId="12063"/>
    <cellStyle name="Header2 2 2 2 2 10" xfId="12064"/>
    <cellStyle name="Header2 2 2 2 2 11" xfId="12065"/>
    <cellStyle name="Header2 2 2 2 2 12" xfId="12066"/>
    <cellStyle name="Header2 2 2 2 2 13" xfId="12067"/>
    <cellStyle name="Header2 2 2 2 2 14" xfId="12068"/>
    <cellStyle name="Header2 2 2 2 2 15" xfId="12069"/>
    <cellStyle name="Header2 2 2 2 2 16" xfId="12070"/>
    <cellStyle name="Header2 2 2 2 2 17" xfId="12071"/>
    <cellStyle name="Header2 2 2 2 2 18" xfId="12072"/>
    <cellStyle name="Header2 2 2 2 2 19" xfId="12073"/>
    <cellStyle name="Header2 2 2 2 2 2" xfId="12074"/>
    <cellStyle name="Header2 2 2 2 2 20" xfId="12075"/>
    <cellStyle name="Header2 2 2 2 2 21" xfId="12076"/>
    <cellStyle name="Header2 2 2 2 2 22" xfId="12077"/>
    <cellStyle name="Header2 2 2 2 2 23" xfId="12078"/>
    <cellStyle name="Header2 2 2 2 2 24" xfId="12079"/>
    <cellStyle name="Header2 2 2 2 2 25" xfId="12080"/>
    <cellStyle name="Header2 2 2 2 2 26" xfId="12081"/>
    <cellStyle name="Header2 2 2 2 2 3" xfId="12082"/>
    <cellStyle name="Header2 2 2 2 2 4" xfId="12083"/>
    <cellStyle name="Header2 2 2 2 2 5" xfId="12084"/>
    <cellStyle name="Header2 2 2 2 2 6" xfId="12085"/>
    <cellStyle name="Header2 2 2 2 2 7" xfId="12086"/>
    <cellStyle name="Header2 2 2 2 2 8" xfId="12087"/>
    <cellStyle name="Header2 2 2 2 2 9" xfId="12088"/>
    <cellStyle name="Header2 2 2 2 20" xfId="12089"/>
    <cellStyle name="Header2 2 2 2 21" xfId="12090"/>
    <cellStyle name="Header2 2 2 2 22" xfId="12091"/>
    <cellStyle name="Header2 2 2 2 23" xfId="12092"/>
    <cellStyle name="Header2 2 2 2 24" xfId="12093"/>
    <cellStyle name="Header2 2 2 2 25" xfId="12094"/>
    <cellStyle name="Header2 2 2 2 26" xfId="12095"/>
    <cellStyle name="Header2 2 2 2 27" xfId="12096"/>
    <cellStyle name="Header2 2 2 2 3" xfId="12097"/>
    <cellStyle name="Header2 2 2 2 4" xfId="12098"/>
    <cellStyle name="Header2 2 2 2 5" xfId="12099"/>
    <cellStyle name="Header2 2 2 2 6" xfId="12100"/>
    <cellStyle name="Header2 2 2 2 7" xfId="12101"/>
    <cellStyle name="Header2 2 2 2 8" xfId="12102"/>
    <cellStyle name="Header2 2 2 2 9" xfId="12103"/>
    <cellStyle name="Header2 2 2 20" xfId="12104"/>
    <cellStyle name="Header2 2 2 21" xfId="12105"/>
    <cellStyle name="Header2 2 2 22" xfId="12106"/>
    <cellStyle name="Header2 2 2 23" xfId="12107"/>
    <cellStyle name="Header2 2 2 24" xfId="12108"/>
    <cellStyle name="Header2 2 2 25" xfId="12109"/>
    <cellStyle name="Header2 2 2 26" xfId="12110"/>
    <cellStyle name="Header2 2 2 27" xfId="12111"/>
    <cellStyle name="Header2 2 2 28" xfId="12112"/>
    <cellStyle name="Header2 2 2 29" xfId="12113"/>
    <cellStyle name="Header2 2 2 3" xfId="12114"/>
    <cellStyle name="Header2 2 2 30" xfId="12115"/>
    <cellStyle name="Header2 2 2 31" xfId="12116"/>
    <cellStyle name="Header2 2 2 32" xfId="12117"/>
    <cellStyle name="Header2 2 2 33" xfId="12118"/>
    <cellStyle name="Header2 2 2 34" xfId="12119"/>
    <cellStyle name="Header2 2 2 35" xfId="12120"/>
    <cellStyle name="Header2 2 2 36" xfId="12121"/>
    <cellStyle name="Header2 2 2 37" xfId="12122"/>
    <cellStyle name="Header2 2 2 38" xfId="44477"/>
    <cellStyle name="Header2 2 2 39" xfId="48507"/>
    <cellStyle name="Header2 2 2 4" xfId="12123"/>
    <cellStyle name="Header2 2 2 40" xfId="48782"/>
    <cellStyle name="Header2 2 2 41" xfId="48964"/>
    <cellStyle name="Header2 2 2 42" xfId="49137"/>
    <cellStyle name="Header2 2 2 43" xfId="49304"/>
    <cellStyle name="Header2 2 2 5" xfId="12124"/>
    <cellStyle name="Header2 2 2 6" xfId="12125"/>
    <cellStyle name="Header2 2 2 7" xfId="12126"/>
    <cellStyle name="Header2 2 2 8" xfId="12127"/>
    <cellStyle name="Header2 2 2 9" xfId="12128"/>
    <cellStyle name="Header2 2 20" xfId="12129"/>
    <cellStyle name="Header2 2 21" xfId="12130"/>
    <cellStyle name="Header2 2 22" xfId="12131"/>
    <cellStyle name="Header2 2 23" xfId="12132"/>
    <cellStyle name="Header2 2 24" xfId="12133"/>
    <cellStyle name="Header2 2 25" xfId="12134"/>
    <cellStyle name="Header2 2 26" xfId="12135"/>
    <cellStyle name="Header2 2 27" xfId="12136"/>
    <cellStyle name="Header2 2 28" xfId="12137"/>
    <cellStyle name="Header2 2 29" xfId="12138"/>
    <cellStyle name="Header2 2 3" xfId="12139"/>
    <cellStyle name="Header2 2 3 10" xfId="12140"/>
    <cellStyle name="Header2 2 3 11" xfId="12141"/>
    <cellStyle name="Header2 2 3 12" xfId="12142"/>
    <cellStyle name="Header2 2 3 13" xfId="12143"/>
    <cellStyle name="Header2 2 3 14" xfId="44478"/>
    <cellStyle name="Header2 2 3 15" xfId="48577"/>
    <cellStyle name="Header2 2 3 16" xfId="48880"/>
    <cellStyle name="Header2 2 3 17" xfId="49062"/>
    <cellStyle name="Header2 2 3 18" xfId="49234"/>
    <cellStyle name="Header2 2 3 19" xfId="49402"/>
    <cellStyle name="Header2 2 3 2" xfId="12144"/>
    <cellStyle name="Header2 2 3 2 10" xfId="12145"/>
    <cellStyle name="Header2 2 3 2 11" xfId="12146"/>
    <cellStyle name="Header2 2 3 2 12" xfId="12147"/>
    <cellStyle name="Header2 2 3 2 13" xfId="12148"/>
    <cellStyle name="Header2 2 3 2 2" xfId="12149"/>
    <cellStyle name="Header2 2 3 2 3" xfId="12150"/>
    <cellStyle name="Header2 2 3 2 4" xfId="12151"/>
    <cellStyle name="Header2 2 3 2 5" xfId="12152"/>
    <cellStyle name="Header2 2 3 2 6" xfId="12153"/>
    <cellStyle name="Header2 2 3 2 7" xfId="12154"/>
    <cellStyle name="Header2 2 3 2 8" xfId="12155"/>
    <cellStyle name="Header2 2 3 2 9" xfId="12156"/>
    <cellStyle name="Header2 2 3 3" xfId="12157"/>
    <cellStyle name="Header2 2 3 4" xfId="12158"/>
    <cellStyle name="Header2 2 3 5" xfId="12159"/>
    <cellStyle name="Header2 2 3 6" xfId="12160"/>
    <cellStyle name="Header2 2 3 7" xfId="12161"/>
    <cellStyle name="Header2 2 3 8" xfId="12162"/>
    <cellStyle name="Header2 2 3 9" xfId="12163"/>
    <cellStyle name="Header2 2 30" xfId="12164"/>
    <cellStyle name="Header2 2 31" xfId="12165"/>
    <cellStyle name="Header2 2 32" xfId="12166"/>
    <cellStyle name="Header2 2 33" xfId="12167"/>
    <cellStyle name="Header2 2 34" xfId="12168"/>
    <cellStyle name="Header2 2 35" xfId="12169"/>
    <cellStyle name="Header2 2 36" xfId="12170"/>
    <cellStyle name="Header2 2 37" xfId="12171"/>
    <cellStyle name="Header2 2 38" xfId="44476"/>
    <cellStyle name="Header2 2 39" xfId="48294"/>
    <cellStyle name="Header2 2 4" xfId="12172"/>
    <cellStyle name="Header2 2 4 2" xfId="44480"/>
    <cellStyle name="Header2 2 4 3" xfId="44479"/>
    <cellStyle name="Header2 2 4 4" xfId="48640"/>
    <cellStyle name="Header2 2 4 5" xfId="48941"/>
    <cellStyle name="Header2 2 4 6" xfId="49113"/>
    <cellStyle name="Header2 2 4 7" xfId="49285"/>
    <cellStyle name="Header2 2 4 8" xfId="49450"/>
    <cellStyle name="Header2 2 40" xfId="48674"/>
    <cellStyle name="Header2 2 41" xfId="48655"/>
    <cellStyle name="Header2 2 42" xfId="48406"/>
    <cellStyle name="Header2 2 43" xfId="48525"/>
    <cellStyle name="Header2 2 5" xfId="12173"/>
    <cellStyle name="Header2 2 5 2" xfId="44482"/>
    <cellStyle name="Header2 2 5 3" xfId="44481"/>
    <cellStyle name="Header2 2 6" xfId="12174"/>
    <cellStyle name="Header2 2 6 2" xfId="44483"/>
    <cellStyle name="Header2 2 7" xfId="12175"/>
    <cellStyle name="Header2 2 7 2" xfId="44484"/>
    <cellStyle name="Header2 2 8" xfId="12176"/>
    <cellStyle name="Header2 2 9" xfId="12177"/>
    <cellStyle name="Header2 20" xfId="12178"/>
    <cellStyle name="Header2 21" xfId="12179"/>
    <cellStyle name="Header2 22" xfId="12180"/>
    <cellStyle name="Header2 23" xfId="12181"/>
    <cellStyle name="Header2 24" xfId="12182"/>
    <cellStyle name="Header2 24 10" xfId="12183"/>
    <cellStyle name="Header2 24 11" xfId="12184"/>
    <cellStyle name="Header2 24 12" xfId="12185"/>
    <cellStyle name="Header2 24 13" xfId="12186"/>
    <cellStyle name="Header2 24 14" xfId="12187"/>
    <cellStyle name="Header2 24 15" xfId="12188"/>
    <cellStyle name="Header2 24 16" xfId="12189"/>
    <cellStyle name="Header2 24 17" xfId="12190"/>
    <cellStyle name="Header2 24 18" xfId="12191"/>
    <cellStyle name="Header2 24 19" xfId="12192"/>
    <cellStyle name="Header2 24 2" xfId="12193"/>
    <cellStyle name="Header2 24 2 10" xfId="12194"/>
    <cellStyle name="Header2 24 2 11" xfId="12195"/>
    <cellStyle name="Header2 24 2 12" xfId="12196"/>
    <cellStyle name="Header2 24 2 13" xfId="12197"/>
    <cellStyle name="Header2 24 2 14" xfId="12198"/>
    <cellStyle name="Header2 24 2 15" xfId="12199"/>
    <cellStyle name="Header2 24 2 16" xfId="12200"/>
    <cellStyle name="Header2 24 2 17" xfId="12201"/>
    <cellStyle name="Header2 24 2 18" xfId="12202"/>
    <cellStyle name="Header2 24 2 19" xfId="12203"/>
    <cellStyle name="Header2 24 2 2" xfId="12204"/>
    <cellStyle name="Header2 24 2 20" xfId="12205"/>
    <cellStyle name="Header2 24 2 21" xfId="12206"/>
    <cellStyle name="Header2 24 2 22" xfId="12207"/>
    <cellStyle name="Header2 24 2 23" xfId="12208"/>
    <cellStyle name="Header2 24 2 24" xfId="12209"/>
    <cellStyle name="Header2 24 2 25" xfId="12210"/>
    <cellStyle name="Header2 24 2 26" xfId="12211"/>
    <cellStyle name="Header2 24 2 3" xfId="12212"/>
    <cellStyle name="Header2 24 2 4" xfId="12213"/>
    <cellStyle name="Header2 24 2 5" xfId="12214"/>
    <cellStyle name="Header2 24 2 6" xfId="12215"/>
    <cellStyle name="Header2 24 2 7" xfId="12216"/>
    <cellStyle name="Header2 24 2 8" xfId="12217"/>
    <cellStyle name="Header2 24 2 9" xfId="12218"/>
    <cellStyle name="Header2 24 20" xfId="12219"/>
    <cellStyle name="Header2 24 21" xfId="12220"/>
    <cellStyle name="Header2 24 22" xfId="12221"/>
    <cellStyle name="Header2 24 23" xfId="12222"/>
    <cellStyle name="Header2 24 24" xfId="12223"/>
    <cellStyle name="Header2 24 25" xfId="12224"/>
    <cellStyle name="Header2 24 26" xfId="12225"/>
    <cellStyle name="Header2 24 3" xfId="12226"/>
    <cellStyle name="Header2 24 4" xfId="12227"/>
    <cellStyle name="Header2 24 5" xfId="12228"/>
    <cellStyle name="Header2 24 6" xfId="12229"/>
    <cellStyle name="Header2 24 7" xfId="12230"/>
    <cellStyle name="Header2 24 8" xfId="12231"/>
    <cellStyle name="Header2 24 9" xfId="12232"/>
    <cellStyle name="Header2 25" xfId="12233"/>
    <cellStyle name="Header2 26" xfId="12234"/>
    <cellStyle name="Header2 27" xfId="12235"/>
    <cellStyle name="Header2 28" xfId="12236"/>
    <cellStyle name="Header2 29" xfId="12237"/>
    <cellStyle name="Header2 3" xfId="12238"/>
    <cellStyle name="Header2 3 10" xfId="48671"/>
    <cellStyle name="Header2 3 11" xfId="48074"/>
    <cellStyle name="Header2 3 12" xfId="47960"/>
    <cellStyle name="Header2 3 13" xfId="48426"/>
    <cellStyle name="Header2 3 2" xfId="44486"/>
    <cellStyle name="Header2 3 2 2" xfId="48506"/>
    <cellStyle name="Header2 3 2 3" xfId="48780"/>
    <cellStyle name="Header2 3 2 4" xfId="48962"/>
    <cellStyle name="Header2 3 2 5" xfId="49135"/>
    <cellStyle name="Header2 3 2 6" xfId="49302"/>
    <cellStyle name="Header2 3 3" xfId="44487"/>
    <cellStyle name="Header2 3 3 2" xfId="48595"/>
    <cellStyle name="Header2 3 3 3" xfId="48899"/>
    <cellStyle name="Header2 3 3 4" xfId="49081"/>
    <cellStyle name="Header2 3 3 5" xfId="49253"/>
    <cellStyle name="Header2 3 3 6" xfId="49421"/>
    <cellStyle name="Header2 3 4" xfId="44488"/>
    <cellStyle name="Header2 3 4 2" xfId="44489"/>
    <cellStyle name="Header2 3 4 3" xfId="48639"/>
    <cellStyle name="Header2 3 4 4" xfId="48940"/>
    <cellStyle name="Header2 3 4 5" xfId="49112"/>
    <cellStyle name="Header2 3 4 6" xfId="49284"/>
    <cellStyle name="Header2 3 4 7" xfId="49449"/>
    <cellStyle name="Header2 3 5" xfId="44490"/>
    <cellStyle name="Header2 3 5 2" xfId="44491"/>
    <cellStyle name="Header2 3 6" xfId="44492"/>
    <cellStyle name="Header2 3 7" xfId="44493"/>
    <cellStyle name="Header2 3 8" xfId="44485"/>
    <cellStyle name="Header2 3 9" xfId="48292"/>
    <cellStyle name="Header2 30" xfId="12239"/>
    <cellStyle name="Header2 31" xfId="12240"/>
    <cellStyle name="Header2 32" xfId="12241"/>
    <cellStyle name="Header2 33" xfId="12242"/>
    <cellStyle name="Header2 34" xfId="12243"/>
    <cellStyle name="Header2 35" xfId="12244"/>
    <cellStyle name="Header2 35 10" xfId="12245"/>
    <cellStyle name="Header2 35 11" xfId="12246"/>
    <cellStyle name="Header2 35 12" xfId="12247"/>
    <cellStyle name="Header2 35 13" xfId="12248"/>
    <cellStyle name="Header2 35 14" xfId="12249"/>
    <cellStyle name="Header2 35 15" xfId="12250"/>
    <cellStyle name="Header2 35 16" xfId="12251"/>
    <cellStyle name="Header2 35 17" xfId="12252"/>
    <cellStyle name="Header2 35 18" xfId="12253"/>
    <cellStyle name="Header2 35 19" xfId="12254"/>
    <cellStyle name="Header2 35 2" xfId="12255"/>
    <cellStyle name="Header2 35 20" xfId="12256"/>
    <cellStyle name="Header2 35 21" xfId="12257"/>
    <cellStyle name="Header2 35 22" xfId="12258"/>
    <cellStyle name="Header2 35 23" xfId="12259"/>
    <cellStyle name="Header2 35 24" xfId="12260"/>
    <cellStyle name="Header2 35 25" xfId="12261"/>
    <cellStyle name="Header2 35 26" xfId="12262"/>
    <cellStyle name="Header2 35 3" xfId="12263"/>
    <cellStyle name="Header2 35 4" xfId="12264"/>
    <cellStyle name="Header2 35 5" xfId="12265"/>
    <cellStyle name="Header2 35 6" xfId="12266"/>
    <cellStyle name="Header2 35 7" xfId="12267"/>
    <cellStyle name="Header2 35 8" xfId="12268"/>
    <cellStyle name="Header2 35 9" xfId="12269"/>
    <cellStyle name="Header2 36" xfId="12270"/>
    <cellStyle name="Header2 37" xfId="12271"/>
    <cellStyle name="Header2 38" xfId="12272"/>
    <cellStyle name="Header2 39" xfId="12273"/>
    <cellStyle name="Header2 4" xfId="12274"/>
    <cellStyle name="Header2 4 2" xfId="44495"/>
    <cellStyle name="Header2 4 3" xfId="44494"/>
    <cellStyle name="Header2 40" xfId="12275"/>
    <cellStyle name="Header2 41" xfId="12276"/>
    <cellStyle name="Header2 42" xfId="12277"/>
    <cellStyle name="Header2 43" xfId="12278"/>
    <cellStyle name="Header2 44" xfId="12279"/>
    <cellStyle name="Header2 45" xfId="12280"/>
    <cellStyle name="Header2 46" xfId="12281"/>
    <cellStyle name="Header2 47" xfId="12282"/>
    <cellStyle name="Header2 48" xfId="12283"/>
    <cellStyle name="Header2 49" xfId="12284"/>
    <cellStyle name="Header2 5" xfId="12285"/>
    <cellStyle name="Header2 5 2" xfId="44496"/>
    <cellStyle name="Header2 50" xfId="12286"/>
    <cellStyle name="Header2 51" xfId="12287"/>
    <cellStyle name="Header2 52" xfId="12288"/>
    <cellStyle name="Header2 53" xfId="12289"/>
    <cellStyle name="Header2 54" xfId="12290"/>
    <cellStyle name="Header2 55" xfId="12291"/>
    <cellStyle name="Header2 56" xfId="12292"/>
    <cellStyle name="Header2 57" xfId="12293"/>
    <cellStyle name="Header2 58" xfId="12294"/>
    <cellStyle name="Header2 59" xfId="12295"/>
    <cellStyle name="Header2 6" xfId="12296"/>
    <cellStyle name="Header2 6 2" xfId="44498"/>
    <cellStyle name="Header2 6 3" xfId="44497"/>
    <cellStyle name="Header2 60" xfId="12297"/>
    <cellStyle name="Header2 61" xfId="12298"/>
    <cellStyle name="Header2 62" xfId="12299"/>
    <cellStyle name="Header2 63" xfId="12300"/>
    <cellStyle name="Header2 64" xfId="12301"/>
    <cellStyle name="Header2 65" xfId="12302"/>
    <cellStyle name="Header2 7" xfId="12303"/>
    <cellStyle name="Header2 7 2" xfId="44500"/>
    <cellStyle name="Header2 7 3" xfId="44499"/>
    <cellStyle name="Header2 8" xfId="12304"/>
    <cellStyle name="Header2 8 2" xfId="12305"/>
    <cellStyle name="Header2 9" xfId="12306"/>
    <cellStyle name="Header2 9 2" xfId="44501"/>
    <cellStyle name="Heading" xfId="1515"/>
    <cellStyle name="Heading 1" xfId="233" builtinId="16" customBuiltin="1"/>
    <cellStyle name="Heading 1 10" xfId="12307"/>
    <cellStyle name="Heading 1 11" xfId="12308"/>
    <cellStyle name="Heading 1 12" xfId="12309"/>
    <cellStyle name="Heading 1 13" xfId="2673"/>
    <cellStyle name="Heading 1 13 2" xfId="44502"/>
    <cellStyle name="Heading 1 14" xfId="44503"/>
    <cellStyle name="Heading 1 15" xfId="44504"/>
    <cellStyle name="Heading 1 16" xfId="44505"/>
    <cellStyle name="Heading 1 17" xfId="44506"/>
    <cellStyle name="Heading 1 18" xfId="44507"/>
    <cellStyle name="Heading 1 19" xfId="44508"/>
    <cellStyle name="Heading 1 2" xfId="234"/>
    <cellStyle name="Heading 1 2 10" xfId="39176"/>
    <cellStyle name="Heading 1 2 11" xfId="47912"/>
    <cellStyle name="Heading 1 2 2" xfId="1516"/>
    <cellStyle name="Heading 1 2 2 10" xfId="37109"/>
    <cellStyle name="Heading 1 2 2 2" xfId="1517"/>
    <cellStyle name="Heading 1 2 2 3" xfId="1518"/>
    <cellStyle name="Heading 1 2 2 4" xfId="12310"/>
    <cellStyle name="Heading 1 2 2 4 2" xfId="36908"/>
    <cellStyle name="Heading 1 2 2 5" xfId="36398"/>
    <cellStyle name="Heading 1 2 2 6" xfId="36433"/>
    <cellStyle name="Heading 1 2 2 7" xfId="37360"/>
    <cellStyle name="Heading 1 2 2 8" xfId="39080"/>
    <cellStyle name="Heading 1 2 2 9" xfId="39096"/>
    <cellStyle name="Heading 1 2 3" xfId="1519"/>
    <cellStyle name="Heading 1 2 4" xfId="1520"/>
    <cellStyle name="Heading 1 2 4 2" xfId="36505"/>
    <cellStyle name="Heading 1 2 5" xfId="37069"/>
    <cellStyle name="Heading 1 2 6" xfId="37038"/>
    <cellStyle name="Heading 1 2 7" xfId="37289"/>
    <cellStyle name="Heading 1 2 8" xfId="36501"/>
    <cellStyle name="Heading 1 2 9" xfId="36399"/>
    <cellStyle name="Heading 1 20" xfId="44509"/>
    <cellStyle name="Heading 1 21" xfId="44510"/>
    <cellStyle name="Heading 1 22" xfId="44511"/>
    <cellStyle name="Heading 1 23" xfId="44512"/>
    <cellStyle name="Heading 1 24" xfId="44513"/>
    <cellStyle name="Heading 1 25" xfId="44514"/>
    <cellStyle name="Heading 1 26" xfId="44515"/>
    <cellStyle name="Heading 1 27" xfId="44516"/>
    <cellStyle name="Heading 1 28" xfId="44517"/>
    <cellStyle name="Heading 1 29" xfId="44518"/>
    <cellStyle name="Heading 1 3" xfId="235"/>
    <cellStyle name="Heading 1 3 2" xfId="35672"/>
    <cellStyle name="Heading 1 30" xfId="44519"/>
    <cellStyle name="Heading 1 31" xfId="44520"/>
    <cellStyle name="Heading 1 32" xfId="44521"/>
    <cellStyle name="Heading 1 33" xfId="44522"/>
    <cellStyle name="Heading 1 34" xfId="44523"/>
    <cellStyle name="Heading 1 35" xfId="44524"/>
    <cellStyle name="Heading 1 36" xfId="44525"/>
    <cellStyle name="Heading 1 37" xfId="44526"/>
    <cellStyle name="Heading 1 38" xfId="44527"/>
    <cellStyle name="Heading 1 39" xfId="47646"/>
    <cellStyle name="Heading 1 4" xfId="236"/>
    <cellStyle name="Heading 1 4 2" xfId="35715"/>
    <cellStyle name="Heading 1 5" xfId="237"/>
    <cellStyle name="Heading 1 6" xfId="12311"/>
    <cellStyle name="Heading 1 6 2" xfId="42159"/>
    <cellStyle name="Heading 1 6 3" xfId="44528"/>
    <cellStyle name="Heading 1 6 4" xfId="48447"/>
    <cellStyle name="Heading 1 7" xfId="12312"/>
    <cellStyle name="Heading 1 7 2" xfId="48363"/>
    <cellStyle name="Heading 1 8" xfId="12313"/>
    <cellStyle name="Heading 1 9" xfId="12314"/>
    <cellStyle name="Heading 2" xfId="238" builtinId="17" customBuiltin="1"/>
    <cellStyle name="Heading 2 10" xfId="12315"/>
    <cellStyle name="Heading 2 11" xfId="12316"/>
    <cellStyle name="Heading 2 12" xfId="12317"/>
    <cellStyle name="Heading 2 13" xfId="2674"/>
    <cellStyle name="Heading 2 13 2" xfId="44529"/>
    <cellStyle name="Heading 2 14" xfId="44530"/>
    <cellStyle name="Heading 2 15" xfId="44531"/>
    <cellStyle name="Heading 2 16" xfId="44532"/>
    <cellStyle name="Heading 2 17" xfId="44533"/>
    <cellStyle name="Heading 2 18" xfId="44534"/>
    <cellStyle name="Heading 2 19" xfId="44535"/>
    <cellStyle name="Heading 2 2" xfId="239"/>
    <cellStyle name="Heading 2 2 10" xfId="36933"/>
    <cellStyle name="Heading 2 2 11" xfId="47913"/>
    <cellStyle name="Heading 2 2 2" xfId="1521"/>
    <cellStyle name="Heading 2 2 2 10" xfId="37138"/>
    <cellStyle name="Heading 2 2 2 2" xfId="1522"/>
    <cellStyle name="Heading 2 2 2 3" xfId="1523"/>
    <cellStyle name="Heading 2 2 2 4" xfId="12318"/>
    <cellStyle name="Heading 2 2 2 4 2" xfId="36910"/>
    <cellStyle name="Heading 2 2 2 5" xfId="36504"/>
    <cellStyle name="Heading 2 2 2 6" xfId="36905"/>
    <cellStyle name="Heading 2 2 2 7" xfId="38558"/>
    <cellStyle name="Heading 2 2 2 8" xfId="39172"/>
    <cellStyle name="Heading 2 2 2 9" xfId="39448"/>
    <cellStyle name="Heading 2 2 3" xfId="1524"/>
    <cellStyle name="Heading 2 2 4" xfId="1525"/>
    <cellStyle name="Heading 2 2 4 2" xfId="36506"/>
    <cellStyle name="Heading 2 2 5" xfId="37068"/>
    <cellStyle name="Heading 2 2 6" xfId="37060"/>
    <cellStyle name="Heading 2 2 7" xfId="36562"/>
    <cellStyle name="Heading 2 2 8" xfId="38585"/>
    <cellStyle name="Heading 2 2 9" xfId="38894"/>
    <cellStyle name="Heading 2 20" xfId="44536"/>
    <cellStyle name="Heading 2 21" xfId="44537"/>
    <cellStyle name="Heading 2 22" xfId="44538"/>
    <cellStyle name="Heading 2 23" xfId="44539"/>
    <cellStyle name="Heading 2 24" xfId="44540"/>
    <cellStyle name="Heading 2 25" xfId="44541"/>
    <cellStyle name="Heading 2 26" xfId="44542"/>
    <cellStyle name="Heading 2 27" xfId="44543"/>
    <cellStyle name="Heading 2 28" xfId="44544"/>
    <cellStyle name="Heading 2 29" xfId="44545"/>
    <cellStyle name="Heading 2 3" xfId="240"/>
    <cellStyle name="Heading 2 3 2" xfId="35673"/>
    <cellStyle name="Heading 2 30" xfId="44546"/>
    <cellStyle name="Heading 2 31" xfId="44547"/>
    <cellStyle name="Heading 2 32" xfId="44548"/>
    <cellStyle name="Heading 2 33" xfId="44549"/>
    <cellStyle name="Heading 2 34" xfId="44550"/>
    <cellStyle name="Heading 2 35" xfId="44551"/>
    <cellStyle name="Heading 2 36" xfId="44552"/>
    <cellStyle name="Heading 2 37" xfId="44553"/>
    <cellStyle name="Heading 2 38" xfId="44554"/>
    <cellStyle name="Heading 2 39" xfId="47647"/>
    <cellStyle name="Heading 2 4" xfId="241"/>
    <cellStyle name="Heading 2 4 2" xfId="35716"/>
    <cellStyle name="Heading 2 5" xfId="242"/>
    <cellStyle name="Heading 2 6" xfId="12319"/>
    <cellStyle name="Heading 2 6 2" xfId="42160"/>
    <cellStyle name="Heading 2 6 3" xfId="44555"/>
    <cellStyle name="Heading 2 6 4" xfId="48448"/>
    <cellStyle name="Heading 2 7" xfId="12320"/>
    <cellStyle name="Heading 2 7 2" xfId="48364"/>
    <cellStyle name="Heading 2 8" xfId="12321"/>
    <cellStyle name="Heading 2 9" xfId="12322"/>
    <cellStyle name="Heading 3" xfId="243" builtinId="18" customBuiltin="1"/>
    <cellStyle name="Heading 3 10" xfId="12323"/>
    <cellStyle name="Heading 3 10 2" xfId="44556"/>
    <cellStyle name="Heading 3 11" xfId="12324"/>
    <cellStyle name="Heading 3 11 2" xfId="44557"/>
    <cellStyle name="Heading 3 12" xfId="12325"/>
    <cellStyle name="Heading 3 12 2" xfId="44558"/>
    <cellStyle name="Heading 3 13" xfId="2675"/>
    <cellStyle name="Heading 3 13 2" xfId="44559"/>
    <cellStyle name="Heading 3 14" xfId="44560"/>
    <cellStyle name="Heading 3 15" xfId="44561"/>
    <cellStyle name="Heading 3 16" xfId="44562"/>
    <cellStyle name="Heading 3 17" xfId="44563"/>
    <cellStyle name="Heading 3 18" xfId="44564"/>
    <cellStyle name="Heading 3 19" xfId="44565"/>
    <cellStyle name="Heading 3 2" xfId="244"/>
    <cellStyle name="Heading 3 2 10" xfId="37433"/>
    <cellStyle name="Heading 3 2 11" xfId="42027"/>
    <cellStyle name="Heading 3 2 12" xfId="42070"/>
    <cellStyle name="Heading 3 2 13" xfId="42330"/>
    <cellStyle name="Heading 3 2 14" xfId="42008"/>
    <cellStyle name="Heading 3 2 15" xfId="42374"/>
    <cellStyle name="Heading 3 2 16" xfId="47914"/>
    <cellStyle name="Heading 3 2 2" xfId="1526"/>
    <cellStyle name="Heading 3 2 2 10" xfId="39203"/>
    <cellStyle name="Heading 3 2 2 11" xfId="44566"/>
    <cellStyle name="Heading 3 2 2 2" xfId="1527"/>
    <cellStyle name="Heading 3 2 2 3" xfId="1528"/>
    <cellStyle name="Heading 3 2 2 4" xfId="12326"/>
    <cellStyle name="Heading 3 2 2 4 2" xfId="36912"/>
    <cellStyle name="Heading 3 2 2 5" xfId="36906"/>
    <cellStyle name="Heading 3 2 2 6" xfId="37162"/>
    <cellStyle name="Heading 3 2 2 7" xfId="38655"/>
    <cellStyle name="Heading 3 2 2 8" xfId="38132"/>
    <cellStyle name="Heading 3 2 2 9" xfId="36625"/>
    <cellStyle name="Heading 3 2 3" xfId="1529"/>
    <cellStyle name="Heading 3 2 3 2" xfId="48400"/>
    <cellStyle name="Heading 3 2 4" xfId="1530"/>
    <cellStyle name="Heading 3 2 4 2" xfId="36507"/>
    <cellStyle name="Heading 3 2 4 3" xfId="48623"/>
    <cellStyle name="Heading 3 2 5" xfId="37067"/>
    <cellStyle name="Heading 3 2 6" xfId="37444"/>
    <cellStyle name="Heading 3 2 7" xfId="38062"/>
    <cellStyle name="Heading 3 2 8" xfId="36883"/>
    <cellStyle name="Heading 3 2 9" xfId="39597"/>
    <cellStyle name="Heading 3 20" xfId="44567"/>
    <cellStyle name="Heading 3 21" xfId="44568"/>
    <cellStyle name="Heading 3 22" xfId="44569"/>
    <cellStyle name="Heading 3 23" xfId="44570"/>
    <cellStyle name="Heading 3 24" xfId="44571"/>
    <cellStyle name="Heading 3 25" xfId="44572"/>
    <cellStyle name="Heading 3 26" xfId="44573"/>
    <cellStyle name="Heading 3 27" xfId="44574"/>
    <cellStyle name="Heading 3 28" xfId="44575"/>
    <cellStyle name="Heading 3 29" xfId="44576"/>
    <cellStyle name="Heading 3 3" xfId="245"/>
    <cellStyle name="Heading 3 3 2" xfId="35674"/>
    <cellStyle name="Heading 3 3 2 2" xfId="48435"/>
    <cellStyle name="Heading 3 3 3" xfId="42329"/>
    <cellStyle name="Heading 3 3 3 2" xfId="48614"/>
    <cellStyle name="Heading 3 3 4" xfId="42035"/>
    <cellStyle name="Heading 3 3 5" xfId="42337"/>
    <cellStyle name="Heading 3 3 6" xfId="42044"/>
    <cellStyle name="Heading 3 3 7" xfId="42375"/>
    <cellStyle name="Heading 3 30" xfId="44577"/>
    <cellStyle name="Heading 3 31" xfId="44578"/>
    <cellStyle name="Heading 3 32" xfId="44579"/>
    <cellStyle name="Heading 3 33" xfId="44580"/>
    <cellStyle name="Heading 3 34" xfId="44581"/>
    <cellStyle name="Heading 3 35" xfId="44582"/>
    <cellStyle name="Heading 3 36" xfId="44583"/>
    <cellStyle name="Heading 3 37" xfId="44584"/>
    <cellStyle name="Heading 3 38" xfId="44585"/>
    <cellStyle name="Heading 3 39" xfId="47648"/>
    <cellStyle name="Heading 3 4" xfId="246"/>
    <cellStyle name="Heading 3 4 2" xfId="35717"/>
    <cellStyle name="Heading 3 4 2 2" xfId="48538"/>
    <cellStyle name="Heading 3 4 3" xfId="42328"/>
    <cellStyle name="Heading 3 4 4" xfId="42069"/>
    <cellStyle name="Heading 3 4 5" xfId="42357"/>
    <cellStyle name="Heading 3 4 6" xfId="42043"/>
    <cellStyle name="Heading 3 4 7" xfId="42376"/>
    <cellStyle name="Heading 3 5" xfId="247"/>
    <cellStyle name="Heading 3 5 2" xfId="42120"/>
    <cellStyle name="Heading 3 5 2 2" xfId="48504"/>
    <cellStyle name="Heading 3 5 3" xfId="42325"/>
    <cellStyle name="Heading 3 5 4" xfId="42346"/>
    <cellStyle name="Heading 3 5 5" xfId="42303"/>
    <cellStyle name="Heading 3 5 6" xfId="42377"/>
    <cellStyle name="Heading 3 6" xfId="12327"/>
    <cellStyle name="Heading 3 6 2" xfId="42161"/>
    <cellStyle name="Heading 3 6 3" xfId="42165"/>
    <cellStyle name="Heading 3 6 4" xfId="42012"/>
    <cellStyle name="Heading 3 6 5" xfId="42350"/>
    <cellStyle name="Heading 3 6 6" xfId="42309"/>
    <cellStyle name="Heading 3 6 7" xfId="42432"/>
    <cellStyle name="Heading 3 6 8" xfId="44586"/>
    <cellStyle name="Heading 3 6 9" xfId="48449"/>
    <cellStyle name="Heading 3 7" xfId="12328"/>
    <cellStyle name="Heading 3 7 2" xfId="44587"/>
    <cellStyle name="Heading 3 7 3" xfId="48365"/>
    <cellStyle name="Heading 3 8" xfId="12329"/>
    <cellStyle name="Heading 3 8 2" xfId="44588"/>
    <cellStyle name="Heading 3 8 3" xfId="48589"/>
    <cellStyle name="Heading 3 9" xfId="12330"/>
    <cellStyle name="Heading 3 9 2" xfId="44589"/>
    <cellStyle name="Heading 3 9 3" xfId="48559"/>
    <cellStyle name="Heading 4" xfId="248" builtinId="19" customBuiltin="1"/>
    <cellStyle name="Heading 4 10" xfId="12331"/>
    <cellStyle name="Heading 4 11" xfId="12332"/>
    <cellStyle name="Heading 4 12" xfId="12333"/>
    <cellStyle name="Heading 4 13" xfId="2676"/>
    <cellStyle name="Heading 4 13 2" xfId="44590"/>
    <cellStyle name="Heading 4 14" xfId="44591"/>
    <cellStyle name="Heading 4 15" xfId="44592"/>
    <cellStyle name="Heading 4 16" xfId="44593"/>
    <cellStyle name="Heading 4 17" xfId="44594"/>
    <cellStyle name="Heading 4 18" xfId="47649"/>
    <cellStyle name="Heading 4 2" xfId="249"/>
    <cellStyle name="Heading 4 2 10" xfId="38035"/>
    <cellStyle name="Heading 4 2 11" xfId="47915"/>
    <cellStyle name="Heading 4 2 2" xfId="1531"/>
    <cellStyle name="Heading 4 2 2 10" xfId="40077"/>
    <cellStyle name="Heading 4 2 2 2" xfId="1532"/>
    <cellStyle name="Heading 4 2 2 3" xfId="1533"/>
    <cellStyle name="Heading 4 2 2 4" xfId="12334"/>
    <cellStyle name="Heading 4 2 2 4 2" xfId="36914"/>
    <cellStyle name="Heading 4 2 2 5" xfId="37367"/>
    <cellStyle name="Heading 4 2 2 6" xfId="37570"/>
    <cellStyle name="Heading 4 2 2 7" xfId="37428"/>
    <cellStyle name="Heading 4 2 2 8" xfId="39083"/>
    <cellStyle name="Heading 4 2 2 9" xfId="37566"/>
    <cellStyle name="Heading 4 2 3" xfId="1534"/>
    <cellStyle name="Heading 4 2 4" xfId="1535"/>
    <cellStyle name="Heading 4 2 4 2" xfId="36508"/>
    <cellStyle name="Heading 4 2 5" xfId="37066"/>
    <cellStyle name="Heading 4 2 6" xfId="36494"/>
    <cellStyle name="Heading 4 2 7" xfId="37380"/>
    <cellStyle name="Heading 4 2 8" xfId="38047"/>
    <cellStyle name="Heading 4 2 9" xfId="36446"/>
    <cellStyle name="Heading 4 3" xfId="250"/>
    <cellStyle name="Heading 4 3 2" xfId="35675"/>
    <cellStyle name="Heading 4 4" xfId="251"/>
    <cellStyle name="Heading 4 4 2" xfId="35718"/>
    <cellStyle name="Heading 4 5" xfId="252"/>
    <cellStyle name="Heading 4 6" xfId="12335"/>
    <cellStyle name="Heading 4 6 2" xfId="42162"/>
    <cellStyle name="Heading 4 6 3" xfId="48450"/>
    <cellStyle name="Heading 4 7" xfId="12336"/>
    <cellStyle name="Heading 4 7 2" xfId="48366"/>
    <cellStyle name="Heading 4 8" xfId="12337"/>
    <cellStyle name="Heading 4 9" xfId="12338"/>
    <cellStyle name="Heading 5" xfId="1536"/>
    <cellStyle name="Heading1" xfId="728"/>
    <cellStyle name="Heading1 1" xfId="12339"/>
    <cellStyle name="Heading1 1 2" xfId="12340"/>
    <cellStyle name="Heading1 2" xfId="12341"/>
    <cellStyle name="Heading1 2 2" xfId="47650"/>
    <cellStyle name="Heading1 3" xfId="12342"/>
    <cellStyle name="Heading1 4" xfId="44595"/>
    <cellStyle name="Heading1_10-20 Anexures Kamran Final copy" xfId="12343"/>
    <cellStyle name="Heading2" xfId="729"/>
    <cellStyle name="Heading2 2" xfId="12344"/>
    <cellStyle name="Heading2 2 2" xfId="47651"/>
    <cellStyle name="Heading2 3" xfId="12345"/>
    <cellStyle name="Heading2 4" xfId="44596"/>
    <cellStyle name="Heading2_10-20 Anexures Kamran Final copy" xfId="12346"/>
    <cellStyle name="highlightExposure" xfId="12347"/>
    <cellStyle name="highlightPD" xfId="12348"/>
    <cellStyle name="highlightPercentage" xfId="12349"/>
    <cellStyle name="highlightText" xfId="12350"/>
    <cellStyle name="Hyperlink 2" xfId="480"/>
    <cellStyle name="Hyperlink 2 10" xfId="40402"/>
    <cellStyle name="Hyperlink 2 11" xfId="42163"/>
    <cellStyle name="Hyperlink 2 12" xfId="44597"/>
    <cellStyle name="Hyperlink 2 2" xfId="1537"/>
    <cellStyle name="Hyperlink 2 2 2" xfId="12352"/>
    <cellStyle name="Hyperlink 2 3" xfId="1538"/>
    <cellStyle name="Hyperlink 2 3 2" xfId="44598"/>
    <cellStyle name="Hyperlink 2 4" xfId="12351"/>
    <cellStyle name="Hyperlink 2 4 2" xfId="36620"/>
    <cellStyle name="Hyperlink 2 4 3" xfId="47759"/>
    <cellStyle name="Hyperlink 2 5" xfId="37018"/>
    <cellStyle name="Hyperlink 2 6" xfId="38559"/>
    <cellStyle name="Hyperlink 2 7" xfId="39082"/>
    <cellStyle name="Hyperlink 2 8" xfId="39558"/>
    <cellStyle name="Hyperlink 2 9" xfId="36966"/>
    <cellStyle name="Hyperlink 3" xfId="1539"/>
    <cellStyle name="Hyperlink 3 2" xfId="12353"/>
    <cellStyle name="Hyperlink 3 2 2" xfId="44600"/>
    <cellStyle name="Hyperlink 3 3" xfId="42164"/>
    <cellStyle name="Hyperlink 3 3 2" xfId="44601"/>
    <cellStyle name="Hyperlink 3 4" xfId="44599"/>
    <cellStyle name="Hyperlink 4" xfId="12354"/>
    <cellStyle name="Hyperlink 4 2" xfId="47813"/>
    <cellStyle name="Hyperlink 4 3" xfId="44602"/>
    <cellStyle name="Hyperlink 5" xfId="44603"/>
    <cellStyle name="Hyperlink 5 2" xfId="47755"/>
    <cellStyle name="Hyperlink 6" xfId="47802"/>
    <cellStyle name="Hyperlink seguido" xfId="730"/>
    <cellStyle name="Hyperlink seguido 10" xfId="12355"/>
    <cellStyle name="Hyperlink seguido 11" xfId="12356"/>
    <cellStyle name="Hyperlink seguido 12" xfId="12357"/>
    <cellStyle name="Hyperlink seguido 13" xfId="12358"/>
    <cellStyle name="Hyperlink seguido 14" xfId="12359"/>
    <cellStyle name="Hyperlink seguido 15" xfId="12360"/>
    <cellStyle name="Hyperlink seguido 16" xfId="12361"/>
    <cellStyle name="Hyperlink seguido 17" xfId="12362"/>
    <cellStyle name="Hyperlink seguido 18" xfId="12363"/>
    <cellStyle name="Hyperlink seguido 19" xfId="12364"/>
    <cellStyle name="Hyperlink seguido 2" xfId="2556"/>
    <cellStyle name="Hyperlink seguido 2 10" xfId="12366"/>
    <cellStyle name="Hyperlink seguido 2 11" xfId="12367"/>
    <cellStyle name="Hyperlink seguido 2 12" xfId="12368"/>
    <cellStyle name="Hyperlink seguido 2 13" xfId="12369"/>
    <cellStyle name="Hyperlink seguido 2 14" xfId="12370"/>
    <cellStyle name="Hyperlink seguido 2 15" xfId="12371"/>
    <cellStyle name="Hyperlink seguido 2 16" xfId="12372"/>
    <cellStyle name="Hyperlink seguido 2 17" xfId="12373"/>
    <cellStyle name="Hyperlink seguido 2 18" xfId="12374"/>
    <cellStyle name="Hyperlink seguido 2 19" xfId="12375"/>
    <cellStyle name="Hyperlink seguido 2 2" xfId="12376"/>
    <cellStyle name="Hyperlink seguido 2 2 10" xfId="12377"/>
    <cellStyle name="Hyperlink seguido 2 2 11" xfId="12378"/>
    <cellStyle name="Hyperlink seguido 2 2 12" xfId="12379"/>
    <cellStyle name="Hyperlink seguido 2 2 13" xfId="12380"/>
    <cellStyle name="Hyperlink seguido 2 2 14" xfId="12381"/>
    <cellStyle name="Hyperlink seguido 2 2 15" xfId="12382"/>
    <cellStyle name="Hyperlink seguido 2 2 16" xfId="12383"/>
    <cellStyle name="Hyperlink seguido 2 2 17" xfId="12384"/>
    <cellStyle name="Hyperlink seguido 2 2 18" xfId="12385"/>
    <cellStyle name="Hyperlink seguido 2 2 19" xfId="12386"/>
    <cellStyle name="Hyperlink seguido 2 2 2" xfId="12387"/>
    <cellStyle name="Hyperlink seguido 2 2 2 10" xfId="12388"/>
    <cellStyle name="Hyperlink seguido 2 2 2 11" xfId="12389"/>
    <cellStyle name="Hyperlink seguido 2 2 2 12" xfId="12390"/>
    <cellStyle name="Hyperlink seguido 2 2 2 13" xfId="12391"/>
    <cellStyle name="Hyperlink seguido 2 2 2 14" xfId="12392"/>
    <cellStyle name="Hyperlink seguido 2 2 2 15" xfId="12393"/>
    <cellStyle name="Hyperlink seguido 2 2 2 16" xfId="12394"/>
    <cellStyle name="Hyperlink seguido 2 2 2 17" xfId="12395"/>
    <cellStyle name="Hyperlink seguido 2 2 2 18" xfId="12396"/>
    <cellStyle name="Hyperlink seguido 2 2 2 19" xfId="12397"/>
    <cellStyle name="Hyperlink seguido 2 2 2 2" xfId="12398"/>
    <cellStyle name="Hyperlink seguido 2 2 2 2 10" xfId="12399"/>
    <cellStyle name="Hyperlink seguido 2 2 2 2 11" xfId="12400"/>
    <cellStyle name="Hyperlink seguido 2 2 2 2 12" xfId="12401"/>
    <cellStyle name="Hyperlink seguido 2 2 2 2 13" xfId="12402"/>
    <cellStyle name="Hyperlink seguido 2 2 2 2 14" xfId="12403"/>
    <cellStyle name="Hyperlink seguido 2 2 2 2 15" xfId="12404"/>
    <cellStyle name="Hyperlink seguido 2 2 2 2 16" xfId="12405"/>
    <cellStyle name="Hyperlink seguido 2 2 2 2 17" xfId="12406"/>
    <cellStyle name="Hyperlink seguido 2 2 2 2 18" xfId="12407"/>
    <cellStyle name="Hyperlink seguido 2 2 2 2 19" xfId="12408"/>
    <cellStyle name="Hyperlink seguido 2 2 2 2 2" xfId="12409"/>
    <cellStyle name="Hyperlink seguido 2 2 2 2 20" xfId="12410"/>
    <cellStyle name="Hyperlink seguido 2 2 2 2 21" xfId="12411"/>
    <cellStyle name="Hyperlink seguido 2 2 2 2 22" xfId="12412"/>
    <cellStyle name="Hyperlink seguido 2 2 2 2 23" xfId="12413"/>
    <cellStyle name="Hyperlink seguido 2 2 2 2 24" xfId="12414"/>
    <cellStyle name="Hyperlink seguido 2 2 2 2 25" xfId="12415"/>
    <cellStyle name="Hyperlink seguido 2 2 2 2 26" xfId="12416"/>
    <cellStyle name="Hyperlink seguido 2 2 2 2 3" xfId="12417"/>
    <cellStyle name="Hyperlink seguido 2 2 2 2 4" xfId="12418"/>
    <cellStyle name="Hyperlink seguido 2 2 2 2 5" xfId="12419"/>
    <cellStyle name="Hyperlink seguido 2 2 2 2 6" xfId="12420"/>
    <cellStyle name="Hyperlink seguido 2 2 2 2 7" xfId="12421"/>
    <cellStyle name="Hyperlink seguido 2 2 2 2 8" xfId="12422"/>
    <cellStyle name="Hyperlink seguido 2 2 2 2 9" xfId="12423"/>
    <cellStyle name="Hyperlink seguido 2 2 2 20" xfId="12424"/>
    <cellStyle name="Hyperlink seguido 2 2 2 21" xfId="12425"/>
    <cellStyle name="Hyperlink seguido 2 2 2 22" xfId="12426"/>
    <cellStyle name="Hyperlink seguido 2 2 2 23" xfId="12427"/>
    <cellStyle name="Hyperlink seguido 2 2 2 24" xfId="12428"/>
    <cellStyle name="Hyperlink seguido 2 2 2 25" xfId="12429"/>
    <cellStyle name="Hyperlink seguido 2 2 2 26" xfId="12430"/>
    <cellStyle name="Hyperlink seguido 2 2 2 27" xfId="12431"/>
    <cellStyle name="Hyperlink seguido 2 2 2 3" xfId="12432"/>
    <cellStyle name="Hyperlink seguido 2 2 2 4" xfId="12433"/>
    <cellStyle name="Hyperlink seguido 2 2 2 5" xfId="12434"/>
    <cellStyle name="Hyperlink seguido 2 2 2 6" xfId="12435"/>
    <cellStyle name="Hyperlink seguido 2 2 2 7" xfId="12436"/>
    <cellStyle name="Hyperlink seguido 2 2 2 8" xfId="12437"/>
    <cellStyle name="Hyperlink seguido 2 2 2 9" xfId="12438"/>
    <cellStyle name="Hyperlink seguido 2 2 20" xfId="12439"/>
    <cellStyle name="Hyperlink seguido 2 2 21" xfId="12440"/>
    <cellStyle name="Hyperlink seguido 2 2 22" xfId="12441"/>
    <cellStyle name="Hyperlink seguido 2 2 23" xfId="12442"/>
    <cellStyle name="Hyperlink seguido 2 2 24" xfId="12443"/>
    <cellStyle name="Hyperlink seguido 2 2 25" xfId="12444"/>
    <cellStyle name="Hyperlink seguido 2 2 26" xfId="12445"/>
    <cellStyle name="Hyperlink seguido 2 2 27" xfId="12446"/>
    <cellStyle name="Hyperlink seguido 2 2 28" xfId="12447"/>
    <cellStyle name="Hyperlink seguido 2 2 29" xfId="12448"/>
    <cellStyle name="Hyperlink seguido 2 2 3" xfId="12449"/>
    <cellStyle name="Hyperlink seguido 2 2 30" xfId="12450"/>
    <cellStyle name="Hyperlink seguido 2 2 31" xfId="12451"/>
    <cellStyle name="Hyperlink seguido 2 2 32" xfId="12452"/>
    <cellStyle name="Hyperlink seguido 2 2 33" xfId="12453"/>
    <cellStyle name="Hyperlink seguido 2 2 34" xfId="12454"/>
    <cellStyle name="Hyperlink seguido 2 2 35" xfId="12455"/>
    <cellStyle name="Hyperlink seguido 2 2 36" xfId="12456"/>
    <cellStyle name="Hyperlink seguido 2 2 37" xfId="12457"/>
    <cellStyle name="Hyperlink seguido 2 2 4" xfId="12458"/>
    <cellStyle name="Hyperlink seguido 2 2 5" xfId="12459"/>
    <cellStyle name="Hyperlink seguido 2 2 6" xfId="12460"/>
    <cellStyle name="Hyperlink seguido 2 2 7" xfId="12461"/>
    <cellStyle name="Hyperlink seguido 2 2 8" xfId="12462"/>
    <cellStyle name="Hyperlink seguido 2 2 9" xfId="12463"/>
    <cellStyle name="Hyperlink seguido 2 20" xfId="12464"/>
    <cellStyle name="Hyperlink seguido 2 21" xfId="12465"/>
    <cellStyle name="Hyperlink seguido 2 22" xfId="12466"/>
    <cellStyle name="Hyperlink seguido 2 23" xfId="12467"/>
    <cellStyle name="Hyperlink seguido 2 24" xfId="12468"/>
    <cellStyle name="Hyperlink seguido 2 25" xfId="12469"/>
    <cellStyle name="Hyperlink seguido 2 26" xfId="12470"/>
    <cellStyle name="Hyperlink seguido 2 27" xfId="12471"/>
    <cellStyle name="Hyperlink seguido 2 28" xfId="12472"/>
    <cellStyle name="Hyperlink seguido 2 29" xfId="12473"/>
    <cellStyle name="Hyperlink seguido 2 3" xfId="12474"/>
    <cellStyle name="Hyperlink seguido 2 3 10" xfId="12475"/>
    <cellStyle name="Hyperlink seguido 2 3 11" xfId="12476"/>
    <cellStyle name="Hyperlink seguido 2 3 12" xfId="12477"/>
    <cellStyle name="Hyperlink seguido 2 3 13" xfId="12478"/>
    <cellStyle name="Hyperlink seguido 2 3 2" xfId="12479"/>
    <cellStyle name="Hyperlink seguido 2 3 2 10" xfId="12480"/>
    <cellStyle name="Hyperlink seguido 2 3 2 11" xfId="12481"/>
    <cellStyle name="Hyperlink seguido 2 3 2 12" xfId="12482"/>
    <cellStyle name="Hyperlink seguido 2 3 2 13" xfId="12483"/>
    <cellStyle name="Hyperlink seguido 2 3 2 2" xfId="12484"/>
    <cellStyle name="Hyperlink seguido 2 3 2 3" xfId="12485"/>
    <cellStyle name="Hyperlink seguido 2 3 2 4" xfId="12486"/>
    <cellStyle name="Hyperlink seguido 2 3 2 5" xfId="12487"/>
    <cellStyle name="Hyperlink seguido 2 3 2 6" xfId="12488"/>
    <cellStyle name="Hyperlink seguido 2 3 2 7" xfId="12489"/>
    <cellStyle name="Hyperlink seguido 2 3 2 8" xfId="12490"/>
    <cellStyle name="Hyperlink seguido 2 3 2 9" xfId="12491"/>
    <cellStyle name="Hyperlink seguido 2 3 3" xfId="12492"/>
    <cellStyle name="Hyperlink seguido 2 3 4" xfId="12493"/>
    <cellStyle name="Hyperlink seguido 2 3 5" xfId="12494"/>
    <cellStyle name="Hyperlink seguido 2 3 6" xfId="12495"/>
    <cellStyle name="Hyperlink seguido 2 3 7" xfId="12496"/>
    <cellStyle name="Hyperlink seguido 2 3 8" xfId="12497"/>
    <cellStyle name="Hyperlink seguido 2 3 9" xfId="12498"/>
    <cellStyle name="Hyperlink seguido 2 30" xfId="12499"/>
    <cellStyle name="Hyperlink seguido 2 31" xfId="12500"/>
    <cellStyle name="Hyperlink seguido 2 32" xfId="12501"/>
    <cellStyle name="Hyperlink seguido 2 33" xfId="12502"/>
    <cellStyle name="Hyperlink seguido 2 34" xfId="12503"/>
    <cellStyle name="Hyperlink seguido 2 35" xfId="12504"/>
    <cellStyle name="Hyperlink seguido 2 36" xfId="12505"/>
    <cellStyle name="Hyperlink seguido 2 37" xfId="12506"/>
    <cellStyle name="Hyperlink seguido 2 38" xfId="12365"/>
    <cellStyle name="Hyperlink seguido 2 4" xfId="12507"/>
    <cellStyle name="Hyperlink seguido 2 5" xfId="12508"/>
    <cellStyle name="Hyperlink seguido 2 6" xfId="12509"/>
    <cellStyle name="Hyperlink seguido 2 7" xfId="12510"/>
    <cellStyle name="Hyperlink seguido 2 8" xfId="12511"/>
    <cellStyle name="Hyperlink seguido 2 9" xfId="12512"/>
    <cellStyle name="Hyperlink seguido 20" xfId="12513"/>
    <cellStyle name="Hyperlink seguido 21" xfId="12514"/>
    <cellStyle name="Hyperlink seguido 22" xfId="12515"/>
    <cellStyle name="Hyperlink seguido 23" xfId="12516"/>
    <cellStyle name="Hyperlink seguido 24" xfId="12517"/>
    <cellStyle name="Hyperlink seguido 24 10" xfId="12518"/>
    <cellStyle name="Hyperlink seguido 24 11" xfId="12519"/>
    <cellStyle name="Hyperlink seguido 24 12" xfId="12520"/>
    <cellStyle name="Hyperlink seguido 24 13" xfId="12521"/>
    <cellStyle name="Hyperlink seguido 24 14" xfId="12522"/>
    <cellStyle name="Hyperlink seguido 24 15" xfId="12523"/>
    <cellStyle name="Hyperlink seguido 24 16" xfId="12524"/>
    <cellStyle name="Hyperlink seguido 24 17" xfId="12525"/>
    <cellStyle name="Hyperlink seguido 24 18" xfId="12526"/>
    <cellStyle name="Hyperlink seguido 24 19" xfId="12527"/>
    <cellStyle name="Hyperlink seguido 24 2" xfId="12528"/>
    <cellStyle name="Hyperlink seguido 24 2 10" xfId="12529"/>
    <cellStyle name="Hyperlink seguido 24 2 11" xfId="12530"/>
    <cellStyle name="Hyperlink seguido 24 2 12" xfId="12531"/>
    <cellStyle name="Hyperlink seguido 24 2 13" xfId="12532"/>
    <cellStyle name="Hyperlink seguido 24 2 14" xfId="12533"/>
    <cellStyle name="Hyperlink seguido 24 2 15" xfId="12534"/>
    <cellStyle name="Hyperlink seguido 24 2 16" xfId="12535"/>
    <cellStyle name="Hyperlink seguido 24 2 17" xfId="12536"/>
    <cellStyle name="Hyperlink seguido 24 2 18" xfId="12537"/>
    <cellStyle name="Hyperlink seguido 24 2 19" xfId="12538"/>
    <cellStyle name="Hyperlink seguido 24 2 2" xfId="12539"/>
    <cellStyle name="Hyperlink seguido 24 2 20" xfId="12540"/>
    <cellStyle name="Hyperlink seguido 24 2 21" xfId="12541"/>
    <cellStyle name="Hyperlink seguido 24 2 22" xfId="12542"/>
    <cellStyle name="Hyperlink seguido 24 2 23" xfId="12543"/>
    <cellStyle name="Hyperlink seguido 24 2 24" xfId="12544"/>
    <cellStyle name="Hyperlink seguido 24 2 25" xfId="12545"/>
    <cellStyle name="Hyperlink seguido 24 2 26" xfId="12546"/>
    <cellStyle name="Hyperlink seguido 24 2 3" xfId="12547"/>
    <cellStyle name="Hyperlink seguido 24 2 4" xfId="12548"/>
    <cellStyle name="Hyperlink seguido 24 2 5" xfId="12549"/>
    <cellStyle name="Hyperlink seguido 24 2 6" xfId="12550"/>
    <cellStyle name="Hyperlink seguido 24 2 7" xfId="12551"/>
    <cellStyle name="Hyperlink seguido 24 2 8" xfId="12552"/>
    <cellStyle name="Hyperlink seguido 24 2 9" xfId="12553"/>
    <cellStyle name="Hyperlink seguido 24 20" xfId="12554"/>
    <cellStyle name="Hyperlink seguido 24 21" xfId="12555"/>
    <cellStyle name="Hyperlink seguido 24 22" xfId="12556"/>
    <cellStyle name="Hyperlink seguido 24 23" xfId="12557"/>
    <cellStyle name="Hyperlink seguido 24 24" xfId="12558"/>
    <cellStyle name="Hyperlink seguido 24 25" xfId="12559"/>
    <cellStyle name="Hyperlink seguido 24 26" xfId="12560"/>
    <cellStyle name="Hyperlink seguido 24 3" xfId="12561"/>
    <cellStyle name="Hyperlink seguido 24 4" xfId="12562"/>
    <cellStyle name="Hyperlink seguido 24 5" xfId="12563"/>
    <cellStyle name="Hyperlink seguido 24 6" xfId="12564"/>
    <cellStyle name="Hyperlink seguido 24 7" xfId="12565"/>
    <cellStyle name="Hyperlink seguido 24 8" xfId="12566"/>
    <cellStyle name="Hyperlink seguido 24 9" xfId="12567"/>
    <cellStyle name="Hyperlink seguido 25" xfId="12568"/>
    <cellStyle name="Hyperlink seguido 26" xfId="12569"/>
    <cellStyle name="Hyperlink seguido 27" xfId="12570"/>
    <cellStyle name="Hyperlink seguido 28" xfId="12571"/>
    <cellStyle name="Hyperlink seguido 29" xfId="12572"/>
    <cellStyle name="Hyperlink seguido 3" xfId="12573"/>
    <cellStyle name="Hyperlink seguido 30" xfId="12574"/>
    <cellStyle name="Hyperlink seguido 31" xfId="12575"/>
    <cellStyle name="Hyperlink seguido 32" xfId="12576"/>
    <cellStyle name="Hyperlink seguido 33" xfId="12577"/>
    <cellStyle name="Hyperlink seguido 34" xfId="12578"/>
    <cellStyle name="Hyperlink seguido 35" xfId="12579"/>
    <cellStyle name="Hyperlink seguido 35 10" xfId="12580"/>
    <cellStyle name="Hyperlink seguido 35 11" xfId="12581"/>
    <cellStyle name="Hyperlink seguido 35 12" xfId="12582"/>
    <cellStyle name="Hyperlink seguido 35 13" xfId="12583"/>
    <cellStyle name="Hyperlink seguido 35 14" xfId="12584"/>
    <cellStyle name="Hyperlink seguido 35 15" xfId="12585"/>
    <cellStyle name="Hyperlink seguido 35 16" xfId="12586"/>
    <cellStyle name="Hyperlink seguido 35 17" xfId="12587"/>
    <cellStyle name="Hyperlink seguido 35 18" xfId="12588"/>
    <cellStyle name="Hyperlink seguido 35 19" xfId="12589"/>
    <cellStyle name="Hyperlink seguido 35 2" xfId="12590"/>
    <cellStyle name="Hyperlink seguido 35 20" xfId="12591"/>
    <cellStyle name="Hyperlink seguido 35 21" xfId="12592"/>
    <cellStyle name="Hyperlink seguido 35 22" xfId="12593"/>
    <cellStyle name="Hyperlink seguido 35 23" xfId="12594"/>
    <cellStyle name="Hyperlink seguido 35 24" xfId="12595"/>
    <cellStyle name="Hyperlink seguido 35 25" xfId="12596"/>
    <cellStyle name="Hyperlink seguido 35 26" xfId="12597"/>
    <cellStyle name="Hyperlink seguido 35 3" xfId="12598"/>
    <cellStyle name="Hyperlink seguido 35 4" xfId="12599"/>
    <cellStyle name="Hyperlink seguido 35 5" xfId="12600"/>
    <cellStyle name="Hyperlink seguido 35 6" xfId="12601"/>
    <cellStyle name="Hyperlink seguido 35 7" xfId="12602"/>
    <cellStyle name="Hyperlink seguido 35 8" xfId="12603"/>
    <cellStyle name="Hyperlink seguido 35 9" xfId="12604"/>
    <cellStyle name="Hyperlink seguido 36" xfId="12605"/>
    <cellStyle name="Hyperlink seguido 37" xfId="12606"/>
    <cellStyle name="Hyperlink seguido 38" xfId="12607"/>
    <cellStyle name="Hyperlink seguido 39" xfId="12608"/>
    <cellStyle name="Hyperlink seguido 4" xfId="12609"/>
    <cellStyle name="Hyperlink seguido 40" xfId="12610"/>
    <cellStyle name="Hyperlink seguido 41" xfId="12611"/>
    <cellStyle name="Hyperlink seguido 42" xfId="12612"/>
    <cellStyle name="Hyperlink seguido 43" xfId="12613"/>
    <cellStyle name="Hyperlink seguido 44" xfId="12614"/>
    <cellStyle name="Hyperlink seguido 45" xfId="12615"/>
    <cellStyle name="Hyperlink seguido 46" xfId="12616"/>
    <cellStyle name="Hyperlink seguido 47" xfId="12617"/>
    <cellStyle name="Hyperlink seguido 48" xfId="12618"/>
    <cellStyle name="Hyperlink seguido 49" xfId="12619"/>
    <cellStyle name="Hyperlink seguido 5" xfId="12620"/>
    <cellStyle name="Hyperlink seguido 50" xfId="12621"/>
    <cellStyle name="Hyperlink seguido 51" xfId="12622"/>
    <cellStyle name="Hyperlink seguido 52" xfId="12623"/>
    <cellStyle name="Hyperlink seguido 53" xfId="12624"/>
    <cellStyle name="Hyperlink seguido 54" xfId="12625"/>
    <cellStyle name="Hyperlink seguido 55" xfId="12626"/>
    <cellStyle name="Hyperlink seguido 56" xfId="12627"/>
    <cellStyle name="Hyperlink seguido 57" xfId="12628"/>
    <cellStyle name="Hyperlink seguido 58" xfId="12629"/>
    <cellStyle name="Hyperlink seguido 59" xfId="12630"/>
    <cellStyle name="Hyperlink seguido 6" xfId="12631"/>
    <cellStyle name="Hyperlink seguido 60" xfId="12632"/>
    <cellStyle name="Hyperlink seguido 61" xfId="12633"/>
    <cellStyle name="Hyperlink seguido 62" xfId="12634"/>
    <cellStyle name="Hyperlink seguido 63" xfId="12635"/>
    <cellStyle name="Hyperlink seguido 64" xfId="12636"/>
    <cellStyle name="Hyperlink seguido 65" xfId="12637"/>
    <cellStyle name="Hyperlink seguido 7" xfId="12638"/>
    <cellStyle name="Hyperlink seguido 8" xfId="12639"/>
    <cellStyle name="Hyperlink seguido 8 2" xfId="12640"/>
    <cellStyle name="Hyperlink seguido 9" xfId="12641"/>
    <cellStyle name="Input" xfId="253" builtinId="20" customBuiltin="1"/>
    <cellStyle name="Input [yellow]" xfId="254"/>
    <cellStyle name="Input [yellow] 10" xfId="44604"/>
    <cellStyle name="Input [yellow] 11" xfId="44605"/>
    <cellStyle name="Input [yellow] 12" xfId="47653"/>
    <cellStyle name="Input [yellow] 2" xfId="481"/>
    <cellStyle name="Input [yellow] 2 2" xfId="2678"/>
    <cellStyle name="Input [yellow] 2 2 2" xfId="44606"/>
    <cellStyle name="Input [yellow] 2 2 3" xfId="48425"/>
    <cellStyle name="Input [yellow] 2 3" xfId="44607"/>
    <cellStyle name="Input [yellow] 2 3 2" xfId="44608"/>
    <cellStyle name="Input [yellow] 2 4" xfId="44609"/>
    <cellStyle name="Input [yellow] 2 5" xfId="44610"/>
    <cellStyle name="Input [yellow] 2 5 2" xfId="44611"/>
    <cellStyle name="Input [yellow] 2 6" xfId="44612"/>
    <cellStyle name="Input [yellow] 2 7" xfId="44613"/>
    <cellStyle name="Input [yellow] 3" xfId="482"/>
    <cellStyle name="Input [yellow] 3 2" xfId="35684"/>
    <cellStyle name="Input [yellow] 3 2 2" xfId="44615"/>
    <cellStyle name="Input [yellow] 3 2 3" xfId="44614"/>
    <cellStyle name="Input [yellow] 3 3" xfId="44616"/>
    <cellStyle name="Input [yellow] 3 4" xfId="44617"/>
    <cellStyle name="Input [yellow] 3 4 2" xfId="44618"/>
    <cellStyle name="Input [yellow] 3 5" xfId="44619"/>
    <cellStyle name="Input [yellow] 3 6" xfId="44620"/>
    <cellStyle name="Input [yellow] 3 7" xfId="48368"/>
    <cellStyle name="Input [yellow] 4" xfId="483"/>
    <cellStyle name="Input [yellow] 4 2" xfId="12642"/>
    <cellStyle name="Input [yellow] 4 2 2" xfId="44622"/>
    <cellStyle name="Input [yellow] 4 2 3" xfId="44621"/>
    <cellStyle name="Input [yellow] 4 3" xfId="44623"/>
    <cellStyle name="Input [yellow] 4 4" xfId="44624"/>
    <cellStyle name="Input [yellow] 4 4 2" xfId="44625"/>
    <cellStyle name="Input [yellow] 4 5" xfId="44626"/>
    <cellStyle name="Input [yellow] 4 6" xfId="44627"/>
    <cellStyle name="Input [yellow] 5" xfId="484"/>
    <cellStyle name="Input [yellow] 5 2" xfId="12643"/>
    <cellStyle name="Input [yellow] 5 2 2" xfId="44629"/>
    <cellStyle name="Input [yellow] 5 2 3" xfId="44628"/>
    <cellStyle name="Input [yellow] 5 3" xfId="44630"/>
    <cellStyle name="Input [yellow] 5 4" xfId="44631"/>
    <cellStyle name="Input [yellow] 5 4 2" xfId="44632"/>
    <cellStyle name="Input [yellow] 5 5" xfId="44633"/>
    <cellStyle name="Input [yellow] 5 6" xfId="44634"/>
    <cellStyle name="Input [yellow] 6" xfId="44635"/>
    <cellStyle name="Input [yellow] 7" xfId="44636"/>
    <cellStyle name="Input [yellow] 7 2" xfId="44637"/>
    <cellStyle name="Input [yellow] 8" xfId="44638"/>
    <cellStyle name="Input [yellow] 9" xfId="44639"/>
    <cellStyle name="Input [yellow] 9 2" xfId="44640"/>
    <cellStyle name="Input [yellow]_10.3-11.1" xfId="12644"/>
    <cellStyle name="Input 10" xfId="1540"/>
    <cellStyle name="Input 10 10" xfId="44641"/>
    <cellStyle name="Input 10 11" xfId="48805"/>
    <cellStyle name="Input 10 12" xfId="48987"/>
    <cellStyle name="Input 10 13" xfId="49160"/>
    <cellStyle name="Input 10 14" xfId="49328"/>
    <cellStyle name="Input 10 2" xfId="1541"/>
    <cellStyle name="Input 10 2 2" xfId="44643"/>
    <cellStyle name="Input 10 2 3" xfId="44644"/>
    <cellStyle name="Input 10 2 4" xfId="44645"/>
    <cellStyle name="Input 10 2 4 2" xfId="44646"/>
    <cellStyle name="Input 10 2 5" xfId="44647"/>
    <cellStyle name="Input 10 2 5 2" xfId="44648"/>
    <cellStyle name="Input 10 2 6" xfId="44649"/>
    <cellStyle name="Input 10 2 7" xfId="44650"/>
    <cellStyle name="Input 10 2 8" xfId="44642"/>
    <cellStyle name="Input 10 3" xfId="1542"/>
    <cellStyle name="Input 10 3 2" xfId="44652"/>
    <cellStyle name="Input 10 3 3" xfId="44651"/>
    <cellStyle name="Input 10 4" xfId="1543"/>
    <cellStyle name="Input 10 4 2" xfId="44653"/>
    <cellStyle name="Input 10 5" xfId="12645"/>
    <cellStyle name="Input 10 5 2" xfId="44654"/>
    <cellStyle name="Input 10 6" xfId="42305"/>
    <cellStyle name="Input 10 6 2" xfId="44656"/>
    <cellStyle name="Input 10 6 3" xfId="44655"/>
    <cellStyle name="Input 10 7" xfId="42332"/>
    <cellStyle name="Input 10 7 2" xfId="44658"/>
    <cellStyle name="Input 10 7 3" xfId="44657"/>
    <cellStyle name="Input 10 8" xfId="42400"/>
    <cellStyle name="Input 10 8 2" xfId="44659"/>
    <cellStyle name="Input 10 9" xfId="44660"/>
    <cellStyle name="Input 11" xfId="1544"/>
    <cellStyle name="Input 11 10" xfId="44661"/>
    <cellStyle name="Input 11 11" xfId="48879"/>
    <cellStyle name="Input 11 12" xfId="49061"/>
    <cellStyle name="Input 11 13" xfId="49233"/>
    <cellStyle name="Input 11 14" xfId="49401"/>
    <cellStyle name="Input 11 2" xfId="1545"/>
    <cellStyle name="Input 11 2 2" xfId="44663"/>
    <cellStyle name="Input 11 2 3" xfId="44664"/>
    <cellStyle name="Input 11 2 4" xfId="44665"/>
    <cellStyle name="Input 11 2 4 2" xfId="44666"/>
    <cellStyle name="Input 11 2 5" xfId="44667"/>
    <cellStyle name="Input 11 2 5 2" xfId="44668"/>
    <cellStyle name="Input 11 2 6" xfId="44669"/>
    <cellStyle name="Input 11 2 7" xfId="44670"/>
    <cellStyle name="Input 11 2 8" xfId="44662"/>
    <cellStyle name="Input 11 3" xfId="12646"/>
    <cellStyle name="Input 11 3 2" xfId="44672"/>
    <cellStyle name="Input 11 3 3" xfId="44671"/>
    <cellStyle name="Input 11 4" xfId="42063"/>
    <cellStyle name="Input 11 4 2" xfId="44673"/>
    <cellStyle name="Input 11 5" xfId="42338"/>
    <cellStyle name="Input 11 5 2" xfId="44674"/>
    <cellStyle name="Input 11 6" xfId="42401"/>
    <cellStyle name="Input 11 6 2" xfId="44676"/>
    <cellStyle name="Input 11 6 3" xfId="44675"/>
    <cellStyle name="Input 11 7" xfId="44677"/>
    <cellStyle name="Input 11 7 2" xfId="44678"/>
    <cellStyle name="Input 11 8" xfId="44679"/>
    <cellStyle name="Input 11 9" xfId="44680"/>
    <cellStyle name="Input 12" xfId="1546"/>
    <cellStyle name="Input 12 10" xfId="44681"/>
    <cellStyle name="Input 12 11" xfId="48884"/>
    <cellStyle name="Input 12 12" xfId="49066"/>
    <cellStyle name="Input 12 13" xfId="49238"/>
    <cellStyle name="Input 12 14" xfId="49406"/>
    <cellStyle name="Input 12 2" xfId="1547"/>
    <cellStyle name="Input 12 2 2" xfId="44683"/>
    <cellStyle name="Input 12 2 3" xfId="44684"/>
    <cellStyle name="Input 12 2 4" xfId="44685"/>
    <cellStyle name="Input 12 2 4 2" xfId="44686"/>
    <cellStyle name="Input 12 2 5" xfId="44687"/>
    <cellStyle name="Input 12 2 5 2" xfId="44688"/>
    <cellStyle name="Input 12 2 6" xfId="44689"/>
    <cellStyle name="Input 12 2 7" xfId="44690"/>
    <cellStyle name="Input 12 2 8" xfId="44682"/>
    <cellStyle name="Input 12 3" xfId="12647"/>
    <cellStyle name="Input 12 3 2" xfId="44692"/>
    <cellStyle name="Input 12 3 3" xfId="44691"/>
    <cellStyle name="Input 12 4" xfId="42064"/>
    <cellStyle name="Input 12 4 2" xfId="44693"/>
    <cellStyle name="Input 12 5" xfId="42018"/>
    <cellStyle name="Input 12 5 2" xfId="44694"/>
    <cellStyle name="Input 12 6" xfId="42402"/>
    <cellStyle name="Input 12 6 2" xfId="44696"/>
    <cellStyle name="Input 12 6 3" xfId="44695"/>
    <cellStyle name="Input 12 7" xfId="44697"/>
    <cellStyle name="Input 12 7 2" xfId="44698"/>
    <cellStyle name="Input 12 8" xfId="44699"/>
    <cellStyle name="Input 12 9" xfId="44700"/>
    <cellStyle name="Input 13" xfId="1548"/>
    <cellStyle name="Input 13 10" xfId="44701"/>
    <cellStyle name="Input 13 11" xfId="48809"/>
    <cellStyle name="Input 13 12" xfId="48992"/>
    <cellStyle name="Input 13 13" xfId="49164"/>
    <cellStyle name="Input 13 14" xfId="49332"/>
    <cellStyle name="Input 13 2" xfId="1549"/>
    <cellStyle name="Input 13 2 2" xfId="44703"/>
    <cellStyle name="Input 13 2 3" xfId="44704"/>
    <cellStyle name="Input 13 2 4" xfId="44705"/>
    <cellStyle name="Input 13 2 4 2" xfId="44706"/>
    <cellStyle name="Input 13 2 5" xfId="44707"/>
    <cellStyle name="Input 13 2 5 2" xfId="44708"/>
    <cellStyle name="Input 13 2 6" xfId="44709"/>
    <cellStyle name="Input 13 2 7" xfId="44710"/>
    <cellStyle name="Input 13 2 8" xfId="44702"/>
    <cellStyle name="Input 13 3" xfId="12648"/>
    <cellStyle name="Input 13 3 2" xfId="44712"/>
    <cellStyle name="Input 13 3 3" xfId="44711"/>
    <cellStyle name="Input 13 4" xfId="42065"/>
    <cellStyle name="Input 13 4 2" xfId="44713"/>
    <cellStyle name="Input 13 5" xfId="42310"/>
    <cellStyle name="Input 13 5 2" xfId="44714"/>
    <cellStyle name="Input 13 6" xfId="42403"/>
    <cellStyle name="Input 13 6 2" xfId="44716"/>
    <cellStyle name="Input 13 6 3" xfId="44715"/>
    <cellStyle name="Input 13 7" xfId="44717"/>
    <cellStyle name="Input 13 7 2" xfId="44718"/>
    <cellStyle name="Input 13 8" xfId="44719"/>
    <cellStyle name="Input 13 9" xfId="44720"/>
    <cellStyle name="Input 14" xfId="1550"/>
    <cellStyle name="Input 14 10" xfId="44721"/>
    <cellStyle name="Input 14 11" xfId="48835"/>
    <cellStyle name="Input 14 12" xfId="49016"/>
    <cellStyle name="Input 14 13" xfId="49188"/>
    <cellStyle name="Input 14 14" xfId="49356"/>
    <cellStyle name="Input 14 2" xfId="1551"/>
    <cellStyle name="Input 14 2 2" xfId="44723"/>
    <cellStyle name="Input 14 2 3" xfId="44724"/>
    <cellStyle name="Input 14 2 4" xfId="44725"/>
    <cellStyle name="Input 14 2 4 2" xfId="44726"/>
    <cellStyle name="Input 14 2 5" xfId="44727"/>
    <cellStyle name="Input 14 2 5 2" xfId="44728"/>
    <cellStyle name="Input 14 2 6" xfId="44729"/>
    <cellStyle name="Input 14 2 7" xfId="44730"/>
    <cellStyle name="Input 14 2 8" xfId="44722"/>
    <cellStyle name="Input 14 3" xfId="12649"/>
    <cellStyle name="Input 14 3 2" xfId="44732"/>
    <cellStyle name="Input 14 3 3" xfId="44731"/>
    <cellStyle name="Input 14 4" xfId="42066"/>
    <cellStyle name="Input 14 4 2" xfId="44733"/>
    <cellStyle name="Input 14 5" xfId="42016"/>
    <cellStyle name="Input 14 5 2" xfId="44734"/>
    <cellStyle name="Input 14 6" xfId="42404"/>
    <cellStyle name="Input 14 6 2" xfId="44736"/>
    <cellStyle name="Input 14 6 3" xfId="44735"/>
    <cellStyle name="Input 14 7" xfId="44737"/>
    <cellStyle name="Input 14 7 2" xfId="44738"/>
    <cellStyle name="Input 14 8" xfId="44739"/>
    <cellStyle name="Input 14 9" xfId="44740"/>
    <cellStyle name="Input 15" xfId="1552"/>
    <cellStyle name="Input 15 10" xfId="44741"/>
    <cellStyle name="Input 15 11" xfId="48898"/>
    <cellStyle name="Input 15 12" xfId="49079"/>
    <cellStyle name="Input 15 13" xfId="49251"/>
    <cellStyle name="Input 15 14" xfId="49419"/>
    <cellStyle name="Input 15 2" xfId="1553"/>
    <cellStyle name="Input 15 2 2" xfId="44743"/>
    <cellStyle name="Input 15 2 3" xfId="44744"/>
    <cellStyle name="Input 15 2 4" xfId="44745"/>
    <cellStyle name="Input 15 2 4 2" xfId="44746"/>
    <cellStyle name="Input 15 2 5" xfId="44747"/>
    <cellStyle name="Input 15 2 5 2" xfId="44748"/>
    <cellStyle name="Input 15 2 6" xfId="44749"/>
    <cellStyle name="Input 15 2 7" xfId="44750"/>
    <cellStyle name="Input 15 2 8" xfId="44742"/>
    <cellStyle name="Input 15 3" xfId="12650"/>
    <cellStyle name="Input 15 3 2" xfId="44752"/>
    <cellStyle name="Input 15 3 3" xfId="44751"/>
    <cellStyle name="Input 15 4" xfId="42067"/>
    <cellStyle name="Input 15 4 2" xfId="44753"/>
    <cellStyle name="Input 15 5" xfId="42360"/>
    <cellStyle name="Input 15 5 2" xfId="44754"/>
    <cellStyle name="Input 15 6" xfId="42387"/>
    <cellStyle name="Input 15 6 2" xfId="44756"/>
    <cellStyle name="Input 15 6 3" xfId="44755"/>
    <cellStyle name="Input 15 7" xfId="44757"/>
    <cellStyle name="Input 15 7 2" xfId="44758"/>
    <cellStyle name="Input 15 8" xfId="44759"/>
    <cellStyle name="Input 15 9" xfId="44760"/>
    <cellStyle name="Input 16" xfId="1554"/>
    <cellStyle name="Input 16 10" xfId="44761"/>
    <cellStyle name="Input 16 11" xfId="48523"/>
    <cellStyle name="Input 16 12" xfId="48807"/>
    <cellStyle name="Input 16 13" xfId="48989"/>
    <cellStyle name="Input 16 14" xfId="49162"/>
    <cellStyle name="Input 16 15" xfId="49330"/>
    <cellStyle name="Input 16 2" xfId="1555"/>
    <cellStyle name="Input 16 2 2" xfId="44763"/>
    <cellStyle name="Input 16 2 3" xfId="44764"/>
    <cellStyle name="Input 16 2 4" xfId="44765"/>
    <cellStyle name="Input 16 2 4 2" xfId="44766"/>
    <cellStyle name="Input 16 2 5" xfId="44767"/>
    <cellStyle name="Input 16 2 5 2" xfId="44768"/>
    <cellStyle name="Input 16 2 6" xfId="44769"/>
    <cellStyle name="Input 16 2 7" xfId="44770"/>
    <cellStyle name="Input 16 2 8" xfId="44762"/>
    <cellStyle name="Input 16 3" xfId="44771"/>
    <cellStyle name="Input 16 3 2" xfId="44772"/>
    <cellStyle name="Input 16 4" xfId="44773"/>
    <cellStyle name="Input 16 5" xfId="44774"/>
    <cellStyle name="Input 16 6" xfId="44775"/>
    <cellStyle name="Input 16 6 2" xfId="44776"/>
    <cellStyle name="Input 16 7" xfId="44777"/>
    <cellStyle name="Input 16 7 2" xfId="44778"/>
    <cellStyle name="Input 16 8" xfId="44779"/>
    <cellStyle name="Input 16 9" xfId="44780"/>
    <cellStyle name="Input 17" xfId="1556"/>
    <cellStyle name="Input 17 10" xfId="44781"/>
    <cellStyle name="Input 17 11" xfId="48913"/>
    <cellStyle name="Input 17 12" xfId="49094"/>
    <cellStyle name="Input 17 13" xfId="49265"/>
    <cellStyle name="Input 17 14" xfId="49433"/>
    <cellStyle name="Input 17 2" xfId="44782"/>
    <cellStyle name="Input 17 2 2" xfId="44783"/>
    <cellStyle name="Input 17 2 3" xfId="44784"/>
    <cellStyle name="Input 17 2 4" xfId="44785"/>
    <cellStyle name="Input 17 2 4 2" xfId="44786"/>
    <cellStyle name="Input 17 2 5" xfId="44787"/>
    <cellStyle name="Input 17 2 5 2" xfId="44788"/>
    <cellStyle name="Input 17 2 6" xfId="44789"/>
    <cellStyle name="Input 17 2 7" xfId="44790"/>
    <cellStyle name="Input 17 3" xfId="44791"/>
    <cellStyle name="Input 17 3 2" xfId="44792"/>
    <cellStyle name="Input 17 4" xfId="44793"/>
    <cellStyle name="Input 17 5" xfId="44794"/>
    <cellStyle name="Input 17 6" xfId="44795"/>
    <cellStyle name="Input 17 6 2" xfId="44796"/>
    <cellStyle name="Input 17 7" xfId="44797"/>
    <cellStyle name="Input 17 7 2" xfId="44798"/>
    <cellStyle name="Input 17 8" xfId="44799"/>
    <cellStyle name="Input 17 9" xfId="44800"/>
    <cellStyle name="Input 18" xfId="1557"/>
    <cellStyle name="Input 18 10" xfId="49100"/>
    <cellStyle name="Input 18 11" xfId="49273"/>
    <cellStyle name="Input 18 12" xfId="49439"/>
    <cellStyle name="Input 18 2" xfId="44802"/>
    <cellStyle name="Input 18 3" xfId="44803"/>
    <cellStyle name="Input 18 4" xfId="44804"/>
    <cellStyle name="Input 18 4 2" xfId="44805"/>
    <cellStyle name="Input 18 5" xfId="44806"/>
    <cellStyle name="Input 18 5 2" xfId="44807"/>
    <cellStyle name="Input 18 6" xfId="44808"/>
    <cellStyle name="Input 18 7" xfId="44809"/>
    <cellStyle name="Input 18 8" xfId="44801"/>
    <cellStyle name="Input 18 9" xfId="48921"/>
    <cellStyle name="Input 19" xfId="1558"/>
    <cellStyle name="Input 19 2" xfId="44811"/>
    <cellStyle name="Input 19 3" xfId="44812"/>
    <cellStyle name="Input 19 4" xfId="44813"/>
    <cellStyle name="Input 19 4 2" xfId="44814"/>
    <cellStyle name="Input 19 5" xfId="44815"/>
    <cellStyle name="Input 19 5 2" xfId="44816"/>
    <cellStyle name="Input 19 6" xfId="44817"/>
    <cellStyle name="Input 19 7" xfId="44818"/>
    <cellStyle name="Input 19 8" xfId="44810"/>
    <cellStyle name="Input 2" xfId="255"/>
    <cellStyle name="Input 2 10" xfId="37058"/>
    <cellStyle name="Input 2 11" xfId="42028"/>
    <cellStyle name="Input 2 12" xfId="42007"/>
    <cellStyle name="Input 2 13" xfId="42378"/>
    <cellStyle name="Input 2 14" xfId="47916"/>
    <cellStyle name="Input 2 2" xfId="1559"/>
    <cellStyle name="Input 2 2 10" xfId="36799"/>
    <cellStyle name="Input 2 2 11" xfId="44819"/>
    <cellStyle name="Input 2 2 12" xfId="48672"/>
    <cellStyle name="Input 2 2 13" xfId="48145"/>
    <cellStyle name="Input 2 2 14" xfId="47845"/>
    <cellStyle name="Input 2 2 15" xfId="48184"/>
    <cellStyle name="Input 2 2 2" xfId="1560"/>
    <cellStyle name="Input 2 2 2 2" xfId="44820"/>
    <cellStyle name="Input 2 2 2 3" xfId="48781"/>
    <cellStyle name="Input 2 2 2 4" xfId="48963"/>
    <cellStyle name="Input 2 2 2 5" xfId="49136"/>
    <cellStyle name="Input 2 2 2 6" xfId="49303"/>
    <cellStyle name="Input 2 2 3" xfId="1561"/>
    <cellStyle name="Input 2 2 3 2" xfId="44821"/>
    <cellStyle name="Input 2 2 3 3" xfId="48812"/>
    <cellStyle name="Input 2 2 3 4" xfId="48994"/>
    <cellStyle name="Input 2 2 3 5" xfId="49166"/>
    <cellStyle name="Input 2 2 3 6" xfId="49334"/>
    <cellStyle name="Input 2 2 4" xfId="12651"/>
    <cellStyle name="Input 2 2 4 2" xfId="36917"/>
    <cellStyle name="Input 2 2 4 2 2" xfId="44823"/>
    <cellStyle name="Input 2 2 4 3" xfId="44822"/>
    <cellStyle name="Input 2 2 5" xfId="36903"/>
    <cellStyle name="Input 2 2 5 2" xfId="44825"/>
    <cellStyle name="Input 2 2 5 3" xfId="44824"/>
    <cellStyle name="Input 2 2 6" xfId="38033"/>
    <cellStyle name="Input 2 2 6 2" xfId="44826"/>
    <cellStyle name="Input 2 2 7" xfId="38693"/>
    <cellStyle name="Input 2 2 7 2" xfId="44827"/>
    <cellStyle name="Input 2 2 8" xfId="39084"/>
    <cellStyle name="Input 2 2 9" xfId="39648"/>
    <cellStyle name="Input 2 3" xfId="1562"/>
    <cellStyle name="Input 2 3 2" xfId="44828"/>
    <cellStyle name="Input 2 3 3" xfId="48398"/>
    <cellStyle name="Input 2 3 4" xfId="48659"/>
    <cellStyle name="Input 2 3 5" xfId="48951"/>
    <cellStyle name="Input 2 3 6" xfId="47828"/>
    <cellStyle name="Input 2 4" xfId="1563"/>
    <cellStyle name="Input 2 4 2" xfId="36509"/>
    <cellStyle name="Input 2 4 3" xfId="44829"/>
    <cellStyle name="Input 2 4 4" xfId="48695"/>
    <cellStyle name="Input 2 4 5" xfId="47966"/>
    <cellStyle name="Input 2 4 6" xfId="48660"/>
    <cellStyle name="Input 2 4 7" xfId="48928"/>
    <cellStyle name="Input 2 5" xfId="36434"/>
    <cellStyle name="Input 2 5 2" xfId="44831"/>
    <cellStyle name="Input 2 5 3" xfId="44830"/>
    <cellStyle name="Input 2 5 4" xfId="48850"/>
    <cellStyle name="Input 2 5 5" xfId="49031"/>
    <cellStyle name="Input 2 5 6" xfId="49204"/>
    <cellStyle name="Input 2 5 7" xfId="49372"/>
    <cellStyle name="Input 2 6" xfId="37493"/>
    <cellStyle name="Input 2 6 2" xfId="44833"/>
    <cellStyle name="Input 2 6 3" xfId="44832"/>
    <cellStyle name="Input 2 6 4" xfId="48875"/>
    <cellStyle name="Input 2 6 5" xfId="49057"/>
    <cellStyle name="Input 2 6 6" xfId="49229"/>
    <cellStyle name="Input 2 6 7" xfId="49397"/>
    <cellStyle name="Input 2 7" xfId="36545"/>
    <cellStyle name="Input 2 7 2" xfId="44834"/>
    <cellStyle name="Input 2 7 3" xfId="48771"/>
    <cellStyle name="Input 2 7 4" xfId="48954"/>
    <cellStyle name="Input 2 7 5" xfId="49127"/>
    <cellStyle name="Input 2 7 6" xfId="49294"/>
    <cellStyle name="Input 2 8" xfId="37574"/>
    <cellStyle name="Input 2 8 2" xfId="44835"/>
    <cellStyle name="Input 2 9" xfId="38600"/>
    <cellStyle name="Input 20" xfId="1564"/>
    <cellStyle name="Input 20 2" xfId="44837"/>
    <cellStyle name="Input 20 3" xfId="44838"/>
    <cellStyle name="Input 20 4" xfId="44839"/>
    <cellStyle name="Input 20 4 2" xfId="44840"/>
    <cellStyle name="Input 20 5" xfId="44841"/>
    <cellStyle name="Input 20 5 2" xfId="44842"/>
    <cellStyle name="Input 20 6" xfId="44843"/>
    <cellStyle name="Input 20 7" xfId="44844"/>
    <cellStyle name="Input 20 8" xfId="44836"/>
    <cellStyle name="Input 21" xfId="1565"/>
    <cellStyle name="Input 21 2" xfId="44846"/>
    <cellStyle name="Input 21 3" xfId="44847"/>
    <cellStyle name="Input 21 4" xfId="44848"/>
    <cellStyle name="Input 21 4 2" xfId="44849"/>
    <cellStyle name="Input 21 5" xfId="44850"/>
    <cellStyle name="Input 21 5 2" xfId="44851"/>
    <cellStyle name="Input 21 6" xfId="44852"/>
    <cellStyle name="Input 21 7" xfId="44853"/>
    <cellStyle name="Input 21 8" xfId="44845"/>
    <cellStyle name="Input 22" xfId="1566"/>
    <cellStyle name="Input 22 2" xfId="44855"/>
    <cellStyle name="Input 22 3" xfId="44856"/>
    <cellStyle name="Input 22 4" xfId="44857"/>
    <cellStyle name="Input 22 4 2" xfId="44858"/>
    <cellStyle name="Input 22 5" xfId="44859"/>
    <cellStyle name="Input 22 5 2" xfId="44860"/>
    <cellStyle name="Input 22 6" xfId="44861"/>
    <cellStyle name="Input 22 7" xfId="44862"/>
    <cellStyle name="Input 22 8" xfId="44854"/>
    <cellStyle name="Input 23" xfId="1567"/>
    <cellStyle name="Input 23 2" xfId="1568"/>
    <cellStyle name="Input 23 2 2" xfId="44864"/>
    <cellStyle name="Input 23 3" xfId="44865"/>
    <cellStyle name="Input 23 4" xfId="44866"/>
    <cellStyle name="Input 23 4 2" xfId="44867"/>
    <cellStyle name="Input 23 5" xfId="44868"/>
    <cellStyle name="Input 23 5 2" xfId="44869"/>
    <cellStyle name="Input 23 6" xfId="44870"/>
    <cellStyle name="Input 23 7" xfId="44871"/>
    <cellStyle name="Input 23 8" xfId="44863"/>
    <cellStyle name="Input 24" xfId="1569"/>
    <cellStyle name="Input 24 2" xfId="1570"/>
    <cellStyle name="Input 24 2 2" xfId="44873"/>
    <cellStyle name="Input 24 3" xfId="44874"/>
    <cellStyle name="Input 24 4" xfId="44875"/>
    <cellStyle name="Input 24 4 2" xfId="44876"/>
    <cellStyle name="Input 24 5" xfId="44877"/>
    <cellStyle name="Input 24 5 2" xfId="44878"/>
    <cellStyle name="Input 24 6" xfId="44879"/>
    <cellStyle name="Input 24 7" xfId="44880"/>
    <cellStyle name="Input 24 8" xfId="44872"/>
    <cellStyle name="Input 25" xfId="1571"/>
    <cellStyle name="Input 25 2" xfId="1572"/>
    <cellStyle name="Input 25 2 2" xfId="44882"/>
    <cellStyle name="Input 25 3" xfId="44883"/>
    <cellStyle name="Input 25 4" xfId="44884"/>
    <cellStyle name="Input 25 4 2" xfId="44885"/>
    <cellStyle name="Input 25 5" xfId="44886"/>
    <cellStyle name="Input 25 5 2" xfId="44887"/>
    <cellStyle name="Input 25 6" xfId="44888"/>
    <cellStyle name="Input 25 7" xfId="44889"/>
    <cellStyle name="Input 25 8" xfId="44881"/>
    <cellStyle name="Input 26" xfId="1573"/>
    <cellStyle name="Input 26 2" xfId="1574"/>
    <cellStyle name="Input 26 2 2" xfId="44891"/>
    <cellStyle name="Input 26 3" xfId="44892"/>
    <cellStyle name="Input 26 4" xfId="44893"/>
    <cellStyle name="Input 26 4 2" xfId="44894"/>
    <cellStyle name="Input 26 5" xfId="44895"/>
    <cellStyle name="Input 26 5 2" xfId="44896"/>
    <cellStyle name="Input 26 6" xfId="44897"/>
    <cellStyle name="Input 26 7" xfId="44898"/>
    <cellStyle name="Input 26 8" xfId="44890"/>
    <cellStyle name="Input 27" xfId="1575"/>
    <cellStyle name="Input 27 2" xfId="1576"/>
    <cellStyle name="Input 27 2 2" xfId="44900"/>
    <cellStyle name="Input 27 3" xfId="44901"/>
    <cellStyle name="Input 27 4" xfId="44902"/>
    <cellStyle name="Input 27 4 2" xfId="44903"/>
    <cellStyle name="Input 27 5" xfId="44904"/>
    <cellStyle name="Input 27 5 2" xfId="44905"/>
    <cellStyle name="Input 27 6" xfId="44906"/>
    <cellStyle name="Input 27 7" xfId="44907"/>
    <cellStyle name="Input 27 8" xfId="44899"/>
    <cellStyle name="Input 28" xfId="1577"/>
    <cellStyle name="Input 28 2" xfId="1578"/>
    <cellStyle name="Input 28 2 2" xfId="44909"/>
    <cellStyle name="Input 28 3" xfId="44910"/>
    <cellStyle name="Input 28 4" xfId="44911"/>
    <cellStyle name="Input 28 4 2" xfId="44912"/>
    <cellStyle name="Input 28 5" xfId="44913"/>
    <cellStyle name="Input 28 5 2" xfId="44914"/>
    <cellStyle name="Input 28 6" xfId="44915"/>
    <cellStyle name="Input 28 7" xfId="44916"/>
    <cellStyle name="Input 28 8" xfId="44908"/>
    <cellStyle name="Input 29" xfId="1579"/>
    <cellStyle name="Input 29 2" xfId="1580"/>
    <cellStyle name="Input 29 2 2" xfId="44918"/>
    <cellStyle name="Input 29 3" xfId="44919"/>
    <cellStyle name="Input 29 4" xfId="44920"/>
    <cellStyle name="Input 29 4 2" xfId="44921"/>
    <cellStyle name="Input 29 5" xfId="44922"/>
    <cellStyle name="Input 29 5 2" xfId="44923"/>
    <cellStyle name="Input 29 6" xfId="44924"/>
    <cellStyle name="Input 29 7" xfId="44925"/>
    <cellStyle name="Input 29 8" xfId="44917"/>
    <cellStyle name="Input 3" xfId="256"/>
    <cellStyle name="Input 3 2" xfId="1581"/>
    <cellStyle name="Input 3 2 10" xfId="48394"/>
    <cellStyle name="Input 3 2 11" xfId="48593"/>
    <cellStyle name="Input 3 2 12" xfId="48157"/>
    <cellStyle name="Input 3 2 2" xfId="12652"/>
    <cellStyle name="Input 3 2 2 2" xfId="44927"/>
    <cellStyle name="Input 3 2 3" xfId="44928"/>
    <cellStyle name="Input 3 2 4" xfId="44929"/>
    <cellStyle name="Input 3 2 4 2" xfId="44930"/>
    <cellStyle name="Input 3 2 5" xfId="44931"/>
    <cellStyle name="Input 3 2 5 2" xfId="44932"/>
    <cellStyle name="Input 3 2 6" xfId="44933"/>
    <cellStyle name="Input 3 2 7" xfId="44934"/>
    <cellStyle name="Input 3 2 8" xfId="44926"/>
    <cellStyle name="Input 3 2 9" xfId="48662"/>
    <cellStyle name="Input 3 3" xfId="1582"/>
    <cellStyle name="Input 3 3 2" xfId="44935"/>
    <cellStyle name="Input 3 3 3" xfId="48772"/>
    <cellStyle name="Input 3 3 4" xfId="48955"/>
    <cellStyle name="Input 3 3 5" xfId="49128"/>
    <cellStyle name="Input 3 3 6" xfId="49295"/>
    <cellStyle name="Input 3 4" xfId="1583"/>
    <cellStyle name="Input 3 4 2" xfId="44936"/>
    <cellStyle name="Input 3 4 3" xfId="48851"/>
    <cellStyle name="Input 3 4 4" xfId="49032"/>
    <cellStyle name="Input 3 4 5" xfId="49205"/>
    <cellStyle name="Input 3 4 6" xfId="49373"/>
    <cellStyle name="Input 3 5" xfId="42030"/>
    <cellStyle name="Input 3 5 2" xfId="44938"/>
    <cellStyle name="Input 3 5 3" xfId="44937"/>
    <cellStyle name="Input 3 5 4" xfId="48826"/>
    <cellStyle name="Input 3 5 5" xfId="49007"/>
    <cellStyle name="Input 3 5 6" xfId="49179"/>
    <cellStyle name="Input 3 5 7" xfId="49346"/>
    <cellStyle name="Input 3 6" xfId="41986"/>
    <cellStyle name="Input 3 6 2" xfId="44940"/>
    <cellStyle name="Input 3 6 3" xfId="44939"/>
    <cellStyle name="Input 3 6 4" xfId="48814"/>
    <cellStyle name="Input 3 6 5" xfId="48996"/>
    <cellStyle name="Input 3 6 6" xfId="49168"/>
    <cellStyle name="Input 3 6 7" xfId="49336"/>
    <cellStyle name="Input 3 7" xfId="42424"/>
    <cellStyle name="Input 3 8" xfId="44941"/>
    <cellStyle name="Input 30" xfId="1584"/>
    <cellStyle name="Input 30 2" xfId="1585"/>
    <cellStyle name="Input 30 2 2" xfId="44943"/>
    <cellStyle name="Input 30 3" xfId="44944"/>
    <cellStyle name="Input 30 4" xfId="44945"/>
    <cellStyle name="Input 30 4 2" xfId="44946"/>
    <cellStyle name="Input 30 5" xfId="44947"/>
    <cellStyle name="Input 30 5 2" xfId="44948"/>
    <cellStyle name="Input 30 6" xfId="44949"/>
    <cellStyle name="Input 30 7" xfId="44950"/>
    <cellStyle name="Input 30 8" xfId="44942"/>
    <cellStyle name="Input 31" xfId="1586"/>
    <cellStyle name="Input 31 2" xfId="1587"/>
    <cellStyle name="Input 31 2 2" xfId="44952"/>
    <cellStyle name="Input 31 3" xfId="44953"/>
    <cellStyle name="Input 31 4" xfId="44954"/>
    <cellStyle name="Input 31 4 2" xfId="44955"/>
    <cellStyle name="Input 31 5" xfId="44956"/>
    <cellStyle name="Input 31 5 2" xfId="44957"/>
    <cellStyle name="Input 31 6" xfId="44958"/>
    <cellStyle name="Input 31 7" xfId="44959"/>
    <cellStyle name="Input 31 8" xfId="44951"/>
    <cellStyle name="Input 32" xfId="1588"/>
    <cellStyle name="Input 32 2" xfId="1589"/>
    <cellStyle name="Input 32 2 2" xfId="44961"/>
    <cellStyle name="Input 32 3" xfId="44962"/>
    <cellStyle name="Input 32 4" xfId="44963"/>
    <cellStyle name="Input 32 4 2" xfId="44964"/>
    <cellStyle name="Input 32 5" xfId="44965"/>
    <cellStyle name="Input 32 5 2" xfId="44966"/>
    <cellStyle name="Input 32 6" xfId="44967"/>
    <cellStyle name="Input 32 7" xfId="44968"/>
    <cellStyle name="Input 32 8" xfId="44960"/>
    <cellStyle name="Input 33" xfId="1590"/>
    <cellStyle name="Input 33 2" xfId="1591"/>
    <cellStyle name="Input 33 2 2" xfId="44970"/>
    <cellStyle name="Input 33 3" xfId="44971"/>
    <cellStyle name="Input 33 4" xfId="44972"/>
    <cellStyle name="Input 33 4 2" xfId="44973"/>
    <cellStyle name="Input 33 5" xfId="44974"/>
    <cellStyle name="Input 33 5 2" xfId="44975"/>
    <cellStyle name="Input 33 6" xfId="44976"/>
    <cellStyle name="Input 33 7" xfId="44977"/>
    <cellStyle name="Input 33 8" xfId="44969"/>
    <cellStyle name="Input 34" xfId="1592"/>
    <cellStyle name="Input 34 2" xfId="1593"/>
    <cellStyle name="Input 34 2 2" xfId="44979"/>
    <cellStyle name="Input 34 3" xfId="44980"/>
    <cellStyle name="Input 34 4" xfId="44981"/>
    <cellStyle name="Input 34 4 2" xfId="44982"/>
    <cellStyle name="Input 34 5" xfId="44983"/>
    <cellStyle name="Input 34 5 2" xfId="44984"/>
    <cellStyle name="Input 34 6" xfId="44985"/>
    <cellStyle name="Input 34 7" xfId="44986"/>
    <cellStyle name="Input 34 8" xfId="44978"/>
    <cellStyle name="Input 35" xfId="1594"/>
    <cellStyle name="Input 35 2" xfId="1595"/>
    <cellStyle name="Input 35 2 2" xfId="44988"/>
    <cellStyle name="Input 35 3" xfId="44989"/>
    <cellStyle name="Input 35 4" xfId="44990"/>
    <cellStyle name="Input 35 4 2" xfId="44991"/>
    <cellStyle name="Input 35 5" xfId="44992"/>
    <cellStyle name="Input 35 5 2" xfId="44993"/>
    <cellStyle name="Input 35 6" xfId="44994"/>
    <cellStyle name="Input 35 7" xfId="44995"/>
    <cellStyle name="Input 35 8" xfId="44987"/>
    <cellStyle name="Input 36" xfId="1596"/>
    <cellStyle name="Input 36 2" xfId="37323"/>
    <cellStyle name="Input 36 2 2" xfId="44997"/>
    <cellStyle name="Input 36 3" xfId="44998"/>
    <cellStyle name="Input 36 4" xfId="44999"/>
    <cellStyle name="Input 36 4 2" xfId="45000"/>
    <cellStyle name="Input 36 5" xfId="45001"/>
    <cellStyle name="Input 36 5 2" xfId="45002"/>
    <cellStyle name="Input 36 6" xfId="45003"/>
    <cellStyle name="Input 36 7" xfId="45004"/>
    <cellStyle name="Input 36 8" xfId="44996"/>
    <cellStyle name="Input 37" xfId="1597"/>
    <cellStyle name="Input 37 2" xfId="37293"/>
    <cellStyle name="Input 37 2 2" xfId="45006"/>
    <cellStyle name="Input 37 3" xfId="45007"/>
    <cellStyle name="Input 37 4" xfId="45008"/>
    <cellStyle name="Input 37 4 2" xfId="45009"/>
    <cellStyle name="Input 37 5" xfId="45010"/>
    <cellStyle name="Input 37 5 2" xfId="45011"/>
    <cellStyle name="Input 37 6" xfId="45012"/>
    <cellStyle name="Input 37 7" xfId="45013"/>
    <cellStyle name="Input 37 8" xfId="45005"/>
    <cellStyle name="Input 38" xfId="1598"/>
    <cellStyle name="Input 38 2" xfId="37782"/>
    <cellStyle name="Input 38 2 2" xfId="45015"/>
    <cellStyle name="Input 38 3" xfId="45016"/>
    <cellStyle name="Input 38 3 2" xfId="45017"/>
    <cellStyle name="Input 38 4" xfId="45018"/>
    <cellStyle name="Input 38 5" xfId="45019"/>
    <cellStyle name="Input 38 6" xfId="45020"/>
    <cellStyle name="Input 38 6 2" xfId="45021"/>
    <cellStyle name="Input 38 7" xfId="45022"/>
    <cellStyle name="Input 38 7 2" xfId="45023"/>
    <cellStyle name="Input 38 8" xfId="45014"/>
    <cellStyle name="Input 39" xfId="1599"/>
    <cellStyle name="Input 39 2" xfId="37781"/>
    <cellStyle name="Input 39 2 2" xfId="45025"/>
    <cellStyle name="Input 39 3" xfId="45026"/>
    <cellStyle name="Input 39 4" xfId="45027"/>
    <cellStyle name="Input 39 4 2" xfId="45028"/>
    <cellStyle name="Input 39 5" xfId="45029"/>
    <cellStyle name="Input 39 5 2" xfId="45030"/>
    <cellStyle name="Input 39 6" xfId="45031"/>
    <cellStyle name="Input 39 7" xfId="45032"/>
    <cellStyle name="Input 39 8" xfId="45024"/>
    <cellStyle name="Input 4" xfId="257"/>
    <cellStyle name="Input 4 10" xfId="48414"/>
    <cellStyle name="Input 4 11" xfId="48652"/>
    <cellStyle name="Input 4 12" xfId="48905"/>
    <cellStyle name="Input 4 2" xfId="1600"/>
    <cellStyle name="Input 4 2 10" xfId="49033"/>
    <cellStyle name="Input 4 2 11" xfId="49206"/>
    <cellStyle name="Input 4 2 12" xfId="49374"/>
    <cellStyle name="Input 4 2 2" xfId="12653"/>
    <cellStyle name="Input 4 2 2 2" xfId="45034"/>
    <cellStyle name="Input 4 2 3" xfId="45035"/>
    <cellStyle name="Input 4 2 4" xfId="45036"/>
    <cellStyle name="Input 4 2 4 2" xfId="45037"/>
    <cellStyle name="Input 4 2 5" xfId="45038"/>
    <cellStyle name="Input 4 2 5 2" xfId="45039"/>
    <cellStyle name="Input 4 2 6" xfId="45040"/>
    <cellStyle name="Input 4 2 7" xfId="45041"/>
    <cellStyle name="Input 4 2 8" xfId="45033"/>
    <cellStyle name="Input 4 2 9" xfId="48852"/>
    <cellStyle name="Input 4 3" xfId="1601"/>
    <cellStyle name="Input 4 3 2" xfId="45042"/>
    <cellStyle name="Input 4 3 3" xfId="48709"/>
    <cellStyle name="Input 4 3 4" xfId="48651"/>
    <cellStyle name="Input 4 3 5" xfId="48534"/>
    <cellStyle name="Input 4 3 6" xfId="49085"/>
    <cellStyle name="Input 4 4" xfId="1602"/>
    <cellStyle name="Input 4 4 2" xfId="45043"/>
    <cellStyle name="Input 4 4 3" xfId="48818"/>
    <cellStyle name="Input 4 4 4" xfId="49000"/>
    <cellStyle name="Input 4 4 5" xfId="49172"/>
    <cellStyle name="Input 4 4 6" xfId="49340"/>
    <cellStyle name="Input 4 5" xfId="42031"/>
    <cellStyle name="Input 4 5 2" xfId="45045"/>
    <cellStyle name="Input 4 5 3" xfId="45044"/>
    <cellStyle name="Input 4 6" xfId="42121"/>
    <cellStyle name="Input 4 6 2" xfId="45047"/>
    <cellStyle name="Input 4 6 3" xfId="45046"/>
    <cellStyle name="Input 4 7" xfId="42394"/>
    <cellStyle name="Input 4 8" xfId="45048"/>
    <cellStyle name="Input 4 9" xfId="48104"/>
    <cellStyle name="Input 40" xfId="1603"/>
    <cellStyle name="Input 40 2" xfId="37936"/>
    <cellStyle name="Input 40 3" xfId="47652"/>
    <cellStyle name="Input 41" xfId="1604"/>
    <cellStyle name="Input 41 2" xfId="41963"/>
    <cellStyle name="Input 42" xfId="1605"/>
    <cellStyle name="Input 42 2" xfId="41962"/>
    <cellStyle name="Input 43" xfId="2677"/>
    <cellStyle name="Input 44" xfId="47767"/>
    <cellStyle name="Input 45" xfId="48103"/>
    <cellStyle name="Input 46" xfId="48554"/>
    <cellStyle name="Input 47" xfId="48015"/>
    <cellStyle name="Input 48" xfId="47947"/>
    <cellStyle name="Input 49" xfId="48620"/>
    <cellStyle name="Input 5" xfId="258"/>
    <cellStyle name="Input 5 10" xfId="48540"/>
    <cellStyle name="Input 5 11" xfId="48101"/>
    <cellStyle name="Input 5 12" xfId="48198"/>
    <cellStyle name="Input 5 2" xfId="1606"/>
    <cellStyle name="Input 5 2 10" xfId="49034"/>
    <cellStyle name="Input 5 2 11" xfId="49207"/>
    <cellStyle name="Input 5 2 12" xfId="49375"/>
    <cellStyle name="Input 5 2 2" xfId="45050"/>
    <cellStyle name="Input 5 2 3" xfId="45051"/>
    <cellStyle name="Input 5 2 4" xfId="45052"/>
    <cellStyle name="Input 5 2 4 2" xfId="45053"/>
    <cellStyle name="Input 5 2 5" xfId="45054"/>
    <cellStyle name="Input 5 2 5 2" xfId="45055"/>
    <cellStyle name="Input 5 2 6" xfId="45056"/>
    <cellStyle name="Input 5 2 7" xfId="45057"/>
    <cellStyle name="Input 5 2 8" xfId="45049"/>
    <cellStyle name="Input 5 2 9" xfId="48853"/>
    <cellStyle name="Input 5 3" xfId="1607"/>
    <cellStyle name="Input 5 3 2" xfId="45058"/>
    <cellStyle name="Input 5 3 3" xfId="48724"/>
    <cellStyle name="Input 5 3 4" xfId="48083"/>
    <cellStyle name="Input 5 3 5" xfId="47829"/>
    <cellStyle name="Input 5 3 6" xfId="48011"/>
    <cellStyle name="Input 5 4" xfId="1608"/>
    <cellStyle name="Input 5 4 2" xfId="45059"/>
    <cellStyle name="Input 5 4 3" xfId="48836"/>
    <cellStyle name="Input 5 4 4" xfId="49017"/>
    <cellStyle name="Input 5 4 5" xfId="49189"/>
    <cellStyle name="Input 5 4 6" xfId="49357"/>
    <cellStyle name="Input 5 5" xfId="42032"/>
    <cellStyle name="Input 5 5 2" xfId="45061"/>
    <cellStyle name="Input 5 5 3" xfId="45060"/>
    <cellStyle name="Input 5 6" xfId="42062"/>
    <cellStyle name="Input 5 6 2" xfId="45063"/>
    <cellStyle name="Input 5 6 3" xfId="45062"/>
    <cellStyle name="Input 5 7" xfId="42395"/>
    <cellStyle name="Input 5 8" xfId="45064"/>
    <cellStyle name="Input 5 9" xfId="48159"/>
    <cellStyle name="Input 50" xfId="48952"/>
    <cellStyle name="Input 51" xfId="47909"/>
    <cellStyle name="Input 52" xfId="49557"/>
    <cellStyle name="Input 53" xfId="49715"/>
    <cellStyle name="Input 54" xfId="49749"/>
    <cellStyle name="Input 6" xfId="1609"/>
    <cellStyle name="Input 6 10" xfId="45065"/>
    <cellStyle name="Input 6 11" xfId="48158"/>
    <cellStyle name="Input 6 12" xfId="47866"/>
    <cellStyle name="Input 6 13" xfId="48401"/>
    <cellStyle name="Input 6 14" xfId="48948"/>
    <cellStyle name="Input 6 2" xfId="1610"/>
    <cellStyle name="Input 6 2 10" xfId="49035"/>
    <cellStyle name="Input 6 2 11" xfId="49208"/>
    <cellStyle name="Input 6 2 12" xfId="49376"/>
    <cellStyle name="Input 6 2 2" xfId="45067"/>
    <cellStyle name="Input 6 2 3" xfId="45068"/>
    <cellStyle name="Input 6 2 4" xfId="45069"/>
    <cellStyle name="Input 6 2 4 2" xfId="45070"/>
    <cellStyle name="Input 6 2 5" xfId="45071"/>
    <cellStyle name="Input 6 2 5 2" xfId="45072"/>
    <cellStyle name="Input 6 2 6" xfId="45073"/>
    <cellStyle name="Input 6 2 7" xfId="45074"/>
    <cellStyle name="Input 6 2 8" xfId="45066"/>
    <cellStyle name="Input 6 2 9" xfId="48854"/>
    <cellStyle name="Input 6 3" xfId="1611"/>
    <cellStyle name="Input 6 3 2" xfId="45076"/>
    <cellStyle name="Input 6 3 3" xfId="45075"/>
    <cellStyle name="Input 6 3 4" xfId="48555"/>
    <cellStyle name="Input 6 3 5" xfId="48844"/>
    <cellStyle name="Input 6 3 6" xfId="49025"/>
    <cellStyle name="Input 6 3 7" xfId="49197"/>
    <cellStyle name="Input 6 3 8" xfId="49366"/>
    <cellStyle name="Input 6 4" xfId="1612"/>
    <cellStyle name="Input 6 4 2" xfId="45077"/>
    <cellStyle name="Input 6 4 3" xfId="48513"/>
    <cellStyle name="Input 6 4 4" xfId="48793"/>
    <cellStyle name="Input 6 4 5" xfId="48975"/>
    <cellStyle name="Input 6 4 6" xfId="49148"/>
    <cellStyle name="Input 6 4 7" xfId="49315"/>
    <cellStyle name="Input 6 5" xfId="12654"/>
    <cellStyle name="Input 6 5 2" xfId="45078"/>
    <cellStyle name="Input 6 6" xfId="42033"/>
    <cellStyle name="Input 6 6 2" xfId="45080"/>
    <cellStyle name="Input 6 6 3" xfId="45079"/>
    <cellStyle name="Input 6 7" xfId="42336"/>
    <cellStyle name="Input 6 7 2" xfId="45082"/>
    <cellStyle name="Input 6 7 3" xfId="45081"/>
    <cellStyle name="Input 6 8" xfId="42396"/>
    <cellStyle name="Input 6 9" xfId="45083"/>
    <cellStyle name="Input 7" xfId="1613"/>
    <cellStyle name="Input 7 10" xfId="45084"/>
    <cellStyle name="Input 7 11" xfId="48744"/>
    <cellStyle name="Input 7 12" xfId="48716"/>
    <cellStyle name="Input 7 13" xfId="48727"/>
    <cellStyle name="Input 7 14" xfId="48086"/>
    <cellStyle name="Input 7 2" xfId="1614"/>
    <cellStyle name="Input 7 2 10" xfId="49036"/>
    <cellStyle name="Input 7 2 11" xfId="49209"/>
    <cellStyle name="Input 7 2 12" xfId="49377"/>
    <cellStyle name="Input 7 2 2" xfId="45086"/>
    <cellStyle name="Input 7 2 3" xfId="45087"/>
    <cellStyle name="Input 7 2 4" xfId="45088"/>
    <cellStyle name="Input 7 2 4 2" xfId="45089"/>
    <cellStyle name="Input 7 2 5" xfId="45090"/>
    <cellStyle name="Input 7 2 5 2" xfId="45091"/>
    <cellStyle name="Input 7 2 6" xfId="45092"/>
    <cellStyle name="Input 7 2 7" xfId="45093"/>
    <cellStyle name="Input 7 2 8" xfId="45085"/>
    <cellStyle name="Input 7 2 9" xfId="48855"/>
    <cellStyle name="Input 7 3" xfId="1615"/>
    <cellStyle name="Input 7 3 2" xfId="45095"/>
    <cellStyle name="Input 7 3 3" xfId="45094"/>
    <cellStyle name="Input 7 3 4" xfId="48590"/>
    <cellStyle name="Input 7 3 5" xfId="48896"/>
    <cellStyle name="Input 7 3 6" xfId="49077"/>
    <cellStyle name="Input 7 3 7" xfId="49249"/>
    <cellStyle name="Input 7 3 8" xfId="49417"/>
    <cellStyle name="Input 7 4" xfId="1616"/>
    <cellStyle name="Input 7 4 2" xfId="45096"/>
    <cellStyle name="Input 7 4 3" xfId="48543"/>
    <cellStyle name="Input 7 4 4" xfId="48831"/>
    <cellStyle name="Input 7 4 5" xfId="49012"/>
    <cellStyle name="Input 7 4 6" xfId="49184"/>
    <cellStyle name="Input 7 4 7" xfId="49351"/>
    <cellStyle name="Input 7 5" xfId="12655"/>
    <cellStyle name="Input 7 5 2" xfId="45097"/>
    <cellStyle name="Input 7 6" xfId="42034"/>
    <cellStyle name="Input 7 6 2" xfId="45099"/>
    <cellStyle name="Input 7 6 3" xfId="45098"/>
    <cellStyle name="Input 7 7" xfId="42061"/>
    <cellStyle name="Input 7 7 2" xfId="45101"/>
    <cellStyle name="Input 7 7 3" xfId="45100"/>
    <cellStyle name="Input 7 8" xfId="42379"/>
    <cellStyle name="Input 7 9" xfId="45102"/>
    <cellStyle name="Input 8" xfId="1617"/>
    <cellStyle name="Input 8 10" xfId="45103"/>
    <cellStyle name="Input 8 2" xfId="1618"/>
    <cellStyle name="Input 8 2 2" xfId="45105"/>
    <cellStyle name="Input 8 2 3" xfId="45106"/>
    <cellStyle name="Input 8 2 4" xfId="45107"/>
    <cellStyle name="Input 8 2 4 2" xfId="45108"/>
    <cellStyle name="Input 8 2 5" xfId="45109"/>
    <cellStyle name="Input 8 2 5 2" xfId="45110"/>
    <cellStyle name="Input 8 2 6" xfId="45111"/>
    <cellStyle name="Input 8 2 7" xfId="45112"/>
    <cellStyle name="Input 8 2 8" xfId="45104"/>
    <cellStyle name="Input 8 3" xfId="1619"/>
    <cellStyle name="Input 8 3 2" xfId="45114"/>
    <cellStyle name="Input 8 3 3" xfId="45113"/>
    <cellStyle name="Input 8 4" xfId="1620"/>
    <cellStyle name="Input 8 4 2" xfId="45115"/>
    <cellStyle name="Input 8 5" xfId="12656"/>
    <cellStyle name="Input 8 5 2" xfId="45116"/>
    <cellStyle name="Input 8 6" xfId="42068"/>
    <cellStyle name="Input 8 6 2" xfId="45118"/>
    <cellStyle name="Input 8 6 3" xfId="45117"/>
    <cellStyle name="Input 8 7" xfId="42339"/>
    <cellStyle name="Input 8 7 2" xfId="45120"/>
    <cellStyle name="Input 8 7 3" xfId="45119"/>
    <cellStyle name="Input 8 8" xfId="42433"/>
    <cellStyle name="Input 8 8 2" xfId="45121"/>
    <cellStyle name="Input 8 9" xfId="45122"/>
    <cellStyle name="Input 9" xfId="1621"/>
    <cellStyle name="Input 9 10" xfId="45123"/>
    <cellStyle name="Input 9 11" xfId="48703"/>
    <cellStyle name="Input 9 12" xfId="48019"/>
    <cellStyle name="Input 9 13" xfId="48684"/>
    <cellStyle name="Input 9 14" xfId="48950"/>
    <cellStyle name="Input 9 2" xfId="1622"/>
    <cellStyle name="Input 9 2 2" xfId="45125"/>
    <cellStyle name="Input 9 2 3" xfId="45126"/>
    <cellStyle name="Input 9 2 4" xfId="45127"/>
    <cellStyle name="Input 9 2 4 2" xfId="45128"/>
    <cellStyle name="Input 9 2 5" xfId="45129"/>
    <cellStyle name="Input 9 2 5 2" xfId="45130"/>
    <cellStyle name="Input 9 2 6" xfId="45131"/>
    <cellStyle name="Input 9 2 7" xfId="45132"/>
    <cellStyle name="Input 9 2 8" xfId="45124"/>
    <cellStyle name="Input 9 3" xfId="1623"/>
    <cellStyle name="Input 9 3 2" xfId="45134"/>
    <cellStyle name="Input 9 3 3" xfId="45133"/>
    <cellStyle name="Input 9 4" xfId="1624"/>
    <cellStyle name="Input 9 4 2" xfId="45135"/>
    <cellStyle name="Input 9 5" xfId="12657"/>
    <cellStyle name="Input 9 5 2" xfId="45136"/>
    <cellStyle name="Input 9 6" xfId="42304"/>
    <cellStyle name="Input 9 6 2" xfId="45138"/>
    <cellStyle name="Input 9 6 3" xfId="45137"/>
    <cellStyle name="Input 9 7" xfId="42361"/>
    <cellStyle name="Input 9 7 2" xfId="45140"/>
    <cellStyle name="Input 9 7 3" xfId="45139"/>
    <cellStyle name="Input 9 8" xfId="42405"/>
    <cellStyle name="Input 9 8 2" xfId="45141"/>
    <cellStyle name="Input 9 9" xfId="45142"/>
    <cellStyle name="inputDate" xfId="12658"/>
    <cellStyle name="inputExposure" xfId="12659"/>
    <cellStyle name="inputMaturity" xfId="12660"/>
    <cellStyle name="inputPD" xfId="12661"/>
    <cellStyle name="inputPercentage" xfId="12662"/>
    <cellStyle name="inputSelection" xfId="12663"/>
    <cellStyle name="inputText" xfId="12664"/>
    <cellStyle name="Instructions" xfId="1625"/>
    <cellStyle name="Instructions 2" xfId="12665"/>
    <cellStyle name="Instructions 3" xfId="2679"/>
    <cellStyle name="Integer" xfId="259"/>
    <cellStyle name="Integer 2" xfId="260"/>
    <cellStyle name="Integer 2 2" xfId="1626"/>
    <cellStyle name="Integer 2 3" xfId="1627"/>
    <cellStyle name="Integer 3" xfId="485"/>
    <cellStyle name="Integer 3 2" xfId="45143"/>
    <cellStyle name="Integer 4" xfId="486"/>
    <cellStyle name="Integer 4 2" xfId="12666"/>
    <cellStyle name="Integer 5" xfId="487"/>
    <cellStyle name="Integer 6" xfId="488"/>
    <cellStyle name="Integer 7" xfId="45144"/>
    <cellStyle name="Integer_5.2" xfId="45145"/>
    <cellStyle name="Intial cap" xfId="261"/>
    <cellStyle name="Intial cap 2" xfId="2680"/>
    <cellStyle name="Intial cap 2 2" xfId="45146"/>
    <cellStyle name="Intial cap 3" xfId="42060"/>
    <cellStyle name="Intitulé cours" xfId="45147"/>
    <cellStyle name="Label" xfId="12667"/>
    <cellStyle name="Labels - Style3" xfId="731"/>
    <cellStyle name="Labels - Style3 10" xfId="47862"/>
    <cellStyle name="Labels - Style3 11" xfId="47941"/>
    <cellStyle name="Labels - Style3 12" xfId="48110"/>
    <cellStyle name="Labels - Style3 13" xfId="48683"/>
    <cellStyle name="Labels - Style3 2" xfId="12668"/>
    <cellStyle name="Labels - Style3 2 2" xfId="45149"/>
    <cellStyle name="Labels - Style3 2 2 2" xfId="48510"/>
    <cellStyle name="Labels - Style3 2 2 3" xfId="48790"/>
    <cellStyle name="Labels - Style3 2 2 4" xfId="48972"/>
    <cellStyle name="Labels - Style3 2 2 5" xfId="49145"/>
    <cellStyle name="Labels - Style3 2 2 6" xfId="49312"/>
    <cellStyle name="Labels - Style3 2 3" xfId="48597"/>
    <cellStyle name="Labels - Style3 2 3 2" xfId="48901"/>
    <cellStyle name="Labels - Style3 2 3 3" xfId="49083"/>
    <cellStyle name="Labels - Style3 2 3 4" xfId="49255"/>
    <cellStyle name="Labels - Style3 2 3 5" xfId="49423"/>
    <cellStyle name="Labels - Style3 2 4" xfId="48646"/>
    <cellStyle name="Labels - Style3 2 4 2" xfId="48946"/>
    <cellStyle name="Labels - Style3 2 4 3" xfId="49118"/>
    <cellStyle name="Labels - Style3 2 4 4" xfId="49290"/>
    <cellStyle name="Labels - Style3 2 4 5" xfId="49455"/>
    <cellStyle name="Labels - Style3 2 5" xfId="48344"/>
    <cellStyle name="Labels - Style3 2 6" xfId="48691"/>
    <cellStyle name="Labels - Style3 2 7" xfId="48151"/>
    <cellStyle name="Labels - Style3 2 8" xfId="48149"/>
    <cellStyle name="Labels - Style3 2 9" xfId="48376"/>
    <cellStyle name="Labels - Style3 3" xfId="42327"/>
    <cellStyle name="Labels - Style3 3 2" xfId="45150"/>
    <cellStyle name="Labels - Style3 3 2 2" xfId="48505"/>
    <cellStyle name="Labels - Style3 3 2 3" xfId="48775"/>
    <cellStyle name="Labels - Style3 3 2 4" xfId="48957"/>
    <cellStyle name="Labels - Style3 3 2 5" xfId="49130"/>
    <cellStyle name="Labels - Style3 3 2 6" xfId="49297"/>
    <cellStyle name="Labels - Style3 3 3" xfId="48598"/>
    <cellStyle name="Labels - Style3 3 3 2" xfId="48902"/>
    <cellStyle name="Labels - Style3 3 3 3" xfId="49084"/>
    <cellStyle name="Labels - Style3 3 3 4" xfId="49256"/>
    <cellStyle name="Labels - Style3 3 3 5" xfId="49424"/>
    <cellStyle name="Labels - Style3 3 4" xfId="48635"/>
    <cellStyle name="Labels - Style3 3 4 2" xfId="48935"/>
    <cellStyle name="Labels - Style3 3 4 3" xfId="49108"/>
    <cellStyle name="Labels - Style3 3 4 4" xfId="49280"/>
    <cellStyle name="Labels - Style3 3 4 5" xfId="49445"/>
    <cellStyle name="Labels - Style3 3 5" xfId="48286"/>
    <cellStyle name="Labels - Style3 3 6" xfId="48665"/>
    <cellStyle name="Labels - Style3 3 7" xfId="48314"/>
    <cellStyle name="Labels - Style3 3 8" xfId="48131"/>
    <cellStyle name="Labels - Style3 3 9" xfId="47969"/>
    <cellStyle name="Labels - Style3 4" xfId="42322"/>
    <cellStyle name="Labels - Style3 4 2" xfId="45152"/>
    <cellStyle name="Labels - Style3 4 3" xfId="45151"/>
    <cellStyle name="Labels - Style3 4 4" xfId="48348"/>
    <cellStyle name="Labels - Style3 4 5" xfId="48694"/>
    <cellStyle name="Labels - Style3 4 6" xfId="48137"/>
    <cellStyle name="Labels - Style3 4 7" xfId="48754"/>
    <cellStyle name="Labels - Style3 4 8" xfId="47958"/>
    <cellStyle name="Labels - Style3 5" xfId="42397"/>
    <cellStyle name="Labels - Style3 5 2" xfId="45154"/>
    <cellStyle name="Labels - Style3 5 3" xfId="45153"/>
    <cellStyle name="Labels - Style3 5 4" xfId="48881"/>
    <cellStyle name="Labels - Style3 5 5" xfId="49063"/>
    <cellStyle name="Labels - Style3 5 6" xfId="49235"/>
    <cellStyle name="Labels - Style3 5 7" xfId="49403"/>
    <cellStyle name="Labels - Style3 6" xfId="45155"/>
    <cellStyle name="Labels - Style3 6 2" xfId="48512"/>
    <cellStyle name="Labels - Style3 6 3" xfId="48792"/>
    <cellStyle name="Labels - Style3 6 4" xfId="48974"/>
    <cellStyle name="Labels - Style3 6 5" xfId="49147"/>
    <cellStyle name="Labels - Style3 6 6" xfId="49314"/>
    <cellStyle name="Labels - Style3 7" xfId="45156"/>
    <cellStyle name="Labels - Style3 7 2" xfId="48542"/>
    <cellStyle name="Labels - Style3 7 3" xfId="48830"/>
    <cellStyle name="Labels - Style3 7 4" xfId="49011"/>
    <cellStyle name="Labels - Style3 7 5" xfId="49183"/>
    <cellStyle name="Labels - Style3 7 6" xfId="49350"/>
    <cellStyle name="Labels - Style3 8" xfId="47654"/>
    <cellStyle name="Labels - Style3 9" xfId="45148"/>
    <cellStyle name="Legal 8½ x 14 in" xfId="12669"/>
    <cellStyle name="Legal 8½ x 14 in 2" xfId="12670"/>
    <cellStyle name="Legal 8½ x 14 in_Worksheet in 8454 Payroll Verification" xfId="12671"/>
    <cellStyle name="Lien hypertexte" xfId="1628"/>
    <cellStyle name="Lien hypertexte 2" xfId="45157"/>
    <cellStyle name="Lien hypertexte visité" xfId="1629"/>
    <cellStyle name="Lien hypertexte visité 2" xfId="45158"/>
    <cellStyle name="Lien hypertexte_asad investment-ua" xfId="45159"/>
    <cellStyle name="Link Currency (0)" xfId="489"/>
    <cellStyle name="Link Currency (0) 2" xfId="1630"/>
    <cellStyle name="Link Currency (0) 2 2" xfId="2681"/>
    <cellStyle name="Link Currency (0) 3" xfId="1631"/>
    <cellStyle name="Link Currency (0) 3 2" xfId="12672"/>
    <cellStyle name="Link Currency (0) 4" xfId="1632"/>
    <cellStyle name="Link Currency (0)_Consumer_Annexures_Tatheer_Samba" xfId="12673"/>
    <cellStyle name="Link Currency (2)" xfId="1633"/>
    <cellStyle name="Link Currency (2) 2" xfId="45160"/>
    <cellStyle name="Link Units (0)" xfId="1634"/>
    <cellStyle name="Link Units (0) 2" xfId="45161"/>
    <cellStyle name="Link Units (1)" xfId="1635"/>
    <cellStyle name="Link Units (1) 2" xfId="45162"/>
    <cellStyle name="Link Units (2)" xfId="1636"/>
    <cellStyle name="Link Units (2) 2" xfId="45163"/>
    <cellStyle name="Linked Cell" xfId="262" builtinId="24" customBuiltin="1"/>
    <cellStyle name="Linked Cell 10" xfId="12674"/>
    <cellStyle name="Linked Cell 11" xfId="12675"/>
    <cellStyle name="Linked Cell 12" xfId="12676"/>
    <cellStyle name="Linked Cell 13" xfId="2682"/>
    <cellStyle name="Linked Cell 13 2" xfId="45164"/>
    <cellStyle name="Linked Cell 14" xfId="45165"/>
    <cellStyle name="Linked Cell 15" xfId="45166"/>
    <cellStyle name="Linked Cell 16" xfId="45167"/>
    <cellStyle name="Linked Cell 17" xfId="45168"/>
    <cellStyle name="Linked Cell 2" xfId="263"/>
    <cellStyle name="Linked Cell 2 10" xfId="36806"/>
    <cellStyle name="Linked Cell 2 11" xfId="47920"/>
    <cellStyle name="Linked Cell 2 2" xfId="1637"/>
    <cellStyle name="Linked Cell 2 2 10" xfId="38476"/>
    <cellStyle name="Linked Cell 2 2 11" xfId="45169"/>
    <cellStyle name="Linked Cell 2 2 2" xfId="1638"/>
    <cellStyle name="Linked Cell 2 2 3" xfId="1639"/>
    <cellStyle name="Linked Cell 2 2 4" xfId="12677"/>
    <cellStyle name="Linked Cell 2 2 4 2" xfId="36926"/>
    <cellStyle name="Linked Cell 2 2 5" xfId="37426"/>
    <cellStyle name="Linked Cell 2 2 6" xfId="38168"/>
    <cellStyle name="Linked Cell 2 2 7" xfId="37007"/>
    <cellStyle name="Linked Cell 2 2 8" xfId="38993"/>
    <cellStyle name="Linked Cell 2 2 9" xfId="38668"/>
    <cellStyle name="Linked Cell 2 3" xfId="1640"/>
    <cellStyle name="Linked Cell 2 3 2" xfId="45170"/>
    <cellStyle name="Linked Cell 2 4" xfId="1641"/>
    <cellStyle name="Linked Cell 2 4 2" xfId="36511"/>
    <cellStyle name="Linked Cell 2 5" xfId="36432"/>
    <cellStyle name="Linked Cell 2 6" xfId="36534"/>
    <cellStyle name="Linked Cell 2 7" xfId="37101"/>
    <cellStyle name="Linked Cell 2 8" xfId="37233"/>
    <cellStyle name="Linked Cell 2 9" xfId="38598"/>
    <cellStyle name="Linked Cell 3" xfId="264"/>
    <cellStyle name="Linked Cell 3 2" xfId="35676"/>
    <cellStyle name="Linked Cell 3 2 2" xfId="42166"/>
    <cellStyle name="Linked Cell 4" xfId="265"/>
    <cellStyle name="Linked Cell 4 2" xfId="35719"/>
    <cellStyle name="Linked Cell 4 2 2" xfId="42167"/>
    <cellStyle name="Linked Cell 5" xfId="266"/>
    <cellStyle name="Linked Cell 5 2" xfId="42168"/>
    <cellStyle name="Linked Cell 6" xfId="12678"/>
    <cellStyle name="Linked Cell 6 2" xfId="48456"/>
    <cellStyle name="Linked Cell 7" xfId="12679"/>
    <cellStyle name="Linked Cell 8" xfId="12680"/>
    <cellStyle name="Linked Cell 9" xfId="12681"/>
    <cellStyle name="Millares [0]_laroux" xfId="267"/>
    <cellStyle name="Millares_laroux" xfId="268"/>
    <cellStyle name="Milliers [0]_AR1194" xfId="45171"/>
    <cellStyle name="Milliers_AR1194" xfId="45172"/>
    <cellStyle name="Model" xfId="12682"/>
    <cellStyle name="Moeda [0]_dimon" xfId="732"/>
    <cellStyle name="Moeda_dimon" xfId="733"/>
    <cellStyle name="Mon?taire [0]_AR1194" xfId="45173"/>
    <cellStyle name="Mon?taire_AR1194" xfId="45174"/>
    <cellStyle name="Moneda [0]_pldt" xfId="490"/>
    <cellStyle name="Moneda_pldt" xfId="491"/>
    <cellStyle name="Monétaire [0]_EDYAN" xfId="492"/>
    <cellStyle name="Monétaire_EDYAN" xfId="493"/>
    <cellStyle name="Mon้taire [0]_AR1194" xfId="45175"/>
    <cellStyle name="Mon้taire_AR1194" xfId="45176"/>
    <cellStyle name="MOQ" xfId="269"/>
    <cellStyle name="MOQ 2" xfId="2683"/>
    <cellStyle name="MOQ 2 2" xfId="45177"/>
    <cellStyle name="MOQ 3" xfId="2684"/>
    <cellStyle name="Neutral" xfId="270" builtinId="28" customBuiltin="1"/>
    <cellStyle name="Neutral 10" xfId="12683"/>
    <cellStyle name="Neutral 10 2" xfId="45178"/>
    <cellStyle name="Neutral 11" xfId="12684"/>
    <cellStyle name="Neutral 11 2" xfId="45179"/>
    <cellStyle name="Neutral 12" xfId="12685"/>
    <cellStyle name="Neutral 12 2" xfId="45180"/>
    <cellStyle name="Neutral 13" xfId="2685"/>
    <cellStyle name="Neutral 13 2" xfId="45181"/>
    <cellStyle name="Neutral 14" xfId="45182"/>
    <cellStyle name="Neutral 15" xfId="45183"/>
    <cellStyle name="Neutral 16" xfId="45184"/>
    <cellStyle name="Neutral 17" xfId="45185"/>
    <cellStyle name="Neutral 2" xfId="271"/>
    <cellStyle name="Neutral 2 10" xfId="38995"/>
    <cellStyle name="Neutral 2 11" xfId="47922"/>
    <cellStyle name="Neutral 2 2" xfId="1642"/>
    <cellStyle name="Neutral 2 2 10" xfId="39501"/>
    <cellStyle name="Neutral 2 2 11" xfId="45186"/>
    <cellStyle name="Neutral 2 2 2" xfId="1643"/>
    <cellStyle name="Neutral 2 2 3" xfId="1644"/>
    <cellStyle name="Neutral 2 2 4" xfId="12686"/>
    <cellStyle name="Neutral 2 2 4 2" xfId="36929"/>
    <cellStyle name="Neutral 2 2 5" xfId="36395"/>
    <cellStyle name="Neutral 2 2 6" xfId="38031"/>
    <cellStyle name="Neutral 2 2 7" xfId="38692"/>
    <cellStyle name="Neutral 2 2 8" xfId="37106"/>
    <cellStyle name="Neutral 2 2 9" xfId="39006"/>
    <cellStyle name="Neutral 2 3" xfId="1645"/>
    <cellStyle name="Neutral 2 3 2" xfId="45187"/>
    <cellStyle name="Neutral 2 4" xfId="1646"/>
    <cellStyle name="Neutral 2 4 2" xfId="36512"/>
    <cellStyle name="Neutral 2 5" xfId="37386"/>
    <cellStyle name="Neutral 2 6" xfId="37104"/>
    <cellStyle name="Neutral 2 7" xfId="37009"/>
    <cellStyle name="Neutral 2 8" xfId="36996"/>
    <cellStyle name="Neutral 2 9" xfId="39562"/>
    <cellStyle name="Neutral 3" xfId="272"/>
    <cellStyle name="Neutral 3 2" xfId="35677"/>
    <cellStyle name="Neutral 4" xfId="273"/>
    <cellStyle name="Neutral 4 2" xfId="35720"/>
    <cellStyle name="Neutral 5" xfId="274"/>
    <cellStyle name="Neutral 6" xfId="12687"/>
    <cellStyle name="Neutral 6 2" xfId="45188"/>
    <cellStyle name="Neutral 6 3" xfId="48453"/>
    <cellStyle name="Neutral 7" xfId="12688"/>
    <cellStyle name="Neutral 7 2" xfId="45189"/>
    <cellStyle name="Neutral 8" xfId="12689"/>
    <cellStyle name="Neutral 8 2" xfId="45190"/>
    <cellStyle name="Neutral 9" xfId="12690"/>
    <cellStyle name="Neutral 9 2" xfId="45191"/>
    <cellStyle name="New Markets operations Indicators" xfId="2686"/>
    <cellStyle name="New Times Roman" xfId="494"/>
    <cellStyle name="New Times Roman 10" xfId="12691"/>
    <cellStyle name="New Times Roman 11" xfId="12692"/>
    <cellStyle name="New Times Roman 12" xfId="12693"/>
    <cellStyle name="New Times Roman 13" xfId="12694"/>
    <cellStyle name="New Times Roman 14" xfId="12695"/>
    <cellStyle name="New Times Roman 15" xfId="12696"/>
    <cellStyle name="New Times Roman 16" xfId="12697"/>
    <cellStyle name="New Times Roman 17" xfId="12698"/>
    <cellStyle name="New Times Roman 18" xfId="12699"/>
    <cellStyle name="New Times Roman 19" xfId="12700"/>
    <cellStyle name="New Times Roman 2" xfId="12701"/>
    <cellStyle name="New Times Roman 2 10" xfId="12702"/>
    <cellStyle name="New Times Roman 2 11" xfId="12703"/>
    <cellStyle name="New Times Roman 2 12" xfId="12704"/>
    <cellStyle name="New Times Roman 2 13" xfId="12705"/>
    <cellStyle name="New Times Roman 2 14" xfId="12706"/>
    <cellStyle name="New Times Roman 2 15" xfId="12707"/>
    <cellStyle name="New Times Roman 2 16" xfId="12708"/>
    <cellStyle name="New Times Roman 2 17" xfId="12709"/>
    <cellStyle name="New Times Roman 2 18" xfId="12710"/>
    <cellStyle name="New Times Roman 2 19" xfId="12711"/>
    <cellStyle name="New Times Roman 2 2" xfId="12712"/>
    <cellStyle name="New Times Roman 2 2 10" xfId="12713"/>
    <cellStyle name="New Times Roman 2 2 11" xfId="12714"/>
    <cellStyle name="New Times Roman 2 2 12" xfId="12715"/>
    <cellStyle name="New Times Roman 2 2 13" xfId="12716"/>
    <cellStyle name="New Times Roman 2 2 14" xfId="12717"/>
    <cellStyle name="New Times Roman 2 2 15" xfId="12718"/>
    <cellStyle name="New Times Roman 2 2 16" xfId="12719"/>
    <cellStyle name="New Times Roman 2 2 17" xfId="12720"/>
    <cellStyle name="New Times Roman 2 2 18" xfId="12721"/>
    <cellStyle name="New Times Roman 2 2 19" xfId="12722"/>
    <cellStyle name="New Times Roman 2 2 2" xfId="12723"/>
    <cellStyle name="New Times Roman 2 2 2 10" xfId="12724"/>
    <cellStyle name="New Times Roman 2 2 2 11" xfId="12725"/>
    <cellStyle name="New Times Roman 2 2 2 12" xfId="12726"/>
    <cellStyle name="New Times Roman 2 2 2 13" xfId="12727"/>
    <cellStyle name="New Times Roman 2 2 2 14" xfId="12728"/>
    <cellStyle name="New Times Roman 2 2 2 15" xfId="12729"/>
    <cellStyle name="New Times Roman 2 2 2 16" xfId="12730"/>
    <cellStyle name="New Times Roman 2 2 2 17" xfId="12731"/>
    <cellStyle name="New Times Roman 2 2 2 18" xfId="12732"/>
    <cellStyle name="New Times Roman 2 2 2 19" xfId="12733"/>
    <cellStyle name="New Times Roman 2 2 2 2" xfId="12734"/>
    <cellStyle name="New Times Roman 2 2 2 2 10" xfId="12735"/>
    <cellStyle name="New Times Roman 2 2 2 2 11" xfId="12736"/>
    <cellStyle name="New Times Roman 2 2 2 2 12" xfId="12737"/>
    <cellStyle name="New Times Roman 2 2 2 2 13" xfId="12738"/>
    <cellStyle name="New Times Roman 2 2 2 2 14" xfId="12739"/>
    <cellStyle name="New Times Roman 2 2 2 2 15" xfId="12740"/>
    <cellStyle name="New Times Roman 2 2 2 2 16" xfId="12741"/>
    <cellStyle name="New Times Roman 2 2 2 2 17" xfId="12742"/>
    <cellStyle name="New Times Roman 2 2 2 2 18" xfId="12743"/>
    <cellStyle name="New Times Roman 2 2 2 2 19" xfId="12744"/>
    <cellStyle name="New Times Roman 2 2 2 2 2" xfId="12745"/>
    <cellStyle name="New Times Roman 2 2 2 2 20" xfId="12746"/>
    <cellStyle name="New Times Roman 2 2 2 2 21" xfId="12747"/>
    <cellStyle name="New Times Roman 2 2 2 2 22" xfId="12748"/>
    <cellStyle name="New Times Roman 2 2 2 2 23" xfId="12749"/>
    <cellStyle name="New Times Roman 2 2 2 2 24" xfId="12750"/>
    <cellStyle name="New Times Roman 2 2 2 2 25" xfId="12751"/>
    <cellStyle name="New Times Roman 2 2 2 2 26" xfId="12752"/>
    <cellStyle name="New Times Roman 2 2 2 2 3" xfId="12753"/>
    <cellStyle name="New Times Roman 2 2 2 2 4" xfId="12754"/>
    <cellStyle name="New Times Roman 2 2 2 2 5" xfId="12755"/>
    <cellStyle name="New Times Roman 2 2 2 2 6" xfId="12756"/>
    <cellStyle name="New Times Roman 2 2 2 2 7" xfId="12757"/>
    <cellStyle name="New Times Roman 2 2 2 2 8" xfId="12758"/>
    <cellStyle name="New Times Roman 2 2 2 2 9" xfId="12759"/>
    <cellStyle name="New Times Roman 2 2 2 20" xfId="12760"/>
    <cellStyle name="New Times Roman 2 2 2 21" xfId="12761"/>
    <cellStyle name="New Times Roman 2 2 2 22" xfId="12762"/>
    <cellStyle name="New Times Roman 2 2 2 23" xfId="12763"/>
    <cellStyle name="New Times Roman 2 2 2 24" xfId="12764"/>
    <cellStyle name="New Times Roman 2 2 2 25" xfId="12765"/>
    <cellStyle name="New Times Roman 2 2 2 26" xfId="12766"/>
    <cellStyle name="New Times Roman 2 2 2 27" xfId="12767"/>
    <cellStyle name="New Times Roman 2 2 2 3" xfId="12768"/>
    <cellStyle name="New Times Roman 2 2 2 4" xfId="12769"/>
    <cellStyle name="New Times Roman 2 2 2 5" xfId="12770"/>
    <cellStyle name="New Times Roman 2 2 2 6" xfId="12771"/>
    <cellStyle name="New Times Roman 2 2 2 7" xfId="12772"/>
    <cellStyle name="New Times Roman 2 2 2 8" xfId="12773"/>
    <cellStyle name="New Times Roman 2 2 2 9" xfId="12774"/>
    <cellStyle name="New Times Roman 2 2 20" xfId="12775"/>
    <cellStyle name="New Times Roman 2 2 21" xfId="12776"/>
    <cellStyle name="New Times Roman 2 2 22" xfId="12777"/>
    <cellStyle name="New Times Roman 2 2 23" xfId="12778"/>
    <cellStyle name="New Times Roman 2 2 24" xfId="12779"/>
    <cellStyle name="New Times Roman 2 2 25" xfId="12780"/>
    <cellStyle name="New Times Roman 2 2 26" xfId="12781"/>
    <cellStyle name="New Times Roman 2 2 27" xfId="12782"/>
    <cellStyle name="New Times Roman 2 2 28" xfId="12783"/>
    <cellStyle name="New Times Roman 2 2 29" xfId="12784"/>
    <cellStyle name="New Times Roman 2 2 3" xfId="12785"/>
    <cellStyle name="New Times Roman 2 2 30" xfId="12786"/>
    <cellStyle name="New Times Roman 2 2 31" xfId="12787"/>
    <cellStyle name="New Times Roman 2 2 32" xfId="12788"/>
    <cellStyle name="New Times Roman 2 2 33" xfId="12789"/>
    <cellStyle name="New Times Roman 2 2 34" xfId="12790"/>
    <cellStyle name="New Times Roman 2 2 35" xfId="12791"/>
    <cellStyle name="New Times Roman 2 2 36" xfId="12792"/>
    <cellStyle name="New Times Roman 2 2 37" xfId="12793"/>
    <cellStyle name="New Times Roman 2 2 4" xfId="12794"/>
    <cellStyle name="New Times Roman 2 2 5" xfId="12795"/>
    <cellStyle name="New Times Roman 2 2 6" xfId="12796"/>
    <cellStyle name="New Times Roman 2 2 7" xfId="12797"/>
    <cellStyle name="New Times Roman 2 2 8" xfId="12798"/>
    <cellStyle name="New Times Roman 2 2 9" xfId="12799"/>
    <cellStyle name="New Times Roman 2 20" xfId="12800"/>
    <cellStyle name="New Times Roman 2 21" xfId="12801"/>
    <cellStyle name="New Times Roman 2 22" xfId="12802"/>
    <cellStyle name="New Times Roman 2 23" xfId="12803"/>
    <cellStyle name="New Times Roman 2 24" xfId="12804"/>
    <cellStyle name="New Times Roman 2 25" xfId="12805"/>
    <cellStyle name="New Times Roman 2 26" xfId="12806"/>
    <cellStyle name="New Times Roman 2 27" xfId="12807"/>
    <cellStyle name="New Times Roman 2 28" xfId="12808"/>
    <cellStyle name="New Times Roman 2 29" xfId="12809"/>
    <cellStyle name="New Times Roman 2 3" xfId="12810"/>
    <cellStyle name="New Times Roman 2 3 10" xfId="12811"/>
    <cellStyle name="New Times Roman 2 3 11" xfId="12812"/>
    <cellStyle name="New Times Roman 2 3 12" xfId="12813"/>
    <cellStyle name="New Times Roman 2 3 13" xfId="12814"/>
    <cellStyle name="New Times Roman 2 3 2" xfId="12815"/>
    <cellStyle name="New Times Roman 2 3 2 10" xfId="12816"/>
    <cellStyle name="New Times Roman 2 3 2 11" xfId="12817"/>
    <cellStyle name="New Times Roman 2 3 2 12" xfId="12818"/>
    <cellStyle name="New Times Roman 2 3 2 13" xfId="12819"/>
    <cellStyle name="New Times Roman 2 3 2 2" xfId="12820"/>
    <cellStyle name="New Times Roman 2 3 2 3" xfId="12821"/>
    <cellStyle name="New Times Roman 2 3 2 4" xfId="12822"/>
    <cellStyle name="New Times Roman 2 3 2 5" xfId="12823"/>
    <cellStyle name="New Times Roman 2 3 2 6" xfId="12824"/>
    <cellStyle name="New Times Roman 2 3 2 7" xfId="12825"/>
    <cellStyle name="New Times Roman 2 3 2 8" xfId="12826"/>
    <cellStyle name="New Times Roman 2 3 2 9" xfId="12827"/>
    <cellStyle name="New Times Roman 2 3 3" xfId="12828"/>
    <cellStyle name="New Times Roman 2 3 4" xfId="12829"/>
    <cellStyle name="New Times Roman 2 3 5" xfId="12830"/>
    <cellStyle name="New Times Roman 2 3 6" xfId="12831"/>
    <cellStyle name="New Times Roman 2 3 7" xfId="12832"/>
    <cellStyle name="New Times Roman 2 3 8" xfId="12833"/>
    <cellStyle name="New Times Roman 2 3 9" xfId="12834"/>
    <cellStyle name="New Times Roman 2 30" xfId="12835"/>
    <cellStyle name="New Times Roman 2 31" xfId="12836"/>
    <cellStyle name="New Times Roman 2 32" xfId="12837"/>
    <cellStyle name="New Times Roman 2 33" xfId="12838"/>
    <cellStyle name="New Times Roman 2 34" xfId="12839"/>
    <cellStyle name="New Times Roman 2 35" xfId="12840"/>
    <cellStyle name="New Times Roman 2 36" xfId="12841"/>
    <cellStyle name="New Times Roman 2 37" xfId="12842"/>
    <cellStyle name="New Times Roman 2 4" xfId="12843"/>
    <cellStyle name="New Times Roman 2 5" xfId="12844"/>
    <cellStyle name="New Times Roman 2 6" xfId="12845"/>
    <cellStyle name="New Times Roman 2 7" xfId="12846"/>
    <cellStyle name="New Times Roman 2 8" xfId="12847"/>
    <cellStyle name="New Times Roman 2 9" xfId="12848"/>
    <cellStyle name="New Times Roman 20" xfId="12849"/>
    <cellStyle name="New Times Roman 21" xfId="12850"/>
    <cellStyle name="New Times Roman 22" xfId="12851"/>
    <cellStyle name="New Times Roman 23" xfId="12852"/>
    <cellStyle name="New Times Roman 24" xfId="12853"/>
    <cellStyle name="New Times Roman 24 10" xfId="12854"/>
    <cellStyle name="New Times Roman 24 11" xfId="12855"/>
    <cellStyle name="New Times Roman 24 12" xfId="12856"/>
    <cellStyle name="New Times Roman 24 13" xfId="12857"/>
    <cellStyle name="New Times Roman 24 14" xfId="12858"/>
    <cellStyle name="New Times Roman 24 15" xfId="12859"/>
    <cellStyle name="New Times Roman 24 16" xfId="12860"/>
    <cellStyle name="New Times Roman 24 17" xfId="12861"/>
    <cellStyle name="New Times Roman 24 18" xfId="12862"/>
    <cellStyle name="New Times Roman 24 19" xfId="12863"/>
    <cellStyle name="New Times Roman 24 2" xfId="12864"/>
    <cellStyle name="New Times Roman 24 2 10" xfId="12865"/>
    <cellStyle name="New Times Roman 24 2 11" xfId="12866"/>
    <cellStyle name="New Times Roman 24 2 12" xfId="12867"/>
    <cellStyle name="New Times Roman 24 2 13" xfId="12868"/>
    <cellStyle name="New Times Roman 24 2 14" xfId="12869"/>
    <cellStyle name="New Times Roman 24 2 15" xfId="12870"/>
    <cellStyle name="New Times Roman 24 2 16" xfId="12871"/>
    <cellStyle name="New Times Roman 24 2 17" xfId="12872"/>
    <cellStyle name="New Times Roman 24 2 18" xfId="12873"/>
    <cellStyle name="New Times Roman 24 2 19" xfId="12874"/>
    <cellStyle name="New Times Roman 24 2 2" xfId="12875"/>
    <cellStyle name="New Times Roman 24 2 20" xfId="12876"/>
    <cellStyle name="New Times Roman 24 2 21" xfId="12877"/>
    <cellStyle name="New Times Roman 24 2 22" xfId="12878"/>
    <cellStyle name="New Times Roman 24 2 23" xfId="12879"/>
    <cellStyle name="New Times Roman 24 2 24" xfId="12880"/>
    <cellStyle name="New Times Roman 24 2 25" xfId="12881"/>
    <cellStyle name="New Times Roman 24 2 26" xfId="12882"/>
    <cellStyle name="New Times Roman 24 2 3" xfId="12883"/>
    <cellStyle name="New Times Roman 24 2 4" xfId="12884"/>
    <cellStyle name="New Times Roman 24 2 5" xfId="12885"/>
    <cellStyle name="New Times Roman 24 2 6" xfId="12886"/>
    <cellStyle name="New Times Roman 24 2 7" xfId="12887"/>
    <cellStyle name="New Times Roman 24 2 8" xfId="12888"/>
    <cellStyle name="New Times Roman 24 2 9" xfId="12889"/>
    <cellStyle name="New Times Roman 24 20" xfId="12890"/>
    <cellStyle name="New Times Roman 24 21" xfId="12891"/>
    <cellStyle name="New Times Roman 24 22" xfId="12892"/>
    <cellStyle name="New Times Roman 24 23" xfId="12893"/>
    <cellStyle name="New Times Roman 24 24" xfId="12894"/>
    <cellStyle name="New Times Roman 24 25" xfId="12895"/>
    <cellStyle name="New Times Roman 24 26" xfId="12896"/>
    <cellStyle name="New Times Roman 24 3" xfId="12897"/>
    <cellStyle name="New Times Roman 24 4" xfId="12898"/>
    <cellStyle name="New Times Roman 24 5" xfId="12899"/>
    <cellStyle name="New Times Roman 24 6" xfId="12900"/>
    <cellStyle name="New Times Roman 24 7" xfId="12901"/>
    <cellStyle name="New Times Roman 24 8" xfId="12902"/>
    <cellStyle name="New Times Roman 24 9" xfId="12903"/>
    <cellStyle name="New Times Roman 25" xfId="12904"/>
    <cellStyle name="New Times Roman 26" xfId="12905"/>
    <cellStyle name="New Times Roman 27" xfId="12906"/>
    <cellStyle name="New Times Roman 28" xfId="12907"/>
    <cellStyle name="New Times Roman 29" xfId="12908"/>
    <cellStyle name="New Times Roman 3" xfId="12909"/>
    <cellStyle name="New Times Roman 30" xfId="12910"/>
    <cellStyle name="New Times Roman 31" xfId="12911"/>
    <cellStyle name="New Times Roman 32" xfId="12912"/>
    <cellStyle name="New Times Roman 33" xfId="12913"/>
    <cellStyle name="New Times Roman 34" xfId="12914"/>
    <cellStyle name="New Times Roman 35" xfId="12915"/>
    <cellStyle name="New Times Roman 35 10" xfId="12916"/>
    <cellStyle name="New Times Roman 35 11" xfId="12917"/>
    <cellStyle name="New Times Roman 35 12" xfId="12918"/>
    <cellStyle name="New Times Roman 35 13" xfId="12919"/>
    <cellStyle name="New Times Roman 35 14" xfId="12920"/>
    <cellStyle name="New Times Roman 35 15" xfId="12921"/>
    <cellStyle name="New Times Roman 35 16" xfId="12922"/>
    <cellStyle name="New Times Roman 35 17" xfId="12923"/>
    <cellStyle name="New Times Roman 35 18" xfId="12924"/>
    <cellStyle name="New Times Roman 35 19" xfId="12925"/>
    <cellStyle name="New Times Roman 35 2" xfId="12926"/>
    <cellStyle name="New Times Roman 35 20" xfId="12927"/>
    <cellStyle name="New Times Roman 35 21" xfId="12928"/>
    <cellStyle name="New Times Roman 35 22" xfId="12929"/>
    <cellStyle name="New Times Roman 35 23" xfId="12930"/>
    <cellStyle name="New Times Roman 35 24" xfId="12931"/>
    <cellStyle name="New Times Roman 35 25" xfId="12932"/>
    <cellStyle name="New Times Roman 35 26" xfId="12933"/>
    <cellStyle name="New Times Roman 35 3" xfId="12934"/>
    <cellStyle name="New Times Roman 35 4" xfId="12935"/>
    <cellStyle name="New Times Roman 35 5" xfId="12936"/>
    <cellStyle name="New Times Roman 35 6" xfId="12937"/>
    <cellStyle name="New Times Roman 35 7" xfId="12938"/>
    <cellStyle name="New Times Roman 35 8" xfId="12939"/>
    <cellStyle name="New Times Roman 35 9" xfId="12940"/>
    <cellStyle name="New Times Roman 36" xfId="12941"/>
    <cellStyle name="New Times Roman 37" xfId="12942"/>
    <cellStyle name="New Times Roman 38" xfId="12943"/>
    <cellStyle name="New Times Roman 39" xfId="12944"/>
    <cellStyle name="New Times Roman 4" xfId="12945"/>
    <cellStyle name="New Times Roman 40" xfId="12946"/>
    <cellStyle name="New Times Roman 41" xfId="12947"/>
    <cellStyle name="New Times Roman 42" xfId="12948"/>
    <cellStyle name="New Times Roman 43" xfId="12949"/>
    <cellStyle name="New Times Roman 44" xfId="12950"/>
    <cellStyle name="New Times Roman 45" xfId="12951"/>
    <cellStyle name="New Times Roman 46" xfId="12952"/>
    <cellStyle name="New Times Roman 47" xfId="12953"/>
    <cellStyle name="New Times Roman 48" xfId="12954"/>
    <cellStyle name="New Times Roman 49" xfId="12955"/>
    <cellStyle name="New Times Roman 5" xfId="12956"/>
    <cellStyle name="New Times Roman 50" xfId="12957"/>
    <cellStyle name="New Times Roman 51" xfId="12958"/>
    <cellStyle name="New Times Roman 52" xfId="12959"/>
    <cellStyle name="New Times Roman 53" xfId="12960"/>
    <cellStyle name="New Times Roman 54" xfId="12961"/>
    <cellStyle name="New Times Roman 55" xfId="12962"/>
    <cellStyle name="New Times Roman 56" xfId="12963"/>
    <cellStyle name="New Times Roman 57" xfId="12964"/>
    <cellStyle name="New Times Roman 58" xfId="12965"/>
    <cellStyle name="New Times Roman 59" xfId="12966"/>
    <cellStyle name="New Times Roman 6" xfId="12967"/>
    <cellStyle name="New Times Roman 60" xfId="12968"/>
    <cellStyle name="New Times Roman 61" xfId="12969"/>
    <cellStyle name="New Times Roman 62" xfId="12970"/>
    <cellStyle name="New Times Roman 63" xfId="12971"/>
    <cellStyle name="New Times Roman 64" xfId="12972"/>
    <cellStyle name="New Times Roman 65" xfId="12973"/>
    <cellStyle name="New Times Roman 7" xfId="12974"/>
    <cellStyle name="New Times Roman 8" xfId="12975"/>
    <cellStyle name="New Times Roman 8 2" xfId="12976"/>
    <cellStyle name="New Times Roman 9" xfId="12977"/>
    <cellStyle name="New Times Roman_Annual Accounts 2008" xfId="12978"/>
    <cellStyle name="Nom Responsable" xfId="45192"/>
    <cellStyle name="Normal" xfId="0" builtinId="0" customBuiltin="1"/>
    <cellStyle name="Normal - Style1" xfId="275"/>
    <cellStyle name="Normal - Style1 10" xfId="1647"/>
    <cellStyle name="Normal - Style1 10 2" xfId="12979"/>
    <cellStyle name="Normal - Style1 10 3" xfId="37288"/>
    <cellStyle name="Normal - Style1 11" xfId="1648"/>
    <cellStyle name="Normal - Style1 11 2" xfId="12980"/>
    <cellStyle name="Normal - Style1 11 3" xfId="37959"/>
    <cellStyle name="Normal - Style1 12" xfId="1649"/>
    <cellStyle name="Normal - Style1 12 2" xfId="12981"/>
    <cellStyle name="Normal - Style1 12 3" xfId="38991"/>
    <cellStyle name="Normal - Style1 13" xfId="1650"/>
    <cellStyle name="Normal - Style1 13 2" xfId="12982"/>
    <cellStyle name="Normal - Style1 13 3" xfId="45193"/>
    <cellStyle name="Normal - Style1 14" xfId="12983"/>
    <cellStyle name="Normal - Style1 14 2" xfId="12984"/>
    <cellStyle name="Normal - Style1 14 3" xfId="45194"/>
    <cellStyle name="Normal - Style1 15" xfId="12985"/>
    <cellStyle name="Normal - Style1 15 2" xfId="12986"/>
    <cellStyle name="Normal - Style1 15 3" xfId="45195"/>
    <cellStyle name="Normal - Style1 16" xfId="12987"/>
    <cellStyle name="Normal - Style1 16 2" xfId="12988"/>
    <cellStyle name="Normal - Style1 16 3" xfId="45196"/>
    <cellStyle name="Normal - Style1 17" xfId="12989"/>
    <cellStyle name="Normal - Style1 17 2" xfId="12990"/>
    <cellStyle name="Normal - Style1 17 3" xfId="45197"/>
    <cellStyle name="Normal - Style1 18" xfId="12991"/>
    <cellStyle name="Normal - Style1 18 2" xfId="45198"/>
    <cellStyle name="Normal - Style1 19" xfId="12992"/>
    <cellStyle name="Normal - Style1 19 2" xfId="45199"/>
    <cellStyle name="Normal - Style1 2" xfId="276"/>
    <cellStyle name="Normal - Style1 2 10" xfId="12993"/>
    <cellStyle name="Normal - Style1 2 11" xfId="12994"/>
    <cellStyle name="Normal - Style1 2 12" xfId="12995"/>
    <cellStyle name="Normal - Style1 2 13" xfId="12996"/>
    <cellStyle name="Normal - Style1 2 14" xfId="12997"/>
    <cellStyle name="Normal - Style1 2 15" xfId="12998"/>
    <cellStyle name="Normal - Style1 2 16" xfId="12999"/>
    <cellStyle name="Normal - Style1 2 17" xfId="13000"/>
    <cellStyle name="Normal - Style1 2 18" xfId="13001"/>
    <cellStyle name="Normal - Style1 2 19" xfId="13002"/>
    <cellStyle name="Normal - Style1 2 2" xfId="1651"/>
    <cellStyle name="Normal - Style1 2 2 10" xfId="13004"/>
    <cellStyle name="Normal - Style1 2 2 11" xfId="13005"/>
    <cellStyle name="Normal - Style1 2 2 12" xfId="13006"/>
    <cellStyle name="Normal - Style1 2 2 13" xfId="13007"/>
    <cellStyle name="Normal - Style1 2 2 14" xfId="13008"/>
    <cellStyle name="Normal - Style1 2 2 15" xfId="13009"/>
    <cellStyle name="Normal - Style1 2 2 16" xfId="13010"/>
    <cellStyle name="Normal - Style1 2 2 17" xfId="13011"/>
    <cellStyle name="Normal - Style1 2 2 18" xfId="13012"/>
    <cellStyle name="Normal - Style1 2 2 19" xfId="13013"/>
    <cellStyle name="Normal - Style1 2 2 2" xfId="13014"/>
    <cellStyle name="Normal - Style1 2 2 2 10" xfId="13015"/>
    <cellStyle name="Normal - Style1 2 2 2 11" xfId="13016"/>
    <cellStyle name="Normal - Style1 2 2 2 12" xfId="13017"/>
    <cellStyle name="Normal - Style1 2 2 2 13" xfId="13018"/>
    <cellStyle name="Normal - Style1 2 2 2 14" xfId="13019"/>
    <cellStyle name="Normal - Style1 2 2 2 15" xfId="13020"/>
    <cellStyle name="Normal - Style1 2 2 2 16" xfId="13021"/>
    <cellStyle name="Normal - Style1 2 2 2 17" xfId="13022"/>
    <cellStyle name="Normal - Style1 2 2 2 18" xfId="13023"/>
    <cellStyle name="Normal - Style1 2 2 2 19" xfId="13024"/>
    <cellStyle name="Normal - Style1 2 2 2 2" xfId="13025"/>
    <cellStyle name="Normal - Style1 2 2 2 2 10" xfId="13026"/>
    <cellStyle name="Normal - Style1 2 2 2 2 11" xfId="13027"/>
    <cellStyle name="Normal - Style1 2 2 2 2 12" xfId="13028"/>
    <cellStyle name="Normal - Style1 2 2 2 2 13" xfId="13029"/>
    <cellStyle name="Normal - Style1 2 2 2 2 14" xfId="13030"/>
    <cellStyle name="Normal - Style1 2 2 2 2 15" xfId="13031"/>
    <cellStyle name="Normal - Style1 2 2 2 2 16" xfId="13032"/>
    <cellStyle name="Normal - Style1 2 2 2 2 17" xfId="13033"/>
    <cellStyle name="Normal - Style1 2 2 2 2 18" xfId="13034"/>
    <cellStyle name="Normal - Style1 2 2 2 2 19" xfId="13035"/>
    <cellStyle name="Normal - Style1 2 2 2 2 2" xfId="13036"/>
    <cellStyle name="Normal - Style1 2 2 2 2 2 2" xfId="13037"/>
    <cellStyle name="Normal - Style1 2 2 2 2 20" xfId="13038"/>
    <cellStyle name="Normal - Style1 2 2 2 2 21" xfId="13039"/>
    <cellStyle name="Normal - Style1 2 2 2 2 22" xfId="13040"/>
    <cellStyle name="Normal - Style1 2 2 2 2 23" xfId="13041"/>
    <cellStyle name="Normal - Style1 2 2 2 2 24" xfId="13042"/>
    <cellStyle name="Normal - Style1 2 2 2 2 25" xfId="13043"/>
    <cellStyle name="Normal - Style1 2 2 2 2 26" xfId="13044"/>
    <cellStyle name="Normal - Style1 2 2 2 2 3" xfId="13045"/>
    <cellStyle name="Normal - Style1 2 2 2 2 4" xfId="13046"/>
    <cellStyle name="Normal - Style1 2 2 2 2 5" xfId="13047"/>
    <cellStyle name="Normal - Style1 2 2 2 2 6" xfId="13048"/>
    <cellStyle name="Normal - Style1 2 2 2 2 7" xfId="13049"/>
    <cellStyle name="Normal - Style1 2 2 2 2 8" xfId="13050"/>
    <cellStyle name="Normal - Style1 2 2 2 2 9" xfId="13051"/>
    <cellStyle name="Normal - Style1 2 2 2 20" xfId="13052"/>
    <cellStyle name="Normal - Style1 2 2 2 21" xfId="13053"/>
    <cellStyle name="Normal - Style1 2 2 2 22" xfId="13054"/>
    <cellStyle name="Normal - Style1 2 2 2 23" xfId="13055"/>
    <cellStyle name="Normal - Style1 2 2 2 24" xfId="13056"/>
    <cellStyle name="Normal - Style1 2 2 2 25" xfId="13057"/>
    <cellStyle name="Normal - Style1 2 2 2 26" xfId="13058"/>
    <cellStyle name="Normal - Style1 2 2 2 27" xfId="13059"/>
    <cellStyle name="Normal - Style1 2 2 2 3" xfId="13060"/>
    <cellStyle name="Normal - Style1 2 2 2 4" xfId="13061"/>
    <cellStyle name="Normal - Style1 2 2 2 5" xfId="13062"/>
    <cellStyle name="Normal - Style1 2 2 2 6" xfId="13063"/>
    <cellStyle name="Normal - Style1 2 2 2 7" xfId="13064"/>
    <cellStyle name="Normal - Style1 2 2 2 8" xfId="13065"/>
    <cellStyle name="Normal - Style1 2 2 2 9" xfId="13066"/>
    <cellStyle name="Normal - Style1 2 2 20" xfId="13067"/>
    <cellStyle name="Normal - Style1 2 2 21" xfId="13068"/>
    <cellStyle name="Normal - Style1 2 2 22" xfId="13069"/>
    <cellStyle name="Normal - Style1 2 2 23" xfId="13070"/>
    <cellStyle name="Normal - Style1 2 2 24" xfId="13071"/>
    <cellStyle name="Normal - Style1 2 2 25" xfId="13072"/>
    <cellStyle name="Normal - Style1 2 2 26" xfId="13073"/>
    <cellStyle name="Normal - Style1 2 2 27" xfId="13074"/>
    <cellStyle name="Normal - Style1 2 2 28" xfId="13075"/>
    <cellStyle name="Normal - Style1 2 2 29" xfId="13076"/>
    <cellStyle name="Normal - Style1 2 2 3" xfId="13077"/>
    <cellStyle name="Normal - Style1 2 2 30" xfId="13078"/>
    <cellStyle name="Normal - Style1 2 2 31" xfId="13079"/>
    <cellStyle name="Normal - Style1 2 2 32" xfId="13080"/>
    <cellStyle name="Normal - Style1 2 2 33" xfId="13081"/>
    <cellStyle name="Normal - Style1 2 2 34" xfId="13082"/>
    <cellStyle name="Normal - Style1 2 2 35" xfId="13083"/>
    <cellStyle name="Normal - Style1 2 2 36" xfId="13084"/>
    <cellStyle name="Normal - Style1 2 2 37" xfId="13085"/>
    <cellStyle name="Normal - Style1 2 2 38" xfId="13003"/>
    <cellStyle name="Normal - Style1 2 2 4" xfId="13086"/>
    <cellStyle name="Normal - Style1 2 2 5" xfId="13087"/>
    <cellStyle name="Normal - Style1 2 2 6" xfId="13088"/>
    <cellStyle name="Normal - Style1 2 2 7" xfId="13089"/>
    <cellStyle name="Normal - Style1 2 2 8" xfId="13090"/>
    <cellStyle name="Normal - Style1 2 2 9" xfId="13091"/>
    <cellStyle name="Normal - Style1 2 20" xfId="13092"/>
    <cellStyle name="Normal - Style1 2 21" xfId="13093"/>
    <cellStyle name="Normal - Style1 2 22" xfId="13094"/>
    <cellStyle name="Normal - Style1 2 23" xfId="13095"/>
    <cellStyle name="Normal - Style1 2 24" xfId="13096"/>
    <cellStyle name="Normal - Style1 2 25" xfId="13097"/>
    <cellStyle name="Normal - Style1 2 26" xfId="13098"/>
    <cellStyle name="Normal - Style1 2 27" xfId="13099"/>
    <cellStyle name="Normal - Style1 2 28" xfId="13100"/>
    <cellStyle name="Normal - Style1 2 29" xfId="13101"/>
    <cellStyle name="Normal - Style1 2 3" xfId="1652"/>
    <cellStyle name="Normal - Style1 2 3 10" xfId="13103"/>
    <cellStyle name="Normal - Style1 2 3 11" xfId="13104"/>
    <cellStyle name="Normal - Style1 2 3 12" xfId="13105"/>
    <cellStyle name="Normal - Style1 2 3 13" xfId="13106"/>
    <cellStyle name="Normal - Style1 2 3 14" xfId="13102"/>
    <cellStyle name="Normal - Style1 2 3 2" xfId="13107"/>
    <cellStyle name="Normal - Style1 2 3 2 10" xfId="13108"/>
    <cellStyle name="Normal - Style1 2 3 2 11" xfId="13109"/>
    <cellStyle name="Normal - Style1 2 3 2 12" xfId="13110"/>
    <cellStyle name="Normal - Style1 2 3 2 13" xfId="13111"/>
    <cellStyle name="Normal - Style1 2 3 2 2" xfId="13112"/>
    <cellStyle name="Normal - Style1 2 3 2 3" xfId="13113"/>
    <cellStyle name="Normal - Style1 2 3 2 4" xfId="13114"/>
    <cellStyle name="Normal - Style1 2 3 2 5" xfId="13115"/>
    <cellStyle name="Normal - Style1 2 3 2 6" xfId="13116"/>
    <cellStyle name="Normal - Style1 2 3 2 7" xfId="13117"/>
    <cellStyle name="Normal - Style1 2 3 2 8" xfId="13118"/>
    <cellStyle name="Normal - Style1 2 3 2 9" xfId="13119"/>
    <cellStyle name="Normal - Style1 2 3 3" xfId="13120"/>
    <cellStyle name="Normal - Style1 2 3 4" xfId="13121"/>
    <cellStyle name="Normal - Style1 2 3 5" xfId="13122"/>
    <cellStyle name="Normal - Style1 2 3 6" xfId="13123"/>
    <cellStyle name="Normal - Style1 2 3 7" xfId="13124"/>
    <cellStyle name="Normal - Style1 2 3 8" xfId="13125"/>
    <cellStyle name="Normal - Style1 2 3 9" xfId="13126"/>
    <cellStyle name="Normal - Style1 2 30" xfId="13127"/>
    <cellStyle name="Normal - Style1 2 31" xfId="13128"/>
    <cellStyle name="Normal - Style1 2 32" xfId="13129"/>
    <cellStyle name="Normal - Style1 2 33" xfId="13130"/>
    <cellStyle name="Normal - Style1 2 34" xfId="13131"/>
    <cellStyle name="Normal - Style1 2 35" xfId="13132"/>
    <cellStyle name="Normal - Style1 2 36" xfId="13133"/>
    <cellStyle name="Normal - Style1 2 37" xfId="13134"/>
    <cellStyle name="Normal - Style1 2 38" xfId="13135"/>
    <cellStyle name="Normal - Style1 2 4" xfId="13136"/>
    <cellStyle name="Normal - Style1 2 5" xfId="13137"/>
    <cellStyle name="Normal - Style1 2 6" xfId="13138"/>
    <cellStyle name="Normal - Style1 2 7" xfId="13139"/>
    <cellStyle name="Normal - Style1 2 8" xfId="13140"/>
    <cellStyle name="Normal - Style1 2 9" xfId="13141"/>
    <cellStyle name="Normal - Style1 20" xfId="13142"/>
    <cellStyle name="Normal - Style1 20 2" xfId="45200"/>
    <cellStyle name="Normal - Style1 21" xfId="13143"/>
    <cellStyle name="Normal - Style1 21 2" xfId="45201"/>
    <cellStyle name="Normal - Style1 22" xfId="13144"/>
    <cellStyle name="Normal - Style1 22 2" xfId="45202"/>
    <cellStyle name="Normal - Style1 23" xfId="13145"/>
    <cellStyle name="Normal - Style1 24" xfId="13146"/>
    <cellStyle name="Normal - Style1 24 10" xfId="13147"/>
    <cellStyle name="Normal - Style1 24 11" xfId="13148"/>
    <cellStyle name="Normal - Style1 24 12" xfId="13149"/>
    <cellStyle name="Normal - Style1 24 13" xfId="13150"/>
    <cellStyle name="Normal - Style1 24 14" xfId="13151"/>
    <cellStyle name="Normal - Style1 24 15" xfId="13152"/>
    <cellStyle name="Normal - Style1 24 16" xfId="13153"/>
    <cellStyle name="Normal - Style1 24 17" xfId="13154"/>
    <cellStyle name="Normal - Style1 24 18" xfId="13155"/>
    <cellStyle name="Normal - Style1 24 19" xfId="13156"/>
    <cellStyle name="Normal - Style1 24 2" xfId="13157"/>
    <cellStyle name="Normal - Style1 24 2 10" xfId="13158"/>
    <cellStyle name="Normal - Style1 24 2 11" xfId="13159"/>
    <cellStyle name="Normal - Style1 24 2 12" xfId="13160"/>
    <cellStyle name="Normal - Style1 24 2 13" xfId="13161"/>
    <cellStyle name="Normal - Style1 24 2 14" xfId="13162"/>
    <cellStyle name="Normal - Style1 24 2 15" xfId="13163"/>
    <cellStyle name="Normal - Style1 24 2 16" xfId="13164"/>
    <cellStyle name="Normal - Style1 24 2 17" xfId="13165"/>
    <cellStyle name="Normal - Style1 24 2 18" xfId="13166"/>
    <cellStyle name="Normal - Style1 24 2 19" xfId="13167"/>
    <cellStyle name="Normal - Style1 24 2 2" xfId="13168"/>
    <cellStyle name="Normal - Style1 24 2 20" xfId="13169"/>
    <cellStyle name="Normal - Style1 24 2 21" xfId="13170"/>
    <cellStyle name="Normal - Style1 24 2 22" xfId="13171"/>
    <cellStyle name="Normal - Style1 24 2 23" xfId="13172"/>
    <cellStyle name="Normal - Style1 24 2 24" xfId="13173"/>
    <cellStyle name="Normal - Style1 24 2 25" xfId="13174"/>
    <cellStyle name="Normal - Style1 24 2 26" xfId="13175"/>
    <cellStyle name="Normal - Style1 24 2 3" xfId="13176"/>
    <cellStyle name="Normal - Style1 24 2 4" xfId="13177"/>
    <cellStyle name="Normal - Style1 24 2 5" xfId="13178"/>
    <cellStyle name="Normal - Style1 24 2 6" xfId="13179"/>
    <cellStyle name="Normal - Style1 24 2 7" xfId="13180"/>
    <cellStyle name="Normal - Style1 24 2 8" xfId="13181"/>
    <cellStyle name="Normal - Style1 24 2 9" xfId="13182"/>
    <cellStyle name="Normal - Style1 24 20" xfId="13183"/>
    <cellStyle name="Normal - Style1 24 21" xfId="13184"/>
    <cellStyle name="Normal - Style1 24 22" xfId="13185"/>
    <cellStyle name="Normal - Style1 24 23" xfId="13186"/>
    <cellStyle name="Normal - Style1 24 24" xfId="13187"/>
    <cellStyle name="Normal - Style1 24 25" xfId="13188"/>
    <cellStyle name="Normal - Style1 24 26" xfId="13189"/>
    <cellStyle name="Normal - Style1 24 3" xfId="13190"/>
    <cellStyle name="Normal - Style1 24 4" xfId="13191"/>
    <cellStyle name="Normal - Style1 24 5" xfId="13192"/>
    <cellStyle name="Normal - Style1 24 6" xfId="13193"/>
    <cellStyle name="Normal - Style1 24 7" xfId="13194"/>
    <cellStyle name="Normal - Style1 24 8" xfId="13195"/>
    <cellStyle name="Normal - Style1 24 9" xfId="13196"/>
    <cellStyle name="Normal - Style1 25" xfId="13197"/>
    <cellStyle name="Normal - Style1 26" xfId="13198"/>
    <cellStyle name="Normal - Style1 27" xfId="13199"/>
    <cellStyle name="Normal - Style1 28" xfId="13200"/>
    <cellStyle name="Normal - Style1 29" xfId="13201"/>
    <cellStyle name="Normal - Style1 3" xfId="495"/>
    <cellStyle name="Normal - Style1 3 2" xfId="1653"/>
    <cellStyle name="Normal - Style1 3 3" xfId="13202"/>
    <cellStyle name="Normal - Style1 3 4" xfId="2858"/>
    <cellStyle name="Normal - Style1 3 5" xfId="48371"/>
    <cellStyle name="Normal - Style1 30" xfId="13203"/>
    <cellStyle name="Normal - Style1 31" xfId="13204"/>
    <cellStyle name="Normal - Style1 32" xfId="13205"/>
    <cellStyle name="Normal - Style1 33" xfId="13206"/>
    <cellStyle name="Normal - Style1 34" xfId="13207"/>
    <cellStyle name="Normal - Style1 35" xfId="13208"/>
    <cellStyle name="Normal - Style1 35 10" xfId="13209"/>
    <cellStyle name="Normal - Style1 35 11" xfId="13210"/>
    <cellStyle name="Normal - Style1 35 12" xfId="13211"/>
    <cellStyle name="Normal - Style1 35 13" xfId="13212"/>
    <cellStyle name="Normal - Style1 35 14" xfId="13213"/>
    <cellStyle name="Normal - Style1 35 15" xfId="13214"/>
    <cellStyle name="Normal - Style1 35 16" xfId="13215"/>
    <cellStyle name="Normal - Style1 35 17" xfId="13216"/>
    <cellStyle name="Normal - Style1 35 18" xfId="13217"/>
    <cellStyle name="Normal - Style1 35 19" xfId="13218"/>
    <cellStyle name="Normal - Style1 35 2" xfId="13219"/>
    <cellStyle name="Normal - Style1 35 20" xfId="13220"/>
    <cellStyle name="Normal - Style1 35 21" xfId="13221"/>
    <cellStyle name="Normal - Style1 35 22" xfId="13222"/>
    <cellStyle name="Normal - Style1 35 23" xfId="13223"/>
    <cellStyle name="Normal - Style1 35 24" xfId="13224"/>
    <cellStyle name="Normal - Style1 35 25" xfId="13225"/>
    <cellStyle name="Normal - Style1 35 26" xfId="13226"/>
    <cellStyle name="Normal - Style1 35 3" xfId="13227"/>
    <cellStyle name="Normal - Style1 35 4" xfId="13228"/>
    <cellStyle name="Normal - Style1 35 5" xfId="13229"/>
    <cellStyle name="Normal - Style1 35 6" xfId="13230"/>
    <cellStyle name="Normal - Style1 35 7" xfId="13231"/>
    <cellStyle name="Normal - Style1 35 8" xfId="13232"/>
    <cellStyle name="Normal - Style1 35 9" xfId="13233"/>
    <cellStyle name="Normal - Style1 36" xfId="13234"/>
    <cellStyle name="Normal - Style1 37" xfId="13235"/>
    <cellStyle name="Normal - Style1 38" xfId="13236"/>
    <cellStyle name="Normal - Style1 39" xfId="13237"/>
    <cellStyle name="Normal - Style1 4" xfId="496"/>
    <cellStyle name="Normal - Style1 4 2" xfId="13238"/>
    <cellStyle name="Normal - Style1 40" xfId="13239"/>
    <cellStyle name="Normal - Style1 41" xfId="13240"/>
    <cellStyle name="Normal - Style1 42" xfId="13241"/>
    <cellStyle name="Normal - Style1 43" xfId="13242"/>
    <cellStyle name="Normal - Style1 44" xfId="13243"/>
    <cellStyle name="Normal - Style1 45" xfId="13244"/>
    <cellStyle name="Normal - Style1 46" xfId="13245"/>
    <cellStyle name="Normal - Style1 47" xfId="13246"/>
    <cellStyle name="Normal - Style1 48" xfId="13247"/>
    <cellStyle name="Normal - Style1 49" xfId="13248"/>
    <cellStyle name="Normal - Style1 5" xfId="497"/>
    <cellStyle name="Normal - Style1 5 2" xfId="13249"/>
    <cellStyle name="Normal - Style1 5 3" xfId="35721"/>
    <cellStyle name="Normal - Style1 50" xfId="13250"/>
    <cellStyle name="Normal - Style1 51" xfId="13251"/>
    <cellStyle name="Normal - Style1 52" xfId="13252"/>
    <cellStyle name="Normal - Style1 53" xfId="13253"/>
    <cellStyle name="Normal - Style1 54" xfId="13254"/>
    <cellStyle name="Normal - Style1 55" xfId="13255"/>
    <cellStyle name="Normal - Style1 56" xfId="13256"/>
    <cellStyle name="Normal - Style1 57" xfId="13257"/>
    <cellStyle name="Normal - Style1 58" xfId="13258"/>
    <cellStyle name="Normal - Style1 59" xfId="13259"/>
    <cellStyle name="Normal - Style1 6" xfId="498"/>
    <cellStyle name="Normal - Style1 6 2" xfId="13261"/>
    <cellStyle name="Normal - Style1 6 3" xfId="13260"/>
    <cellStyle name="Normal - Style1 60" xfId="13262"/>
    <cellStyle name="Normal - Style1 61" xfId="13263"/>
    <cellStyle name="Normal - Style1 62" xfId="13264"/>
    <cellStyle name="Normal - Style1 63" xfId="13265"/>
    <cellStyle name="Normal - Style1 64" xfId="13266"/>
    <cellStyle name="Normal - Style1 65" xfId="13267"/>
    <cellStyle name="Normal - Style1 66" xfId="13268"/>
    <cellStyle name="Normal - Style1 66 2" xfId="13269"/>
    <cellStyle name="Normal - Style1 67" xfId="13270"/>
    <cellStyle name="Normal - Style1 7" xfId="1654"/>
    <cellStyle name="Normal - Style1 7 2" xfId="13271"/>
    <cellStyle name="Normal - Style1 7 3" xfId="36564"/>
    <cellStyle name="Normal - Style1 8" xfId="1655"/>
    <cellStyle name="Normal - Style1 8 2" xfId="13272"/>
    <cellStyle name="Normal - Style1 8 3" xfId="13273"/>
    <cellStyle name="Normal - Style1 8 4" xfId="36821"/>
    <cellStyle name="Normal - Style1 9" xfId="1656"/>
    <cellStyle name="Normal - Style1 9 2" xfId="13274"/>
    <cellStyle name="Normal - Style1 9 3" xfId="36927"/>
    <cellStyle name="Normal - Style1_5.2" xfId="45203"/>
    <cellStyle name="Normal - Style2" xfId="1657"/>
    <cellStyle name="Normal - Style2 2" xfId="1658"/>
    <cellStyle name="Normal - Style2 3" xfId="13275"/>
    <cellStyle name="Normal - Style2 4" xfId="45204"/>
    <cellStyle name="Normal - Style3" xfId="1659"/>
    <cellStyle name="Normal - Style3 2" xfId="1660"/>
    <cellStyle name="Normal - Style3 3" xfId="13276"/>
    <cellStyle name="Normal - Style3 4" xfId="45205"/>
    <cellStyle name="Normal - Style4" xfId="1661"/>
    <cellStyle name="Normal - Style4 2" xfId="1662"/>
    <cellStyle name="Normal - Style4 3" xfId="13277"/>
    <cellStyle name="Normal - Style4 4" xfId="45206"/>
    <cellStyle name="Normal - Style5" xfId="1663"/>
    <cellStyle name="Normal - Style5 2" xfId="1664"/>
    <cellStyle name="Normal - Style5 3" xfId="13278"/>
    <cellStyle name="Normal - Style5 4" xfId="45207"/>
    <cellStyle name="Normal - Style6" xfId="1665"/>
    <cellStyle name="Normal - Style6 2" xfId="1666"/>
    <cellStyle name="Normal - Style6 3" xfId="13279"/>
    <cellStyle name="Normal - Style6 4" xfId="45208"/>
    <cellStyle name="Normal - Style7" xfId="1667"/>
    <cellStyle name="Normal - Style7 2" xfId="1668"/>
    <cellStyle name="Normal - Style7 3" xfId="13280"/>
    <cellStyle name="Normal - Style7 4" xfId="45209"/>
    <cellStyle name="Normal - Style8" xfId="1669"/>
    <cellStyle name="Normal - Style8 2" xfId="1670"/>
    <cellStyle name="Normal - Style8 3" xfId="13281"/>
    <cellStyle name="Normal - Style8 4" xfId="45210"/>
    <cellStyle name="Normal 1" xfId="2687"/>
    <cellStyle name="Normal 10" xfId="277"/>
    <cellStyle name="Normal 10 10" xfId="13282"/>
    <cellStyle name="Normal 10 10 2" xfId="39101"/>
    <cellStyle name="Normal 10 10 3" xfId="47655"/>
    <cellStyle name="Normal 10 11" xfId="13283"/>
    <cellStyle name="Normal 10 11 2" xfId="39070"/>
    <cellStyle name="Normal 10 12" xfId="13284"/>
    <cellStyle name="Normal 10 12 2" xfId="39578"/>
    <cellStyle name="Normal 10 13" xfId="13285"/>
    <cellStyle name="Normal 10 14" xfId="13286"/>
    <cellStyle name="Normal 10 15" xfId="13287"/>
    <cellStyle name="Normal 10 16" xfId="13288"/>
    <cellStyle name="Normal 10 17" xfId="13289"/>
    <cellStyle name="Normal 10 18" xfId="13290"/>
    <cellStyle name="Normal 10 19" xfId="13291"/>
    <cellStyle name="Normal 10 2" xfId="499"/>
    <cellStyle name="Normal 10 2 10" xfId="1671"/>
    <cellStyle name="Normal 10 2 10 2" xfId="13292"/>
    <cellStyle name="Normal 10 2 10 3" xfId="13293"/>
    <cellStyle name="Normal 10 2 11" xfId="13294"/>
    <cellStyle name="Normal 10 2 12" xfId="13295"/>
    <cellStyle name="Normal 10 2 13" xfId="13296"/>
    <cellStyle name="Normal 10 2 14" xfId="13297"/>
    <cellStyle name="Normal 10 2 15" xfId="13298"/>
    <cellStyle name="Normal 10 2 16" xfId="13299"/>
    <cellStyle name="Normal 10 2 17" xfId="13300"/>
    <cellStyle name="Normal 10 2 18" xfId="13301"/>
    <cellStyle name="Normal 10 2 19" xfId="13302"/>
    <cellStyle name="Normal 10 2 2" xfId="1672"/>
    <cellStyle name="Normal 10 2 2 10" xfId="13304"/>
    <cellStyle name="Normal 10 2 2 11" xfId="13305"/>
    <cellStyle name="Normal 10 2 2 12" xfId="13306"/>
    <cellStyle name="Normal 10 2 2 13" xfId="13307"/>
    <cellStyle name="Normal 10 2 2 14" xfId="13308"/>
    <cellStyle name="Normal 10 2 2 15" xfId="13309"/>
    <cellStyle name="Normal 10 2 2 16" xfId="13310"/>
    <cellStyle name="Normal 10 2 2 17" xfId="13311"/>
    <cellStyle name="Normal 10 2 2 18" xfId="13312"/>
    <cellStyle name="Normal 10 2 2 19" xfId="13313"/>
    <cellStyle name="Normal 10 2 2 2" xfId="13314"/>
    <cellStyle name="Normal 10 2 2 2 10" xfId="13315"/>
    <cellStyle name="Normal 10 2 2 2 11" xfId="13316"/>
    <cellStyle name="Normal 10 2 2 2 12" xfId="13317"/>
    <cellStyle name="Normal 10 2 2 2 13" xfId="13318"/>
    <cellStyle name="Normal 10 2 2 2 14" xfId="13319"/>
    <cellStyle name="Normal 10 2 2 2 15" xfId="13320"/>
    <cellStyle name="Normal 10 2 2 2 16" xfId="13321"/>
    <cellStyle name="Normal 10 2 2 2 17" xfId="13322"/>
    <cellStyle name="Normal 10 2 2 2 18" xfId="13323"/>
    <cellStyle name="Normal 10 2 2 2 19" xfId="13324"/>
    <cellStyle name="Normal 10 2 2 2 2" xfId="13325"/>
    <cellStyle name="Normal 10 2 2 2 2 10" xfId="13326"/>
    <cellStyle name="Normal 10 2 2 2 2 11" xfId="13327"/>
    <cellStyle name="Normal 10 2 2 2 2 12" xfId="13328"/>
    <cellStyle name="Normal 10 2 2 2 2 13" xfId="13329"/>
    <cellStyle name="Normal 10 2 2 2 2 14" xfId="13330"/>
    <cellStyle name="Normal 10 2 2 2 2 15" xfId="13331"/>
    <cellStyle name="Normal 10 2 2 2 2 16" xfId="13332"/>
    <cellStyle name="Normal 10 2 2 2 2 17" xfId="13333"/>
    <cellStyle name="Normal 10 2 2 2 2 18" xfId="13334"/>
    <cellStyle name="Normal 10 2 2 2 2 19" xfId="13335"/>
    <cellStyle name="Normal 10 2 2 2 2 2" xfId="13336"/>
    <cellStyle name="Normal 10 2 2 2 2 20" xfId="13337"/>
    <cellStyle name="Normal 10 2 2 2 2 21" xfId="13338"/>
    <cellStyle name="Normal 10 2 2 2 2 22" xfId="13339"/>
    <cellStyle name="Normal 10 2 2 2 2 23" xfId="13340"/>
    <cellStyle name="Normal 10 2 2 2 2 24" xfId="13341"/>
    <cellStyle name="Normal 10 2 2 2 2 25" xfId="13342"/>
    <cellStyle name="Normal 10 2 2 2 2 26" xfId="13343"/>
    <cellStyle name="Normal 10 2 2 2 2 3" xfId="13344"/>
    <cellStyle name="Normal 10 2 2 2 2 4" xfId="13345"/>
    <cellStyle name="Normal 10 2 2 2 2 5" xfId="13346"/>
    <cellStyle name="Normal 10 2 2 2 2 6" xfId="13347"/>
    <cellStyle name="Normal 10 2 2 2 2 7" xfId="13348"/>
    <cellStyle name="Normal 10 2 2 2 2 8" xfId="13349"/>
    <cellStyle name="Normal 10 2 2 2 2 9" xfId="13350"/>
    <cellStyle name="Normal 10 2 2 2 20" xfId="13351"/>
    <cellStyle name="Normal 10 2 2 2 21" xfId="13352"/>
    <cellStyle name="Normal 10 2 2 2 22" xfId="13353"/>
    <cellStyle name="Normal 10 2 2 2 23" xfId="13354"/>
    <cellStyle name="Normal 10 2 2 2 24" xfId="13355"/>
    <cellStyle name="Normal 10 2 2 2 25" xfId="13356"/>
    <cellStyle name="Normal 10 2 2 2 26" xfId="13357"/>
    <cellStyle name="Normal 10 2 2 2 27" xfId="13358"/>
    <cellStyle name="Normal 10 2 2 2 3" xfId="13359"/>
    <cellStyle name="Normal 10 2 2 2 4" xfId="13360"/>
    <cellStyle name="Normal 10 2 2 2 5" xfId="13361"/>
    <cellStyle name="Normal 10 2 2 2 6" xfId="13362"/>
    <cellStyle name="Normal 10 2 2 2 7" xfId="13363"/>
    <cellStyle name="Normal 10 2 2 2 8" xfId="13364"/>
    <cellStyle name="Normal 10 2 2 2 9" xfId="13365"/>
    <cellStyle name="Normal 10 2 2 20" xfId="13366"/>
    <cellStyle name="Normal 10 2 2 21" xfId="13367"/>
    <cellStyle name="Normal 10 2 2 22" xfId="13368"/>
    <cellStyle name="Normal 10 2 2 23" xfId="13369"/>
    <cellStyle name="Normal 10 2 2 24" xfId="13370"/>
    <cellStyle name="Normal 10 2 2 25" xfId="13371"/>
    <cellStyle name="Normal 10 2 2 26" xfId="13372"/>
    <cellStyle name="Normal 10 2 2 27" xfId="13373"/>
    <cellStyle name="Normal 10 2 2 28" xfId="13374"/>
    <cellStyle name="Normal 10 2 2 29" xfId="13375"/>
    <cellStyle name="Normal 10 2 2 3" xfId="13376"/>
    <cellStyle name="Normal 10 2 2 30" xfId="13377"/>
    <cellStyle name="Normal 10 2 2 31" xfId="13378"/>
    <cellStyle name="Normal 10 2 2 32" xfId="13379"/>
    <cellStyle name="Normal 10 2 2 33" xfId="13380"/>
    <cellStyle name="Normal 10 2 2 34" xfId="13381"/>
    <cellStyle name="Normal 10 2 2 35" xfId="13382"/>
    <cellStyle name="Normal 10 2 2 36" xfId="13383"/>
    <cellStyle name="Normal 10 2 2 37" xfId="13384"/>
    <cellStyle name="Normal 10 2 2 38" xfId="13385"/>
    <cellStyle name="Normal 10 2 2 39" xfId="13303"/>
    <cellStyle name="Normal 10 2 2 4" xfId="13386"/>
    <cellStyle name="Normal 10 2 2 40" xfId="45212"/>
    <cellStyle name="Normal 10 2 2 5" xfId="13387"/>
    <cellStyle name="Normal 10 2 2 6" xfId="13388"/>
    <cellStyle name="Normal 10 2 2 7" xfId="13389"/>
    <cellStyle name="Normal 10 2 2 8" xfId="13390"/>
    <cellStyle name="Normal 10 2 2 9" xfId="13391"/>
    <cellStyle name="Normal 10 2 20" xfId="13392"/>
    <cellStyle name="Normal 10 2 21" xfId="13393"/>
    <cellStyle name="Normal 10 2 22" xfId="13394"/>
    <cellStyle name="Normal 10 2 23" xfId="13395"/>
    <cellStyle name="Normal 10 2 24" xfId="13396"/>
    <cellStyle name="Normal 10 2 25" xfId="13397"/>
    <cellStyle name="Normal 10 2 26" xfId="13398"/>
    <cellStyle name="Normal 10 2 27" xfId="13399"/>
    <cellStyle name="Normal 10 2 28" xfId="13400"/>
    <cellStyle name="Normal 10 2 29" xfId="13401"/>
    <cellStyle name="Normal 10 2 3" xfId="13402"/>
    <cellStyle name="Normal 10 2 3 10" xfId="13403"/>
    <cellStyle name="Normal 10 2 3 11" xfId="13404"/>
    <cellStyle name="Normal 10 2 3 12" xfId="13405"/>
    <cellStyle name="Normal 10 2 3 13" xfId="13406"/>
    <cellStyle name="Normal 10 2 3 2" xfId="13407"/>
    <cellStyle name="Normal 10 2 3 2 10" xfId="13408"/>
    <cellStyle name="Normal 10 2 3 2 11" xfId="13409"/>
    <cellStyle name="Normal 10 2 3 2 12" xfId="13410"/>
    <cellStyle name="Normal 10 2 3 2 13" xfId="13411"/>
    <cellStyle name="Normal 10 2 3 2 2" xfId="13412"/>
    <cellStyle name="Normal 10 2 3 2 3" xfId="13413"/>
    <cellStyle name="Normal 10 2 3 2 4" xfId="13414"/>
    <cellStyle name="Normal 10 2 3 2 5" xfId="13415"/>
    <cellStyle name="Normal 10 2 3 2 6" xfId="13416"/>
    <cellStyle name="Normal 10 2 3 2 7" xfId="13417"/>
    <cellStyle name="Normal 10 2 3 2 8" xfId="13418"/>
    <cellStyle name="Normal 10 2 3 2 9" xfId="13419"/>
    <cellStyle name="Normal 10 2 3 3" xfId="13420"/>
    <cellStyle name="Normal 10 2 3 4" xfId="13421"/>
    <cellStyle name="Normal 10 2 3 5" xfId="13422"/>
    <cellStyle name="Normal 10 2 3 6" xfId="13423"/>
    <cellStyle name="Normal 10 2 3 7" xfId="13424"/>
    <cellStyle name="Normal 10 2 3 8" xfId="13425"/>
    <cellStyle name="Normal 10 2 3 9" xfId="13426"/>
    <cellStyle name="Normal 10 2 30" xfId="13427"/>
    <cellStyle name="Normal 10 2 31" xfId="13428"/>
    <cellStyle name="Normal 10 2 32" xfId="13429"/>
    <cellStyle name="Normal 10 2 33" xfId="13430"/>
    <cellStyle name="Normal 10 2 34" xfId="13431"/>
    <cellStyle name="Normal 10 2 35" xfId="13432"/>
    <cellStyle name="Normal 10 2 36" xfId="13433"/>
    <cellStyle name="Normal 10 2 37" xfId="13434"/>
    <cellStyle name="Normal 10 2 38" xfId="13435"/>
    <cellStyle name="Normal 10 2 39" xfId="13436"/>
    <cellStyle name="Normal 10 2 4" xfId="13437"/>
    <cellStyle name="Normal 10 2 40" xfId="2689"/>
    <cellStyle name="Normal 10 2 41" xfId="42169"/>
    <cellStyle name="Normal 10 2 5" xfId="13438"/>
    <cellStyle name="Normal 10 2 6" xfId="13439"/>
    <cellStyle name="Normal 10 2 7" xfId="13440"/>
    <cellStyle name="Normal 10 2 8" xfId="13441"/>
    <cellStyle name="Normal 10 2 9" xfId="13442"/>
    <cellStyle name="Normal 10 20" xfId="13443"/>
    <cellStyle name="Normal 10 21" xfId="13444"/>
    <cellStyle name="Normal 10 22" xfId="13445"/>
    <cellStyle name="Normal 10 23" xfId="13446"/>
    <cellStyle name="Normal 10 24" xfId="13447"/>
    <cellStyle name="Normal 10 25" xfId="13448"/>
    <cellStyle name="Normal 10 25 10" xfId="13449"/>
    <cellStyle name="Normal 10 25 11" xfId="13450"/>
    <cellStyle name="Normal 10 25 12" xfId="13451"/>
    <cellStyle name="Normal 10 25 13" xfId="13452"/>
    <cellStyle name="Normal 10 25 14" xfId="13453"/>
    <cellStyle name="Normal 10 25 15" xfId="13454"/>
    <cellStyle name="Normal 10 25 16" xfId="13455"/>
    <cellStyle name="Normal 10 25 17" xfId="13456"/>
    <cellStyle name="Normal 10 25 18" xfId="13457"/>
    <cellStyle name="Normal 10 25 19" xfId="13458"/>
    <cellStyle name="Normal 10 25 2" xfId="13459"/>
    <cellStyle name="Normal 10 25 2 10" xfId="13460"/>
    <cellStyle name="Normal 10 25 2 11" xfId="13461"/>
    <cellStyle name="Normal 10 25 2 12" xfId="13462"/>
    <cellStyle name="Normal 10 25 2 13" xfId="13463"/>
    <cellStyle name="Normal 10 25 2 14" xfId="13464"/>
    <cellStyle name="Normal 10 25 2 15" xfId="13465"/>
    <cellStyle name="Normal 10 25 2 16" xfId="13466"/>
    <cellStyle name="Normal 10 25 2 17" xfId="13467"/>
    <cellStyle name="Normal 10 25 2 18" xfId="13468"/>
    <cellStyle name="Normal 10 25 2 19" xfId="13469"/>
    <cellStyle name="Normal 10 25 2 2" xfId="13470"/>
    <cellStyle name="Normal 10 25 2 20" xfId="13471"/>
    <cellStyle name="Normal 10 25 2 21" xfId="13472"/>
    <cellStyle name="Normal 10 25 2 22" xfId="13473"/>
    <cellStyle name="Normal 10 25 2 23" xfId="13474"/>
    <cellStyle name="Normal 10 25 2 24" xfId="13475"/>
    <cellStyle name="Normal 10 25 2 25" xfId="13476"/>
    <cellStyle name="Normal 10 25 2 26" xfId="13477"/>
    <cellStyle name="Normal 10 25 2 3" xfId="13478"/>
    <cellStyle name="Normal 10 25 2 4" xfId="13479"/>
    <cellStyle name="Normal 10 25 2 5" xfId="13480"/>
    <cellStyle name="Normal 10 25 2 6" xfId="13481"/>
    <cellStyle name="Normal 10 25 2 7" xfId="13482"/>
    <cellStyle name="Normal 10 25 2 8" xfId="13483"/>
    <cellStyle name="Normal 10 25 2 9" xfId="13484"/>
    <cellStyle name="Normal 10 25 20" xfId="13485"/>
    <cellStyle name="Normal 10 25 21" xfId="13486"/>
    <cellStyle name="Normal 10 25 22" xfId="13487"/>
    <cellStyle name="Normal 10 25 23" xfId="13488"/>
    <cellStyle name="Normal 10 25 24" xfId="13489"/>
    <cellStyle name="Normal 10 25 25" xfId="13490"/>
    <cellStyle name="Normal 10 25 26" xfId="13491"/>
    <cellStyle name="Normal 10 25 3" xfId="13492"/>
    <cellStyle name="Normal 10 25 4" xfId="13493"/>
    <cellStyle name="Normal 10 25 5" xfId="13494"/>
    <cellStyle name="Normal 10 25 6" xfId="13495"/>
    <cellStyle name="Normal 10 25 7" xfId="13496"/>
    <cellStyle name="Normal 10 25 8" xfId="13497"/>
    <cellStyle name="Normal 10 25 9" xfId="13498"/>
    <cellStyle name="Normal 10 26" xfId="13499"/>
    <cellStyle name="Normal 10 27" xfId="13500"/>
    <cellStyle name="Normal 10 28" xfId="13501"/>
    <cellStyle name="Normal 10 29" xfId="13502"/>
    <cellStyle name="Normal 10 3" xfId="500"/>
    <cellStyle name="Normal 10 3 2" xfId="2557"/>
    <cellStyle name="Normal 10 3 2 2" xfId="13503"/>
    <cellStyle name="Normal 10 3 2 3" xfId="45213"/>
    <cellStyle name="Normal 10 3 3" xfId="2859"/>
    <cellStyle name="Normal 10 3 4" xfId="35553"/>
    <cellStyle name="Normal 10 3 5" xfId="48298"/>
    <cellStyle name="Normal 10 3 6" xfId="49608"/>
    <cellStyle name="Normal 10 30" xfId="13504"/>
    <cellStyle name="Normal 10 31" xfId="13505"/>
    <cellStyle name="Normal 10 32" xfId="13506"/>
    <cellStyle name="Normal 10 33" xfId="13507"/>
    <cellStyle name="Normal 10 34" xfId="13508"/>
    <cellStyle name="Normal 10 35" xfId="13509"/>
    <cellStyle name="Normal 10 36" xfId="13510"/>
    <cellStyle name="Normal 10 36 10" xfId="13511"/>
    <cellStyle name="Normal 10 36 11" xfId="13512"/>
    <cellStyle name="Normal 10 36 12" xfId="13513"/>
    <cellStyle name="Normal 10 36 13" xfId="13514"/>
    <cellStyle name="Normal 10 36 14" xfId="13515"/>
    <cellStyle name="Normal 10 36 15" xfId="13516"/>
    <cellStyle name="Normal 10 36 16" xfId="13517"/>
    <cellStyle name="Normal 10 36 17" xfId="13518"/>
    <cellStyle name="Normal 10 36 18" xfId="13519"/>
    <cellStyle name="Normal 10 36 19" xfId="13520"/>
    <cellStyle name="Normal 10 36 2" xfId="13521"/>
    <cellStyle name="Normal 10 36 20" xfId="13522"/>
    <cellStyle name="Normal 10 36 21" xfId="13523"/>
    <cellStyle name="Normal 10 36 22" xfId="13524"/>
    <cellStyle name="Normal 10 36 23" xfId="13525"/>
    <cellStyle name="Normal 10 36 24" xfId="13526"/>
    <cellStyle name="Normal 10 36 25" xfId="13527"/>
    <cellStyle name="Normal 10 36 26" xfId="13528"/>
    <cellStyle name="Normal 10 36 3" xfId="13529"/>
    <cellStyle name="Normal 10 36 4" xfId="13530"/>
    <cellStyle name="Normal 10 36 5" xfId="13531"/>
    <cellStyle name="Normal 10 36 6" xfId="13532"/>
    <cellStyle name="Normal 10 36 7" xfId="13533"/>
    <cellStyle name="Normal 10 36 8" xfId="13534"/>
    <cellStyle name="Normal 10 36 9" xfId="13535"/>
    <cellStyle name="Normal 10 37" xfId="13536"/>
    <cellStyle name="Normal 10 38" xfId="13537"/>
    <cellStyle name="Normal 10 39" xfId="13538"/>
    <cellStyle name="Normal 10 4" xfId="501"/>
    <cellStyle name="Normal 10 4 2" xfId="13539"/>
    <cellStyle name="Normal 10 4 3" xfId="35615"/>
    <cellStyle name="Normal 10 4 4" xfId="48177"/>
    <cellStyle name="Normal 10 4 5" xfId="49579"/>
    <cellStyle name="Normal 10 4 8" xfId="47749"/>
    <cellStyle name="Normal 10 40" xfId="13540"/>
    <cellStyle name="Normal 10 41" xfId="13541"/>
    <cellStyle name="Normal 10 42" xfId="13542"/>
    <cellStyle name="Normal 10 43" xfId="13543"/>
    <cellStyle name="Normal 10 44" xfId="13544"/>
    <cellStyle name="Normal 10 45" xfId="13545"/>
    <cellStyle name="Normal 10 46" xfId="13546"/>
    <cellStyle name="Normal 10 47" xfId="13547"/>
    <cellStyle name="Normal 10 48" xfId="13548"/>
    <cellStyle name="Normal 10 49" xfId="13549"/>
    <cellStyle name="Normal 10 5" xfId="502"/>
    <cellStyle name="Normal 10 5 2" xfId="13550"/>
    <cellStyle name="Normal 10 5 3" xfId="35883"/>
    <cellStyle name="Normal 10 5 4" xfId="48372"/>
    <cellStyle name="Normal 10 50" xfId="13551"/>
    <cellStyle name="Normal 10 51" xfId="13552"/>
    <cellStyle name="Normal 10 52" xfId="13553"/>
    <cellStyle name="Normal 10 53" xfId="13554"/>
    <cellStyle name="Normal 10 54" xfId="13555"/>
    <cellStyle name="Normal 10 55" xfId="13556"/>
    <cellStyle name="Normal 10 56" xfId="13557"/>
    <cellStyle name="Normal 10 57" xfId="13558"/>
    <cellStyle name="Normal 10 58" xfId="13559"/>
    <cellStyle name="Normal 10 59" xfId="13560"/>
    <cellStyle name="Normal 10 6" xfId="503"/>
    <cellStyle name="Normal 10 6 2" xfId="2517"/>
    <cellStyle name="Normal 10 6 3" xfId="13561"/>
    <cellStyle name="Normal 10 6 4" xfId="36411"/>
    <cellStyle name="Normal 10 6 5" xfId="45214"/>
    <cellStyle name="Normal 10 6 6" xfId="48245"/>
    <cellStyle name="Normal 10 60" xfId="13562"/>
    <cellStyle name="Normal 10 61" xfId="13563"/>
    <cellStyle name="Normal 10 62" xfId="13564"/>
    <cellStyle name="Normal 10 63" xfId="13565"/>
    <cellStyle name="Normal 10 64" xfId="13566"/>
    <cellStyle name="Normal 10 65" xfId="13567"/>
    <cellStyle name="Normal 10 66" xfId="13568"/>
    <cellStyle name="Normal 10 67" xfId="2688"/>
    <cellStyle name="Normal 10 68" xfId="35538"/>
    <cellStyle name="Normal 10 69" xfId="45211"/>
    <cellStyle name="Normal 10 7" xfId="13569"/>
    <cellStyle name="Normal 10 7 2" xfId="36535"/>
    <cellStyle name="Normal 10 70" xfId="49773"/>
    <cellStyle name="Normal 10 8" xfId="13570"/>
    <cellStyle name="Normal 10 8 2" xfId="37049"/>
    <cellStyle name="Normal 10 8 2 2" xfId="45216"/>
    <cellStyle name="Normal 10 8 3" xfId="45215"/>
    <cellStyle name="Normal 10 9" xfId="13571"/>
    <cellStyle name="Normal 10 9 2" xfId="13572"/>
    <cellStyle name="Normal 10 9 2 2" xfId="13573"/>
    <cellStyle name="Normal 10 9 2 2 2" xfId="13574"/>
    <cellStyle name="Normal 10 9 2 2 2 2" xfId="13575"/>
    <cellStyle name="Normal 10 9 2 2 2 3" xfId="13576"/>
    <cellStyle name="Normal 10 9 2 2 2 4" xfId="13577"/>
    <cellStyle name="Normal 10 9 2 2 2 5" xfId="13578"/>
    <cellStyle name="Normal 10 9 2 2 2 6" xfId="13579"/>
    <cellStyle name="Normal 10 9 2 2 3" xfId="13580"/>
    <cellStyle name="Normal 10 9 2 2 4" xfId="13581"/>
    <cellStyle name="Normal 10 9 2 2 5" xfId="13582"/>
    <cellStyle name="Normal 10 9 2 2 6" xfId="13583"/>
    <cellStyle name="Normal 10 9 2 3" xfId="13584"/>
    <cellStyle name="Normal 10 9 2 4" xfId="13585"/>
    <cellStyle name="Normal 10 9 2 5" xfId="13586"/>
    <cellStyle name="Normal 10 9 2 6" xfId="13587"/>
    <cellStyle name="Normal 10 9 2 7" xfId="13588"/>
    <cellStyle name="Normal 10 9 2 8" xfId="45218"/>
    <cellStyle name="Normal 10 9 3" xfId="13589"/>
    <cellStyle name="Normal 10 9 4" xfId="13590"/>
    <cellStyle name="Normal 10 9 5" xfId="13591"/>
    <cellStyle name="Normal 10 9 6" xfId="13592"/>
    <cellStyle name="Normal 10 9 7" xfId="13593"/>
    <cellStyle name="Normal 10 9 8" xfId="37454"/>
    <cellStyle name="Normal 10 9 9" xfId="45217"/>
    <cellStyle name="Normal 10_5" xfId="1673"/>
    <cellStyle name="Normal 100" xfId="504"/>
    <cellStyle name="Normal 100 2" xfId="13595"/>
    <cellStyle name="Normal 100 2 2" xfId="13596"/>
    <cellStyle name="Normal 100 3" xfId="13594"/>
    <cellStyle name="Normal 100 4" xfId="35774"/>
    <cellStyle name="Normal 100_Final Fixed Assets 2010 " xfId="13597"/>
    <cellStyle name="Normal 101" xfId="505"/>
    <cellStyle name="Normal 101 2" xfId="13599"/>
    <cellStyle name="Normal 101 2 2" xfId="13600"/>
    <cellStyle name="Normal 101 2 3" xfId="47742"/>
    <cellStyle name="Normal 101 3" xfId="13598"/>
    <cellStyle name="Normal 101 3 2" xfId="47811"/>
    <cellStyle name="Normal 101 4" xfId="35775"/>
    <cellStyle name="Normal 101_Final Fixed Assets 2010 " xfId="13601"/>
    <cellStyle name="Normal 102" xfId="506"/>
    <cellStyle name="Normal 102 2" xfId="13602"/>
    <cellStyle name="Normal 102 3" xfId="35794"/>
    <cellStyle name="Normal 103" xfId="507"/>
    <cellStyle name="Normal 103 2" xfId="13603"/>
    <cellStyle name="Normal 103 3" xfId="35804"/>
    <cellStyle name="Normal 104" xfId="508"/>
    <cellStyle name="Normal 104 2" xfId="13605"/>
    <cellStyle name="Normal 104 2 2" xfId="37784"/>
    <cellStyle name="Normal 104 3" xfId="13604"/>
    <cellStyle name="Normal 104 3 2" xfId="37783"/>
    <cellStyle name="Normal 104 4" xfId="35821"/>
    <cellStyle name="Normal 105" xfId="509"/>
    <cellStyle name="Normal 105 10" xfId="35639"/>
    <cellStyle name="Normal 105 2" xfId="1674"/>
    <cellStyle name="Normal 105 2 2" xfId="13608"/>
    <cellStyle name="Normal 105 2 3" xfId="13607"/>
    <cellStyle name="Normal 105 3" xfId="13609"/>
    <cellStyle name="Normal 105 3 2" xfId="37513"/>
    <cellStyle name="Normal 105 3 3" xfId="38117"/>
    <cellStyle name="Normal 105 3 4" xfId="38640"/>
    <cellStyle name="Normal 105 3 5" xfId="39157"/>
    <cellStyle name="Normal 105 3 6" xfId="39633"/>
    <cellStyle name="Normal 105 3 7" xfId="40062"/>
    <cellStyle name="Normal 105 3 8" xfId="40432"/>
    <cellStyle name="Normal 105 3 9" xfId="37284"/>
    <cellStyle name="Normal 105 4" xfId="13606"/>
    <cellStyle name="Normal 105 4 2" xfId="37550"/>
    <cellStyle name="Normal 105 5" xfId="38154"/>
    <cellStyle name="Normal 105 6" xfId="38524"/>
    <cellStyle name="Normal 105 7" xfId="39003"/>
    <cellStyle name="Normal 105 8" xfId="38500"/>
    <cellStyle name="Normal 105 9" xfId="36356"/>
    <cellStyle name="Normal 106" xfId="510"/>
    <cellStyle name="Normal 106 2" xfId="13611"/>
    <cellStyle name="Normal 106 2 2" xfId="13612"/>
    <cellStyle name="Normal 106 3" xfId="13613"/>
    <cellStyle name="Normal 106 4" xfId="13610"/>
    <cellStyle name="Normal 106 5" xfId="35845"/>
    <cellStyle name="Normal 107" xfId="511"/>
    <cellStyle name="Normal 107 2" xfId="13615"/>
    <cellStyle name="Normal 107 2 2" xfId="13616"/>
    <cellStyle name="Normal 107 3" xfId="13614"/>
    <cellStyle name="Normal 107 4" xfId="35847"/>
    <cellStyle name="Normal 108" xfId="512"/>
    <cellStyle name="Normal 108 2" xfId="13618"/>
    <cellStyle name="Normal 108 2 2" xfId="13619"/>
    <cellStyle name="Normal 108 3" xfId="13617"/>
    <cellStyle name="Normal 108 4" xfId="35848"/>
    <cellStyle name="Normal 109" xfId="513"/>
    <cellStyle name="Normal 109 2" xfId="13620"/>
    <cellStyle name="Normal 109 2 2" xfId="13621"/>
    <cellStyle name="Normal 109 3" xfId="13622"/>
    <cellStyle name="Normal 109 4" xfId="13623"/>
    <cellStyle name="Normal 109 5" xfId="2690"/>
    <cellStyle name="Normal 109 6" xfId="35853"/>
    <cellStyle name="Normal 109_Final Fixed Assets 2010 " xfId="13624"/>
    <cellStyle name="Normal 11" xfId="278"/>
    <cellStyle name="Normal 11 10" xfId="13625"/>
    <cellStyle name="Normal 11 11" xfId="13626"/>
    <cellStyle name="Normal 11 12" xfId="13627"/>
    <cellStyle name="Normal 11 13" xfId="13628"/>
    <cellStyle name="Normal 11 14" xfId="13629"/>
    <cellStyle name="Normal 11 15" xfId="13630"/>
    <cellStyle name="Normal 11 16" xfId="13631"/>
    <cellStyle name="Normal 11 17" xfId="13632"/>
    <cellStyle name="Normal 11 18" xfId="13633"/>
    <cellStyle name="Normal 11 19" xfId="13634"/>
    <cellStyle name="Normal 11 2" xfId="1675"/>
    <cellStyle name="Normal 11 2 10" xfId="13635"/>
    <cellStyle name="Normal 11 2 11" xfId="13636"/>
    <cellStyle name="Normal 11 2 12" xfId="13637"/>
    <cellStyle name="Normal 11 2 13" xfId="13638"/>
    <cellStyle name="Normal 11 2 14" xfId="13639"/>
    <cellStyle name="Normal 11 2 15" xfId="13640"/>
    <cellStyle name="Normal 11 2 16" xfId="13641"/>
    <cellStyle name="Normal 11 2 17" xfId="13642"/>
    <cellStyle name="Normal 11 2 18" xfId="13643"/>
    <cellStyle name="Normal 11 2 19" xfId="13644"/>
    <cellStyle name="Normal 11 2 2" xfId="1676"/>
    <cellStyle name="Normal 11 2 2 10" xfId="13645"/>
    <cellStyle name="Normal 11 2 2 11" xfId="13646"/>
    <cellStyle name="Normal 11 2 2 12" xfId="13647"/>
    <cellStyle name="Normal 11 2 2 13" xfId="13648"/>
    <cellStyle name="Normal 11 2 2 14" xfId="13649"/>
    <cellStyle name="Normal 11 2 2 15" xfId="13650"/>
    <cellStyle name="Normal 11 2 2 16" xfId="13651"/>
    <cellStyle name="Normal 11 2 2 17" xfId="13652"/>
    <cellStyle name="Normal 11 2 2 18" xfId="13653"/>
    <cellStyle name="Normal 11 2 2 19" xfId="13654"/>
    <cellStyle name="Normal 11 2 2 2" xfId="1677"/>
    <cellStyle name="Normal 11 2 2 2 10" xfId="13655"/>
    <cellStyle name="Normal 11 2 2 2 11" xfId="13656"/>
    <cellStyle name="Normal 11 2 2 2 12" xfId="13657"/>
    <cellStyle name="Normal 11 2 2 2 13" xfId="13658"/>
    <cellStyle name="Normal 11 2 2 2 14" xfId="13659"/>
    <cellStyle name="Normal 11 2 2 2 15" xfId="13660"/>
    <cellStyle name="Normal 11 2 2 2 16" xfId="13661"/>
    <cellStyle name="Normal 11 2 2 2 17" xfId="13662"/>
    <cellStyle name="Normal 11 2 2 2 18" xfId="13663"/>
    <cellStyle name="Normal 11 2 2 2 19" xfId="13664"/>
    <cellStyle name="Normal 11 2 2 2 2" xfId="13665"/>
    <cellStyle name="Normal 11 2 2 2 2 10" xfId="13666"/>
    <cellStyle name="Normal 11 2 2 2 2 11" xfId="13667"/>
    <cellStyle name="Normal 11 2 2 2 2 12" xfId="13668"/>
    <cellStyle name="Normal 11 2 2 2 2 13" xfId="13669"/>
    <cellStyle name="Normal 11 2 2 2 2 14" xfId="13670"/>
    <cellStyle name="Normal 11 2 2 2 2 15" xfId="13671"/>
    <cellStyle name="Normal 11 2 2 2 2 16" xfId="13672"/>
    <cellStyle name="Normal 11 2 2 2 2 17" xfId="13673"/>
    <cellStyle name="Normal 11 2 2 2 2 18" xfId="13674"/>
    <cellStyle name="Normal 11 2 2 2 2 19" xfId="13675"/>
    <cellStyle name="Normal 11 2 2 2 2 2" xfId="13676"/>
    <cellStyle name="Normal 11 2 2 2 2 20" xfId="13677"/>
    <cellStyle name="Normal 11 2 2 2 2 21" xfId="13678"/>
    <cellStyle name="Normal 11 2 2 2 2 22" xfId="13679"/>
    <cellStyle name="Normal 11 2 2 2 2 23" xfId="13680"/>
    <cellStyle name="Normal 11 2 2 2 2 24" xfId="13681"/>
    <cellStyle name="Normal 11 2 2 2 2 25" xfId="13682"/>
    <cellStyle name="Normal 11 2 2 2 2 26" xfId="13683"/>
    <cellStyle name="Normal 11 2 2 2 2 3" xfId="13684"/>
    <cellStyle name="Normal 11 2 2 2 2 4" xfId="13685"/>
    <cellStyle name="Normal 11 2 2 2 2 5" xfId="13686"/>
    <cellStyle name="Normal 11 2 2 2 2 6" xfId="13687"/>
    <cellStyle name="Normal 11 2 2 2 2 7" xfId="13688"/>
    <cellStyle name="Normal 11 2 2 2 2 8" xfId="13689"/>
    <cellStyle name="Normal 11 2 2 2 2 9" xfId="13690"/>
    <cellStyle name="Normal 11 2 2 2 20" xfId="13691"/>
    <cellStyle name="Normal 11 2 2 2 21" xfId="13692"/>
    <cellStyle name="Normal 11 2 2 2 22" xfId="13693"/>
    <cellStyle name="Normal 11 2 2 2 23" xfId="13694"/>
    <cellStyle name="Normal 11 2 2 2 24" xfId="13695"/>
    <cellStyle name="Normal 11 2 2 2 25" xfId="13696"/>
    <cellStyle name="Normal 11 2 2 2 26" xfId="13697"/>
    <cellStyle name="Normal 11 2 2 2 27" xfId="13698"/>
    <cellStyle name="Normal 11 2 2 2 28" xfId="13699"/>
    <cellStyle name="Normal 11 2 2 2 3" xfId="13700"/>
    <cellStyle name="Normal 11 2 2 2 4" xfId="13701"/>
    <cellStyle name="Normal 11 2 2 2 5" xfId="13702"/>
    <cellStyle name="Normal 11 2 2 2 6" xfId="13703"/>
    <cellStyle name="Normal 11 2 2 2 7" xfId="13704"/>
    <cellStyle name="Normal 11 2 2 2 8" xfId="13705"/>
    <cellStyle name="Normal 11 2 2 2 9" xfId="13706"/>
    <cellStyle name="Normal 11 2 2 20" xfId="13707"/>
    <cellStyle name="Normal 11 2 2 21" xfId="13708"/>
    <cellStyle name="Normal 11 2 2 22" xfId="13709"/>
    <cellStyle name="Normal 11 2 2 23" xfId="13710"/>
    <cellStyle name="Normal 11 2 2 24" xfId="13711"/>
    <cellStyle name="Normal 11 2 2 25" xfId="13712"/>
    <cellStyle name="Normal 11 2 2 26" xfId="13713"/>
    <cellStyle name="Normal 11 2 2 27" xfId="13714"/>
    <cellStyle name="Normal 11 2 2 28" xfId="13715"/>
    <cellStyle name="Normal 11 2 2 29" xfId="13716"/>
    <cellStyle name="Normal 11 2 2 3" xfId="1678"/>
    <cellStyle name="Normal 11 2 2 3 2" xfId="13717"/>
    <cellStyle name="Normal 11 2 2 3 3" xfId="13718"/>
    <cellStyle name="Normal 11 2 2 30" xfId="13719"/>
    <cellStyle name="Normal 11 2 2 31" xfId="13720"/>
    <cellStyle name="Normal 11 2 2 32" xfId="13721"/>
    <cellStyle name="Normal 11 2 2 33" xfId="13722"/>
    <cellStyle name="Normal 11 2 2 34" xfId="13723"/>
    <cellStyle name="Normal 11 2 2 35" xfId="13724"/>
    <cellStyle name="Normal 11 2 2 36" xfId="13725"/>
    <cellStyle name="Normal 11 2 2 37" xfId="13726"/>
    <cellStyle name="Normal 11 2 2 38" xfId="13727"/>
    <cellStyle name="Normal 11 2 2 39" xfId="47925"/>
    <cellStyle name="Normal 11 2 2 4" xfId="13728"/>
    <cellStyle name="Normal 11 2 2 40" xfId="49480"/>
    <cellStyle name="Normal 11 2 2 41" xfId="49784"/>
    <cellStyle name="Normal 11 2 2 5" xfId="13729"/>
    <cellStyle name="Normal 11 2 2 6" xfId="13730"/>
    <cellStyle name="Normal 11 2 2 7" xfId="13731"/>
    <cellStyle name="Normal 11 2 2 8" xfId="13732"/>
    <cellStyle name="Normal 11 2 2 9" xfId="13733"/>
    <cellStyle name="Normal 11 2 20" xfId="13734"/>
    <cellStyle name="Normal 11 2 21" xfId="13735"/>
    <cellStyle name="Normal 11 2 22" xfId="13736"/>
    <cellStyle name="Normal 11 2 23" xfId="13737"/>
    <cellStyle name="Normal 11 2 24" xfId="13738"/>
    <cellStyle name="Normal 11 2 25" xfId="13739"/>
    <cellStyle name="Normal 11 2 26" xfId="13740"/>
    <cellStyle name="Normal 11 2 27" xfId="13741"/>
    <cellStyle name="Normal 11 2 28" xfId="13742"/>
    <cellStyle name="Normal 11 2 29" xfId="13743"/>
    <cellStyle name="Normal 11 2 3" xfId="2453"/>
    <cellStyle name="Normal 11 2 3 10" xfId="13745"/>
    <cellStyle name="Normal 11 2 3 11" xfId="13746"/>
    <cellStyle name="Normal 11 2 3 12" xfId="13747"/>
    <cellStyle name="Normal 11 2 3 13" xfId="13748"/>
    <cellStyle name="Normal 11 2 3 14" xfId="13744"/>
    <cellStyle name="Normal 11 2 3 15" xfId="48373"/>
    <cellStyle name="Normal 11 2 3 2" xfId="13749"/>
    <cellStyle name="Normal 11 2 3 2 10" xfId="13750"/>
    <cellStyle name="Normal 11 2 3 2 11" xfId="13751"/>
    <cellStyle name="Normal 11 2 3 2 12" xfId="13752"/>
    <cellStyle name="Normal 11 2 3 2 13" xfId="13753"/>
    <cellStyle name="Normal 11 2 3 2 2" xfId="13754"/>
    <cellStyle name="Normal 11 2 3 2 3" xfId="13755"/>
    <cellStyle name="Normal 11 2 3 2 4" xfId="13756"/>
    <cellStyle name="Normal 11 2 3 2 5" xfId="13757"/>
    <cellStyle name="Normal 11 2 3 2 6" xfId="13758"/>
    <cellStyle name="Normal 11 2 3 2 7" xfId="13759"/>
    <cellStyle name="Normal 11 2 3 2 8" xfId="13760"/>
    <cellStyle name="Normal 11 2 3 2 9" xfId="13761"/>
    <cellStyle name="Normal 11 2 3 3" xfId="13762"/>
    <cellStyle name="Normal 11 2 3 4" xfId="13763"/>
    <cellStyle name="Normal 11 2 3 5" xfId="13764"/>
    <cellStyle name="Normal 11 2 3 6" xfId="13765"/>
    <cellStyle name="Normal 11 2 3 7" xfId="13766"/>
    <cellStyle name="Normal 11 2 3 8" xfId="13767"/>
    <cellStyle name="Normal 11 2 3 9" xfId="13768"/>
    <cellStyle name="Normal 11 2 30" xfId="13769"/>
    <cellStyle name="Normal 11 2 31" xfId="13770"/>
    <cellStyle name="Normal 11 2 32" xfId="13771"/>
    <cellStyle name="Normal 11 2 33" xfId="13772"/>
    <cellStyle name="Normal 11 2 34" xfId="13773"/>
    <cellStyle name="Normal 11 2 35" xfId="13774"/>
    <cellStyle name="Normal 11 2 36" xfId="13775"/>
    <cellStyle name="Normal 11 2 37" xfId="13776"/>
    <cellStyle name="Normal 11 2 38" xfId="13777"/>
    <cellStyle name="Normal 11 2 39" xfId="42240"/>
    <cellStyle name="Normal 11 2 4" xfId="13778"/>
    <cellStyle name="Normal 11 2 40" xfId="48273"/>
    <cellStyle name="Normal 11 2 41" xfId="49596"/>
    <cellStyle name="Normal 11 2 5" xfId="13779"/>
    <cellStyle name="Normal 11 2 6" xfId="13780"/>
    <cellStyle name="Normal 11 2 7" xfId="13781"/>
    <cellStyle name="Normal 11 2 8" xfId="13782"/>
    <cellStyle name="Normal 11 2 9" xfId="13783"/>
    <cellStyle name="Normal 11 2_if consolidated 9-1" xfId="1679"/>
    <cellStyle name="Normal 11 20" xfId="13784"/>
    <cellStyle name="Normal 11 21" xfId="13785"/>
    <cellStyle name="Normal 11 22" xfId="13786"/>
    <cellStyle name="Normal 11 23" xfId="13787"/>
    <cellStyle name="Normal 11 24" xfId="13788"/>
    <cellStyle name="Normal 11 24 10" xfId="13789"/>
    <cellStyle name="Normal 11 24 11" xfId="13790"/>
    <cellStyle name="Normal 11 24 12" xfId="13791"/>
    <cellStyle name="Normal 11 24 13" xfId="13792"/>
    <cellStyle name="Normal 11 24 14" xfId="13793"/>
    <cellStyle name="Normal 11 24 15" xfId="13794"/>
    <cellStyle name="Normal 11 24 16" xfId="13795"/>
    <cellStyle name="Normal 11 24 17" xfId="13796"/>
    <cellStyle name="Normal 11 24 18" xfId="13797"/>
    <cellStyle name="Normal 11 24 19" xfId="13798"/>
    <cellStyle name="Normal 11 24 2" xfId="13799"/>
    <cellStyle name="Normal 11 24 2 10" xfId="13800"/>
    <cellStyle name="Normal 11 24 2 11" xfId="13801"/>
    <cellStyle name="Normal 11 24 2 12" xfId="13802"/>
    <cellStyle name="Normal 11 24 2 13" xfId="13803"/>
    <cellStyle name="Normal 11 24 2 14" xfId="13804"/>
    <cellStyle name="Normal 11 24 2 15" xfId="13805"/>
    <cellStyle name="Normal 11 24 2 16" xfId="13806"/>
    <cellStyle name="Normal 11 24 2 17" xfId="13807"/>
    <cellStyle name="Normal 11 24 2 18" xfId="13808"/>
    <cellStyle name="Normal 11 24 2 19" xfId="13809"/>
    <cellStyle name="Normal 11 24 2 2" xfId="13810"/>
    <cellStyle name="Normal 11 24 2 20" xfId="13811"/>
    <cellStyle name="Normal 11 24 2 21" xfId="13812"/>
    <cellStyle name="Normal 11 24 2 22" xfId="13813"/>
    <cellStyle name="Normal 11 24 2 23" xfId="13814"/>
    <cellStyle name="Normal 11 24 2 24" xfId="13815"/>
    <cellStyle name="Normal 11 24 2 25" xfId="13816"/>
    <cellStyle name="Normal 11 24 2 26" xfId="13817"/>
    <cellStyle name="Normal 11 24 2 3" xfId="13818"/>
    <cellStyle name="Normal 11 24 2 4" xfId="13819"/>
    <cellStyle name="Normal 11 24 2 5" xfId="13820"/>
    <cellStyle name="Normal 11 24 2 6" xfId="13821"/>
    <cellStyle name="Normal 11 24 2 7" xfId="13822"/>
    <cellStyle name="Normal 11 24 2 8" xfId="13823"/>
    <cellStyle name="Normal 11 24 2 9" xfId="13824"/>
    <cellStyle name="Normal 11 24 20" xfId="13825"/>
    <cellStyle name="Normal 11 24 21" xfId="13826"/>
    <cellStyle name="Normal 11 24 22" xfId="13827"/>
    <cellStyle name="Normal 11 24 23" xfId="13828"/>
    <cellStyle name="Normal 11 24 24" xfId="13829"/>
    <cellStyle name="Normal 11 24 25" xfId="13830"/>
    <cellStyle name="Normal 11 24 26" xfId="13831"/>
    <cellStyle name="Normal 11 24 3" xfId="13832"/>
    <cellStyle name="Normal 11 24 4" xfId="13833"/>
    <cellStyle name="Normal 11 24 5" xfId="13834"/>
    <cellStyle name="Normal 11 24 6" xfId="13835"/>
    <cellStyle name="Normal 11 24 7" xfId="13836"/>
    <cellStyle name="Normal 11 24 8" xfId="13837"/>
    <cellStyle name="Normal 11 24 9" xfId="13838"/>
    <cellStyle name="Normal 11 25" xfId="13839"/>
    <cellStyle name="Normal 11 26" xfId="13840"/>
    <cellStyle name="Normal 11 27" xfId="13841"/>
    <cellStyle name="Normal 11 28" xfId="13842"/>
    <cellStyle name="Normal 11 29" xfId="13843"/>
    <cellStyle name="Normal 11 3" xfId="1680"/>
    <cellStyle name="Normal 11 3 2" xfId="1681"/>
    <cellStyle name="Normal 11 3 2 2" xfId="13845"/>
    <cellStyle name="Normal 11 3 3" xfId="1682"/>
    <cellStyle name="Normal 11 3 3 2 2" xfId="13846"/>
    <cellStyle name="Normal 11 3 4" xfId="13844"/>
    <cellStyle name="Normal 11 3 4 3" xfId="13847"/>
    <cellStyle name="Normal 11 30" xfId="13848"/>
    <cellStyle name="Normal 11 31" xfId="13849"/>
    <cellStyle name="Normal 11 32" xfId="13850"/>
    <cellStyle name="Normal 11 33" xfId="13851"/>
    <cellStyle name="Normal 11 34" xfId="13852"/>
    <cellStyle name="Normal 11 35" xfId="13853"/>
    <cellStyle name="Normal 11 35 10" xfId="13854"/>
    <cellStyle name="Normal 11 35 11" xfId="13855"/>
    <cellStyle name="Normal 11 35 12" xfId="13856"/>
    <cellStyle name="Normal 11 35 13" xfId="13857"/>
    <cellStyle name="Normal 11 35 14" xfId="13858"/>
    <cellStyle name="Normal 11 35 15" xfId="13859"/>
    <cellStyle name="Normal 11 35 16" xfId="13860"/>
    <cellStyle name="Normal 11 35 17" xfId="13861"/>
    <cellStyle name="Normal 11 35 18" xfId="13862"/>
    <cellStyle name="Normal 11 35 19" xfId="13863"/>
    <cellStyle name="Normal 11 35 2" xfId="13864"/>
    <cellStyle name="Normal 11 35 20" xfId="13865"/>
    <cellStyle name="Normal 11 35 21" xfId="13866"/>
    <cellStyle name="Normal 11 35 22" xfId="13867"/>
    <cellStyle name="Normal 11 35 23" xfId="13868"/>
    <cellStyle name="Normal 11 35 24" xfId="13869"/>
    <cellStyle name="Normal 11 35 25" xfId="13870"/>
    <cellStyle name="Normal 11 35 26" xfId="13871"/>
    <cellStyle name="Normal 11 35 3" xfId="13872"/>
    <cellStyle name="Normal 11 35 4" xfId="13873"/>
    <cellStyle name="Normal 11 35 5" xfId="13874"/>
    <cellStyle name="Normal 11 35 6" xfId="13875"/>
    <cellStyle name="Normal 11 35 7" xfId="13876"/>
    <cellStyle name="Normal 11 35 8" xfId="13877"/>
    <cellStyle name="Normal 11 35 9" xfId="13878"/>
    <cellStyle name="Normal 11 36" xfId="13879"/>
    <cellStyle name="Normal 11 37" xfId="13880"/>
    <cellStyle name="Normal 11 38" xfId="13881"/>
    <cellStyle name="Normal 11 39" xfId="13882"/>
    <cellStyle name="Normal 11 4" xfId="1683"/>
    <cellStyle name="Normal 11 4 2" xfId="13884"/>
    <cellStyle name="Normal 11 4 3" xfId="13883"/>
    <cellStyle name="Normal 11 4 4" xfId="48443"/>
    <cellStyle name="Normal 11 40" xfId="13885"/>
    <cellStyle name="Normal 11 41" xfId="13886"/>
    <cellStyle name="Normal 11 42" xfId="13887"/>
    <cellStyle name="Normal 11 43" xfId="13888"/>
    <cellStyle name="Normal 11 44" xfId="13889"/>
    <cellStyle name="Normal 11 45" xfId="13890"/>
    <cellStyle name="Normal 11 46" xfId="13891"/>
    <cellStyle name="Normal 11 47" xfId="13892"/>
    <cellStyle name="Normal 11 48" xfId="13893"/>
    <cellStyle name="Normal 11 49" xfId="13894"/>
    <cellStyle name="Normal 11 5" xfId="1684"/>
    <cellStyle name="Normal 11 5 2" xfId="13896"/>
    <cellStyle name="Normal 11 5 3" xfId="13895"/>
    <cellStyle name="Normal 11 5 4" xfId="49695"/>
    <cellStyle name="Normal 11 50" xfId="13897"/>
    <cellStyle name="Normal 11 51" xfId="13898"/>
    <cellStyle name="Normal 11 52" xfId="13899"/>
    <cellStyle name="Normal 11 53" xfId="13900"/>
    <cellStyle name="Normal 11 54" xfId="13901"/>
    <cellStyle name="Normal 11 55" xfId="13902"/>
    <cellStyle name="Normal 11 56" xfId="13903"/>
    <cellStyle name="Normal 11 57" xfId="13904"/>
    <cellStyle name="Normal 11 58" xfId="13905"/>
    <cellStyle name="Normal 11 59" xfId="13906"/>
    <cellStyle name="Normal 11 6" xfId="1685"/>
    <cellStyle name="Normal 11 6 2" xfId="13908"/>
    <cellStyle name="Normal 11 6 3" xfId="13907"/>
    <cellStyle name="Normal 11 60" xfId="13909"/>
    <cellStyle name="Normal 11 61" xfId="13910"/>
    <cellStyle name="Normal 11 62" xfId="13911"/>
    <cellStyle name="Normal 11 63" xfId="13912"/>
    <cellStyle name="Normal 11 64" xfId="13913"/>
    <cellStyle name="Normal 11 65" xfId="13914"/>
    <cellStyle name="Normal 11 66" xfId="13915"/>
    <cellStyle name="Normal 11 67" xfId="2691"/>
    <cellStyle name="Normal 11 68" xfId="35539"/>
    <cellStyle name="Normal 11 69" xfId="49702"/>
    <cellStyle name="Normal 11 7" xfId="1686"/>
    <cellStyle name="Normal 11 7 2" xfId="13916"/>
    <cellStyle name="Normal 11 70" xfId="49712"/>
    <cellStyle name="Normal 11 71" xfId="49687"/>
    <cellStyle name="Normal 11 72" xfId="49713"/>
    <cellStyle name="Normal 11 73" xfId="49750"/>
    <cellStyle name="Normal 11 8" xfId="1687"/>
    <cellStyle name="Normal 11 8 2" xfId="13918"/>
    <cellStyle name="Normal 11 8 2 2" xfId="13919"/>
    <cellStyle name="Normal 11 8 2 2 2" xfId="13920"/>
    <cellStyle name="Normal 11 8 2 2 2 2" xfId="13921"/>
    <cellStyle name="Normal 11 8 2 2 2 3" xfId="13922"/>
    <cellStyle name="Normal 11 8 2 2 2 4" xfId="13923"/>
    <cellStyle name="Normal 11 8 2 2 2 5" xfId="13924"/>
    <cellStyle name="Normal 11 8 2 2 2 6" xfId="13925"/>
    <cellStyle name="Normal 11 8 2 2 3" xfId="13926"/>
    <cellStyle name="Normal 11 8 2 2 4" xfId="13927"/>
    <cellStyle name="Normal 11 8 2 2 5" xfId="13928"/>
    <cellStyle name="Normal 11 8 2 2 6" xfId="13929"/>
    <cellStyle name="Normal 11 8 2 3" xfId="13930"/>
    <cellStyle name="Normal 11 8 2 4" xfId="13931"/>
    <cellStyle name="Normal 11 8 2 4 2" xfId="47804"/>
    <cellStyle name="Normal 11 8 2 5" xfId="13932"/>
    <cellStyle name="Normal 11 8 2 6" xfId="13933"/>
    <cellStyle name="Normal 11 8 2 7" xfId="13934"/>
    <cellStyle name="Normal 11 8 3" xfId="13935"/>
    <cellStyle name="Normal 11 8 4" xfId="13936"/>
    <cellStyle name="Normal 11 8 5" xfId="13937"/>
    <cellStyle name="Normal 11 8 6" xfId="13938"/>
    <cellStyle name="Normal 11 8 7" xfId="13939"/>
    <cellStyle name="Normal 11 8 8" xfId="13917"/>
    <cellStyle name="Normal 11 9" xfId="13940"/>
    <cellStyle name="Normal 11_Assets and Lia Sep 2012 final" xfId="13941"/>
    <cellStyle name="Normal 110" xfId="514"/>
    <cellStyle name="Normal 110 2" xfId="13943"/>
    <cellStyle name="Normal 110 2 2" xfId="13944"/>
    <cellStyle name="Normal 110 3" xfId="13945"/>
    <cellStyle name="Normal 110 4" xfId="13942"/>
    <cellStyle name="Normal 110 5" xfId="35846"/>
    <cellStyle name="Normal 110_Final Fixed Assets 2010 " xfId="13946"/>
    <cellStyle name="Normal 111" xfId="279"/>
    <cellStyle name="Normal 111 2" xfId="515"/>
    <cellStyle name="Normal 111 2 2" xfId="13947"/>
    <cellStyle name="Normal 111 2 2 2" xfId="48274"/>
    <cellStyle name="Normal 111 2 3" xfId="13948"/>
    <cellStyle name="Normal 111 2 4" xfId="13949"/>
    <cellStyle name="Normal 111 2 5" xfId="13950"/>
    <cellStyle name="Normal 111 2 6" xfId="13951"/>
    <cellStyle name="Normal 111 2 7" xfId="13952"/>
    <cellStyle name="Normal 111 2 8" xfId="48024"/>
    <cellStyle name="Normal 111 3" xfId="13953"/>
    <cellStyle name="Normal 111 4" xfId="13954"/>
    <cellStyle name="Normal 111 5" xfId="13955"/>
    <cellStyle name="Normal 111 6" xfId="13956"/>
    <cellStyle name="Normal 111 7" xfId="13957"/>
    <cellStyle name="Normal 111 8" xfId="13958"/>
    <cellStyle name="Normal 111 9" xfId="2692"/>
    <cellStyle name="Normal 111_Final Fixed Assets 2010 " xfId="13959"/>
    <cellStyle name="Normal 112" xfId="280"/>
    <cellStyle name="Normal 112 2" xfId="13960"/>
    <cellStyle name="Normal 112 2 2" xfId="13961"/>
    <cellStyle name="Normal 112 2 3" xfId="13962"/>
    <cellStyle name="Normal 112 2 4" xfId="13963"/>
    <cellStyle name="Normal 112 2 5" xfId="13964"/>
    <cellStyle name="Normal 112 2 6" xfId="13965"/>
    <cellStyle name="Normal 112 2 7" xfId="13966"/>
    <cellStyle name="Normal 112 3" xfId="13967"/>
    <cellStyle name="Normal 112 4" xfId="13968"/>
    <cellStyle name="Normal 112 5" xfId="13969"/>
    <cellStyle name="Normal 112 6" xfId="13970"/>
    <cellStyle name="Normal 112 7" xfId="13971"/>
    <cellStyle name="Normal 112 8" xfId="13972"/>
    <cellStyle name="Normal 112 9" xfId="35850"/>
    <cellStyle name="Normal 112_Final Fixed Assets 2010 " xfId="13973"/>
    <cellStyle name="Normal 113" xfId="516"/>
    <cellStyle name="Normal 113 2" xfId="2518"/>
    <cellStyle name="Normal 113 2 2" xfId="13976"/>
    <cellStyle name="Normal 113 2 2 2" xfId="45222"/>
    <cellStyle name="Normal 113 2 2 3" xfId="45221"/>
    <cellStyle name="Normal 113 2 3" xfId="13975"/>
    <cellStyle name="Normal 113 2 3 2" xfId="45223"/>
    <cellStyle name="Normal 113 2 4" xfId="45224"/>
    <cellStyle name="Normal 113 2 5" xfId="45220"/>
    <cellStyle name="Normal 113 3" xfId="13977"/>
    <cellStyle name="Normal 113 3 2" xfId="45226"/>
    <cellStyle name="Normal 113 3 3" xfId="45225"/>
    <cellStyle name="Normal 113 4" xfId="13974"/>
    <cellStyle name="Normal 113 4 2" xfId="45227"/>
    <cellStyle name="Normal 113 5" xfId="35849"/>
    <cellStyle name="Normal 113 5 2" xfId="45228"/>
    <cellStyle name="Normal 113 6" xfId="45219"/>
    <cellStyle name="Normal 113_Final Fixed Assets 2010 " xfId="13978"/>
    <cellStyle name="Normal 114" xfId="517"/>
    <cellStyle name="Normal 114 10" xfId="35851"/>
    <cellStyle name="Normal 114 11" xfId="45229"/>
    <cellStyle name="Normal 114 2" xfId="2519"/>
    <cellStyle name="Normal 114 2 2" xfId="13981"/>
    <cellStyle name="Normal 114 2 2 2" xfId="45232"/>
    <cellStyle name="Normal 114 2 2 3" xfId="45231"/>
    <cellStyle name="Normal 114 2 3" xfId="13982"/>
    <cellStyle name="Normal 114 2 3 2" xfId="45233"/>
    <cellStyle name="Normal 114 2 4" xfId="13983"/>
    <cellStyle name="Normal 114 2 4 2" xfId="45234"/>
    <cellStyle name="Normal 114 2 5" xfId="13984"/>
    <cellStyle name="Normal 114 2 6" xfId="13985"/>
    <cellStyle name="Normal 114 2 7" xfId="13986"/>
    <cellStyle name="Normal 114 2 8" xfId="13980"/>
    <cellStyle name="Normal 114 2 9" xfId="45230"/>
    <cellStyle name="Normal 114 3" xfId="13987"/>
    <cellStyle name="Normal 114 3 2" xfId="45236"/>
    <cellStyle name="Normal 114 3 3" xfId="45235"/>
    <cellStyle name="Normal 114 4" xfId="13988"/>
    <cellStyle name="Normal 114 4 2" xfId="45237"/>
    <cellStyle name="Normal 114 5" xfId="13989"/>
    <cellStyle name="Normal 114 5 2" xfId="45238"/>
    <cellStyle name="Normal 114 6" xfId="13990"/>
    <cellStyle name="Normal 114 7" xfId="13991"/>
    <cellStyle name="Normal 114 8" xfId="13992"/>
    <cellStyle name="Normal 114 9" xfId="13979"/>
    <cellStyle name="Normal 114_Final Fixed Assets 2010 " xfId="13993"/>
    <cellStyle name="Normal 115" xfId="720"/>
    <cellStyle name="Normal 115 2" xfId="2520"/>
    <cellStyle name="Normal 115 2 2" xfId="13996"/>
    <cellStyle name="Normal 115 2 2 2" xfId="45242"/>
    <cellStyle name="Normal 115 2 2 2 2" xfId="45243"/>
    <cellStyle name="Normal 115 2 2 3" xfId="45244"/>
    <cellStyle name="Normal 115 2 2 4" xfId="45245"/>
    <cellStyle name="Normal 115 2 2 5" xfId="45241"/>
    <cellStyle name="Normal 115 2 3" xfId="13995"/>
    <cellStyle name="Normal 115 2 3 2" xfId="45247"/>
    <cellStyle name="Normal 115 2 3 3" xfId="45246"/>
    <cellStyle name="Normal 115 2 4" xfId="45248"/>
    <cellStyle name="Normal 115 2 5" xfId="45249"/>
    <cellStyle name="Normal 115 2 6" xfId="45240"/>
    <cellStyle name="Normal 115 3" xfId="13997"/>
    <cellStyle name="Normal 115 3 2" xfId="45251"/>
    <cellStyle name="Normal 115 3 2 2" xfId="45252"/>
    <cellStyle name="Normal 115 3 3" xfId="45253"/>
    <cellStyle name="Normal 115 3 4" xfId="45254"/>
    <cellStyle name="Normal 115 3 5" xfId="45250"/>
    <cellStyle name="Normal 115 4" xfId="13994"/>
    <cellStyle name="Normal 115 4 2" xfId="45256"/>
    <cellStyle name="Normal 115 4 3" xfId="45255"/>
    <cellStyle name="Normal 115 5" xfId="35852"/>
    <cellStyle name="Normal 115 5 2" xfId="45257"/>
    <cellStyle name="Normal 115 6" xfId="45258"/>
    <cellStyle name="Normal 115 7" xfId="45239"/>
    <cellStyle name="Normal 115_Final Fixed Assets 2010 " xfId="13998"/>
    <cellStyle name="Normal 116" xfId="746"/>
    <cellStyle name="Normal 116 2" xfId="2521"/>
    <cellStyle name="Normal 116 2 2" xfId="14001"/>
    <cellStyle name="Normal 116 2 2 2" xfId="45262"/>
    <cellStyle name="Normal 116 2 2 3" xfId="45261"/>
    <cellStyle name="Normal 116 2 3" xfId="14000"/>
    <cellStyle name="Normal 116 2 3 2" xfId="45263"/>
    <cellStyle name="Normal 116 2 4" xfId="45264"/>
    <cellStyle name="Normal 116 2 5" xfId="45260"/>
    <cellStyle name="Normal 116 3" xfId="14002"/>
    <cellStyle name="Normal 116 3 2" xfId="45266"/>
    <cellStyle name="Normal 116 3 3" xfId="45265"/>
    <cellStyle name="Normal 116 4" xfId="13999"/>
    <cellStyle name="Normal 116 4 2" xfId="45267"/>
    <cellStyle name="Normal 116 5" xfId="35563"/>
    <cellStyle name="Normal 116 5 2" xfId="45268"/>
    <cellStyle name="Normal 116 6" xfId="45259"/>
    <cellStyle name="Normal 116 7" xfId="48135"/>
    <cellStyle name="Normal 116_Final Fixed Assets 2010 " xfId="14003"/>
    <cellStyle name="Normal 117" xfId="749"/>
    <cellStyle name="Normal 117 2" xfId="2522"/>
    <cellStyle name="Normal 117 2 2" xfId="14006"/>
    <cellStyle name="Normal 117 2 3" xfId="14005"/>
    <cellStyle name="Normal 117 2 4" xfId="45270"/>
    <cellStyle name="Normal 117 3" xfId="14007"/>
    <cellStyle name="Normal 117 3 2" xfId="45272"/>
    <cellStyle name="Normal 117 3 2 2" xfId="45273"/>
    <cellStyle name="Normal 117 3 3" xfId="45274"/>
    <cellStyle name="Normal 117 3 4" xfId="45275"/>
    <cellStyle name="Normal 117 3 5" xfId="45271"/>
    <cellStyle name="Normal 117 4" xfId="14004"/>
    <cellStyle name="Normal 117 4 2" xfId="45277"/>
    <cellStyle name="Normal 117 4 3" xfId="45276"/>
    <cellStyle name="Normal 117 5" xfId="35854"/>
    <cellStyle name="Normal 117 5 2" xfId="45278"/>
    <cellStyle name="Normal 117 6" xfId="45279"/>
    <cellStyle name="Normal 117 7" xfId="45269"/>
    <cellStyle name="Normal 117_Final Fixed Assets 2010 " xfId="14008"/>
    <cellStyle name="Normal 118" xfId="1688"/>
    <cellStyle name="Normal 118 2" xfId="14010"/>
    <cellStyle name="Normal 118 2 2" xfId="14011"/>
    <cellStyle name="Normal 118 2 2 2" xfId="45283"/>
    <cellStyle name="Normal 118 2 2 3" xfId="45282"/>
    <cellStyle name="Normal 118 2 3" xfId="45284"/>
    <cellStyle name="Normal 118 2 4" xfId="45285"/>
    <cellStyle name="Normal 118 2 5" xfId="45281"/>
    <cellStyle name="Normal 118 3" xfId="14012"/>
    <cellStyle name="Normal 118 3 2" xfId="45287"/>
    <cellStyle name="Normal 118 3 3" xfId="45286"/>
    <cellStyle name="Normal 118 4" xfId="14009"/>
    <cellStyle name="Normal 118 4 2" xfId="45288"/>
    <cellStyle name="Normal 118 5" xfId="45289"/>
    <cellStyle name="Normal 118 6" xfId="45280"/>
    <cellStyle name="Normal 118_Final Fixed Assets 2010 " xfId="14013"/>
    <cellStyle name="Normal 119" xfId="1689"/>
    <cellStyle name="Normal 119 2" xfId="14015"/>
    <cellStyle name="Normal 119 2 2" xfId="14016"/>
    <cellStyle name="Normal 119 3" xfId="14017"/>
    <cellStyle name="Normal 119 4" xfId="14014"/>
    <cellStyle name="Normal 119 5" xfId="45290"/>
    <cellStyle name="Normal 119_Final Fixed Assets 2010 " xfId="14018"/>
    <cellStyle name="Normal 12" xfId="281"/>
    <cellStyle name="Normal 12 10" xfId="14019"/>
    <cellStyle name="Normal 12 10 2" xfId="37767"/>
    <cellStyle name="Normal 12 11" xfId="14020"/>
    <cellStyle name="Normal 12 11 2" xfId="36992"/>
    <cellStyle name="Normal 12 12" xfId="14021"/>
    <cellStyle name="Normal 12 12 2" xfId="39076"/>
    <cellStyle name="Normal 12 13" xfId="14022"/>
    <cellStyle name="Normal 12 13 2" xfId="36844"/>
    <cellStyle name="Normal 12 14" xfId="14023"/>
    <cellStyle name="Normal 12 14 2" xfId="39945"/>
    <cellStyle name="Normal 12 15" xfId="14024"/>
    <cellStyle name="Normal 12 15 2" xfId="41964"/>
    <cellStyle name="Normal 12 16" xfId="14025"/>
    <cellStyle name="Normal 12 17" xfId="14026"/>
    <cellStyle name="Normal 12 18" xfId="14027"/>
    <cellStyle name="Normal 12 19" xfId="14028"/>
    <cellStyle name="Normal 12 2" xfId="365"/>
    <cellStyle name="Normal 12 2 10" xfId="14029"/>
    <cellStyle name="Normal 12 2 11" xfId="14030"/>
    <cellStyle name="Normal 12 2 12" xfId="14031"/>
    <cellStyle name="Normal 12 2 13" xfId="14032"/>
    <cellStyle name="Normal 12 2 14" xfId="14033"/>
    <cellStyle name="Normal 12 2 15" xfId="14034"/>
    <cellStyle name="Normal 12 2 16" xfId="14035"/>
    <cellStyle name="Normal 12 2 17" xfId="14036"/>
    <cellStyle name="Normal 12 2 18" xfId="14037"/>
    <cellStyle name="Normal 12 2 19" xfId="14038"/>
    <cellStyle name="Normal 12 2 2" xfId="1690"/>
    <cellStyle name="Normal 12 2 2 10" xfId="14039"/>
    <cellStyle name="Normal 12 2 2 11" xfId="14040"/>
    <cellStyle name="Normal 12 2 2 12" xfId="14041"/>
    <cellStyle name="Normal 12 2 2 13" xfId="14042"/>
    <cellStyle name="Normal 12 2 2 14" xfId="14043"/>
    <cellStyle name="Normal 12 2 2 15" xfId="14044"/>
    <cellStyle name="Normal 12 2 2 16" xfId="14045"/>
    <cellStyle name="Normal 12 2 2 17" xfId="14046"/>
    <cellStyle name="Normal 12 2 2 18" xfId="14047"/>
    <cellStyle name="Normal 12 2 2 19" xfId="14048"/>
    <cellStyle name="Normal 12 2 2 2" xfId="14049"/>
    <cellStyle name="Normal 12 2 2 2 10" xfId="14050"/>
    <cellStyle name="Normal 12 2 2 2 11" xfId="14051"/>
    <cellStyle name="Normal 12 2 2 2 12" xfId="14052"/>
    <cellStyle name="Normal 12 2 2 2 13" xfId="14053"/>
    <cellStyle name="Normal 12 2 2 2 14" xfId="14054"/>
    <cellStyle name="Normal 12 2 2 2 15" xfId="14055"/>
    <cellStyle name="Normal 12 2 2 2 16" xfId="14056"/>
    <cellStyle name="Normal 12 2 2 2 17" xfId="14057"/>
    <cellStyle name="Normal 12 2 2 2 18" xfId="14058"/>
    <cellStyle name="Normal 12 2 2 2 19" xfId="14059"/>
    <cellStyle name="Normal 12 2 2 2 2" xfId="14060"/>
    <cellStyle name="Normal 12 2 2 2 2 10" xfId="14061"/>
    <cellStyle name="Normal 12 2 2 2 2 11" xfId="14062"/>
    <cellStyle name="Normal 12 2 2 2 2 12" xfId="14063"/>
    <cellStyle name="Normal 12 2 2 2 2 13" xfId="14064"/>
    <cellStyle name="Normal 12 2 2 2 2 14" xfId="14065"/>
    <cellStyle name="Normal 12 2 2 2 2 15" xfId="14066"/>
    <cellStyle name="Normal 12 2 2 2 2 16" xfId="14067"/>
    <cellStyle name="Normal 12 2 2 2 2 17" xfId="14068"/>
    <cellStyle name="Normal 12 2 2 2 2 18" xfId="14069"/>
    <cellStyle name="Normal 12 2 2 2 2 19" xfId="14070"/>
    <cellStyle name="Normal 12 2 2 2 2 2" xfId="14071"/>
    <cellStyle name="Normal 12 2 2 2 2 20" xfId="14072"/>
    <cellStyle name="Normal 12 2 2 2 2 21" xfId="14073"/>
    <cellStyle name="Normal 12 2 2 2 2 22" xfId="14074"/>
    <cellStyle name="Normal 12 2 2 2 2 23" xfId="14075"/>
    <cellStyle name="Normal 12 2 2 2 2 24" xfId="14076"/>
    <cellStyle name="Normal 12 2 2 2 2 25" xfId="14077"/>
    <cellStyle name="Normal 12 2 2 2 2 26" xfId="14078"/>
    <cellStyle name="Normal 12 2 2 2 2 3" xfId="14079"/>
    <cellStyle name="Normal 12 2 2 2 2 4" xfId="14080"/>
    <cellStyle name="Normal 12 2 2 2 2 5" xfId="14081"/>
    <cellStyle name="Normal 12 2 2 2 2 6" xfId="14082"/>
    <cellStyle name="Normal 12 2 2 2 2 7" xfId="14083"/>
    <cellStyle name="Normal 12 2 2 2 2 8" xfId="14084"/>
    <cellStyle name="Normal 12 2 2 2 2 9" xfId="14085"/>
    <cellStyle name="Normal 12 2 2 2 20" xfId="14086"/>
    <cellStyle name="Normal 12 2 2 2 21" xfId="14087"/>
    <cellStyle name="Normal 12 2 2 2 22" xfId="14088"/>
    <cellStyle name="Normal 12 2 2 2 23" xfId="14089"/>
    <cellStyle name="Normal 12 2 2 2 24" xfId="14090"/>
    <cellStyle name="Normal 12 2 2 2 25" xfId="14091"/>
    <cellStyle name="Normal 12 2 2 2 26" xfId="14092"/>
    <cellStyle name="Normal 12 2 2 2 27" xfId="14093"/>
    <cellStyle name="Normal 12 2 2 2 3" xfId="14094"/>
    <cellStyle name="Normal 12 2 2 2 4" xfId="14095"/>
    <cellStyle name="Normal 12 2 2 2 5" xfId="14096"/>
    <cellStyle name="Normal 12 2 2 2 6" xfId="14097"/>
    <cellStyle name="Normal 12 2 2 2 7" xfId="14098"/>
    <cellStyle name="Normal 12 2 2 2 8" xfId="14099"/>
    <cellStyle name="Normal 12 2 2 2 9" xfId="14100"/>
    <cellStyle name="Normal 12 2 2 20" xfId="14101"/>
    <cellStyle name="Normal 12 2 2 21" xfId="14102"/>
    <cellStyle name="Normal 12 2 2 22" xfId="14103"/>
    <cellStyle name="Normal 12 2 2 23" xfId="14104"/>
    <cellStyle name="Normal 12 2 2 24" xfId="14105"/>
    <cellStyle name="Normal 12 2 2 25" xfId="14106"/>
    <cellStyle name="Normal 12 2 2 26" xfId="14107"/>
    <cellStyle name="Normal 12 2 2 27" xfId="14108"/>
    <cellStyle name="Normal 12 2 2 28" xfId="14109"/>
    <cellStyle name="Normal 12 2 2 29" xfId="14110"/>
    <cellStyle name="Normal 12 2 2 3" xfId="14111"/>
    <cellStyle name="Normal 12 2 2 30" xfId="14112"/>
    <cellStyle name="Normal 12 2 2 31" xfId="14113"/>
    <cellStyle name="Normal 12 2 2 32" xfId="14114"/>
    <cellStyle name="Normal 12 2 2 33" xfId="14115"/>
    <cellStyle name="Normal 12 2 2 34" xfId="14116"/>
    <cellStyle name="Normal 12 2 2 35" xfId="14117"/>
    <cellStyle name="Normal 12 2 2 36" xfId="14118"/>
    <cellStyle name="Normal 12 2 2 37" xfId="14119"/>
    <cellStyle name="Normal 12 2 2 38" xfId="14120"/>
    <cellStyle name="Normal 12 2 2 39" xfId="2693"/>
    <cellStyle name="Normal 12 2 2 4" xfId="14121"/>
    <cellStyle name="Normal 12 2 2 40" xfId="42291"/>
    <cellStyle name="Normal 12 2 2 5" xfId="14122"/>
    <cellStyle name="Normal 12 2 2 6" xfId="14123"/>
    <cellStyle name="Normal 12 2 2 7" xfId="14124"/>
    <cellStyle name="Normal 12 2 2 8" xfId="14125"/>
    <cellStyle name="Normal 12 2 2 9" xfId="14126"/>
    <cellStyle name="Normal 12 2 20" xfId="14127"/>
    <cellStyle name="Normal 12 2 21" xfId="14128"/>
    <cellStyle name="Normal 12 2 22" xfId="14129"/>
    <cellStyle name="Normal 12 2 23" xfId="14130"/>
    <cellStyle name="Normal 12 2 24" xfId="14131"/>
    <cellStyle name="Normal 12 2 25" xfId="14132"/>
    <cellStyle name="Normal 12 2 26" xfId="14133"/>
    <cellStyle name="Normal 12 2 27" xfId="14134"/>
    <cellStyle name="Normal 12 2 28" xfId="14135"/>
    <cellStyle name="Normal 12 2 29" xfId="14136"/>
    <cellStyle name="Normal 12 2 3" xfId="2506"/>
    <cellStyle name="Normal 12 2 3 10" xfId="14138"/>
    <cellStyle name="Normal 12 2 3 11" xfId="14139"/>
    <cellStyle name="Normal 12 2 3 12" xfId="14140"/>
    <cellStyle name="Normal 12 2 3 13" xfId="14141"/>
    <cellStyle name="Normal 12 2 3 14" xfId="14137"/>
    <cellStyle name="Normal 12 2 3 15" xfId="48375"/>
    <cellStyle name="Normal 12 2 3 2" xfId="14142"/>
    <cellStyle name="Normal 12 2 3 2 10" xfId="14143"/>
    <cellStyle name="Normal 12 2 3 2 11" xfId="14144"/>
    <cellStyle name="Normal 12 2 3 2 12" xfId="14145"/>
    <cellStyle name="Normal 12 2 3 2 13" xfId="14146"/>
    <cellStyle name="Normal 12 2 3 2 2" xfId="14147"/>
    <cellStyle name="Normal 12 2 3 2 3" xfId="14148"/>
    <cellStyle name="Normal 12 2 3 2 4" xfId="14149"/>
    <cellStyle name="Normal 12 2 3 2 5" xfId="14150"/>
    <cellStyle name="Normal 12 2 3 2 6" xfId="14151"/>
    <cellStyle name="Normal 12 2 3 2 7" xfId="14152"/>
    <cellStyle name="Normal 12 2 3 2 8" xfId="14153"/>
    <cellStyle name="Normal 12 2 3 2 9" xfId="14154"/>
    <cellStyle name="Normal 12 2 3 3" xfId="14155"/>
    <cellStyle name="Normal 12 2 3 4" xfId="14156"/>
    <cellStyle name="Normal 12 2 3 5" xfId="14157"/>
    <cellStyle name="Normal 12 2 3 6" xfId="14158"/>
    <cellStyle name="Normal 12 2 3 7" xfId="14159"/>
    <cellStyle name="Normal 12 2 3 8" xfId="14160"/>
    <cellStyle name="Normal 12 2 3 9" xfId="14161"/>
    <cellStyle name="Normal 12 2 30" xfId="14162"/>
    <cellStyle name="Normal 12 2 31" xfId="14163"/>
    <cellStyle name="Normal 12 2 32" xfId="14164"/>
    <cellStyle name="Normal 12 2 33" xfId="14165"/>
    <cellStyle name="Normal 12 2 34" xfId="14166"/>
    <cellStyle name="Normal 12 2 35" xfId="14167"/>
    <cellStyle name="Normal 12 2 36" xfId="14168"/>
    <cellStyle name="Normal 12 2 37" xfId="14169"/>
    <cellStyle name="Normal 12 2 38" xfId="14170"/>
    <cellStyle name="Normal 12 2 39" xfId="35554"/>
    <cellStyle name="Normal 12 2 4" xfId="14171"/>
    <cellStyle name="Normal 12 2 40" xfId="48275"/>
    <cellStyle name="Normal 12 2 41" xfId="49597"/>
    <cellStyle name="Normal 12 2 5" xfId="14172"/>
    <cellStyle name="Normal 12 2 6" xfId="14173"/>
    <cellStyle name="Normal 12 2 7" xfId="14174"/>
    <cellStyle name="Normal 12 2 8" xfId="14175"/>
    <cellStyle name="Normal 12 2 9" xfId="14176"/>
    <cellStyle name="Normal 12 20" xfId="14177"/>
    <cellStyle name="Normal 12 21" xfId="14178"/>
    <cellStyle name="Normal 12 22" xfId="14179"/>
    <cellStyle name="Normal 12 23" xfId="14180"/>
    <cellStyle name="Normal 12 24" xfId="14181"/>
    <cellStyle name="Normal 12 24 10" xfId="14182"/>
    <cellStyle name="Normal 12 24 11" xfId="14183"/>
    <cellStyle name="Normal 12 24 12" xfId="14184"/>
    <cellStyle name="Normal 12 24 13" xfId="14185"/>
    <cellStyle name="Normal 12 24 14" xfId="14186"/>
    <cellStyle name="Normal 12 24 15" xfId="14187"/>
    <cellStyle name="Normal 12 24 16" xfId="14188"/>
    <cellStyle name="Normal 12 24 17" xfId="14189"/>
    <cellStyle name="Normal 12 24 18" xfId="14190"/>
    <cellStyle name="Normal 12 24 19" xfId="14191"/>
    <cellStyle name="Normal 12 24 2" xfId="14192"/>
    <cellStyle name="Normal 12 24 2 10" xfId="14193"/>
    <cellStyle name="Normal 12 24 2 11" xfId="14194"/>
    <cellStyle name="Normal 12 24 2 12" xfId="14195"/>
    <cellStyle name="Normal 12 24 2 13" xfId="14196"/>
    <cellStyle name="Normal 12 24 2 14" xfId="14197"/>
    <cellStyle name="Normal 12 24 2 15" xfId="14198"/>
    <cellStyle name="Normal 12 24 2 16" xfId="14199"/>
    <cellStyle name="Normal 12 24 2 17" xfId="14200"/>
    <cellStyle name="Normal 12 24 2 18" xfId="14201"/>
    <cellStyle name="Normal 12 24 2 19" xfId="14202"/>
    <cellStyle name="Normal 12 24 2 2" xfId="14203"/>
    <cellStyle name="Normal 12 24 2 20" xfId="14204"/>
    <cellStyle name="Normal 12 24 2 21" xfId="14205"/>
    <cellStyle name="Normal 12 24 2 22" xfId="14206"/>
    <cellStyle name="Normal 12 24 2 23" xfId="14207"/>
    <cellStyle name="Normal 12 24 2 24" xfId="14208"/>
    <cellStyle name="Normal 12 24 2 25" xfId="14209"/>
    <cellStyle name="Normal 12 24 2 26" xfId="14210"/>
    <cellStyle name="Normal 12 24 2 3" xfId="14211"/>
    <cellStyle name="Normal 12 24 2 4" xfId="14212"/>
    <cellStyle name="Normal 12 24 2 5" xfId="14213"/>
    <cellStyle name="Normal 12 24 2 6" xfId="14214"/>
    <cellStyle name="Normal 12 24 2 7" xfId="14215"/>
    <cellStyle name="Normal 12 24 2 8" xfId="14216"/>
    <cellStyle name="Normal 12 24 2 9" xfId="14217"/>
    <cellStyle name="Normal 12 24 20" xfId="14218"/>
    <cellStyle name="Normal 12 24 21" xfId="14219"/>
    <cellStyle name="Normal 12 24 22" xfId="14220"/>
    <cellStyle name="Normal 12 24 23" xfId="14221"/>
    <cellStyle name="Normal 12 24 24" xfId="14222"/>
    <cellStyle name="Normal 12 24 25" xfId="14223"/>
    <cellStyle name="Normal 12 24 26" xfId="14224"/>
    <cellStyle name="Normal 12 24 3" xfId="14225"/>
    <cellStyle name="Normal 12 24 4" xfId="14226"/>
    <cellStyle name="Normal 12 24 5" xfId="14227"/>
    <cellStyle name="Normal 12 24 6" xfId="14228"/>
    <cellStyle name="Normal 12 24 7" xfId="14229"/>
    <cellStyle name="Normal 12 24 8" xfId="14230"/>
    <cellStyle name="Normal 12 24 9" xfId="14231"/>
    <cellStyle name="Normal 12 25" xfId="14232"/>
    <cellStyle name="Normal 12 26" xfId="14233"/>
    <cellStyle name="Normal 12 27" xfId="14234"/>
    <cellStyle name="Normal 12 28" xfId="14235"/>
    <cellStyle name="Normal 12 29" xfId="14236"/>
    <cellStyle name="Normal 12 3" xfId="1691"/>
    <cellStyle name="Normal 12 3 2" xfId="14237"/>
    <cellStyle name="Normal 12 3 2 2" xfId="45294"/>
    <cellStyle name="Normal 12 3 2 2 2" xfId="45295"/>
    <cellStyle name="Normal 12 3 2 3" xfId="45296"/>
    <cellStyle name="Normal 12 3 2 4" xfId="45297"/>
    <cellStyle name="Normal 12 3 2 5" xfId="45293"/>
    <cellStyle name="Normal 12 3 3" xfId="42294"/>
    <cellStyle name="Normal 12 3 3 2" xfId="45299"/>
    <cellStyle name="Normal 12 3 3 3" xfId="45298"/>
    <cellStyle name="Normal 12 3 4" xfId="45300"/>
    <cellStyle name="Normal 12 3 5" xfId="45301"/>
    <cellStyle name="Normal 12 3 6" xfId="45292"/>
    <cellStyle name="Normal 12 3 7" xfId="48374"/>
    <cellStyle name="Normal 12 30" xfId="14238"/>
    <cellStyle name="Normal 12 31" xfId="14239"/>
    <cellStyle name="Normal 12 32" xfId="14240"/>
    <cellStyle name="Normal 12 33" xfId="14241"/>
    <cellStyle name="Normal 12 34" xfId="14242"/>
    <cellStyle name="Normal 12 35" xfId="14243"/>
    <cellStyle name="Normal 12 35 10" xfId="14244"/>
    <cellStyle name="Normal 12 35 11" xfId="14245"/>
    <cellStyle name="Normal 12 35 12" xfId="14246"/>
    <cellStyle name="Normal 12 35 13" xfId="14247"/>
    <cellStyle name="Normal 12 35 14" xfId="14248"/>
    <cellStyle name="Normal 12 35 15" xfId="14249"/>
    <cellStyle name="Normal 12 35 16" xfId="14250"/>
    <cellStyle name="Normal 12 35 17" xfId="14251"/>
    <cellStyle name="Normal 12 35 18" xfId="14252"/>
    <cellStyle name="Normal 12 35 19" xfId="14253"/>
    <cellStyle name="Normal 12 35 2" xfId="14254"/>
    <cellStyle name="Normal 12 35 20" xfId="14255"/>
    <cellStyle name="Normal 12 35 21" xfId="14256"/>
    <cellStyle name="Normal 12 35 22" xfId="14257"/>
    <cellStyle name="Normal 12 35 23" xfId="14258"/>
    <cellStyle name="Normal 12 35 24" xfId="14259"/>
    <cellStyle name="Normal 12 35 25" xfId="14260"/>
    <cellStyle name="Normal 12 35 26" xfId="14261"/>
    <cellStyle name="Normal 12 35 3" xfId="14262"/>
    <cellStyle name="Normal 12 35 4" xfId="14263"/>
    <cellStyle name="Normal 12 35 5" xfId="14264"/>
    <cellStyle name="Normal 12 35 6" xfId="14265"/>
    <cellStyle name="Normal 12 35 7" xfId="14266"/>
    <cellStyle name="Normal 12 35 8" xfId="14267"/>
    <cellStyle name="Normal 12 35 9" xfId="14268"/>
    <cellStyle name="Normal 12 36" xfId="14269"/>
    <cellStyle name="Normal 12 37" xfId="14270"/>
    <cellStyle name="Normal 12 38" xfId="14271"/>
    <cellStyle name="Normal 12 39" xfId="14272"/>
    <cellStyle name="Normal 12 4" xfId="1692"/>
    <cellStyle name="Normal 12 4 2" xfId="14273"/>
    <cellStyle name="Normal 12 4 2 2" xfId="45304"/>
    <cellStyle name="Normal 12 4 2 3" xfId="45303"/>
    <cellStyle name="Normal 12 4 3" xfId="45305"/>
    <cellStyle name="Normal 12 4 4" xfId="45306"/>
    <cellStyle name="Normal 12 4 5" xfId="45302"/>
    <cellStyle name="Normal 12 40" xfId="14274"/>
    <cellStyle name="Normal 12 41" xfId="14275"/>
    <cellStyle name="Normal 12 42" xfId="14276"/>
    <cellStyle name="Normal 12 43" xfId="14277"/>
    <cellStyle name="Normal 12 44" xfId="14278"/>
    <cellStyle name="Normal 12 45" xfId="14279"/>
    <cellStyle name="Normal 12 46" xfId="14280"/>
    <cellStyle name="Normal 12 47" xfId="14281"/>
    <cellStyle name="Normal 12 48" xfId="14282"/>
    <cellStyle name="Normal 12 49" xfId="14283"/>
    <cellStyle name="Normal 12 5" xfId="1693"/>
    <cellStyle name="Normal 12 5 2" xfId="14284"/>
    <cellStyle name="Normal 12 5 3" xfId="45307"/>
    <cellStyle name="Normal 12 50" xfId="14285"/>
    <cellStyle name="Normal 12 51" xfId="14286"/>
    <cellStyle name="Normal 12 52" xfId="14287"/>
    <cellStyle name="Normal 12 53" xfId="14288"/>
    <cellStyle name="Normal 12 54" xfId="14289"/>
    <cellStyle name="Normal 12 55" xfId="14290"/>
    <cellStyle name="Normal 12 56" xfId="14291"/>
    <cellStyle name="Normal 12 57" xfId="14292"/>
    <cellStyle name="Normal 12 58" xfId="14293"/>
    <cellStyle name="Normal 12 59" xfId="14294"/>
    <cellStyle name="Normal 12 6" xfId="1694"/>
    <cellStyle name="Normal 12 6 2" xfId="14295"/>
    <cellStyle name="Normal 12 6 3" xfId="45308"/>
    <cellStyle name="Normal 12 60" xfId="14296"/>
    <cellStyle name="Normal 12 61" xfId="14297"/>
    <cellStyle name="Normal 12 62" xfId="14298"/>
    <cellStyle name="Normal 12 63" xfId="14299"/>
    <cellStyle name="Normal 12 64" xfId="14300"/>
    <cellStyle name="Normal 12 65" xfId="14301"/>
    <cellStyle name="Normal 12 66" xfId="14302"/>
    <cellStyle name="Normal 12 67" xfId="42171"/>
    <cellStyle name="Normal 12 68" xfId="45291"/>
    <cellStyle name="Normal 12 69" xfId="49703"/>
    <cellStyle name="Normal 12 7" xfId="1695"/>
    <cellStyle name="Normal 12 7 2" xfId="14303"/>
    <cellStyle name="Normal 12 7 3" xfId="45309"/>
    <cellStyle name="Normal 12 8" xfId="1696"/>
    <cellStyle name="Normal 12 8 10" xfId="47656"/>
    <cellStyle name="Normal 12 8 11" xfId="49696"/>
    <cellStyle name="Normal 12 8 2" xfId="14305"/>
    <cellStyle name="Normal 12 8 2 2" xfId="14306"/>
    <cellStyle name="Normal 12 8 2 2 2" xfId="14307"/>
    <cellStyle name="Normal 12 8 2 2 2 2" xfId="14308"/>
    <cellStyle name="Normal 12 8 2 2 2 3" xfId="14309"/>
    <cellStyle name="Normal 12 8 2 2 2 4" xfId="14310"/>
    <cellStyle name="Normal 12 8 2 2 2 5" xfId="14311"/>
    <cellStyle name="Normal 12 8 2 2 2 6" xfId="14312"/>
    <cellStyle name="Normal 12 8 2 2 3" xfId="14313"/>
    <cellStyle name="Normal 12 8 2 2 4" xfId="14314"/>
    <cellStyle name="Normal 12 8 2 2 5" xfId="14315"/>
    <cellStyle name="Normal 12 8 2 2 6" xfId="14316"/>
    <cellStyle name="Normal 12 8 2 3" xfId="14317"/>
    <cellStyle name="Normal 12 8 2 4" xfId="14318"/>
    <cellStyle name="Normal 12 8 2 5" xfId="14319"/>
    <cellStyle name="Normal 12 8 2 6" xfId="14320"/>
    <cellStyle name="Normal 12 8 2 7" xfId="14321"/>
    <cellStyle name="Normal 12 8 3" xfId="14322"/>
    <cellStyle name="Normal 12 8 4" xfId="14323"/>
    <cellStyle name="Normal 12 8 5" xfId="14324"/>
    <cellStyle name="Normal 12 8 6" xfId="14325"/>
    <cellStyle name="Normal 12 8 7" xfId="14326"/>
    <cellStyle name="Normal 12 8 8" xfId="14304"/>
    <cellStyle name="Normal 12 8 9" xfId="36516"/>
    <cellStyle name="Normal 12 9" xfId="2454"/>
    <cellStyle name="Normal 12 9 2" xfId="14327"/>
    <cellStyle name="Normal 12 9 3" xfId="37064"/>
    <cellStyle name="Normal 12_ASMF Accounts - 30 September 2013" xfId="45310"/>
    <cellStyle name="Normal 120" xfId="2376"/>
    <cellStyle name="Normal 120 2" xfId="14329"/>
    <cellStyle name="Normal 120 2 2" xfId="14330"/>
    <cellStyle name="Normal 120 2 3" xfId="37312"/>
    <cellStyle name="Normal 120 3" xfId="14331"/>
    <cellStyle name="Normal 120 3 2" xfId="37904"/>
    <cellStyle name="Normal 120 4" xfId="14328"/>
    <cellStyle name="Normal 120 4 2" xfId="37336"/>
    <cellStyle name="Normal 120 5" xfId="36453"/>
    <cellStyle name="Normal 120 6" xfId="39066"/>
    <cellStyle name="Normal 120 7" xfId="39960"/>
    <cellStyle name="Normal 120 8" xfId="40003"/>
    <cellStyle name="Normal 120_Final Fixed Assets 2010 " xfId="14332"/>
    <cellStyle name="Normal 121" xfId="2504"/>
    <cellStyle name="Normal 121 2" xfId="14333"/>
    <cellStyle name="Normal 121 2 2" xfId="37681"/>
    <cellStyle name="Normal 121 2 2 2" xfId="45314"/>
    <cellStyle name="Normal 121 2 2 3" xfId="45313"/>
    <cellStyle name="Normal 121 2 3" xfId="45315"/>
    <cellStyle name="Normal 121 2 4" xfId="45316"/>
    <cellStyle name="Normal 121 2 5" xfId="45312"/>
    <cellStyle name="Normal 121 3" xfId="38275"/>
    <cellStyle name="Normal 121 3 2" xfId="45318"/>
    <cellStyle name="Normal 121 3 3" xfId="45317"/>
    <cellStyle name="Normal 121 4" xfId="38798"/>
    <cellStyle name="Normal 121 4 2" xfId="45319"/>
    <cellStyle name="Normal 121 5" xfId="39305"/>
    <cellStyle name="Normal 121 5 2" xfId="45320"/>
    <cellStyle name="Normal 121 6" xfId="39770"/>
    <cellStyle name="Normal 121 7" xfId="40190"/>
    <cellStyle name="Normal 121 8" xfId="40542"/>
    <cellStyle name="Normal 121 9" xfId="45311"/>
    <cellStyle name="Normal 122" xfId="2529"/>
    <cellStyle name="Normal 122 2" xfId="14334"/>
    <cellStyle name="Normal 122 2 2" xfId="37683"/>
    <cellStyle name="Normal 122 2 2 2" xfId="45324"/>
    <cellStyle name="Normal 122 2 2 2 2" xfId="45325"/>
    <cellStyle name="Normal 122 2 2 3" xfId="45326"/>
    <cellStyle name="Normal 122 2 2 4" xfId="45327"/>
    <cellStyle name="Normal 122 2 2 5" xfId="45323"/>
    <cellStyle name="Normal 122 2 3" xfId="45328"/>
    <cellStyle name="Normal 122 2 3 2" xfId="45329"/>
    <cellStyle name="Normal 122 2 4" xfId="45330"/>
    <cellStyle name="Normal 122 2 5" xfId="45331"/>
    <cellStyle name="Normal 122 2 6" xfId="45322"/>
    <cellStyle name="Normal 122 3" xfId="38278"/>
    <cellStyle name="Normal 122 4" xfId="38802"/>
    <cellStyle name="Normal 122 5" xfId="39307"/>
    <cellStyle name="Normal 122 6" xfId="39772"/>
    <cellStyle name="Normal 122 7" xfId="40191"/>
    <cellStyle name="Normal 122 8" xfId="40543"/>
    <cellStyle name="Normal 122 9" xfId="45321"/>
    <cellStyle name="Normal 123" xfId="2530"/>
    <cellStyle name="Normal 123 10" xfId="45332"/>
    <cellStyle name="Normal 123 2" xfId="14335"/>
    <cellStyle name="Normal 123 2 2" xfId="37880"/>
    <cellStyle name="Normal 123 2 2 2" xfId="45335"/>
    <cellStyle name="Normal 123 2 2 3" xfId="45334"/>
    <cellStyle name="Normal 123 2 3" xfId="45336"/>
    <cellStyle name="Normal 123 2 4" xfId="45337"/>
    <cellStyle name="Normal 123 2 5" xfId="45333"/>
    <cellStyle name="Normal 123 3" xfId="38462"/>
    <cellStyle name="Normal 123 3 2" xfId="45339"/>
    <cellStyle name="Normal 123 3 3" xfId="45338"/>
    <cellStyle name="Normal 123 4" xfId="38985"/>
    <cellStyle name="Normal 123 4 2" xfId="45340"/>
    <cellStyle name="Normal 123 5" xfId="39486"/>
    <cellStyle name="Normal 123 5 2" xfId="45341"/>
    <cellStyle name="Normal 123 6" xfId="39943"/>
    <cellStyle name="Normal 123 7" xfId="40361"/>
    <cellStyle name="Normal 123 8" xfId="40708"/>
    <cellStyle name="Normal 123 9" xfId="36333"/>
    <cellStyle name="Normal 124" xfId="2535"/>
    <cellStyle name="Normal 124 2" xfId="14336"/>
    <cellStyle name="Normal 124 3" xfId="37881"/>
    <cellStyle name="Normal 124 4" xfId="42598"/>
    <cellStyle name="Normal 125" xfId="2578"/>
    <cellStyle name="Normal 125 2" xfId="14337"/>
    <cellStyle name="Normal 125 2 2" xfId="45343"/>
    <cellStyle name="Normal 125 3" xfId="38010"/>
    <cellStyle name="Normal 125 3 2" xfId="45344"/>
    <cellStyle name="Normal 125 4" xfId="45342"/>
    <cellStyle name="Normal 126" xfId="14338"/>
    <cellStyle name="Normal 126 2" xfId="36632"/>
    <cellStyle name="Normal 126 3" xfId="45345"/>
    <cellStyle name="Normal 126 4" xfId="49700"/>
    <cellStyle name="Normal 127" xfId="719"/>
    <cellStyle name="Normal 127 2" xfId="37092"/>
    <cellStyle name="Normal 127 3" xfId="45346"/>
    <cellStyle name="Normal 128" xfId="2694"/>
    <cellStyle name="Normal 128 2" xfId="37141"/>
    <cellStyle name="Normal 128 3" xfId="45347"/>
    <cellStyle name="Normal 129" xfId="1697"/>
    <cellStyle name="Normal 129 2" xfId="1698"/>
    <cellStyle name="Normal 129 2 2" xfId="14340"/>
    <cellStyle name="Normal 129 3" xfId="14339"/>
    <cellStyle name="Normal 129 4" xfId="36636"/>
    <cellStyle name="Normal 129 5" xfId="45348"/>
    <cellStyle name="Normal 13" xfId="282"/>
    <cellStyle name="Normal 13 10" xfId="748"/>
    <cellStyle name="Normal 13 10 2" xfId="14341"/>
    <cellStyle name="Normal 13 10 3" xfId="36638"/>
    <cellStyle name="Normal 13 11" xfId="14342"/>
    <cellStyle name="Normal 13 11 2" xfId="36641"/>
    <cellStyle name="Normal 13 12" xfId="14343"/>
    <cellStyle name="Normal 13 12 2" xfId="36583"/>
    <cellStyle name="Normal 13 13" xfId="14344"/>
    <cellStyle name="Normal 13 13 2" xfId="38098"/>
    <cellStyle name="Normal 13 14" xfId="14345"/>
    <cellStyle name="Normal 13 14 2" xfId="36936"/>
    <cellStyle name="Normal 13 15" xfId="14346"/>
    <cellStyle name="Normal 13 15 2" xfId="41965"/>
    <cellStyle name="Normal 13 16" xfId="14347"/>
    <cellStyle name="Normal 13 17" xfId="14348"/>
    <cellStyle name="Normal 13 18" xfId="14349"/>
    <cellStyle name="Normal 13 19" xfId="14350"/>
    <cellStyle name="Normal 13 2" xfId="1699"/>
    <cellStyle name="Normal 13 2 10" xfId="14351"/>
    <cellStyle name="Normal 13 2 11" xfId="14352"/>
    <cellStyle name="Normal 13 2 12" xfId="14353"/>
    <cellStyle name="Normal 13 2 13" xfId="14354"/>
    <cellStyle name="Normal 13 2 14" xfId="14355"/>
    <cellStyle name="Normal 13 2 15" xfId="14356"/>
    <cellStyle name="Normal 13 2 16" xfId="14357"/>
    <cellStyle name="Normal 13 2 17" xfId="14358"/>
    <cellStyle name="Normal 13 2 18" xfId="14359"/>
    <cellStyle name="Normal 13 2 19" xfId="14360"/>
    <cellStyle name="Normal 13 2 2" xfId="14361"/>
    <cellStyle name="Normal 13 2 2 10" xfId="14362"/>
    <cellStyle name="Normal 13 2 2 11" xfId="14363"/>
    <cellStyle name="Normal 13 2 2 12" xfId="14364"/>
    <cellStyle name="Normal 13 2 2 13" xfId="14365"/>
    <cellStyle name="Normal 13 2 2 14" xfId="14366"/>
    <cellStyle name="Normal 13 2 2 15" xfId="14367"/>
    <cellStyle name="Normal 13 2 2 16" xfId="14368"/>
    <cellStyle name="Normal 13 2 2 17" xfId="14369"/>
    <cellStyle name="Normal 13 2 2 18" xfId="14370"/>
    <cellStyle name="Normal 13 2 2 19" xfId="14371"/>
    <cellStyle name="Normal 13 2 2 2" xfId="14372"/>
    <cellStyle name="Normal 13 2 2 2 10" xfId="14373"/>
    <cellStyle name="Normal 13 2 2 2 11" xfId="14374"/>
    <cellStyle name="Normal 13 2 2 2 12" xfId="14375"/>
    <cellStyle name="Normal 13 2 2 2 13" xfId="14376"/>
    <cellStyle name="Normal 13 2 2 2 14" xfId="14377"/>
    <cellStyle name="Normal 13 2 2 2 15" xfId="14378"/>
    <cellStyle name="Normal 13 2 2 2 16" xfId="14379"/>
    <cellStyle name="Normal 13 2 2 2 17" xfId="14380"/>
    <cellStyle name="Normal 13 2 2 2 18" xfId="14381"/>
    <cellStyle name="Normal 13 2 2 2 19" xfId="14382"/>
    <cellStyle name="Normal 13 2 2 2 2" xfId="14383"/>
    <cellStyle name="Normal 13 2 2 2 2 10" xfId="14384"/>
    <cellStyle name="Normal 13 2 2 2 2 11" xfId="14385"/>
    <cellStyle name="Normal 13 2 2 2 2 12" xfId="14386"/>
    <cellStyle name="Normal 13 2 2 2 2 13" xfId="14387"/>
    <cellStyle name="Normal 13 2 2 2 2 14" xfId="14388"/>
    <cellStyle name="Normal 13 2 2 2 2 15" xfId="14389"/>
    <cellStyle name="Normal 13 2 2 2 2 16" xfId="14390"/>
    <cellStyle name="Normal 13 2 2 2 2 17" xfId="14391"/>
    <cellStyle name="Normal 13 2 2 2 2 18" xfId="14392"/>
    <cellStyle name="Normal 13 2 2 2 2 19" xfId="14393"/>
    <cellStyle name="Normal 13 2 2 2 2 2" xfId="14394"/>
    <cellStyle name="Normal 13 2 2 2 2 20" xfId="14395"/>
    <cellStyle name="Normal 13 2 2 2 2 21" xfId="14396"/>
    <cellStyle name="Normal 13 2 2 2 2 22" xfId="14397"/>
    <cellStyle name="Normal 13 2 2 2 2 23" xfId="14398"/>
    <cellStyle name="Normal 13 2 2 2 2 24" xfId="14399"/>
    <cellStyle name="Normal 13 2 2 2 2 25" xfId="14400"/>
    <cellStyle name="Normal 13 2 2 2 2 26" xfId="14401"/>
    <cellStyle name="Normal 13 2 2 2 2 3" xfId="14402"/>
    <cellStyle name="Normal 13 2 2 2 2 4" xfId="14403"/>
    <cellStyle name="Normal 13 2 2 2 2 5" xfId="14404"/>
    <cellStyle name="Normal 13 2 2 2 2 6" xfId="14405"/>
    <cellStyle name="Normal 13 2 2 2 2 7" xfId="14406"/>
    <cellStyle name="Normal 13 2 2 2 2 8" xfId="14407"/>
    <cellStyle name="Normal 13 2 2 2 2 9" xfId="14408"/>
    <cellStyle name="Normal 13 2 2 2 20" xfId="14409"/>
    <cellStyle name="Normal 13 2 2 2 21" xfId="14410"/>
    <cellStyle name="Normal 13 2 2 2 22" xfId="14411"/>
    <cellStyle name="Normal 13 2 2 2 23" xfId="14412"/>
    <cellStyle name="Normal 13 2 2 2 24" xfId="14413"/>
    <cellStyle name="Normal 13 2 2 2 25" xfId="14414"/>
    <cellStyle name="Normal 13 2 2 2 26" xfId="14415"/>
    <cellStyle name="Normal 13 2 2 2 27" xfId="14416"/>
    <cellStyle name="Normal 13 2 2 2 3" xfId="14417"/>
    <cellStyle name="Normal 13 2 2 2 4" xfId="14418"/>
    <cellStyle name="Normal 13 2 2 2 5" xfId="14419"/>
    <cellStyle name="Normal 13 2 2 2 6" xfId="14420"/>
    <cellStyle name="Normal 13 2 2 2 7" xfId="14421"/>
    <cellStyle name="Normal 13 2 2 2 8" xfId="14422"/>
    <cellStyle name="Normal 13 2 2 2 9" xfId="14423"/>
    <cellStyle name="Normal 13 2 2 20" xfId="14424"/>
    <cellStyle name="Normal 13 2 2 21" xfId="14425"/>
    <cellStyle name="Normal 13 2 2 22" xfId="14426"/>
    <cellStyle name="Normal 13 2 2 23" xfId="14427"/>
    <cellStyle name="Normal 13 2 2 24" xfId="14428"/>
    <cellStyle name="Normal 13 2 2 25" xfId="14429"/>
    <cellStyle name="Normal 13 2 2 26" xfId="14430"/>
    <cellStyle name="Normal 13 2 2 27" xfId="14431"/>
    <cellStyle name="Normal 13 2 2 28" xfId="14432"/>
    <cellStyle name="Normal 13 2 2 29" xfId="14433"/>
    <cellStyle name="Normal 13 2 2 3" xfId="14434"/>
    <cellStyle name="Normal 13 2 2 30" xfId="14435"/>
    <cellStyle name="Normal 13 2 2 31" xfId="14436"/>
    <cellStyle name="Normal 13 2 2 32" xfId="14437"/>
    <cellStyle name="Normal 13 2 2 33" xfId="14438"/>
    <cellStyle name="Normal 13 2 2 34" xfId="14439"/>
    <cellStyle name="Normal 13 2 2 35" xfId="14440"/>
    <cellStyle name="Normal 13 2 2 36" xfId="14441"/>
    <cellStyle name="Normal 13 2 2 37" xfId="14442"/>
    <cellStyle name="Normal 13 2 2 4" xfId="14443"/>
    <cellStyle name="Normal 13 2 2 5" xfId="14444"/>
    <cellStyle name="Normal 13 2 2 6" xfId="14445"/>
    <cellStyle name="Normal 13 2 2 7" xfId="14446"/>
    <cellStyle name="Normal 13 2 2 8" xfId="14447"/>
    <cellStyle name="Normal 13 2 2 9" xfId="14448"/>
    <cellStyle name="Normal 13 2 20" xfId="14449"/>
    <cellStyle name="Normal 13 2 21" xfId="14450"/>
    <cellStyle name="Normal 13 2 22" xfId="14451"/>
    <cellStyle name="Normal 13 2 23" xfId="14452"/>
    <cellStyle name="Normal 13 2 24" xfId="14453"/>
    <cellStyle name="Normal 13 2 25" xfId="14454"/>
    <cellStyle name="Normal 13 2 26" xfId="14455"/>
    <cellStyle name="Normal 13 2 27" xfId="14456"/>
    <cellStyle name="Normal 13 2 28" xfId="14457"/>
    <cellStyle name="Normal 13 2 29" xfId="14458"/>
    <cellStyle name="Normal 13 2 3" xfId="14459"/>
    <cellStyle name="Normal 13 2 3 10" xfId="14460"/>
    <cellStyle name="Normal 13 2 3 11" xfId="14461"/>
    <cellStyle name="Normal 13 2 3 12" xfId="14462"/>
    <cellStyle name="Normal 13 2 3 13" xfId="14463"/>
    <cellStyle name="Normal 13 2 3 2" xfId="14464"/>
    <cellStyle name="Normal 13 2 3 2 10" xfId="14465"/>
    <cellStyle name="Normal 13 2 3 2 11" xfId="14466"/>
    <cellStyle name="Normal 13 2 3 2 12" xfId="14467"/>
    <cellStyle name="Normal 13 2 3 2 13" xfId="14468"/>
    <cellStyle name="Normal 13 2 3 2 2" xfId="14469"/>
    <cellStyle name="Normal 13 2 3 2 3" xfId="14470"/>
    <cellStyle name="Normal 13 2 3 2 4" xfId="14471"/>
    <cellStyle name="Normal 13 2 3 2 5" xfId="14472"/>
    <cellStyle name="Normal 13 2 3 2 6" xfId="14473"/>
    <cellStyle name="Normal 13 2 3 2 7" xfId="14474"/>
    <cellStyle name="Normal 13 2 3 2 8" xfId="14475"/>
    <cellStyle name="Normal 13 2 3 2 9" xfId="14476"/>
    <cellStyle name="Normal 13 2 3 3" xfId="14477"/>
    <cellStyle name="Normal 13 2 3 4" xfId="14478"/>
    <cellStyle name="Normal 13 2 3 5" xfId="14479"/>
    <cellStyle name="Normal 13 2 3 6" xfId="14480"/>
    <cellStyle name="Normal 13 2 3 7" xfId="14481"/>
    <cellStyle name="Normal 13 2 3 8" xfId="14482"/>
    <cellStyle name="Normal 13 2 3 9" xfId="14483"/>
    <cellStyle name="Normal 13 2 30" xfId="14484"/>
    <cellStyle name="Normal 13 2 31" xfId="14485"/>
    <cellStyle name="Normal 13 2 32" xfId="14486"/>
    <cellStyle name="Normal 13 2 33" xfId="14487"/>
    <cellStyle name="Normal 13 2 34" xfId="14488"/>
    <cellStyle name="Normal 13 2 35" xfId="14489"/>
    <cellStyle name="Normal 13 2 36" xfId="14490"/>
    <cellStyle name="Normal 13 2 37" xfId="14491"/>
    <cellStyle name="Normal 13 2 38" xfId="14492"/>
    <cellStyle name="Normal 13 2 39" xfId="2696"/>
    <cellStyle name="Normal 13 2 4" xfId="14493"/>
    <cellStyle name="Normal 13 2 40" xfId="45350"/>
    <cellStyle name="Normal 13 2 41" xfId="48217"/>
    <cellStyle name="Normal 13 2 5" xfId="14494"/>
    <cellStyle name="Normal 13 2 6" xfId="14495"/>
    <cellStyle name="Normal 13 2 7" xfId="14496"/>
    <cellStyle name="Normal 13 2 8" xfId="14497"/>
    <cellStyle name="Normal 13 2 9" xfId="14498"/>
    <cellStyle name="Normal 13 20" xfId="14499"/>
    <cellStyle name="Normal 13 21" xfId="14500"/>
    <cellStyle name="Normal 13 22" xfId="14501"/>
    <cellStyle name="Normal 13 23" xfId="14502"/>
    <cellStyle name="Normal 13 24" xfId="14503"/>
    <cellStyle name="Normal 13 24 10" xfId="14504"/>
    <cellStyle name="Normal 13 24 11" xfId="14505"/>
    <cellStyle name="Normal 13 24 12" xfId="14506"/>
    <cellStyle name="Normal 13 24 13" xfId="14507"/>
    <cellStyle name="Normal 13 24 14" xfId="14508"/>
    <cellStyle name="Normal 13 24 15" xfId="14509"/>
    <cellStyle name="Normal 13 24 16" xfId="14510"/>
    <cellStyle name="Normal 13 24 17" xfId="14511"/>
    <cellStyle name="Normal 13 24 18" xfId="14512"/>
    <cellStyle name="Normal 13 24 19" xfId="14513"/>
    <cellStyle name="Normal 13 24 2" xfId="14514"/>
    <cellStyle name="Normal 13 24 2 10" xfId="14515"/>
    <cellStyle name="Normal 13 24 2 11" xfId="14516"/>
    <cellStyle name="Normal 13 24 2 12" xfId="14517"/>
    <cellStyle name="Normal 13 24 2 13" xfId="14518"/>
    <cellStyle name="Normal 13 24 2 14" xfId="14519"/>
    <cellStyle name="Normal 13 24 2 15" xfId="14520"/>
    <cellStyle name="Normal 13 24 2 16" xfId="14521"/>
    <cellStyle name="Normal 13 24 2 17" xfId="14522"/>
    <cellStyle name="Normal 13 24 2 18" xfId="14523"/>
    <cellStyle name="Normal 13 24 2 19" xfId="14524"/>
    <cellStyle name="Normal 13 24 2 2" xfId="14525"/>
    <cellStyle name="Normal 13 24 2 20" xfId="14526"/>
    <cellStyle name="Normal 13 24 2 21" xfId="14527"/>
    <cellStyle name="Normal 13 24 2 22" xfId="14528"/>
    <cellStyle name="Normal 13 24 2 23" xfId="14529"/>
    <cellStyle name="Normal 13 24 2 24" xfId="14530"/>
    <cellStyle name="Normal 13 24 2 25" xfId="14531"/>
    <cellStyle name="Normal 13 24 2 26" xfId="14532"/>
    <cellStyle name="Normal 13 24 2 3" xfId="14533"/>
    <cellStyle name="Normal 13 24 2 4" xfId="14534"/>
    <cellStyle name="Normal 13 24 2 5" xfId="14535"/>
    <cellStyle name="Normal 13 24 2 6" xfId="14536"/>
    <cellStyle name="Normal 13 24 2 7" xfId="14537"/>
    <cellStyle name="Normal 13 24 2 8" xfId="14538"/>
    <cellStyle name="Normal 13 24 2 9" xfId="14539"/>
    <cellStyle name="Normal 13 24 20" xfId="14540"/>
    <cellStyle name="Normal 13 24 21" xfId="14541"/>
    <cellStyle name="Normal 13 24 22" xfId="14542"/>
    <cellStyle name="Normal 13 24 23" xfId="14543"/>
    <cellStyle name="Normal 13 24 24" xfId="14544"/>
    <cellStyle name="Normal 13 24 25" xfId="14545"/>
    <cellStyle name="Normal 13 24 26" xfId="14546"/>
    <cellStyle name="Normal 13 24 3" xfId="14547"/>
    <cellStyle name="Normal 13 24 4" xfId="14548"/>
    <cellStyle name="Normal 13 24 5" xfId="14549"/>
    <cellStyle name="Normal 13 24 6" xfId="14550"/>
    <cellStyle name="Normal 13 24 7" xfId="14551"/>
    <cellStyle name="Normal 13 24 8" xfId="14552"/>
    <cellStyle name="Normal 13 24 9" xfId="14553"/>
    <cellStyle name="Normal 13 25" xfId="14554"/>
    <cellStyle name="Normal 13 26" xfId="14555"/>
    <cellStyle name="Normal 13 27" xfId="14556"/>
    <cellStyle name="Normal 13 28" xfId="14557"/>
    <cellStyle name="Normal 13 29" xfId="14558"/>
    <cellStyle name="Normal 13 3" xfId="1700"/>
    <cellStyle name="Normal 13 3 2" xfId="14559"/>
    <cellStyle name="Normal 13 3 3" xfId="45351"/>
    <cellStyle name="Normal 13 3 4" xfId="48282"/>
    <cellStyle name="Normal 13 3 5" xfId="49602"/>
    <cellStyle name="Normal 13 30" xfId="14560"/>
    <cellStyle name="Normal 13 31" xfId="14561"/>
    <cellStyle name="Normal 13 32" xfId="14562"/>
    <cellStyle name="Normal 13 33" xfId="14563"/>
    <cellStyle name="Normal 13 34" xfId="14564"/>
    <cellStyle name="Normal 13 35" xfId="14565"/>
    <cellStyle name="Normal 13 35 10" xfId="14566"/>
    <cellStyle name="Normal 13 35 11" xfId="14567"/>
    <cellStyle name="Normal 13 35 12" xfId="14568"/>
    <cellStyle name="Normal 13 35 13" xfId="14569"/>
    <cellStyle name="Normal 13 35 14" xfId="14570"/>
    <cellStyle name="Normal 13 35 15" xfId="14571"/>
    <cellStyle name="Normal 13 35 16" xfId="14572"/>
    <cellStyle name="Normal 13 35 17" xfId="14573"/>
    <cellStyle name="Normal 13 35 18" xfId="14574"/>
    <cellStyle name="Normal 13 35 19" xfId="14575"/>
    <cellStyle name="Normal 13 35 2" xfId="14576"/>
    <cellStyle name="Normal 13 35 20" xfId="14577"/>
    <cellStyle name="Normal 13 35 21" xfId="14578"/>
    <cellStyle name="Normal 13 35 22" xfId="14579"/>
    <cellStyle name="Normal 13 35 23" xfId="14580"/>
    <cellStyle name="Normal 13 35 24" xfId="14581"/>
    <cellStyle name="Normal 13 35 25" xfId="14582"/>
    <cellStyle name="Normal 13 35 26" xfId="14583"/>
    <cellStyle name="Normal 13 35 3" xfId="14584"/>
    <cellStyle name="Normal 13 35 4" xfId="14585"/>
    <cellStyle name="Normal 13 35 5" xfId="14586"/>
    <cellStyle name="Normal 13 35 6" xfId="14587"/>
    <cellStyle name="Normal 13 35 7" xfId="14588"/>
    <cellStyle name="Normal 13 35 8" xfId="14589"/>
    <cellStyle name="Normal 13 35 9" xfId="14590"/>
    <cellStyle name="Normal 13 36" xfId="14591"/>
    <cellStyle name="Normal 13 37" xfId="14592"/>
    <cellStyle name="Normal 13 38" xfId="14593"/>
    <cellStyle name="Normal 13 39" xfId="14594"/>
    <cellStyle name="Normal 13 4" xfId="1701"/>
    <cellStyle name="Normal 13 4 2" xfId="14595"/>
    <cellStyle name="Normal 13 4 3" xfId="47657"/>
    <cellStyle name="Normal 13 40" xfId="14596"/>
    <cellStyle name="Normal 13 41" xfId="14597"/>
    <cellStyle name="Normal 13 42" xfId="14598"/>
    <cellStyle name="Normal 13 43" xfId="14599"/>
    <cellStyle name="Normal 13 44" xfId="14600"/>
    <cellStyle name="Normal 13 45" xfId="14601"/>
    <cellStyle name="Normal 13 46" xfId="14602"/>
    <cellStyle name="Normal 13 47" xfId="14603"/>
    <cellStyle name="Normal 13 48" xfId="14604"/>
    <cellStyle name="Normal 13 49" xfId="14605"/>
    <cellStyle name="Normal 13 5" xfId="1702"/>
    <cellStyle name="Normal 13 5 2" xfId="14606"/>
    <cellStyle name="Normal 13 50" xfId="14607"/>
    <cellStyle name="Normal 13 51" xfId="14608"/>
    <cellStyle name="Normal 13 52" xfId="14609"/>
    <cellStyle name="Normal 13 53" xfId="14610"/>
    <cellStyle name="Normal 13 54" xfId="14611"/>
    <cellStyle name="Normal 13 55" xfId="14612"/>
    <cellStyle name="Normal 13 56" xfId="14613"/>
    <cellStyle name="Normal 13 57" xfId="14614"/>
    <cellStyle name="Normal 13 58" xfId="14615"/>
    <cellStyle name="Normal 13 59" xfId="14616"/>
    <cellStyle name="Normal 13 6" xfId="1703"/>
    <cellStyle name="Normal 13 6 2" xfId="14617"/>
    <cellStyle name="Normal 13 60" xfId="14618"/>
    <cellStyle name="Normal 13 61" xfId="14619"/>
    <cellStyle name="Normal 13 62" xfId="14620"/>
    <cellStyle name="Normal 13 63" xfId="14621"/>
    <cellStyle name="Normal 13 64" xfId="14622"/>
    <cellStyle name="Normal 13 65" xfId="14623"/>
    <cellStyle name="Normal 13 66" xfId="14624"/>
    <cellStyle name="Normal 13 67" xfId="14625"/>
    <cellStyle name="Normal 13 68" xfId="14626"/>
    <cellStyle name="Normal 13 69" xfId="14627"/>
    <cellStyle name="Normal 13 7" xfId="1704"/>
    <cellStyle name="Normal 13 7 2" xfId="14628"/>
    <cellStyle name="Normal 13 70" xfId="14629"/>
    <cellStyle name="Normal 13 71" xfId="2695"/>
    <cellStyle name="Normal 13 72" xfId="45349"/>
    <cellStyle name="Normal 13 73" xfId="49704"/>
    <cellStyle name="Normal 13 8" xfId="14630"/>
    <cellStyle name="Normal 13 8 2" xfId="14631"/>
    <cellStyle name="Normal 13 8 2 2" xfId="14632"/>
    <cellStyle name="Normal 13 8 2 2 2" xfId="14633"/>
    <cellStyle name="Normal 13 8 2 2 2 2" xfId="14634"/>
    <cellStyle name="Normal 13 8 2 2 2 3" xfId="14635"/>
    <cellStyle name="Normal 13 8 2 2 2 4" xfId="14636"/>
    <cellStyle name="Normal 13 8 2 2 2 5" xfId="14637"/>
    <cellStyle name="Normal 13 8 2 2 2 6" xfId="14638"/>
    <cellStyle name="Normal 13 8 2 2 3" xfId="14639"/>
    <cellStyle name="Normal 13 8 2 2 4" xfId="14640"/>
    <cellStyle name="Normal 13 8 2 2 5" xfId="14641"/>
    <cellStyle name="Normal 13 8 2 2 6" xfId="14642"/>
    <cellStyle name="Normal 13 8 2 3" xfId="14643"/>
    <cellStyle name="Normal 13 8 2 4" xfId="14644"/>
    <cellStyle name="Normal 13 8 2 5" xfId="14645"/>
    <cellStyle name="Normal 13 8 2 6" xfId="14646"/>
    <cellStyle name="Normal 13 8 2 7" xfId="14647"/>
    <cellStyle name="Normal 13 8 3" xfId="14648"/>
    <cellStyle name="Normal 13 8 4" xfId="14649"/>
    <cellStyle name="Normal 13 8 5" xfId="14650"/>
    <cellStyle name="Normal 13 8 6" xfId="14651"/>
    <cellStyle name="Normal 13 8 7" xfId="14652"/>
    <cellStyle name="Normal 13 8 8" xfId="36517"/>
    <cellStyle name="Normal 13 9" xfId="14653"/>
    <cellStyle name="Normal 13 9 2" xfId="36626"/>
    <cellStyle name="Normal 13_Final Fixed Assets 2010 " xfId="14654"/>
    <cellStyle name="Normal 130" xfId="14655"/>
    <cellStyle name="Normal 130 2" xfId="37193"/>
    <cellStyle name="Normal 130 3" xfId="45352"/>
    <cellStyle name="Normal 131" xfId="14656"/>
    <cellStyle name="Normal 131 2" xfId="39605"/>
    <cellStyle name="Normal 131 3" xfId="45353"/>
    <cellStyle name="Normal 132" xfId="14657"/>
    <cellStyle name="Normal 132 2" xfId="40727"/>
    <cellStyle name="Normal 133" xfId="14658"/>
    <cellStyle name="Normal 133 2" xfId="40775"/>
    <cellStyle name="Normal 134" xfId="14659"/>
    <cellStyle name="Normal 134 2" xfId="41343"/>
    <cellStyle name="Normal 135" xfId="2558"/>
    <cellStyle name="Normal 135 2" xfId="41391"/>
    <cellStyle name="Normal 136" xfId="14660"/>
    <cellStyle name="Normal 136 2" xfId="41959"/>
    <cellStyle name="Normal 136 3" xfId="45354"/>
    <cellStyle name="Normal 137" xfId="14661"/>
    <cellStyle name="Normal 137 2" xfId="41960"/>
    <cellStyle name="Normal 137 3" xfId="45355"/>
    <cellStyle name="Normal 138" xfId="14662"/>
    <cellStyle name="Normal 138 2" xfId="41971"/>
    <cellStyle name="Normal 138 3" xfId="45356"/>
    <cellStyle name="Normal 139" xfId="14663"/>
    <cellStyle name="Normal 139 2" xfId="45357"/>
    <cellStyle name="Normal 14" xfId="283"/>
    <cellStyle name="Normal 14 10" xfId="1705"/>
    <cellStyle name="Normal 14 10 10" xfId="39106"/>
    <cellStyle name="Normal 14 10 11" xfId="40732"/>
    <cellStyle name="Normal 14 10 12" xfId="41348"/>
    <cellStyle name="Normal 14 10 13" xfId="35564"/>
    <cellStyle name="Normal 14 10 2" xfId="1706"/>
    <cellStyle name="Normal 14 10 2 10" xfId="40899"/>
    <cellStyle name="Normal 14 10 2 11" xfId="41515"/>
    <cellStyle name="Normal 14 10 2 12" xfId="35889"/>
    <cellStyle name="Normal 14 10 2 2" xfId="36196"/>
    <cellStyle name="Normal 14 10 2 2 2" xfId="41206"/>
    <cellStyle name="Normal 14 10 2 2 3" xfId="41808"/>
    <cellStyle name="Normal 14 10 2 3" xfId="37785"/>
    <cellStyle name="Normal 14 10 2 4" xfId="38371"/>
    <cellStyle name="Normal 14 10 2 5" xfId="38896"/>
    <cellStyle name="Normal 14 10 2 6" xfId="39399"/>
    <cellStyle name="Normal 14 10 2 7" xfId="39861"/>
    <cellStyle name="Normal 14 10 2 8" xfId="40277"/>
    <cellStyle name="Normal 14 10 2 9" xfId="40628"/>
    <cellStyle name="Normal 14 10 3" xfId="14664"/>
    <cellStyle name="Normal 14 10 3 10" xfId="41809"/>
    <cellStyle name="Normal 14 10 3 11" xfId="36030"/>
    <cellStyle name="Normal 14 10 3 2" xfId="37937"/>
    <cellStyle name="Normal 14 10 3 3" xfId="38503"/>
    <cellStyle name="Normal 14 10 3 4" xfId="39028"/>
    <cellStyle name="Normal 14 10 3 5" xfId="39517"/>
    <cellStyle name="Normal 14 10 3 6" xfId="39972"/>
    <cellStyle name="Normal 14 10 3 7" xfId="40375"/>
    <cellStyle name="Normal 14 10 3 8" xfId="40709"/>
    <cellStyle name="Normal 14 10 3 9" xfId="41040"/>
    <cellStyle name="Normal 14 10 4" xfId="37440"/>
    <cellStyle name="Normal 14 10 5" xfId="38043"/>
    <cellStyle name="Normal 14 10 6" xfId="38568"/>
    <cellStyle name="Normal 14 10 7" xfId="39095"/>
    <cellStyle name="Normal 14 10 8" xfId="39569"/>
    <cellStyle name="Normal 14 10 9" xfId="38705"/>
    <cellStyle name="Normal 14 11" xfId="1707"/>
    <cellStyle name="Normal 14 11 2" xfId="14665"/>
    <cellStyle name="Normal 14 12" xfId="2385"/>
    <cellStyle name="Normal 14 12 2" xfId="14666"/>
    <cellStyle name="Normal 14 12 3" xfId="36518"/>
    <cellStyle name="Normal 14 13" xfId="14667"/>
    <cellStyle name="Normal 14 13 2" xfId="37385"/>
    <cellStyle name="Normal 14 14" xfId="14668"/>
    <cellStyle name="Normal 14 14 2" xfId="36541"/>
    <cellStyle name="Normal 14 15" xfId="14669"/>
    <cellStyle name="Normal 14 15 2" xfId="38552"/>
    <cellStyle name="Normal 14 16" xfId="14670"/>
    <cellStyle name="Normal 14 16 2" xfId="38099"/>
    <cellStyle name="Normal 14 17" xfId="14671"/>
    <cellStyle name="Normal 14 17 2" xfId="36861"/>
    <cellStyle name="Normal 14 18" xfId="14672"/>
    <cellStyle name="Normal 14 18 2" xfId="36566"/>
    <cellStyle name="Normal 14 19" xfId="14673"/>
    <cellStyle name="Normal 14 19 2" xfId="41966"/>
    <cellStyle name="Normal 14 2" xfId="1708"/>
    <cellStyle name="Normal 14 2 10" xfId="14675"/>
    <cellStyle name="Normal 14 2 11" xfId="14676"/>
    <cellStyle name="Normal 14 2 12" xfId="14677"/>
    <cellStyle name="Normal 14 2 13" xfId="14678"/>
    <cellStyle name="Normal 14 2 14" xfId="14679"/>
    <cellStyle name="Normal 14 2 15" xfId="14680"/>
    <cellStyle name="Normal 14 2 16" xfId="14681"/>
    <cellStyle name="Normal 14 2 17" xfId="14682"/>
    <cellStyle name="Normal 14 2 18" xfId="14683"/>
    <cellStyle name="Normal 14 2 19" xfId="14684"/>
    <cellStyle name="Normal 14 2 2" xfId="1709"/>
    <cellStyle name="Normal 14 2 2 10" xfId="14686"/>
    <cellStyle name="Normal 14 2 2 10 2" xfId="36382"/>
    <cellStyle name="Normal 14 2 2 11" xfId="14687"/>
    <cellStyle name="Normal 14 2 2 11 2" xfId="36565"/>
    <cellStyle name="Normal 14 2 2 12" xfId="14688"/>
    <cellStyle name="Normal 14 2 2 12 2" xfId="38169"/>
    <cellStyle name="Normal 14 2 2 13" xfId="14689"/>
    <cellStyle name="Normal 14 2 2 13 2" xfId="36934"/>
    <cellStyle name="Normal 14 2 2 14" xfId="14690"/>
    <cellStyle name="Normal 14 2 2 14 2" xfId="38946"/>
    <cellStyle name="Normal 14 2 2 15" xfId="14691"/>
    <cellStyle name="Normal 14 2 2 15 2" xfId="37372"/>
    <cellStyle name="Normal 14 2 2 16" xfId="14692"/>
    <cellStyle name="Normal 14 2 2 16 2" xfId="40747"/>
    <cellStyle name="Normal 14 2 2 17" xfId="14693"/>
    <cellStyle name="Normal 14 2 2 17 2" xfId="41363"/>
    <cellStyle name="Normal 14 2 2 18" xfId="14694"/>
    <cellStyle name="Normal 14 2 2 19" xfId="14695"/>
    <cellStyle name="Normal 14 2 2 2" xfId="1710"/>
    <cellStyle name="Normal 14 2 2 2 10" xfId="14697"/>
    <cellStyle name="Normal 14 2 2 2 10 2" xfId="39944"/>
    <cellStyle name="Normal 14 2 2 2 11" xfId="14698"/>
    <cellStyle name="Normal 14 2 2 2 11 2" xfId="40802"/>
    <cellStyle name="Normal 14 2 2 2 12" xfId="14699"/>
    <cellStyle name="Normal 14 2 2 2 12 2" xfId="41418"/>
    <cellStyle name="Normal 14 2 2 2 13" xfId="14700"/>
    <cellStyle name="Normal 14 2 2 2 14" xfId="14701"/>
    <cellStyle name="Normal 14 2 2 2 15" xfId="14702"/>
    <cellStyle name="Normal 14 2 2 2 16" xfId="14703"/>
    <cellStyle name="Normal 14 2 2 2 17" xfId="14704"/>
    <cellStyle name="Normal 14 2 2 2 18" xfId="14705"/>
    <cellStyle name="Normal 14 2 2 2 19" xfId="14706"/>
    <cellStyle name="Normal 14 2 2 2 2" xfId="1711"/>
    <cellStyle name="Normal 14 2 2 2 2 10" xfId="14708"/>
    <cellStyle name="Normal 14 2 2 2 2 10 2" xfId="40968"/>
    <cellStyle name="Normal 14 2 2 2 2 11" xfId="14709"/>
    <cellStyle name="Normal 14 2 2 2 2 11 2" xfId="41584"/>
    <cellStyle name="Normal 14 2 2 2 2 12" xfId="14710"/>
    <cellStyle name="Normal 14 2 2 2 2 13" xfId="14711"/>
    <cellStyle name="Normal 14 2 2 2 2 14" xfId="14712"/>
    <cellStyle name="Normal 14 2 2 2 2 15" xfId="14713"/>
    <cellStyle name="Normal 14 2 2 2 2 16" xfId="14714"/>
    <cellStyle name="Normal 14 2 2 2 2 17" xfId="14715"/>
    <cellStyle name="Normal 14 2 2 2 2 18" xfId="14716"/>
    <cellStyle name="Normal 14 2 2 2 2 19" xfId="14717"/>
    <cellStyle name="Normal 14 2 2 2 2 2" xfId="14718"/>
    <cellStyle name="Normal 14 2 2 2 2 2 2" xfId="14719"/>
    <cellStyle name="Normal 14 2 2 2 2 2 2 2" xfId="41275"/>
    <cellStyle name="Normal 14 2 2 2 2 2 3" xfId="41810"/>
    <cellStyle name="Normal 14 2 2 2 2 2 4" xfId="36265"/>
    <cellStyle name="Normal 14 2 2 2 2 20" xfId="14720"/>
    <cellStyle name="Normal 14 2 2 2 2 21" xfId="14721"/>
    <cellStyle name="Normal 14 2 2 2 2 22" xfId="14722"/>
    <cellStyle name="Normal 14 2 2 2 2 23" xfId="14723"/>
    <cellStyle name="Normal 14 2 2 2 2 24" xfId="14724"/>
    <cellStyle name="Normal 14 2 2 2 2 25" xfId="14725"/>
    <cellStyle name="Normal 14 2 2 2 2 26" xfId="14726"/>
    <cellStyle name="Normal 14 2 2 2 2 27" xfId="14707"/>
    <cellStyle name="Normal 14 2 2 2 2 28" xfId="35958"/>
    <cellStyle name="Normal 14 2 2 2 2 29" xfId="45362"/>
    <cellStyle name="Normal 14 2 2 2 2 3" xfId="14727"/>
    <cellStyle name="Normal 14 2 2 2 2 3 2" xfId="37602"/>
    <cellStyle name="Normal 14 2 2 2 2 4" xfId="14728"/>
    <cellStyle name="Normal 14 2 2 2 2 4 2" xfId="38199"/>
    <cellStyle name="Normal 14 2 2 2 2 5" xfId="14729"/>
    <cellStyle name="Normal 14 2 2 2 2 5 2" xfId="38723"/>
    <cellStyle name="Normal 14 2 2 2 2 6" xfId="14730"/>
    <cellStyle name="Normal 14 2 2 2 2 6 2" xfId="39230"/>
    <cellStyle name="Normal 14 2 2 2 2 7" xfId="14731"/>
    <cellStyle name="Normal 14 2 2 2 2 7 2" xfId="39701"/>
    <cellStyle name="Normal 14 2 2 2 2 8" xfId="14732"/>
    <cellStyle name="Normal 14 2 2 2 2 8 2" xfId="40122"/>
    <cellStyle name="Normal 14 2 2 2 2 9" xfId="14733"/>
    <cellStyle name="Normal 14 2 2 2 2 9 2" xfId="40474"/>
    <cellStyle name="Normal 14 2 2 2 20" xfId="14734"/>
    <cellStyle name="Normal 14 2 2 2 21" xfId="14735"/>
    <cellStyle name="Normal 14 2 2 2 22" xfId="14736"/>
    <cellStyle name="Normal 14 2 2 2 23" xfId="14737"/>
    <cellStyle name="Normal 14 2 2 2 24" xfId="14738"/>
    <cellStyle name="Normal 14 2 2 2 25" xfId="14739"/>
    <cellStyle name="Normal 14 2 2 2 26" xfId="14740"/>
    <cellStyle name="Normal 14 2 2 2 27" xfId="14741"/>
    <cellStyle name="Normal 14 2 2 2 28" xfId="14696"/>
    <cellStyle name="Normal 14 2 2 2 29" xfId="35766"/>
    <cellStyle name="Normal 14 2 2 2 3" xfId="14742"/>
    <cellStyle name="Normal 14 2 2 2 3 10" xfId="41811"/>
    <cellStyle name="Normal 14 2 2 2 3 11" xfId="36099"/>
    <cellStyle name="Normal 14 2 2 2 3 2" xfId="37787"/>
    <cellStyle name="Normal 14 2 2 2 3 3" xfId="38373"/>
    <cellStyle name="Normal 14 2 2 2 3 4" xfId="38898"/>
    <cellStyle name="Normal 14 2 2 2 3 5" xfId="39401"/>
    <cellStyle name="Normal 14 2 2 2 3 6" xfId="39863"/>
    <cellStyle name="Normal 14 2 2 2 3 7" xfId="40279"/>
    <cellStyle name="Normal 14 2 2 2 3 8" xfId="40630"/>
    <cellStyle name="Normal 14 2 2 2 3 9" xfId="41109"/>
    <cellStyle name="Normal 14 2 2 2 30" xfId="45361"/>
    <cellStyle name="Normal 14 2 2 2 4" xfId="14743"/>
    <cellStyle name="Normal 14 2 2 2 4 2" xfId="37183"/>
    <cellStyle name="Normal 14 2 2 2 5" xfId="14744"/>
    <cellStyle name="Normal 14 2 2 2 5 2" xfId="36612"/>
    <cellStyle name="Normal 14 2 2 2 6" xfId="14745"/>
    <cellStyle name="Normal 14 2 2 2 6 2" xfId="37287"/>
    <cellStyle name="Normal 14 2 2 2 7" xfId="14746"/>
    <cellStyle name="Normal 14 2 2 2 7 2" xfId="36809"/>
    <cellStyle name="Normal 14 2 2 2 8" xfId="14747"/>
    <cellStyle name="Normal 14 2 2 2 8 2" xfId="37368"/>
    <cellStyle name="Normal 14 2 2 2 9" xfId="14748"/>
    <cellStyle name="Normal 14 2 2 2 9 2" xfId="39094"/>
    <cellStyle name="Normal 14 2 2 20" xfId="14749"/>
    <cellStyle name="Normal 14 2 2 21" xfId="14750"/>
    <cellStyle name="Normal 14 2 2 22" xfId="14751"/>
    <cellStyle name="Normal 14 2 2 23" xfId="14752"/>
    <cellStyle name="Normal 14 2 2 24" xfId="14753"/>
    <cellStyle name="Normal 14 2 2 25" xfId="14754"/>
    <cellStyle name="Normal 14 2 2 26" xfId="14755"/>
    <cellStyle name="Normal 14 2 2 27" xfId="14756"/>
    <cellStyle name="Normal 14 2 2 28" xfId="14757"/>
    <cellStyle name="Normal 14 2 2 29" xfId="14758"/>
    <cellStyle name="Normal 14 2 2 3" xfId="1712"/>
    <cellStyle name="Normal 14 2 2 3 10" xfId="39661"/>
    <cellStyle name="Normal 14 2 2 3 11" xfId="40825"/>
    <cellStyle name="Normal 14 2 2 3 12" xfId="41441"/>
    <cellStyle name="Normal 14 2 2 3 13" xfId="35796"/>
    <cellStyle name="Normal 14 2 2 3 14" xfId="45363"/>
    <cellStyle name="Normal 14 2 2 3 2" xfId="1713"/>
    <cellStyle name="Normal 14 2 2 3 2 10" xfId="40991"/>
    <cellStyle name="Normal 14 2 2 3 2 11" xfId="41607"/>
    <cellStyle name="Normal 14 2 2 3 2 12" xfId="35981"/>
    <cellStyle name="Normal 14 2 2 3 2 2" xfId="36288"/>
    <cellStyle name="Normal 14 2 2 3 2 2 2" xfId="41298"/>
    <cellStyle name="Normal 14 2 2 3 2 2 3" xfId="41812"/>
    <cellStyle name="Normal 14 2 2 3 2 3" xfId="37625"/>
    <cellStyle name="Normal 14 2 2 3 2 4" xfId="38222"/>
    <cellStyle name="Normal 14 2 2 3 2 5" xfId="38746"/>
    <cellStyle name="Normal 14 2 2 3 2 6" xfId="39253"/>
    <cellStyle name="Normal 14 2 2 3 2 7" xfId="39724"/>
    <cellStyle name="Normal 14 2 2 3 2 8" xfId="40145"/>
    <cellStyle name="Normal 14 2 2 3 2 9" xfId="40497"/>
    <cellStyle name="Normal 14 2 2 3 3" xfId="14759"/>
    <cellStyle name="Normal 14 2 2 3 3 10" xfId="41813"/>
    <cellStyle name="Normal 14 2 2 3 3 11" xfId="36122"/>
    <cellStyle name="Normal 14 2 2 3 3 2" xfId="37788"/>
    <cellStyle name="Normal 14 2 2 3 3 3" xfId="38374"/>
    <cellStyle name="Normal 14 2 2 3 3 4" xfId="38899"/>
    <cellStyle name="Normal 14 2 2 3 3 5" xfId="39402"/>
    <cellStyle name="Normal 14 2 2 3 3 6" xfId="39864"/>
    <cellStyle name="Normal 14 2 2 3 3 7" xfId="40280"/>
    <cellStyle name="Normal 14 2 2 3 3 8" xfId="40631"/>
    <cellStyle name="Normal 14 2 2 3 3 9" xfId="41132"/>
    <cellStyle name="Normal 14 2 2 3 4" xfId="37224"/>
    <cellStyle name="Normal 14 2 2 3 5" xfId="37560"/>
    <cellStyle name="Normal 14 2 2 3 6" xfId="38029"/>
    <cellStyle name="Normal 14 2 2 3 7" xfId="38174"/>
    <cellStyle name="Normal 14 2 2 3 8" xfId="38478"/>
    <cellStyle name="Normal 14 2 2 3 9" xfId="39523"/>
    <cellStyle name="Normal 14 2 2 30" xfId="14760"/>
    <cellStyle name="Normal 14 2 2 31" xfId="14761"/>
    <cellStyle name="Normal 14 2 2 32" xfId="14762"/>
    <cellStyle name="Normal 14 2 2 33" xfId="14763"/>
    <cellStyle name="Normal 14 2 2 34" xfId="14764"/>
    <cellStyle name="Normal 14 2 2 35" xfId="14765"/>
    <cellStyle name="Normal 14 2 2 36" xfId="14766"/>
    <cellStyle name="Normal 14 2 2 37" xfId="14767"/>
    <cellStyle name="Normal 14 2 2 38" xfId="14768"/>
    <cellStyle name="Normal 14 2 2 39" xfId="14685"/>
    <cellStyle name="Normal 14 2 2 4" xfId="1714"/>
    <cellStyle name="Normal 14 2 2 4 10" xfId="39993"/>
    <cellStyle name="Normal 14 2 2 4 11" xfId="40863"/>
    <cellStyle name="Normal 14 2 2 4 12" xfId="41479"/>
    <cellStyle name="Normal 14 2 2 4 13" xfId="35838"/>
    <cellStyle name="Normal 14 2 2 4 14" xfId="45364"/>
    <cellStyle name="Normal 14 2 2 4 2" xfId="1715"/>
    <cellStyle name="Normal 14 2 2 4 2 10" xfId="41029"/>
    <cellStyle name="Normal 14 2 2 4 2 11" xfId="41645"/>
    <cellStyle name="Normal 14 2 2 4 2 12" xfId="36019"/>
    <cellStyle name="Normal 14 2 2 4 2 2" xfId="36326"/>
    <cellStyle name="Normal 14 2 2 4 2 2 2" xfId="41336"/>
    <cellStyle name="Normal 14 2 2 4 2 2 3" xfId="41814"/>
    <cellStyle name="Normal 14 2 2 4 2 3" xfId="37663"/>
    <cellStyle name="Normal 14 2 2 4 2 4" xfId="38260"/>
    <cellStyle name="Normal 14 2 2 4 2 5" xfId="38784"/>
    <cellStyle name="Normal 14 2 2 4 2 6" xfId="39291"/>
    <cellStyle name="Normal 14 2 2 4 2 7" xfId="39762"/>
    <cellStyle name="Normal 14 2 2 4 2 8" xfId="40183"/>
    <cellStyle name="Normal 14 2 2 4 2 9" xfId="40535"/>
    <cellStyle name="Normal 14 2 2 4 3" xfId="14769"/>
    <cellStyle name="Normal 14 2 2 4 3 10" xfId="41815"/>
    <cellStyle name="Normal 14 2 2 4 3 11" xfId="36160"/>
    <cellStyle name="Normal 14 2 2 4 3 2" xfId="37789"/>
    <cellStyle name="Normal 14 2 2 4 3 3" xfId="38375"/>
    <cellStyle name="Normal 14 2 2 4 3 4" xfId="38900"/>
    <cellStyle name="Normal 14 2 2 4 3 5" xfId="39403"/>
    <cellStyle name="Normal 14 2 2 4 3 6" xfId="39865"/>
    <cellStyle name="Normal 14 2 2 4 3 7" xfId="40281"/>
    <cellStyle name="Normal 14 2 2 4 3 8" xfId="40632"/>
    <cellStyle name="Normal 14 2 2 4 3 9" xfId="41170"/>
    <cellStyle name="Normal 14 2 2 4 4" xfId="37276"/>
    <cellStyle name="Normal 14 2 2 4 5" xfId="37920"/>
    <cellStyle name="Normal 14 2 2 4 6" xfId="37025"/>
    <cellStyle name="Normal 14 2 2 4 7" xfId="38473"/>
    <cellStyle name="Normal 14 2 2 4 8" xfId="39195"/>
    <cellStyle name="Normal 14 2 2 4 9" xfId="37350"/>
    <cellStyle name="Normal 14 2 2 40" xfId="35626"/>
    <cellStyle name="Normal 14 2 2 41" xfId="45360"/>
    <cellStyle name="Normal 14 2 2 5" xfId="1716"/>
    <cellStyle name="Normal 14 2 2 5 10" xfId="40451"/>
    <cellStyle name="Normal 14 2 2 5 11" xfId="40779"/>
    <cellStyle name="Normal 14 2 2 5 12" xfId="41395"/>
    <cellStyle name="Normal 14 2 2 5 13" xfId="35723"/>
    <cellStyle name="Normal 14 2 2 5 2" xfId="1717"/>
    <cellStyle name="Normal 14 2 2 5 2 10" xfId="40945"/>
    <cellStyle name="Normal 14 2 2 5 2 11" xfId="41561"/>
    <cellStyle name="Normal 14 2 2 5 2 12" xfId="35935"/>
    <cellStyle name="Normal 14 2 2 5 2 2" xfId="36242"/>
    <cellStyle name="Normal 14 2 2 5 2 2 2" xfId="41252"/>
    <cellStyle name="Normal 14 2 2 5 2 2 3" xfId="41816"/>
    <cellStyle name="Normal 14 2 2 5 2 3" xfId="37790"/>
    <cellStyle name="Normal 14 2 2 5 2 4" xfId="38376"/>
    <cellStyle name="Normal 14 2 2 5 2 5" xfId="38901"/>
    <cellStyle name="Normal 14 2 2 5 2 6" xfId="39404"/>
    <cellStyle name="Normal 14 2 2 5 2 7" xfId="39866"/>
    <cellStyle name="Normal 14 2 2 5 2 8" xfId="40282"/>
    <cellStyle name="Normal 14 2 2 5 2 9" xfId="40633"/>
    <cellStyle name="Normal 14 2 2 5 3" xfId="14770"/>
    <cellStyle name="Normal 14 2 2 5 3 10" xfId="41817"/>
    <cellStyle name="Normal 14 2 2 5 3 11" xfId="36076"/>
    <cellStyle name="Normal 14 2 2 5 3 2" xfId="37941"/>
    <cellStyle name="Normal 14 2 2 5 3 3" xfId="38508"/>
    <cellStyle name="Normal 14 2 2 5 3 4" xfId="39033"/>
    <cellStyle name="Normal 14 2 2 5 3 5" xfId="39518"/>
    <cellStyle name="Normal 14 2 2 5 3 6" xfId="39974"/>
    <cellStyle name="Normal 14 2 2 5 3 7" xfId="40376"/>
    <cellStyle name="Normal 14 2 2 5 3 8" xfId="40710"/>
    <cellStyle name="Normal 14 2 2 5 3 9" xfId="41086"/>
    <cellStyle name="Normal 14 2 2 5 4" xfId="37576"/>
    <cellStyle name="Normal 14 2 2 5 5" xfId="38172"/>
    <cellStyle name="Normal 14 2 2 5 6" xfId="38697"/>
    <cellStyle name="Normal 14 2 2 5 7" xfId="39206"/>
    <cellStyle name="Normal 14 2 2 5 8" xfId="39677"/>
    <cellStyle name="Normal 14 2 2 5 9" xfId="40096"/>
    <cellStyle name="Normal 14 2 2 6" xfId="1718"/>
    <cellStyle name="Normal 14 2 2 6 10" xfId="40914"/>
    <cellStyle name="Normal 14 2 2 6 11" xfId="41530"/>
    <cellStyle name="Normal 14 2 2 6 12" xfId="35904"/>
    <cellStyle name="Normal 14 2 2 6 2" xfId="14771"/>
    <cellStyle name="Normal 14 2 2 6 2 10" xfId="41818"/>
    <cellStyle name="Normal 14 2 2 6 2 11" xfId="36211"/>
    <cellStyle name="Normal 14 2 2 6 2 2" xfId="37791"/>
    <cellStyle name="Normal 14 2 2 6 2 3" xfId="38377"/>
    <cellStyle name="Normal 14 2 2 6 2 4" xfId="38902"/>
    <cellStyle name="Normal 14 2 2 6 2 5" xfId="39405"/>
    <cellStyle name="Normal 14 2 2 6 2 6" xfId="39867"/>
    <cellStyle name="Normal 14 2 2 6 2 7" xfId="40283"/>
    <cellStyle name="Normal 14 2 2 6 2 8" xfId="40634"/>
    <cellStyle name="Normal 14 2 2 6 2 9" xfId="41221"/>
    <cellStyle name="Normal 14 2 2 6 3" xfId="37500"/>
    <cellStyle name="Normal 14 2 2 6 4" xfId="38104"/>
    <cellStyle name="Normal 14 2 2 6 5" xfId="38627"/>
    <cellStyle name="Normal 14 2 2 6 6" xfId="39144"/>
    <cellStyle name="Normal 14 2 2 6 7" xfId="39620"/>
    <cellStyle name="Normal 14 2 2 6 8" xfId="40049"/>
    <cellStyle name="Normal 14 2 2 6 9" xfId="40419"/>
    <cellStyle name="Normal 14 2 2 7" xfId="1719"/>
    <cellStyle name="Normal 14 2 2 7 10" xfId="40886"/>
    <cellStyle name="Normal 14 2 2 7 11" xfId="41502"/>
    <cellStyle name="Normal 14 2 2 7 12" xfId="35871"/>
    <cellStyle name="Normal 14 2 2 7 2" xfId="14772"/>
    <cellStyle name="Normal 14 2 2 7 2 2" xfId="41193"/>
    <cellStyle name="Normal 14 2 2 7 2 3" xfId="41819"/>
    <cellStyle name="Normal 14 2 2 7 2 4" xfId="36183"/>
    <cellStyle name="Normal 14 2 2 7 3" xfId="37316"/>
    <cellStyle name="Normal 14 2 2 7 4" xfId="37547"/>
    <cellStyle name="Normal 14 2 2 7 5" xfId="38486"/>
    <cellStyle name="Normal 14 2 2 7 6" xfId="39017"/>
    <cellStyle name="Normal 14 2 2 7 7" xfId="39506"/>
    <cellStyle name="Normal 14 2 2 7 8" xfId="39961"/>
    <cellStyle name="Normal 14 2 2 7 9" xfId="37076"/>
    <cellStyle name="Normal 14 2 2 8" xfId="14773"/>
    <cellStyle name="Normal 14 2 2 8 10" xfId="41820"/>
    <cellStyle name="Normal 14 2 2 8 11" xfId="36045"/>
    <cellStyle name="Normal 14 2 2 8 2" xfId="37786"/>
    <cellStyle name="Normal 14 2 2 8 3" xfId="38372"/>
    <cellStyle name="Normal 14 2 2 8 4" xfId="38897"/>
    <cellStyle name="Normal 14 2 2 8 5" xfId="39400"/>
    <cellStyle name="Normal 14 2 2 8 6" xfId="39862"/>
    <cellStyle name="Normal 14 2 2 8 7" xfId="40278"/>
    <cellStyle name="Normal 14 2 2 8 8" xfId="40629"/>
    <cellStyle name="Normal 14 2 2 8 9" xfId="41055"/>
    <cellStyle name="Normal 14 2 2 9" xfId="14774"/>
    <cellStyle name="Normal 14 2 2 9 2" xfId="36948"/>
    <cellStyle name="Normal 14 2 20" xfId="14775"/>
    <cellStyle name="Normal 14 2 21" xfId="14776"/>
    <cellStyle name="Normal 14 2 22" xfId="14777"/>
    <cellStyle name="Normal 14 2 23" xfId="14778"/>
    <cellStyle name="Normal 14 2 24" xfId="14779"/>
    <cellStyle name="Normal 14 2 25" xfId="14780"/>
    <cellStyle name="Normal 14 2 26" xfId="14781"/>
    <cellStyle name="Normal 14 2 27" xfId="14782"/>
    <cellStyle name="Normal 14 2 28" xfId="14783"/>
    <cellStyle name="Normal 14 2 29" xfId="14784"/>
    <cellStyle name="Normal 14 2 3" xfId="1720"/>
    <cellStyle name="Normal 14 2 3 10" xfId="14786"/>
    <cellStyle name="Normal 14 2 3 10 2" xfId="40092"/>
    <cellStyle name="Normal 14 2 3 11" xfId="14787"/>
    <cellStyle name="Normal 14 2 3 11 2" xfId="40839"/>
    <cellStyle name="Normal 14 2 3 12" xfId="14788"/>
    <cellStyle name="Normal 14 2 3 12 2" xfId="41455"/>
    <cellStyle name="Normal 14 2 3 13" xfId="14789"/>
    <cellStyle name="Normal 14 2 3 14" xfId="14785"/>
    <cellStyle name="Normal 14 2 3 15" xfId="35813"/>
    <cellStyle name="Normal 14 2 3 16" xfId="45365"/>
    <cellStyle name="Normal 14 2 3 2" xfId="1721"/>
    <cellStyle name="Normal 14 2 3 2 10" xfId="14791"/>
    <cellStyle name="Normal 14 2 3 2 10 2" xfId="41005"/>
    <cellStyle name="Normal 14 2 3 2 11" xfId="14792"/>
    <cellStyle name="Normal 14 2 3 2 11 2" xfId="41621"/>
    <cellStyle name="Normal 14 2 3 2 12" xfId="14793"/>
    <cellStyle name="Normal 14 2 3 2 13" xfId="14794"/>
    <cellStyle name="Normal 14 2 3 2 14" xfId="14790"/>
    <cellStyle name="Normal 14 2 3 2 15" xfId="35995"/>
    <cellStyle name="Normal 14 2 3 2 16" xfId="45366"/>
    <cellStyle name="Normal 14 2 3 2 2" xfId="14795"/>
    <cellStyle name="Normal 14 2 3 2 2 2" xfId="41312"/>
    <cellStyle name="Normal 14 2 3 2 2 3" xfId="41821"/>
    <cellStyle name="Normal 14 2 3 2 2 4" xfId="36302"/>
    <cellStyle name="Normal 14 2 3 2 3" xfId="14796"/>
    <cellStyle name="Normal 14 2 3 2 3 2" xfId="37639"/>
    <cellStyle name="Normal 14 2 3 2 4" xfId="14797"/>
    <cellStyle name="Normal 14 2 3 2 4 2" xfId="38236"/>
    <cellStyle name="Normal 14 2 3 2 5" xfId="14798"/>
    <cellStyle name="Normal 14 2 3 2 5 2" xfId="38760"/>
    <cellStyle name="Normal 14 2 3 2 6" xfId="14799"/>
    <cellStyle name="Normal 14 2 3 2 6 2" xfId="39267"/>
    <cellStyle name="Normal 14 2 3 2 7" xfId="14800"/>
    <cellStyle name="Normal 14 2 3 2 7 2" xfId="39738"/>
    <cellStyle name="Normal 14 2 3 2 8" xfId="14801"/>
    <cellStyle name="Normal 14 2 3 2 8 2" xfId="40159"/>
    <cellStyle name="Normal 14 2 3 2 9" xfId="14802"/>
    <cellStyle name="Normal 14 2 3 2 9 2" xfId="40511"/>
    <cellStyle name="Normal 14 2 3 3" xfId="14803"/>
    <cellStyle name="Normal 14 2 3 3 10" xfId="41822"/>
    <cellStyle name="Normal 14 2 3 3 11" xfId="36136"/>
    <cellStyle name="Normal 14 2 3 3 2" xfId="37792"/>
    <cellStyle name="Normal 14 2 3 3 3" xfId="38378"/>
    <cellStyle name="Normal 14 2 3 3 4" xfId="38903"/>
    <cellStyle name="Normal 14 2 3 3 5" xfId="39406"/>
    <cellStyle name="Normal 14 2 3 3 6" xfId="39868"/>
    <cellStyle name="Normal 14 2 3 3 7" xfId="40284"/>
    <cellStyle name="Normal 14 2 3 3 8" xfId="40635"/>
    <cellStyle name="Normal 14 2 3 3 9" xfId="41146"/>
    <cellStyle name="Normal 14 2 3 4" xfId="14804"/>
    <cellStyle name="Normal 14 2 3 4 2" xfId="37248"/>
    <cellStyle name="Normal 14 2 3 5" xfId="14805"/>
    <cellStyle name="Normal 14 2 3 5 2" xfId="37346"/>
    <cellStyle name="Normal 14 2 3 6" xfId="14806"/>
    <cellStyle name="Normal 14 2 3 6 2" xfId="37996"/>
    <cellStyle name="Normal 14 2 3 7" xfId="14807"/>
    <cellStyle name="Normal 14 2 3 7 2" xfId="38471"/>
    <cellStyle name="Normal 14 2 3 8" xfId="14808"/>
    <cellStyle name="Normal 14 2 3 8 2" xfId="37197"/>
    <cellStyle name="Normal 14 2 3 9" xfId="14809"/>
    <cellStyle name="Normal 14 2 3 9 2" xfId="39672"/>
    <cellStyle name="Normal 14 2 30" xfId="14810"/>
    <cellStyle name="Normal 14 2 31" xfId="14811"/>
    <cellStyle name="Normal 14 2 32" xfId="14812"/>
    <cellStyle name="Normal 14 2 33" xfId="14813"/>
    <cellStyle name="Normal 14 2 34" xfId="14814"/>
    <cellStyle name="Normal 14 2 35" xfId="14815"/>
    <cellStyle name="Normal 14 2 36" xfId="14816"/>
    <cellStyle name="Normal 14 2 37" xfId="14817"/>
    <cellStyle name="Normal 14 2 38" xfId="14818"/>
    <cellStyle name="Normal 14 2 39" xfId="14819"/>
    <cellStyle name="Normal 14 2 4" xfId="1722"/>
    <cellStyle name="Normal 14 2 4 2" xfId="14820"/>
    <cellStyle name="Normal 14 2 4 3" xfId="45367"/>
    <cellStyle name="Normal 14 2 40" xfId="14674"/>
    <cellStyle name="Normal 14 2 41" xfId="45359"/>
    <cellStyle name="Normal 14 2 42" xfId="48283"/>
    <cellStyle name="Normal 14 2 43" xfId="49603"/>
    <cellStyle name="Normal 14 2 5" xfId="1723"/>
    <cellStyle name="Normal 14 2 5 10" xfId="40405"/>
    <cellStyle name="Normal 14 2 5 11" xfId="40733"/>
    <cellStyle name="Normal 14 2 5 12" xfId="41349"/>
    <cellStyle name="Normal 14 2 5 13" xfId="35568"/>
    <cellStyle name="Normal 14 2 5 14" xfId="45368"/>
    <cellStyle name="Normal 14 2 5 2" xfId="1724"/>
    <cellStyle name="Normal 14 2 5 2 10" xfId="40900"/>
    <cellStyle name="Normal 14 2 5 2 11" xfId="41516"/>
    <cellStyle name="Normal 14 2 5 2 12" xfId="35890"/>
    <cellStyle name="Normal 14 2 5 2 2" xfId="36197"/>
    <cellStyle name="Normal 14 2 5 2 2 2" xfId="41207"/>
    <cellStyle name="Normal 14 2 5 2 2 3" xfId="41823"/>
    <cellStyle name="Normal 14 2 5 2 3" xfId="37793"/>
    <cellStyle name="Normal 14 2 5 2 4" xfId="38379"/>
    <cellStyle name="Normal 14 2 5 2 5" xfId="38904"/>
    <cellStyle name="Normal 14 2 5 2 6" xfId="39407"/>
    <cellStyle name="Normal 14 2 5 2 7" xfId="39869"/>
    <cellStyle name="Normal 14 2 5 2 8" xfId="40285"/>
    <cellStyle name="Normal 14 2 5 2 9" xfId="40636"/>
    <cellStyle name="Normal 14 2 5 3" xfId="14821"/>
    <cellStyle name="Normal 14 2 5 3 10" xfId="41824"/>
    <cellStyle name="Normal 14 2 5 3 11" xfId="36031"/>
    <cellStyle name="Normal 14 2 5 3 2" xfId="37944"/>
    <cellStyle name="Normal 14 2 5 3 3" xfId="38511"/>
    <cellStyle name="Normal 14 2 5 3 4" xfId="39036"/>
    <cellStyle name="Normal 14 2 5 3 5" xfId="39520"/>
    <cellStyle name="Normal 14 2 5 3 6" xfId="39977"/>
    <cellStyle name="Normal 14 2 5 3 7" xfId="40377"/>
    <cellStyle name="Normal 14 2 5 3 8" xfId="40711"/>
    <cellStyle name="Normal 14 2 5 3 9" xfId="41041"/>
    <cellStyle name="Normal 14 2 5 4" xfId="37445"/>
    <cellStyle name="Normal 14 2 5 5" xfId="38048"/>
    <cellStyle name="Normal 14 2 5 6" xfId="38572"/>
    <cellStyle name="Normal 14 2 5 7" xfId="39098"/>
    <cellStyle name="Normal 14 2 5 8" xfId="39572"/>
    <cellStyle name="Normal 14 2 5 9" xfId="40022"/>
    <cellStyle name="Normal 14 2 6" xfId="1725"/>
    <cellStyle name="Normal 14 2 6 2" xfId="14822"/>
    <cellStyle name="Normal 14 2 6 3" xfId="47735"/>
    <cellStyle name="Normal 14 2 7" xfId="14823"/>
    <cellStyle name="Normal 14 2 8" xfId="14824"/>
    <cellStyle name="Normal 14 2 9" xfId="14825"/>
    <cellStyle name="Normal 14 20" xfId="14826"/>
    <cellStyle name="Normal 14 21" xfId="14827"/>
    <cellStyle name="Normal 14 22" xfId="14828"/>
    <cellStyle name="Normal 14 23" xfId="14829"/>
    <cellStyle name="Normal 14 24" xfId="14830"/>
    <cellStyle name="Normal 14 24 10" xfId="14831"/>
    <cellStyle name="Normal 14 24 11" xfId="14832"/>
    <cellStyle name="Normal 14 24 12" xfId="14833"/>
    <cellStyle name="Normal 14 24 13" xfId="14834"/>
    <cellStyle name="Normal 14 24 14" xfId="14835"/>
    <cellStyle name="Normal 14 24 15" xfId="14836"/>
    <cellStyle name="Normal 14 24 16" xfId="14837"/>
    <cellStyle name="Normal 14 24 17" xfId="14838"/>
    <cellStyle name="Normal 14 24 18" xfId="14839"/>
    <cellStyle name="Normal 14 24 19" xfId="14840"/>
    <cellStyle name="Normal 14 24 2" xfId="14841"/>
    <cellStyle name="Normal 14 24 2 10" xfId="14842"/>
    <cellStyle name="Normal 14 24 2 11" xfId="14843"/>
    <cellStyle name="Normal 14 24 2 12" xfId="14844"/>
    <cellStyle name="Normal 14 24 2 13" xfId="14845"/>
    <cellStyle name="Normal 14 24 2 14" xfId="14846"/>
    <cellStyle name="Normal 14 24 2 15" xfId="14847"/>
    <cellStyle name="Normal 14 24 2 16" xfId="14848"/>
    <cellStyle name="Normal 14 24 2 17" xfId="14849"/>
    <cellStyle name="Normal 14 24 2 18" xfId="14850"/>
    <cellStyle name="Normal 14 24 2 19" xfId="14851"/>
    <cellStyle name="Normal 14 24 2 2" xfId="14852"/>
    <cellStyle name="Normal 14 24 2 20" xfId="14853"/>
    <cellStyle name="Normal 14 24 2 21" xfId="14854"/>
    <cellStyle name="Normal 14 24 2 22" xfId="14855"/>
    <cellStyle name="Normal 14 24 2 23" xfId="14856"/>
    <cellStyle name="Normal 14 24 2 24" xfId="14857"/>
    <cellStyle name="Normal 14 24 2 25" xfId="14858"/>
    <cellStyle name="Normal 14 24 2 26" xfId="14859"/>
    <cellStyle name="Normal 14 24 2 3" xfId="14860"/>
    <cellStyle name="Normal 14 24 2 4" xfId="14861"/>
    <cellStyle name="Normal 14 24 2 5" xfId="14862"/>
    <cellStyle name="Normal 14 24 2 6" xfId="14863"/>
    <cellStyle name="Normal 14 24 2 7" xfId="14864"/>
    <cellStyle name="Normal 14 24 2 8" xfId="14865"/>
    <cellStyle name="Normal 14 24 2 9" xfId="14866"/>
    <cellStyle name="Normal 14 24 20" xfId="14867"/>
    <cellStyle name="Normal 14 24 21" xfId="14868"/>
    <cellStyle name="Normal 14 24 22" xfId="14869"/>
    <cellStyle name="Normal 14 24 23" xfId="14870"/>
    <cellStyle name="Normal 14 24 24" xfId="14871"/>
    <cellStyle name="Normal 14 24 25" xfId="14872"/>
    <cellStyle name="Normal 14 24 26" xfId="14873"/>
    <cellStyle name="Normal 14 24 3" xfId="14874"/>
    <cellStyle name="Normal 14 24 4" xfId="14875"/>
    <cellStyle name="Normal 14 24 5" xfId="14876"/>
    <cellStyle name="Normal 14 24 6" xfId="14877"/>
    <cellStyle name="Normal 14 24 7" xfId="14878"/>
    <cellStyle name="Normal 14 24 8" xfId="14879"/>
    <cellStyle name="Normal 14 24 9" xfId="14880"/>
    <cellStyle name="Normal 14 25" xfId="14881"/>
    <cellStyle name="Normal 14 26" xfId="14882"/>
    <cellStyle name="Normal 14 27" xfId="14883"/>
    <cellStyle name="Normal 14 28" xfId="14884"/>
    <cellStyle name="Normal 14 29" xfId="14885"/>
    <cellStyle name="Normal 14 3" xfId="1726"/>
    <cellStyle name="Normal 14 3 10" xfId="36949"/>
    <cellStyle name="Normal 14 3 11" xfId="36381"/>
    <cellStyle name="Normal 14 3 12" xfId="37369"/>
    <cellStyle name="Normal 14 3 13" xfId="36805"/>
    <cellStyle name="Normal 14 3 14" xfId="36656"/>
    <cellStyle name="Normal 14 3 15" xfId="39490"/>
    <cellStyle name="Normal 14 3 16" xfId="36582"/>
    <cellStyle name="Normal 14 3 17" xfId="40735"/>
    <cellStyle name="Normal 14 3 18" xfId="41351"/>
    <cellStyle name="Normal 14 3 19" xfId="35571"/>
    <cellStyle name="Normal 14 3 2" xfId="1727"/>
    <cellStyle name="Normal 14 3 2 10" xfId="37930"/>
    <cellStyle name="Normal 14 3 2 11" xfId="40021"/>
    <cellStyle name="Normal 14 3 2 12" xfId="40749"/>
    <cellStyle name="Normal 14 3 2 13" xfId="41365"/>
    <cellStyle name="Normal 14 3 2 14" xfId="35628"/>
    <cellStyle name="Normal 14 3 2 15" xfId="45370"/>
    <cellStyle name="Normal 14 3 2 2" xfId="1728"/>
    <cellStyle name="Normal 14 3 2 2 10" xfId="40475"/>
    <cellStyle name="Normal 14 3 2 2 11" xfId="40803"/>
    <cellStyle name="Normal 14 3 2 2 12" xfId="41419"/>
    <cellStyle name="Normal 14 3 2 2 13" xfId="35767"/>
    <cellStyle name="Normal 14 3 2 2 14" xfId="45371"/>
    <cellStyle name="Normal 14 3 2 2 2" xfId="1729"/>
    <cellStyle name="Normal 14 3 2 2 2 10" xfId="40969"/>
    <cellStyle name="Normal 14 3 2 2 2 11" xfId="41585"/>
    <cellStyle name="Normal 14 3 2 2 2 12" xfId="35959"/>
    <cellStyle name="Normal 14 3 2 2 2 2" xfId="36266"/>
    <cellStyle name="Normal 14 3 2 2 2 2 2" xfId="41276"/>
    <cellStyle name="Normal 14 3 2 2 2 2 3" xfId="41825"/>
    <cellStyle name="Normal 14 3 2 2 2 3" xfId="37796"/>
    <cellStyle name="Normal 14 3 2 2 2 4" xfId="38382"/>
    <cellStyle name="Normal 14 3 2 2 2 5" xfId="38907"/>
    <cellStyle name="Normal 14 3 2 2 2 6" xfId="39410"/>
    <cellStyle name="Normal 14 3 2 2 2 7" xfId="39872"/>
    <cellStyle name="Normal 14 3 2 2 2 8" xfId="40288"/>
    <cellStyle name="Normal 14 3 2 2 2 9" xfId="40639"/>
    <cellStyle name="Normal 14 3 2 2 3" xfId="36100"/>
    <cellStyle name="Normal 14 3 2 2 3 10" xfId="41826"/>
    <cellStyle name="Normal 14 3 2 2 3 2" xfId="37947"/>
    <cellStyle name="Normal 14 3 2 2 3 3" xfId="38512"/>
    <cellStyle name="Normal 14 3 2 2 3 4" xfId="39038"/>
    <cellStyle name="Normal 14 3 2 2 3 5" xfId="39522"/>
    <cellStyle name="Normal 14 3 2 2 3 6" xfId="39980"/>
    <cellStyle name="Normal 14 3 2 2 3 7" xfId="40378"/>
    <cellStyle name="Normal 14 3 2 2 3 8" xfId="40712"/>
    <cellStyle name="Normal 14 3 2 2 3 9" xfId="41110"/>
    <cellStyle name="Normal 14 3 2 2 4" xfId="37603"/>
    <cellStyle name="Normal 14 3 2 2 5" xfId="38200"/>
    <cellStyle name="Normal 14 3 2 2 6" xfId="38724"/>
    <cellStyle name="Normal 14 3 2 2 7" xfId="39231"/>
    <cellStyle name="Normal 14 3 2 2 8" xfId="39702"/>
    <cellStyle name="Normal 14 3 2 2 9" xfId="40123"/>
    <cellStyle name="Normal 14 3 2 3" xfId="1730"/>
    <cellStyle name="Normal 14 3 2 3 10" xfId="40916"/>
    <cellStyle name="Normal 14 3 2 3 11" xfId="41532"/>
    <cellStyle name="Normal 14 3 2 3 12" xfId="35906"/>
    <cellStyle name="Normal 14 3 2 3 2" xfId="36213"/>
    <cellStyle name="Normal 14 3 2 3 2 2" xfId="41223"/>
    <cellStyle name="Normal 14 3 2 3 2 3" xfId="41827"/>
    <cellStyle name="Normal 14 3 2 3 3" xfId="37502"/>
    <cellStyle name="Normal 14 3 2 3 4" xfId="38106"/>
    <cellStyle name="Normal 14 3 2 3 5" xfId="38629"/>
    <cellStyle name="Normal 14 3 2 3 6" xfId="39146"/>
    <cellStyle name="Normal 14 3 2 3 7" xfId="39622"/>
    <cellStyle name="Normal 14 3 2 3 8" xfId="40051"/>
    <cellStyle name="Normal 14 3 2 3 9" xfId="40421"/>
    <cellStyle name="Normal 14 3 2 4" xfId="14887"/>
    <cellStyle name="Normal 14 3 2 4 10" xfId="41828"/>
    <cellStyle name="Normal 14 3 2 4 11" xfId="36047"/>
    <cellStyle name="Normal 14 3 2 4 2" xfId="37795"/>
    <cellStyle name="Normal 14 3 2 4 3" xfId="38381"/>
    <cellStyle name="Normal 14 3 2 4 4" xfId="38906"/>
    <cellStyle name="Normal 14 3 2 4 5" xfId="39409"/>
    <cellStyle name="Normal 14 3 2 4 6" xfId="39871"/>
    <cellStyle name="Normal 14 3 2 4 7" xfId="40287"/>
    <cellStyle name="Normal 14 3 2 4 8" xfId="40638"/>
    <cellStyle name="Normal 14 3 2 4 9" xfId="41057"/>
    <cellStyle name="Normal 14 3 2 5" xfId="37184"/>
    <cellStyle name="Normal 14 3 2 6" xfId="37358"/>
    <cellStyle name="Normal 14 3 2 7" xfId="37496"/>
    <cellStyle name="Normal 14 3 2 8" xfId="36384"/>
    <cellStyle name="Normal 14 3 2 9" xfId="37140"/>
    <cellStyle name="Normal 14 3 20" xfId="45369"/>
    <cellStyle name="Normal 14 3 3" xfId="1731"/>
    <cellStyle name="Normal 14 3 3 10" xfId="39026"/>
    <cellStyle name="Normal 14 3 3 11" xfId="40826"/>
    <cellStyle name="Normal 14 3 3 12" xfId="41442"/>
    <cellStyle name="Normal 14 3 3 13" xfId="35797"/>
    <cellStyle name="Normal 14 3 3 14" xfId="45372"/>
    <cellStyle name="Normal 14 3 3 2" xfId="1732"/>
    <cellStyle name="Normal 14 3 3 2 10" xfId="40992"/>
    <cellStyle name="Normal 14 3 3 2 11" xfId="41608"/>
    <cellStyle name="Normal 14 3 3 2 12" xfId="35982"/>
    <cellStyle name="Normal 14 3 3 2 2" xfId="36289"/>
    <cellStyle name="Normal 14 3 3 2 2 2" xfId="41299"/>
    <cellStyle name="Normal 14 3 3 2 2 3" xfId="41829"/>
    <cellStyle name="Normal 14 3 3 2 3" xfId="37626"/>
    <cellStyle name="Normal 14 3 3 2 4" xfId="38223"/>
    <cellStyle name="Normal 14 3 3 2 5" xfId="38747"/>
    <cellStyle name="Normal 14 3 3 2 6" xfId="39254"/>
    <cellStyle name="Normal 14 3 3 2 7" xfId="39725"/>
    <cellStyle name="Normal 14 3 3 2 8" xfId="40146"/>
    <cellStyle name="Normal 14 3 3 2 9" xfId="40498"/>
    <cellStyle name="Normal 14 3 3 3" xfId="36123"/>
    <cellStyle name="Normal 14 3 3 3 10" xfId="41830"/>
    <cellStyle name="Normal 14 3 3 3 2" xfId="37797"/>
    <cellStyle name="Normal 14 3 3 3 3" xfId="38383"/>
    <cellStyle name="Normal 14 3 3 3 4" xfId="38908"/>
    <cellStyle name="Normal 14 3 3 3 5" xfId="39411"/>
    <cellStyle name="Normal 14 3 3 3 6" xfId="39873"/>
    <cellStyle name="Normal 14 3 3 3 7" xfId="40289"/>
    <cellStyle name="Normal 14 3 3 3 8" xfId="40640"/>
    <cellStyle name="Normal 14 3 3 3 9" xfId="41133"/>
    <cellStyle name="Normal 14 3 3 4" xfId="37225"/>
    <cellStyle name="Normal 14 3 3 5" xfId="36769"/>
    <cellStyle name="Normal 14 3 3 6" xfId="36946"/>
    <cellStyle name="Normal 14 3 3 7" xfId="37057"/>
    <cellStyle name="Normal 14 3 3 8" xfId="38482"/>
    <cellStyle name="Normal 14 3 3 9" xfId="39521"/>
    <cellStyle name="Normal 14 3 4" xfId="1733"/>
    <cellStyle name="Normal 14 3 4 10" xfId="36397"/>
    <cellStyle name="Normal 14 3 4 11" xfId="40840"/>
    <cellStyle name="Normal 14 3 4 12" xfId="41456"/>
    <cellStyle name="Normal 14 3 4 13" xfId="35814"/>
    <cellStyle name="Normal 14 3 4 14" xfId="45373"/>
    <cellStyle name="Normal 14 3 4 2" xfId="1734"/>
    <cellStyle name="Normal 14 3 4 2 10" xfId="41006"/>
    <cellStyle name="Normal 14 3 4 2 11" xfId="41622"/>
    <cellStyle name="Normal 14 3 4 2 12" xfId="35996"/>
    <cellStyle name="Normal 14 3 4 2 2" xfId="36303"/>
    <cellStyle name="Normal 14 3 4 2 2 2" xfId="41313"/>
    <cellStyle name="Normal 14 3 4 2 2 3" xfId="41831"/>
    <cellStyle name="Normal 14 3 4 2 3" xfId="37640"/>
    <cellStyle name="Normal 14 3 4 2 4" xfId="38237"/>
    <cellStyle name="Normal 14 3 4 2 5" xfId="38761"/>
    <cellStyle name="Normal 14 3 4 2 6" xfId="39268"/>
    <cellStyle name="Normal 14 3 4 2 7" xfId="39739"/>
    <cellStyle name="Normal 14 3 4 2 8" xfId="40160"/>
    <cellStyle name="Normal 14 3 4 2 9" xfId="40512"/>
    <cellStyle name="Normal 14 3 4 3" xfId="36137"/>
    <cellStyle name="Normal 14 3 4 3 10" xfId="41832"/>
    <cellStyle name="Normal 14 3 4 3 2" xfId="37798"/>
    <cellStyle name="Normal 14 3 4 3 3" xfId="38384"/>
    <cellStyle name="Normal 14 3 4 3 4" xfId="38909"/>
    <cellStyle name="Normal 14 3 4 3 5" xfId="39412"/>
    <cellStyle name="Normal 14 3 4 3 6" xfId="39874"/>
    <cellStyle name="Normal 14 3 4 3 7" xfId="40290"/>
    <cellStyle name="Normal 14 3 4 3 8" xfId="40641"/>
    <cellStyle name="Normal 14 3 4 3 9" xfId="41147"/>
    <cellStyle name="Normal 14 3 4 4" xfId="37249"/>
    <cellStyle name="Normal 14 3 4 5" xfId="37415"/>
    <cellStyle name="Normal 14 3 4 6" xfId="37546"/>
    <cellStyle name="Normal 14 3 4 7" xfId="37537"/>
    <cellStyle name="Normal 14 3 4 8" xfId="38164"/>
    <cellStyle name="Normal 14 3 4 9" xfId="37285"/>
    <cellStyle name="Normal 14 3 5" xfId="1735"/>
    <cellStyle name="Normal 14 3 5 10" xfId="38075"/>
    <cellStyle name="Normal 14 3 5 11" xfId="40864"/>
    <cellStyle name="Normal 14 3 5 12" xfId="41480"/>
    <cellStyle name="Normal 14 3 5 13" xfId="35839"/>
    <cellStyle name="Normal 14 3 5 2" xfId="1736"/>
    <cellStyle name="Normal 14 3 5 2 10" xfId="41030"/>
    <cellStyle name="Normal 14 3 5 2 11" xfId="41646"/>
    <cellStyle name="Normal 14 3 5 2 12" xfId="36020"/>
    <cellStyle name="Normal 14 3 5 2 2" xfId="36327"/>
    <cellStyle name="Normal 14 3 5 2 2 2" xfId="41337"/>
    <cellStyle name="Normal 14 3 5 2 2 3" xfId="41833"/>
    <cellStyle name="Normal 14 3 5 2 3" xfId="37664"/>
    <cellStyle name="Normal 14 3 5 2 4" xfId="38261"/>
    <cellStyle name="Normal 14 3 5 2 5" xfId="38785"/>
    <cellStyle name="Normal 14 3 5 2 6" xfId="39292"/>
    <cellStyle name="Normal 14 3 5 2 7" xfId="39763"/>
    <cellStyle name="Normal 14 3 5 2 8" xfId="40184"/>
    <cellStyle name="Normal 14 3 5 2 9" xfId="40536"/>
    <cellStyle name="Normal 14 3 5 3" xfId="36161"/>
    <cellStyle name="Normal 14 3 5 3 10" xfId="41834"/>
    <cellStyle name="Normal 14 3 5 3 2" xfId="37799"/>
    <cellStyle name="Normal 14 3 5 3 3" xfId="38385"/>
    <cellStyle name="Normal 14 3 5 3 4" xfId="38910"/>
    <cellStyle name="Normal 14 3 5 3 5" xfId="39413"/>
    <cellStyle name="Normal 14 3 5 3 6" xfId="39875"/>
    <cellStyle name="Normal 14 3 5 3 7" xfId="40291"/>
    <cellStyle name="Normal 14 3 5 3 8" xfId="40642"/>
    <cellStyle name="Normal 14 3 5 3 9" xfId="41171"/>
    <cellStyle name="Normal 14 3 5 4" xfId="37277"/>
    <cellStyle name="Normal 14 3 5 5" xfId="37924"/>
    <cellStyle name="Normal 14 3 5 6" xfId="37884"/>
    <cellStyle name="Normal 14 3 5 7" xfId="36964"/>
    <cellStyle name="Normal 14 3 5 8" xfId="39048"/>
    <cellStyle name="Normal 14 3 5 9" xfId="36977"/>
    <cellStyle name="Normal 14 3 6" xfId="1737"/>
    <cellStyle name="Normal 14 3 6 10" xfId="40452"/>
    <cellStyle name="Normal 14 3 6 11" xfId="40780"/>
    <cellStyle name="Normal 14 3 6 12" xfId="41396"/>
    <cellStyle name="Normal 14 3 6 13" xfId="35724"/>
    <cellStyle name="Normal 14 3 6 2" xfId="1738"/>
    <cellStyle name="Normal 14 3 6 2 10" xfId="40946"/>
    <cellStyle name="Normal 14 3 6 2 11" xfId="41562"/>
    <cellStyle name="Normal 14 3 6 2 12" xfId="35936"/>
    <cellStyle name="Normal 14 3 6 2 2" xfId="36243"/>
    <cellStyle name="Normal 14 3 6 2 2 2" xfId="41253"/>
    <cellStyle name="Normal 14 3 6 2 2 3" xfId="41835"/>
    <cellStyle name="Normal 14 3 6 2 3" xfId="37800"/>
    <cellStyle name="Normal 14 3 6 2 4" xfId="38386"/>
    <cellStyle name="Normal 14 3 6 2 5" xfId="38911"/>
    <cellStyle name="Normal 14 3 6 2 6" xfId="39414"/>
    <cellStyle name="Normal 14 3 6 2 7" xfId="39876"/>
    <cellStyle name="Normal 14 3 6 2 8" xfId="40292"/>
    <cellStyle name="Normal 14 3 6 2 9" xfId="40643"/>
    <cellStyle name="Normal 14 3 6 3" xfId="36077"/>
    <cellStyle name="Normal 14 3 6 3 10" xfId="41836"/>
    <cellStyle name="Normal 14 3 6 3 2" xfId="37951"/>
    <cellStyle name="Normal 14 3 6 3 3" xfId="38515"/>
    <cellStyle name="Normal 14 3 6 3 4" xfId="39041"/>
    <cellStyle name="Normal 14 3 6 3 5" xfId="39525"/>
    <cellStyle name="Normal 14 3 6 3 6" xfId="39983"/>
    <cellStyle name="Normal 14 3 6 3 7" xfId="40379"/>
    <cellStyle name="Normal 14 3 6 3 8" xfId="40713"/>
    <cellStyle name="Normal 14 3 6 3 9" xfId="41087"/>
    <cellStyle name="Normal 14 3 6 4" xfId="37577"/>
    <cellStyle name="Normal 14 3 6 5" xfId="38173"/>
    <cellStyle name="Normal 14 3 6 6" xfId="38698"/>
    <cellStyle name="Normal 14 3 6 7" xfId="39207"/>
    <cellStyle name="Normal 14 3 6 8" xfId="39678"/>
    <cellStyle name="Normal 14 3 6 9" xfId="40097"/>
    <cellStyle name="Normal 14 3 7" xfId="1739"/>
    <cellStyle name="Normal 14 3 7 10" xfId="40902"/>
    <cellStyle name="Normal 14 3 7 11" xfId="41518"/>
    <cellStyle name="Normal 14 3 7 12" xfId="35892"/>
    <cellStyle name="Normal 14 3 7 2" xfId="36199"/>
    <cellStyle name="Normal 14 3 7 2 10" xfId="41837"/>
    <cellStyle name="Normal 14 3 7 2 2" xfId="37801"/>
    <cellStyle name="Normal 14 3 7 2 3" xfId="38387"/>
    <cellStyle name="Normal 14 3 7 2 4" xfId="38912"/>
    <cellStyle name="Normal 14 3 7 2 5" xfId="39415"/>
    <cellStyle name="Normal 14 3 7 2 6" xfId="39877"/>
    <cellStyle name="Normal 14 3 7 2 7" xfId="40293"/>
    <cellStyle name="Normal 14 3 7 2 8" xfId="40644"/>
    <cellStyle name="Normal 14 3 7 2 9" xfId="41209"/>
    <cellStyle name="Normal 14 3 7 3" xfId="37463"/>
    <cellStyle name="Normal 14 3 7 4" xfId="38065"/>
    <cellStyle name="Normal 14 3 7 5" xfId="38590"/>
    <cellStyle name="Normal 14 3 7 6" xfId="39112"/>
    <cellStyle name="Normal 14 3 7 7" xfId="39584"/>
    <cellStyle name="Normal 14 3 7 8" xfId="40027"/>
    <cellStyle name="Normal 14 3 7 9" xfId="40407"/>
    <cellStyle name="Normal 14 3 8" xfId="1740"/>
    <cellStyle name="Normal 14 3 8 10" xfId="40887"/>
    <cellStyle name="Normal 14 3 8 11" xfId="41503"/>
    <cellStyle name="Normal 14 3 8 12" xfId="35872"/>
    <cellStyle name="Normal 14 3 8 2" xfId="36184"/>
    <cellStyle name="Normal 14 3 8 2 2" xfId="41194"/>
    <cellStyle name="Normal 14 3 8 2 3" xfId="41838"/>
    <cellStyle name="Normal 14 3 8 3" xfId="37317"/>
    <cellStyle name="Normal 14 3 8 4" xfId="37898"/>
    <cellStyle name="Normal 14 3 8 5" xfId="38490"/>
    <cellStyle name="Normal 14 3 8 6" xfId="39016"/>
    <cellStyle name="Normal 14 3 8 7" xfId="39505"/>
    <cellStyle name="Normal 14 3 8 8" xfId="39542"/>
    <cellStyle name="Normal 14 3 8 9" xfId="40362"/>
    <cellStyle name="Normal 14 3 9" xfId="14886"/>
    <cellStyle name="Normal 14 3 9 10" xfId="41839"/>
    <cellStyle name="Normal 14 3 9 11" xfId="36033"/>
    <cellStyle name="Normal 14 3 9 2" xfId="37794"/>
    <cellStyle name="Normal 14 3 9 3" xfId="38380"/>
    <cellStyle name="Normal 14 3 9 4" xfId="38905"/>
    <cellStyle name="Normal 14 3 9 5" xfId="39408"/>
    <cellStyle name="Normal 14 3 9 6" xfId="39870"/>
    <cellStyle name="Normal 14 3 9 7" xfId="40286"/>
    <cellStyle name="Normal 14 3 9 8" xfId="40637"/>
    <cellStyle name="Normal 14 3 9 9" xfId="41043"/>
    <cellStyle name="Normal 14 30" xfId="14888"/>
    <cellStyle name="Normal 14 31" xfId="14889"/>
    <cellStyle name="Normal 14 32" xfId="14890"/>
    <cellStyle name="Normal 14 33" xfId="14891"/>
    <cellStyle name="Normal 14 34" xfId="14892"/>
    <cellStyle name="Normal 14 35" xfId="14893"/>
    <cellStyle name="Normal 14 35 10" xfId="14894"/>
    <cellStyle name="Normal 14 35 11" xfId="14895"/>
    <cellStyle name="Normal 14 35 12" xfId="14896"/>
    <cellStyle name="Normal 14 35 13" xfId="14897"/>
    <cellStyle name="Normal 14 35 14" xfId="14898"/>
    <cellStyle name="Normal 14 35 15" xfId="14899"/>
    <cellStyle name="Normal 14 35 16" xfId="14900"/>
    <cellStyle name="Normal 14 35 17" xfId="14901"/>
    <cellStyle name="Normal 14 35 18" xfId="14902"/>
    <cellStyle name="Normal 14 35 19" xfId="14903"/>
    <cellStyle name="Normal 14 35 2" xfId="14904"/>
    <cellStyle name="Normal 14 35 20" xfId="14905"/>
    <cellStyle name="Normal 14 35 21" xfId="14906"/>
    <cellStyle name="Normal 14 35 22" xfId="14907"/>
    <cellStyle name="Normal 14 35 23" xfId="14908"/>
    <cellStyle name="Normal 14 35 24" xfId="14909"/>
    <cellStyle name="Normal 14 35 25" xfId="14910"/>
    <cellStyle name="Normal 14 35 26" xfId="14911"/>
    <cellStyle name="Normal 14 35 3" xfId="14912"/>
    <cellStyle name="Normal 14 35 4" xfId="14913"/>
    <cellStyle name="Normal 14 35 5" xfId="14914"/>
    <cellStyle name="Normal 14 35 6" xfId="14915"/>
    <cellStyle name="Normal 14 35 7" xfId="14916"/>
    <cellStyle name="Normal 14 35 8" xfId="14917"/>
    <cellStyle name="Normal 14 35 9" xfId="14918"/>
    <cellStyle name="Normal 14 36" xfId="14919"/>
    <cellStyle name="Normal 14 37" xfId="14920"/>
    <cellStyle name="Normal 14 38" xfId="14921"/>
    <cellStyle name="Normal 14 39" xfId="14922"/>
    <cellStyle name="Normal 14 4" xfId="1741"/>
    <cellStyle name="Normal 14 4 2" xfId="14923"/>
    <cellStyle name="Normal 14 4 3" xfId="45374"/>
    <cellStyle name="Normal 14 40" xfId="14924"/>
    <cellStyle name="Normal 14 41" xfId="14925"/>
    <cellStyle name="Normal 14 42" xfId="14926"/>
    <cellStyle name="Normal 14 43" xfId="14927"/>
    <cellStyle name="Normal 14 44" xfId="14928"/>
    <cellStyle name="Normal 14 45" xfId="14929"/>
    <cellStyle name="Normal 14 46" xfId="14930"/>
    <cellStyle name="Normal 14 47" xfId="14931"/>
    <cellStyle name="Normal 14 48" xfId="14932"/>
    <cellStyle name="Normal 14 49" xfId="14933"/>
    <cellStyle name="Normal 14 5" xfId="1742"/>
    <cellStyle name="Normal 14 5 2" xfId="14934"/>
    <cellStyle name="Normal 14 5 3" xfId="45375"/>
    <cellStyle name="Normal 14 50" xfId="14935"/>
    <cellStyle name="Normal 14 51" xfId="14936"/>
    <cellStyle name="Normal 14 52" xfId="14937"/>
    <cellStyle name="Normal 14 53" xfId="14938"/>
    <cellStyle name="Normal 14 54" xfId="14939"/>
    <cellStyle name="Normal 14 55" xfId="14940"/>
    <cellStyle name="Normal 14 56" xfId="14941"/>
    <cellStyle name="Normal 14 57" xfId="14942"/>
    <cellStyle name="Normal 14 58" xfId="14943"/>
    <cellStyle name="Normal 14 59" xfId="14944"/>
    <cellStyle name="Normal 14 6" xfId="1743"/>
    <cellStyle name="Normal 14 6 10" xfId="36542"/>
    <cellStyle name="Normal 14 6 11" xfId="37430"/>
    <cellStyle name="Normal 14 6 12" xfId="40746"/>
    <cellStyle name="Normal 14 6 13" xfId="41362"/>
    <cellStyle name="Normal 14 6 14" xfId="35625"/>
    <cellStyle name="Normal 14 6 15" xfId="45376"/>
    <cellStyle name="Normal 14 6 2" xfId="1744"/>
    <cellStyle name="Normal 14 6 3" xfId="1745"/>
    <cellStyle name="Normal 14 6 3 10" xfId="40913"/>
    <cellStyle name="Normal 14 6 3 11" xfId="41529"/>
    <cellStyle name="Normal 14 6 3 12" xfId="35903"/>
    <cellStyle name="Normal 14 6 3 2" xfId="36210"/>
    <cellStyle name="Normal 14 6 3 2 10" xfId="41840"/>
    <cellStyle name="Normal 14 6 3 2 2" xfId="37802"/>
    <cellStyle name="Normal 14 6 3 2 3" xfId="38388"/>
    <cellStyle name="Normal 14 6 3 2 4" xfId="38913"/>
    <cellStyle name="Normal 14 6 3 2 5" xfId="39416"/>
    <cellStyle name="Normal 14 6 3 2 6" xfId="39878"/>
    <cellStyle name="Normal 14 6 3 2 7" xfId="40294"/>
    <cellStyle name="Normal 14 6 3 2 8" xfId="40645"/>
    <cellStyle name="Normal 14 6 3 2 9" xfId="41220"/>
    <cellStyle name="Normal 14 6 3 3" xfId="37499"/>
    <cellStyle name="Normal 14 6 3 4" xfId="38103"/>
    <cellStyle name="Normal 14 6 3 5" xfId="38626"/>
    <cellStyle name="Normal 14 6 3 6" xfId="39143"/>
    <cellStyle name="Normal 14 6 3 7" xfId="39619"/>
    <cellStyle name="Normal 14 6 3 8" xfId="40048"/>
    <cellStyle name="Normal 14 6 3 9" xfId="40418"/>
    <cellStyle name="Normal 14 6 4" xfId="14945"/>
    <cellStyle name="Normal 14 6 4 2" xfId="41054"/>
    <cellStyle name="Normal 14 6 4 3" xfId="41841"/>
    <cellStyle name="Normal 14 6 4 4" xfId="36044"/>
    <cellStyle name="Normal 14 6 5" xfId="36952"/>
    <cellStyle name="Normal 14 6 6" xfId="36893"/>
    <cellStyle name="Normal 14 6 7" xfId="37166"/>
    <cellStyle name="Normal 14 6 8" xfId="38034"/>
    <cellStyle name="Normal 14 6 9" xfId="36969"/>
    <cellStyle name="Normal 14 60" xfId="14946"/>
    <cellStyle name="Normal 14 61" xfId="14947"/>
    <cellStyle name="Normal 14 62" xfId="14948"/>
    <cellStyle name="Normal 14 63" xfId="14949"/>
    <cellStyle name="Normal 14 64" xfId="14950"/>
    <cellStyle name="Normal 14 65" xfId="14951"/>
    <cellStyle name="Normal 14 66" xfId="42173"/>
    <cellStyle name="Normal 14 67" xfId="45358"/>
    <cellStyle name="Normal 14 68" xfId="49734"/>
    <cellStyle name="Normal 14 7" xfId="1746"/>
    <cellStyle name="Normal 14 7 10" xfId="36909"/>
    <cellStyle name="Normal 14 7 11" xfId="36345"/>
    <cellStyle name="Normal 14 7 12" xfId="37680"/>
    <cellStyle name="Normal 14 7 13" xfId="39860"/>
    <cellStyle name="Normal 14 7 14" xfId="39489"/>
    <cellStyle name="Normal 14 7 15" xfId="40778"/>
    <cellStyle name="Normal 14 7 16" xfId="41394"/>
    <cellStyle name="Normal 14 7 17" xfId="35722"/>
    <cellStyle name="Normal 14 7 18" xfId="47658"/>
    <cellStyle name="Normal 14 7 2" xfId="1747"/>
    <cellStyle name="Normal 14 7 2 10" xfId="37462"/>
    <cellStyle name="Normal 14 7 2 11" xfId="40801"/>
    <cellStyle name="Normal 14 7 2 12" xfId="41417"/>
    <cellStyle name="Normal 14 7 2 13" xfId="35765"/>
    <cellStyle name="Normal 14 7 2 2" xfId="1748"/>
    <cellStyle name="Normal 14 7 2 2 10" xfId="40967"/>
    <cellStyle name="Normal 14 7 2 2 11" xfId="41583"/>
    <cellStyle name="Normal 14 7 2 2 12" xfId="35957"/>
    <cellStyle name="Normal 14 7 2 2 2" xfId="36264"/>
    <cellStyle name="Normal 14 7 2 2 2 2" xfId="41274"/>
    <cellStyle name="Normal 14 7 2 2 2 3" xfId="41842"/>
    <cellStyle name="Normal 14 7 2 2 3" xfId="37601"/>
    <cellStyle name="Normal 14 7 2 2 4" xfId="38198"/>
    <cellStyle name="Normal 14 7 2 2 5" xfId="38722"/>
    <cellStyle name="Normal 14 7 2 2 6" xfId="39229"/>
    <cellStyle name="Normal 14 7 2 2 7" xfId="39700"/>
    <cellStyle name="Normal 14 7 2 2 8" xfId="40121"/>
    <cellStyle name="Normal 14 7 2 2 9" xfId="40473"/>
    <cellStyle name="Normal 14 7 2 3" xfId="36098"/>
    <cellStyle name="Normal 14 7 2 3 10" xfId="41843"/>
    <cellStyle name="Normal 14 7 2 3 2" xfId="37804"/>
    <cellStyle name="Normal 14 7 2 3 3" xfId="38390"/>
    <cellStyle name="Normal 14 7 2 3 4" xfId="38915"/>
    <cellStyle name="Normal 14 7 2 3 5" xfId="39418"/>
    <cellStyle name="Normal 14 7 2 3 6" xfId="39880"/>
    <cellStyle name="Normal 14 7 2 3 7" xfId="40296"/>
    <cellStyle name="Normal 14 7 2 3 8" xfId="40647"/>
    <cellStyle name="Normal 14 7 2 3 9" xfId="41108"/>
    <cellStyle name="Normal 14 7 2 4" xfId="37182"/>
    <cellStyle name="Normal 14 7 2 5" xfId="36339"/>
    <cellStyle name="Normal 14 7 2 6" xfId="37672"/>
    <cellStyle name="Normal 14 7 2 7" xfId="36386"/>
    <cellStyle name="Normal 14 7 2 8" xfId="38369"/>
    <cellStyle name="Normal 14 7 2 9" xfId="39302"/>
    <cellStyle name="Normal 14 7 3" xfId="1749"/>
    <cellStyle name="Normal 14 7 3 10" xfId="36680"/>
    <cellStyle name="Normal 14 7 3 11" xfId="40824"/>
    <cellStyle name="Normal 14 7 3 12" xfId="41440"/>
    <cellStyle name="Normal 14 7 3 13" xfId="35795"/>
    <cellStyle name="Normal 14 7 3 2" xfId="1750"/>
    <cellStyle name="Normal 14 7 3 2 10" xfId="40990"/>
    <cellStyle name="Normal 14 7 3 2 11" xfId="41606"/>
    <cellStyle name="Normal 14 7 3 2 12" xfId="35980"/>
    <cellStyle name="Normal 14 7 3 2 2" xfId="36287"/>
    <cellStyle name="Normal 14 7 3 2 2 2" xfId="41297"/>
    <cellStyle name="Normal 14 7 3 2 2 3" xfId="41844"/>
    <cellStyle name="Normal 14 7 3 2 3" xfId="37624"/>
    <cellStyle name="Normal 14 7 3 2 4" xfId="38221"/>
    <cellStyle name="Normal 14 7 3 2 5" xfId="38745"/>
    <cellStyle name="Normal 14 7 3 2 6" xfId="39252"/>
    <cellStyle name="Normal 14 7 3 2 7" xfId="39723"/>
    <cellStyle name="Normal 14 7 3 2 8" xfId="40144"/>
    <cellStyle name="Normal 14 7 3 2 9" xfId="40496"/>
    <cellStyle name="Normal 14 7 3 3" xfId="36121"/>
    <cellStyle name="Normal 14 7 3 3 10" xfId="41845"/>
    <cellStyle name="Normal 14 7 3 3 2" xfId="37805"/>
    <cellStyle name="Normal 14 7 3 3 3" xfId="38391"/>
    <cellStyle name="Normal 14 7 3 3 4" xfId="38916"/>
    <cellStyle name="Normal 14 7 3 3 5" xfId="39419"/>
    <cellStyle name="Normal 14 7 3 3 6" xfId="39881"/>
    <cellStyle name="Normal 14 7 3 3 7" xfId="40297"/>
    <cellStyle name="Normal 14 7 3 3 8" xfId="40648"/>
    <cellStyle name="Normal 14 7 3 3 9" xfId="41131"/>
    <cellStyle name="Normal 14 7 3 4" xfId="37223"/>
    <cellStyle name="Normal 14 7 3 5" xfId="37419"/>
    <cellStyle name="Normal 14 7 3 6" xfId="37127"/>
    <cellStyle name="Normal 14 7 3 7" xfId="37894"/>
    <cellStyle name="Normal 14 7 3 8" xfId="38971"/>
    <cellStyle name="Normal 14 7 3 9" xfId="38056"/>
    <cellStyle name="Normal 14 7 4" xfId="1751"/>
    <cellStyle name="Normal 14 7 4 10" xfId="40088"/>
    <cellStyle name="Normal 14 7 4 11" xfId="40862"/>
    <cellStyle name="Normal 14 7 4 12" xfId="41478"/>
    <cellStyle name="Normal 14 7 4 13" xfId="35837"/>
    <cellStyle name="Normal 14 7 4 2" xfId="1752"/>
    <cellStyle name="Normal 14 7 4 2 10" xfId="41028"/>
    <cellStyle name="Normal 14 7 4 2 11" xfId="41644"/>
    <cellStyle name="Normal 14 7 4 2 12" xfId="36018"/>
    <cellStyle name="Normal 14 7 4 2 2" xfId="36325"/>
    <cellStyle name="Normal 14 7 4 2 2 2" xfId="41335"/>
    <cellStyle name="Normal 14 7 4 2 2 3" xfId="41846"/>
    <cellStyle name="Normal 14 7 4 2 3" xfId="37662"/>
    <cellStyle name="Normal 14 7 4 2 4" xfId="38259"/>
    <cellStyle name="Normal 14 7 4 2 5" xfId="38783"/>
    <cellStyle name="Normal 14 7 4 2 6" xfId="39290"/>
    <cellStyle name="Normal 14 7 4 2 7" xfId="39761"/>
    <cellStyle name="Normal 14 7 4 2 8" xfId="40182"/>
    <cellStyle name="Normal 14 7 4 2 9" xfId="40534"/>
    <cellStyle name="Normal 14 7 4 3" xfId="36159"/>
    <cellStyle name="Normal 14 7 4 3 10" xfId="41847"/>
    <cellStyle name="Normal 14 7 4 3 2" xfId="37806"/>
    <cellStyle name="Normal 14 7 4 3 3" xfId="38392"/>
    <cellStyle name="Normal 14 7 4 3 4" xfId="38917"/>
    <cellStyle name="Normal 14 7 4 3 5" xfId="39420"/>
    <cellStyle name="Normal 14 7 4 3 6" xfId="39882"/>
    <cellStyle name="Normal 14 7 4 3 7" xfId="40298"/>
    <cellStyle name="Normal 14 7 4 3 8" xfId="40649"/>
    <cellStyle name="Normal 14 7 4 3 9" xfId="41169"/>
    <cellStyle name="Normal 14 7 4 4" xfId="37275"/>
    <cellStyle name="Normal 14 7 4 5" xfId="36748"/>
    <cellStyle name="Normal 14 7 4 6" xfId="37955"/>
    <cellStyle name="Normal 14 7 4 7" xfId="37457"/>
    <cellStyle name="Normal 14 7 4 8" xfId="36715"/>
    <cellStyle name="Normal 14 7 4 9" xfId="39667"/>
    <cellStyle name="Normal 14 7 5" xfId="1753"/>
    <cellStyle name="Normal 14 7 5 10" xfId="40944"/>
    <cellStyle name="Normal 14 7 5 11" xfId="41560"/>
    <cellStyle name="Normal 14 7 5 12" xfId="35934"/>
    <cellStyle name="Normal 14 7 5 2" xfId="36241"/>
    <cellStyle name="Normal 14 7 5 2 10" xfId="41848"/>
    <cellStyle name="Normal 14 7 5 2 2" xfId="37807"/>
    <cellStyle name="Normal 14 7 5 2 3" xfId="38393"/>
    <cellStyle name="Normal 14 7 5 2 4" xfId="38918"/>
    <cellStyle name="Normal 14 7 5 2 5" xfId="39421"/>
    <cellStyle name="Normal 14 7 5 2 6" xfId="39883"/>
    <cellStyle name="Normal 14 7 5 2 7" xfId="40299"/>
    <cellStyle name="Normal 14 7 5 2 8" xfId="40650"/>
    <cellStyle name="Normal 14 7 5 2 9" xfId="41251"/>
    <cellStyle name="Normal 14 7 5 3" xfId="37575"/>
    <cellStyle name="Normal 14 7 5 4" xfId="38171"/>
    <cellStyle name="Normal 14 7 5 5" xfId="38696"/>
    <cellStyle name="Normal 14 7 5 6" xfId="39205"/>
    <cellStyle name="Normal 14 7 5 7" xfId="39676"/>
    <cellStyle name="Normal 14 7 5 8" xfId="40095"/>
    <cellStyle name="Normal 14 7 5 9" xfId="40450"/>
    <cellStyle name="Normal 14 7 6" xfId="1754"/>
    <cellStyle name="Normal 14 7 6 10" xfId="40885"/>
    <cellStyle name="Normal 14 7 6 11" xfId="41501"/>
    <cellStyle name="Normal 14 7 6 12" xfId="35870"/>
    <cellStyle name="Normal 14 7 6 2" xfId="36182"/>
    <cellStyle name="Normal 14 7 6 2 2" xfId="41192"/>
    <cellStyle name="Normal 14 7 6 2 3" xfId="41849"/>
    <cellStyle name="Normal 14 7 6 3" xfId="37315"/>
    <cellStyle name="Normal 14 7 6 4" xfId="37408"/>
    <cellStyle name="Normal 14 7 6 5" xfId="37464"/>
    <cellStyle name="Normal 14 7 6 6" xfId="39013"/>
    <cellStyle name="Normal 14 7 6 7" xfId="39507"/>
    <cellStyle name="Normal 14 7 6 8" xfId="39962"/>
    <cellStyle name="Normal 14 7 6 9" xfId="40085"/>
    <cellStyle name="Normal 14 7 7" xfId="14952"/>
    <cellStyle name="Normal 14 7 7 10" xfId="41850"/>
    <cellStyle name="Normal 14 7 7 11" xfId="36075"/>
    <cellStyle name="Normal 14 7 7 2" xfId="37803"/>
    <cellStyle name="Normal 14 7 7 3" xfId="38389"/>
    <cellStyle name="Normal 14 7 7 4" xfId="38914"/>
    <cellStyle name="Normal 14 7 7 5" xfId="39417"/>
    <cellStyle name="Normal 14 7 7 6" xfId="39879"/>
    <cellStyle name="Normal 14 7 7 7" xfId="40295"/>
    <cellStyle name="Normal 14 7 7 8" xfId="40646"/>
    <cellStyle name="Normal 14 7 7 9" xfId="41085"/>
    <cellStyle name="Normal 14 7 8" xfId="36947"/>
    <cellStyle name="Normal 14 7 9" xfId="36895"/>
    <cellStyle name="Normal 14 8" xfId="1755"/>
    <cellStyle name="Normal 14 8 2" xfId="14954"/>
    <cellStyle name="Normal 14 8 2 2" xfId="14955"/>
    <cellStyle name="Normal 14 8 2 2 2" xfId="14956"/>
    <cellStyle name="Normal 14 8 2 2 2 2" xfId="14957"/>
    <cellStyle name="Normal 14 8 2 2 2 3" xfId="14958"/>
    <cellStyle name="Normal 14 8 2 2 2 4" xfId="14959"/>
    <cellStyle name="Normal 14 8 2 2 2 5" xfId="14960"/>
    <cellStyle name="Normal 14 8 2 2 2 6" xfId="14961"/>
    <cellStyle name="Normal 14 8 2 2 3" xfId="14962"/>
    <cellStyle name="Normal 14 8 2 2 4" xfId="14963"/>
    <cellStyle name="Normal 14 8 2 2 5" xfId="14964"/>
    <cellStyle name="Normal 14 8 2 2 6" xfId="14965"/>
    <cellStyle name="Normal 14 8 2 3" xfId="14966"/>
    <cellStyle name="Normal 14 8 2 4" xfId="14967"/>
    <cellStyle name="Normal 14 8 2 5" xfId="14968"/>
    <cellStyle name="Normal 14 8 2 6" xfId="14969"/>
    <cellStyle name="Normal 14 8 2 7" xfId="14970"/>
    <cellStyle name="Normal 14 8 3" xfId="14971"/>
    <cellStyle name="Normal 14 8 4" xfId="14972"/>
    <cellStyle name="Normal 14 8 5" xfId="14973"/>
    <cellStyle name="Normal 14 8 6" xfId="14974"/>
    <cellStyle name="Normal 14 8 7" xfId="14975"/>
    <cellStyle name="Normal 14 8 8" xfId="14953"/>
    <cellStyle name="Normal 14 9" xfId="1756"/>
    <cellStyle name="Normal 14 9 10" xfId="38272"/>
    <cellStyle name="Normal 14 9 11" xfId="40838"/>
    <cellStyle name="Normal 14 9 12" xfId="41454"/>
    <cellStyle name="Normal 14 9 13" xfId="35812"/>
    <cellStyle name="Normal 14 9 2" xfId="1757"/>
    <cellStyle name="Normal 14 9 2 10" xfId="41004"/>
    <cellStyle name="Normal 14 9 2 11" xfId="41620"/>
    <cellStyle name="Normal 14 9 2 12" xfId="35994"/>
    <cellStyle name="Normal 14 9 2 2" xfId="36301"/>
    <cellStyle name="Normal 14 9 2 2 2" xfId="41311"/>
    <cellStyle name="Normal 14 9 2 2 3" xfId="41851"/>
    <cellStyle name="Normal 14 9 2 3" xfId="37638"/>
    <cellStyle name="Normal 14 9 2 4" xfId="38235"/>
    <cellStyle name="Normal 14 9 2 5" xfId="38759"/>
    <cellStyle name="Normal 14 9 2 6" xfId="39266"/>
    <cellStyle name="Normal 14 9 2 7" xfId="39737"/>
    <cellStyle name="Normal 14 9 2 8" xfId="40158"/>
    <cellStyle name="Normal 14 9 2 9" xfId="40510"/>
    <cellStyle name="Normal 14 9 3" xfId="14976"/>
    <cellStyle name="Normal 14 9 3 10" xfId="41852"/>
    <cellStyle name="Normal 14 9 3 11" xfId="36135"/>
    <cellStyle name="Normal 14 9 3 2" xfId="37808"/>
    <cellStyle name="Normal 14 9 3 3" xfId="38394"/>
    <cellStyle name="Normal 14 9 3 4" xfId="38919"/>
    <cellStyle name="Normal 14 9 3 5" xfId="39422"/>
    <cellStyle name="Normal 14 9 3 6" xfId="39884"/>
    <cellStyle name="Normal 14 9 3 7" xfId="40300"/>
    <cellStyle name="Normal 14 9 3 8" xfId="40651"/>
    <cellStyle name="Normal 14 9 3 9" xfId="41145"/>
    <cellStyle name="Normal 14 9 4" xfId="37247"/>
    <cellStyle name="Normal 14 9 5" xfId="36599"/>
    <cellStyle name="Normal 14 9 6" xfId="38160"/>
    <cellStyle name="Normal 14 9 7" xfId="36665"/>
    <cellStyle name="Normal 14 9 8" xfId="38479"/>
    <cellStyle name="Normal 14 9 9" xfId="39008"/>
    <cellStyle name="Normal 14_Final Fixed Assets 2010 " xfId="14977"/>
    <cellStyle name="Normal 140" xfId="14978"/>
    <cellStyle name="Normal 140 2" xfId="45377"/>
    <cellStyle name="Normal 141" xfId="14979"/>
    <cellStyle name="Normal 141 2" xfId="45378"/>
    <cellStyle name="Normal 142" xfId="2559"/>
    <cellStyle name="Normal 142 2" xfId="14980"/>
    <cellStyle name="Normal 142 3" xfId="45379"/>
    <cellStyle name="Normal 143" xfId="2560"/>
    <cellStyle name="Normal 143 2" xfId="14981"/>
    <cellStyle name="Normal 143 3" xfId="45380"/>
    <cellStyle name="Normal 144" xfId="14982"/>
    <cellStyle name="Normal 144 2" xfId="45381"/>
    <cellStyle name="Normal 144 3" xfId="48276"/>
    <cellStyle name="Normal 144 4" xfId="49598"/>
    <cellStyle name="Normal 145" xfId="14983"/>
    <cellStyle name="Normal 145 2" xfId="45382"/>
    <cellStyle name="Normal 145 2 2" xfId="49686"/>
    <cellStyle name="Normal 146" xfId="14984"/>
    <cellStyle name="Normal 146 2" xfId="45383"/>
    <cellStyle name="Normal 147" xfId="14985"/>
    <cellStyle name="Normal 147 2" xfId="45384"/>
    <cellStyle name="Normal 148" xfId="14986"/>
    <cellStyle name="Normal 148 2" xfId="45385"/>
    <cellStyle name="Normal 149" xfId="14987"/>
    <cellStyle name="Normal 149 2" xfId="45386"/>
    <cellStyle name="Normal 15" xfId="355"/>
    <cellStyle name="Normal 15 10" xfId="2386"/>
    <cellStyle name="Normal 15 11" xfId="2697"/>
    <cellStyle name="Normal 15 12" xfId="42174"/>
    <cellStyle name="Normal 15 13" xfId="45387"/>
    <cellStyle name="Normal 15 14" xfId="47927"/>
    <cellStyle name="Normal 15 15" xfId="49735"/>
    <cellStyle name="Normal 15 2" xfId="754"/>
    <cellStyle name="Normal 15 2 10" xfId="45388"/>
    <cellStyle name="Normal 15 2 11" xfId="48178"/>
    <cellStyle name="Normal 15 2 2" xfId="1758"/>
    <cellStyle name="Normal 15 2 2 2" xfId="1759"/>
    <cellStyle name="Normal 15 2 2 2 2" xfId="1760"/>
    <cellStyle name="Normal 15 2 2 2 2 2" xfId="14988"/>
    <cellStyle name="Normal 15 2 2 2 2 3" xfId="14989"/>
    <cellStyle name="Normal 15 2 2 2 2 4" xfId="14990"/>
    <cellStyle name="Normal 15 2 2 2 2 5" xfId="14991"/>
    <cellStyle name="Normal 15 2 2 2 2 6" xfId="14992"/>
    <cellStyle name="Normal 15 2 2 2 2 7" xfId="14993"/>
    <cellStyle name="Normal 15 2 2 2 3" xfId="14994"/>
    <cellStyle name="Normal 15 2 2 2 4" xfId="14995"/>
    <cellStyle name="Normal 15 2 2 2 5" xfId="14996"/>
    <cellStyle name="Normal 15 2 2 2 6" xfId="14997"/>
    <cellStyle name="Normal 15 2 2 2 7" xfId="14998"/>
    <cellStyle name="Normal 15 2 2 3" xfId="1761"/>
    <cellStyle name="Normal 15 2 2 3 2" xfId="14999"/>
    <cellStyle name="Normal 15 2 2 4" xfId="1762"/>
    <cellStyle name="Normal 15 2 2 4 2" xfId="15000"/>
    <cellStyle name="Normal 15 2 2 5" xfId="1763"/>
    <cellStyle name="Normal 15 2 2 5 2" xfId="15001"/>
    <cellStyle name="Normal 15 2 2 6" xfId="1764"/>
    <cellStyle name="Normal 15 2 2 6 2" xfId="15002"/>
    <cellStyle name="Normal 15 2 2 7" xfId="1765"/>
    <cellStyle name="Normal 15 2 2 7 2" xfId="15003"/>
    <cellStyle name="Normal 15 2 2 8" xfId="1766"/>
    <cellStyle name="Normal 15 2 2 9" xfId="15004"/>
    <cellStyle name="Normal 15 2 3" xfId="1767"/>
    <cellStyle name="Normal 15 2 3 2" xfId="15005"/>
    <cellStyle name="Normal 15 2 4" xfId="1768"/>
    <cellStyle name="Normal 15 2 4 2" xfId="15006"/>
    <cellStyle name="Normal 15 2 5" xfId="1769"/>
    <cellStyle name="Normal 15 2 5 2" xfId="15007"/>
    <cellStyle name="Normal 15 2 6" xfId="15008"/>
    <cellStyle name="Normal 15 2 7" xfId="15009"/>
    <cellStyle name="Normal 15 2 8" xfId="15010"/>
    <cellStyle name="Normal 15 2 9" xfId="15011"/>
    <cellStyle name="Normal 15 3" xfId="1770"/>
    <cellStyle name="Normal 15 3 2" xfId="15012"/>
    <cellStyle name="Normal 15 3 3" xfId="45389"/>
    <cellStyle name="Normal 15 3 4" xfId="48445"/>
    <cellStyle name="Normal 15 3 5" xfId="49658"/>
    <cellStyle name="Normal 15 4" xfId="1771"/>
    <cellStyle name="Normal 15 4 2" xfId="15013"/>
    <cellStyle name="Normal 15 4 2 2" xfId="45392"/>
    <cellStyle name="Normal 15 4 2 3" xfId="45391"/>
    <cellStyle name="Normal 15 4 3" xfId="45393"/>
    <cellStyle name="Normal 15 4 4" xfId="45394"/>
    <cellStyle name="Normal 15 4 5" xfId="45390"/>
    <cellStyle name="Normal 15 5" xfId="1772"/>
    <cellStyle name="Normal 15 5 2" xfId="15014"/>
    <cellStyle name="Normal 15 5 3" xfId="45395"/>
    <cellStyle name="Normal 15 6" xfId="1773"/>
    <cellStyle name="Normal 15 6 2" xfId="15015"/>
    <cellStyle name="Normal 15 6 3" xfId="47671"/>
    <cellStyle name="Normal 15 7" xfId="1774"/>
    <cellStyle name="Normal 15 8" xfId="1775"/>
    <cellStyle name="Normal 15 9" xfId="1776"/>
    <cellStyle name="Normal 15 9 2" xfId="41967"/>
    <cellStyle name="Normal 15_1. AISF Accounts - Dec 2013" xfId="45396"/>
    <cellStyle name="Normal 150" xfId="1777"/>
    <cellStyle name="Normal 150 2" xfId="15017"/>
    <cellStyle name="Normal 150 3" xfId="15016"/>
    <cellStyle name="Normal 150 4" xfId="45397"/>
    <cellStyle name="Normal 151" xfId="15018"/>
    <cellStyle name="Normal 151 2" xfId="45398"/>
    <cellStyle name="Normal 152" xfId="15019"/>
    <cellStyle name="Normal 152 2" xfId="45399"/>
    <cellStyle name="Normal 153" xfId="1778"/>
    <cellStyle name="Normal 153 2" xfId="15021"/>
    <cellStyle name="Normal 153 3" xfId="15020"/>
    <cellStyle name="Normal 153 4" xfId="45400"/>
    <cellStyle name="Normal 154" xfId="15022"/>
    <cellStyle name="Normal 154 2" xfId="45401"/>
    <cellStyle name="Normal 155" xfId="15023"/>
    <cellStyle name="Normal 155 2" xfId="45402"/>
    <cellStyle name="Normal 156" xfId="15024"/>
    <cellStyle name="Normal 156 2" xfId="45403"/>
    <cellStyle name="Normal 157" xfId="1779"/>
    <cellStyle name="Normal 157 2" xfId="15026"/>
    <cellStyle name="Normal 157 3" xfId="15025"/>
    <cellStyle name="Normal 157 4" xfId="45404"/>
    <cellStyle name="Normal 158" xfId="15027"/>
    <cellStyle name="Normal 158 2" xfId="45405"/>
    <cellStyle name="Normal 159" xfId="1780"/>
    <cellStyle name="Normal 159 2" xfId="15029"/>
    <cellStyle name="Normal 159 3" xfId="15028"/>
    <cellStyle name="Normal 159 4" xfId="45406"/>
    <cellStyle name="Normal 16" xfId="518"/>
    <cellStyle name="Normal 16 10" xfId="2387"/>
    <cellStyle name="Normal 16 10 2" xfId="15030"/>
    <cellStyle name="Normal 16 11" xfId="15031"/>
    <cellStyle name="Normal 16 12" xfId="15032"/>
    <cellStyle name="Normal 16 13" xfId="15033"/>
    <cellStyle name="Normal 16 14" xfId="15034"/>
    <cellStyle name="Normal 16 15" xfId="15035"/>
    <cellStyle name="Normal 16 16" xfId="15036"/>
    <cellStyle name="Normal 16 17" xfId="15037"/>
    <cellStyle name="Normal 16 18" xfId="15038"/>
    <cellStyle name="Normal 16 19" xfId="15039"/>
    <cellStyle name="Normal 16 2" xfId="1781"/>
    <cellStyle name="Normal 16 2 10" xfId="1782"/>
    <cellStyle name="Normal 16 2 10 2" xfId="15040"/>
    <cellStyle name="Normal 16 2 11" xfId="1783"/>
    <cellStyle name="Normal 16 2 11 10" xfId="40897"/>
    <cellStyle name="Normal 16 2 11 11" xfId="41513"/>
    <cellStyle name="Normal 16 2 11 12" xfId="35887"/>
    <cellStyle name="Normal 16 2 11 2" xfId="15041"/>
    <cellStyle name="Normal 16 2 11 2 10" xfId="41853"/>
    <cellStyle name="Normal 16 2 11 2 11" xfId="36194"/>
    <cellStyle name="Normal 16 2 11 2 2" xfId="37810"/>
    <cellStyle name="Normal 16 2 11 2 3" xfId="38396"/>
    <cellStyle name="Normal 16 2 11 2 4" xfId="38921"/>
    <cellStyle name="Normal 16 2 11 2 5" xfId="39424"/>
    <cellStyle name="Normal 16 2 11 2 6" xfId="39886"/>
    <cellStyle name="Normal 16 2 11 2 7" xfId="40302"/>
    <cellStyle name="Normal 16 2 11 2 8" xfId="40653"/>
    <cellStyle name="Normal 16 2 11 2 9" xfId="41204"/>
    <cellStyle name="Normal 16 2 11 3" xfId="37435"/>
    <cellStyle name="Normal 16 2 11 4" xfId="38038"/>
    <cellStyle name="Normal 16 2 11 5" xfId="36973"/>
    <cellStyle name="Normal 16 2 11 6" xfId="38421"/>
    <cellStyle name="Normal 16 2 11 7" xfId="36803"/>
    <cellStyle name="Normal 16 2 11 8" xfId="38990"/>
    <cellStyle name="Normal 16 2 11 9" xfId="38803"/>
    <cellStyle name="Normal 16 2 12" xfId="1784"/>
    <cellStyle name="Normal 16 2 12 10" xfId="40883"/>
    <cellStyle name="Normal 16 2 12 11" xfId="41499"/>
    <cellStyle name="Normal 16 2 12 12" xfId="35868"/>
    <cellStyle name="Normal 16 2 12 2" xfId="15042"/>
    <cellStyle name="Normal 16 2 12 2 2" xfId="41190"/>
    <cellStyle name="Normal 16 2 12 2 3" xfId="41854"/>
    <cellStyle name="Normal 16 2 12 2 4" xfId="36180"/>
    <cellStyle name="Normal 16 2 12 3" xfId="37313"/>
    <cellStyle name="Normal 16 2 12 4" xfId="36743"/>
    <cellStyle name="Normal 16 2 12 5" xfId="38018"/>
    <cellStyle name="Normal 16 2 12 6" xfId="38677"/>
    <cellStyle name="Normal 16 2 12 7" xfId="39504"/>
    <cellStyle name="Normal 16 2 12 8" xfId="39964"/>
    <cellStyle name="Normal 16 2 12 9" xfId="39955"/>
    <cellStyle name="Normal 16 2 13" xfId="15043"/>
    <cellStyle name="Normal 16 2 13 10" xfId="41855"/>
    <cellStyle name="Normal 16 2 13 11" xfId="36028"/>
    <cellStyle name="Normal 16 2 13 2" xfId="37809"/>
    <cellStyle name="Normal 16 2 13 3" xfId="38395"/>
    <cellStyle name="Normal 16 2 13 4" xfId="38920"/>
    <cellStyle name="Normal 16 2 13 5" xfId="39423"/>
    <cellStyle name="Normal 16 2 13 6" xfId="39885"/>
    <cellStyle name="Normal 16 2 13 7" xfId="40301"/>
    <cellStyle name="Normal 16 2 13 8" xfId="40652"/>
    <cellStyle name="Normal 16 2 13 9" xfId="41038"/>
    <cellStyle name="Normal 16 2 14" xfId="15044"/>
    <cellStyle name="Normal 16 2 14 2" xfId="36569"/>
    <cellStyle name="Normal 16 2 15" xfId="15045"/>
    <cellStyle name="Normal 16 2 15 2" xfId="37866"/>
    <cellStyle name="Normal 16 2 16" xfId="15046"/>
    <cellStyle name="Normal 16 2 16 2" xfId="36848"/>
    <cellStyle name="Normal 16 2 17" xfId="15047"/>
    <cellStyle name="Normal 16 2 17 2" xfId="36642"/>
    <cellStyle name="Normal 16 2 18" xfId="15048"/>
    <cellStyle name="Normal 16 2 18 2" xfId="36991"/>
    <cellStyle name="Normal 16 2 19" xfId="15049"/>
    <cellStyle name="Normal 16 2 19 2" xfId="37393"/>
    <cellStyle name="Normal 16 2 2" xfId="1785"/>
    <cellStyle name="Normal 16 2 2 10" xfId="15051"/>
    <cellStyle name="Normal 16 2 2 10 2" xfId="36960"/>
    <cellStyle name="Normal 16 2 2 11" xfId="15052"/>
    <cellStyle name="Normal 16 2 2 11 2" xfId="37366"/>
    <cellStyle name="Normal 16 2 2 12" xfId="15053"/>
    <cellStyle name="Normal 16 2 2 12 2" xfId="37370"/>
    <cellStyle name="Normal 16 2 2 13" xfId="15054"/>
    <cellStyle name="Normal 16 2 2 13 2" xfId="37420"/>
    <cellStyle name="Normal 16 2 2 14" xfId="15055"/>
    <cellStyle name="Normal 16 2 2 14 2" xfId="37291"/>
    <cellStyle name="Normal 16 2 2 15" xfId="15056"/>
    <cellStyle name="Normal 16 2 2 15 2" xfId="38269"/>
    <cellStyle name="Normal 16 2 2 16" xfId="15057"/>
    <cellStyle name="Normal 16 2 2 16 2" xfId="38562"/>
    <cellStyle name="Normal 16 2 2 17" xfId="15058"/>
    <cellStyle name="Normal 16 2 2 17 2" xfId="40740"/>
    <cellStyle name="Normal 16 2 2 18" xfId="15059"/>
    <cellStyle name="Normal 16 2 2 18 2" xfId="41356"/>
    <cellStyle name="Normal 16 2 2 19" xfId="15060"/>
    <cellStyle name="Normal 16 2 2 2" xfId="1786"/>
    <cellStyle name="Normal 16 2 2 2 10" xfId="15062"/>
    <cellStyle name="Normal 16 2 2 2 10 2" xfId="39833"/>
    <cellStyle name="Normal 16 2 2 2 11" xfId="15063"/>
    <cellStyle name="Normal 16 2 2 2 11 2" xfId="39616"/>
    <cellStyle name="Normal 16 2 2 2 12" xfId="15064"/>
    <cellStyle name="Normal 16 2 2 2 12 2" xfId="40754"/>
    <cellStyle name="Normal 16 2 2 2 13" xfId="15065"/>
    <cellStyle name="Normal 16 2 2 2 13 2" xfId="41370"/>
    <cellStyle name="Normal 16 2 2 2 14" xfId="15066"/>
    <cellStyle name="Normal 16 2 2 2 15" xfId="15067"/>
    <cellStyle name="Normal 16 2 2 2 16" xfId="15068"/>
    <cellStyle name="Normal 16 2 2 2 17" xfId="15069"/>
    <cellStyle name="Normal 16 2 2 2 18" xfId="15070"/>
    <cellStyle name="Normal 16 2 2 2 19" xfId="15071"/>
    <cellStyle name="Normal 16 2 2 2 2" xfId="1787"/>
    <cellStyle name="Normal 16 2 2 2 2 10" xfId="15073"/>
    <cellStyle name="Normal 16 2 2 2 2 10 2" xfId="39503"/>
    <cellStyle name="Normal 16 2 2 2 2 11" xfId="15074"/>
    <cellStyle name="Normal 16 2 2 2 2 11 2" xfId="39958"/>
    <cellStyle name="Normal 16 2 2 2 2 12" xfId="15075"/>
    <cellStyle name="Normal 16 2 2 2 2 12 2" xfId="40084"/>
    <cellStyle name="Normal 16 2 2 2 2 13" xfId="15076"/>
    <cellStyle name="Normal 16 2 2 2 2 13 2" xfId="40728"/>
    <cellStyle name="Normal 16 2 2 2 2 14" xfId="15077"/>
    <cellStyle name="Normal 16 2 2 2 2 14 2" xfId="41344"/>
    <cellStyle name="Normal 16 2 2 2 2 15" xfId="15078"/>
    <cellStyle name="Normal 16 2 2 2 2 16" xfId="15079"/>
    <cellStyle name="Normal 16 2 2 2 2 17" xfId="15080"/>
    <cellStyle name="Normal 16 2 2 2 2 18" xfId="15081"/>
    <cellStyle name="Normal 16 2 2 2 2 19" xfId="15082"/>
    <cellStyle name="Normal 16 2 2 2 2 2" xfId="1788"/>
    <cellStyle name="Normal 16 2 2 2 2 2 10" xfId="40476"/>
    <cellStyle name="Normal 16 2 2 2 2 2 11" xfId="40804"/>
    <cellStyle name="Normal 16 2 2 2 2 2 12" xfId="41420"/>
    <cellStyle name="Normal 16 2 2 2 2 2 13" xfId="35768"/>
    <cellStyle name="Normal 16 2 2 2 2 2 2" xfId="1789"/>
    <cellStyle name="Normal 16 2 2 2 2 2 2 10" xfId="40970"/>
    <cellStyle name="Normal 16 2 2 2 2 2 2 11" xfId="41586"/>
    <cellStyle name="Normal 16 2 2 2 2 2 2 12" xfId="35960"/>
    <cellStyle name="Normal 16 2 2 2 2 2 2 2" xfId="36267"/>
    <cellStyle name="Normal 16 2 2 2 2 2 2 2 2" xfId="41277"/>
    <cellStyle name="Normal 16 2 2 2 2 2 2 2 3" xfId="41856"/>
    <cellStyle name="Normal 16 2 2 2 2 2 2 3" xfId="37814"/>
    <cellStyle name="Normal 16 2 2 2 2 2 2 4" xfId="38400"/>
    <cellStyle name="Normal 16 2 2 2 2 2 2 5" xfId="38925"/>
    <cellStyle name="Normal 16 2 2 2 2 2 2 6" xfId="39428"/>
    <cellStyle name="Normal 16 2 2 2 2 2 2 7" xfId="39890"/>
    <cellStyle name="Normal 16 2 2 2 2 2 2 8" xfId="40306"/>
    <cellStyle name="Normal 16 2 2 2 2 2 2 9" xfId="40657"/>
    <cellStyle name="Normal 16 2 2 2 2 2 3" xfId="15083"/>
    <cellStyle name="Normal 16 2 2 2 2 2 3 10" xfId="41857"/>
    <cellStyle name="Normal 16 2 2 2 2 2 3 11" xfId="36101"/>
    <cellStyle name="Normal 16 2 2 2 2 2 3 2" xfId="37965"/>
    <cellStyle name="Normal 16 2 2 2 2 2 3 3" xfId="38526"/>
    <cellStyle name="Normal 16 2 2 2 2 2 3 4" xfId="39053"/>
    <cellStyle name="Normal 16 2 2 2 2 2 3 5" xfId="39537"/>
    <cellStyle name="Normal 16 2 2 2 2 2 3 6" xfId="39990"/>
    <cellStyle name="Normal 16 2 2 2 2 2 3 7" xfId="40385"/>
    <cellStyle name="Normal 16 2 2 2 2 2 3 8" xfId="40715"/>
    <cellStyle name="Normal 16 2 2 2 2 2 3 9" xfId="41111"/>
    <cellStyle name="Normal 16 2 2 2 2 2 4" xfId="37604"/>
    <cellStyle name="Normal 16 2 2 2 2 2 5" xfId="38201"/>
    <cellStyle name="Normal 16 2 2 2 2 2 6" xfId="38725"/>
    <cellStyle name="Normal 16 2 2 2 2 2 7" xfId="39232"/>
    <cellStyle name="Normal 16 2 2 2 2 2 8" xfId="39703"/>
    <cellStyle name="Normal 16 2 2 2 2 2 9" xfId="40124"/>
    <cellStyle name="Normal 16 2 2 2 2 20" xfId="15084"/>
    <cellStyle name="Normal 16 2 2 2 2 21" xfId="15085"/>
    <cellStyle name="Normal 16 2 2 2 2 22" xfId="15086"/>
    <cellStyle name="Normal 16 2 2 2 2 23" xfId="15087"/>
    <cellStyle name="Normal 16 2 2 2 2 24" xfId="15088"/>
    <cellStyle name="Normal 16 2 2 2 2 25" xfId="15089"/>
    <cellStyle name="Normal 16 2 2 2 2 26" xfId="15090"/>
    <cellStyle name="Normal 16 2 2 2 2 27" xfId="15072"/>
    <cellStyle name="Normal 16 2 2 2 2 28" xfId="35549"/>
    <cellStyle name="Normal 16 2 2 2 2 3" xfId="1790"/>
    <cellStyle name="Normal 16 2 2 2 2 3 10" xfId="40895"/>
    <cellStyle name="Normal 16 2 2 2 2 3 11" xfId="41511"/>
    <cellStyle name="Normal 16 2 2 2 2 3 12" xfId="35885"/>
    <cellStyle name="Normal 16 2 2 2 2 3 2" xfId="15091"/>
    <cellStyle name="Normal 16 2 2 2 2 3 2 10" xfId="41858"/>
    <cellStyle name="Normal 16 2 2 2 2 3 2 11" xfId="36192"/>
    <cellStyle name="Normal 16 2 2 2 2 3 2 2" xfId="37815"/>
    <cellStyle name="Normal 16 2 2 2 2 3 2 3" xfId="38401"/>
    <cellStyle name="Normal 16 2 2 2 2 3 2 4" xfId="38926"/>
    <cellStyle name="Normal 16 2 2 2 2 3 2 5" xfId="39429"/>
    <cellStyle name="Normal 16 2 2 2 2 3 2 6" xfId="39891"/>
    <cellStyle name="Normal 16 2 2 2 2 3 2 7" xfId="40307"/>
    <cellStyle name="Normal 16 2 2 2 2 3 2 8" xfId="40658"/>
    <cellStyle name="Normal 16 2 2 2 2 3 2 9" xfId="41202"/>
    <cellStyle name="Normal 16 2 2 2 2 3 3" xfId="37398"/>
    <cellStyle name="Normal 16 2 2 2 2 3 4" xfId="36714"/>
    <cellStyle name="Normal 16 2 2 2 2 3 5" xfId="36662"/>
    <cellStyle name="Normal 16 2 2 2 2 3 6" xfId="38571"/>
    <cellStyle name="Normal 16 2 2 2 2 3 7" xfId="37349"/>
    <cellStyle name="Normal 16 2 2 2 2 3 8" xfId="36853"/>
    <cellStyle name="Normal 16 2 2 2 2 3 9" xfId="40083"/>
    <cellStyle name="Normal 16 2 2 2 2 4" xfId="1791"/>
    <cellStyle name="Normal 16 2 2 2 2 4 10" xfId="40893"/>
    <cellStyle name="Normal 16 2 2 2 2 4 11" xfId="41509"/>
    <cellStyle name="Normal 16 2 2 2 2 4 12" xfId="35878"/>
    <cellStyle name="Normal 16 2 2 2 2 4 2" xfId="15092"/>
    <cellStyle name="Normal 16 2 2 2 2 4 2 2" xfId="41200"/>
    <cellStyle name="Normal 16 2 2 2 2 4 2 3" xfId="41859"/>
    <cellStyle name="Normal 16 2 2 2 2 4 2 4" xfId="36190"/>
    <cellStyle name="Normal 16 2 2 2 2 4 3" xfId="37813"/>
    <cellStyle name="Normal 16 2 2 2 2 4 4" xfId="38399"/>
    <cellStyle name="Normal 16 2 2 2 2 4 5" xfId="38924"/>
    <cellStyle name="Normal 16 2 2 2 2 4 6" xfId="39427"/>
    <cellStyle name="Normal 16 2 2 2 2 4 7" xfId="39889"/>
    <cellStyle name="Normal 16 2 2 2 2 4 8" xfId="40305"/>
    <cellStyle name="Normal 16 2 2 2 2 4 9" xfId="40656"/>
    <cellStyle name="Normal 16 2 2 2 2 5" xfId="15093"/>
    <cellStyle name="Normal 16 2 2 2 2 5 10" xfId="41860"/>
    <cellStyle name="Normal 16 2 2 2 2 5 11" xfId="36026"/>
    <cellStyle name="Normal 16 2 2 2 2 5 2" xfId="37964"/>
    <cellStyle name="Normal 16 2 2 2 2 5 3" xfId="38525"/>
    <cellStyle name="Normal 16 2 2 2 2 5 4" xfId="39052"/>
    <cellStyle name="Normal 16 2 2 2 2 5 5" xfId="39536"/>
    <cellStyle name="Normal 16 2 2 2 2 5 6" xfId="39989"/>
    <cellStyle name="Normal 16 2 2 2 2 5 7" xfId="40384"/>
    <cellStyle name="Normal 16 2 2 2 2 5 8" xfId="40714"/>
    <cellStyle name="Normal 16 2 2 2 2 5 9" xfId="41036"/>
    <cellStyle name="Normal 16 2 2 2 2 6" xfId="15094"/>
    <cellStyle name="Normal 16 2 2 2 2 6 2" xfId="37325"/>
    <cellStyle name="Normal 16 2 2 2 2 7" xfId="15095"/>
    <cellStyle name="Normal 16 2 2 2 2 7 2" xfId="37895"/>
    <cellStyle name="Normal 16 2 2 2 2 8" xfId="15096"/>
    <cellStyle name="Normal 16 2 2 2 2 8 2" xfId="37961"/>
    <cellStyle name="Normal 16 2 2 2 2 9" xfId="15097"/>
    <cellStyle name="Normal 16 2 2 2 2 9 2" xfId="39009"/>
    <cellStyle name="Normal 16 2 2 2 20" xfId="15098"/>
    <cellStyle name="Normal 16 2 2 2 21" xfId="15099"/>
    <cellStyle name="Normal 16 2 2 2 22" xfId="15100"/>
    <cellStyle name="Normal 16 2 2 2 23" xfId="15101"/>
    <cellStyle name="Normal 16 2 2 2 24" xfId="15102"/>
    <cellStyle name="Normal 16 2 2 2 25" xfId="15103"/>
    <cellStyle name="Normal 16 2 2 2 26" xfId="15104"/>
    <cellStyle name="Normal 16 2 2 2 27" xfId="15105"/>
    <cellStyle name="Normal 16 2 2 2 28" xfId="15061"/>
    <cellStyle name="Normal 16 2 2 2 29" xfId="35633"/>
    <cellStyle name="Normal 16 2 2 2 3" xfId="1792"/>
    <cellStyle name="Normal 16 2 2 2 3 10" xfId="40921"/>
    <cellStyle name="Normal 16 2 2 2 3 11" xfId="41537"/>
    <cellStyle name="Normal 16 2 2 2 3 12" xfId="35911"/>
    <cellStyle name="Normal 16 2 2 2 3 2" xfId="15106"/>
    <cellStyle name="Normal 16 2 2 2 3 2 2" xfId="41228"/>
    <cellStyle name="Normal 16 2 2 2 3 2 3" xfId="41861"/>
    <cellStyle name="Normal 16 2 2 2 3 2 4" xfId="36218"/>
    <cellStyle name="Normal 16 2 2 2 3 3" xfId="37507"/>
    <cellStyle name="Normal 16 2 2 2 3 4" xfId="38111"/>
    <cellStyle name="Normal 16 2 2 2 3 5" xfId="38634"/>
    <cellStyle name="Normal 16 2 2 2 3 6" xfId="39151"/>
    <cellStyle name="Normal 16 2 2 2 3 7" xfId="39627"/>
    <cellStyle name="Normal 16 2 2 2 3 8" xfId="40056"/>
    <cellStyle name="Normal 16 2 2 2 3 9" xfId="40426"/>
    <cellStyle name="Normal 16 2 2 2 4" xfId="15107"/>
    <cellStyle name="Normal 16 2 2 2 4 10" xfId="41862"/>
    <cellStyle name="Normal 16 2 2 2 4 11" xfId="36052"/>
    <cellStyle name="Normal 16 2 2 2 4 2" xfId="37812"/>
    <cellStyle name="Normal 16 2 2 2 4 3" xfId="38398"/>
    <cellStyle name="Normal 16 2 2 2 4 4" xfId="38923"/>
    <cellStyle name="Normal 16 2 2 2 4 5" xfId="39426"/>
    <cellStyle name="Normal 16 2 2 2 4 6" xfId="39888"/>
    <cellStyle name="Normal 16 2 2 2 4 7" xfId="40304"/>
    <cellStyle name="Normal 16 2 2 2 4 8" xfId="40655"/>
    <cellStyle name="Normal 16 2 2 2 4 9" xfId="41062"/>
    <cellStyle name="Normal 16 2 2 2 5" xfId="15108"/>
    <cellStyle name="Normal 16 2 2 2 5 2" xfId="37185"/>
    <cellStyle name="Normal 16 2 2 2 6" xfId="15109"/>
    <cellStyle name="Normal 16 2 2 2 6 2" xfId="37425"/>
    <cellStyle name="Normal 16 2 2 2 7" xfId="15110"/>
    <cellStyle name="Normal 16 2 2 2 7 2" xfId="36455"/>
    <cellStyle name="Normal 16 2 2 2 8" xfId="15111"/>
    <cellStyle name="Normal 16 2 2 2 8 2" xfId="36387"/>
    <cellStyle name="Normal 16 2 2 2 9" xfId="15112"/>
    <cellStyle name="Normal 16 2 2 2 9 2" xfId="36677"/>
    <cellStyle name="Normal 16 2 2 20" xfId="15113"/>
    <cellStyle name="Normal 16 2 2 21" xfId="15114"/>
    <cellStyle name="Normal 16 2 2 22" xfId="15115"/>
    <cellStyle name="Normal 16 2 2 23" xfId="15116"/>
    <cellStyle name="Normal 16 2 2 24" xfId="15117"/>
    <cellStyle name="Normal 16 2 2 25" xfId="15118"/>
    <cellStyle name="Normal 16 2 2 26" xfId="15119"/>
    <cellStyle name="Normal 16 2 2 27" xfId="15120"/>
    <cellStyle name="Normal 16 2 2 28" xfId="15121"/>
    <cellStyle name="Normal 16 2 2 29" xfId="15122"/>
    <cellStyle name="Normal 16 2 2 3" xfId="1793"/>
    <cellStyle name="Normal 16 2 2 3 10" xfId="37749"/>
    <cellStyle name="Normal 16 2 2 3 11" xfId="40827"/>
    <cellStyle name="Normal 16 2 2 3 12" xfId="41443"/>
    <cellStyle name="Normal 16 2 2 3 13" xfId="35798"/>
    <cellStyle name="Normal 16 2 2 3 2" xfId="1794"/>
    <cellStyle name="Normal 16 2 2 3 2 10" xfId="40993"/>
    <cellStyle name="Normal 16 2 2 3 2 11" xfId="41609"/>
    <cellStyle name="Normal 16 2 2 3 2 12" xfId="35983"/>
    <cellStyle name="Normal 16 2 2 3 2 2" xfId="36290"/>
    <cellStyle name="Normal 16 2 2 3 2 2 2" xfId="41300"/>
    <cellStyle name="Normal 16 2 2 3 2 2 3" xfId="41863"/>
    <cellStyle name="Normal 16 2 2 3 2 3" xfId="37627"/>
    <cellStyle name="Normal 16 2 2 3 2 4" xfId="38224"/>
    <cellStyle name="Normal 16 2 2 3 2 5" xfId="38748"/>
    <cellStyle name="Normal 16 2 2 3 2 6" xfId="39255"/>
    <cellStyle name="Normal 16 2 2 3 2 7" xfId="39726"/>
    <cellStyle name="Normal 16 2 2 3 2 8" xfId="40147"/>
    <cellStyle name="Normal 16 2 2 3 2 9" xfId="40499"/>
    <cellStyle name="Normal 16 2 2 3 3" xfId="15123"/>
    <cellStyle name="Normal 16 2 2 3 3 10" xfId="41864"/>
    <cellStyle name="Normal 16 2 2 3 3 11" xfId="36124"/>
    <cellStyle name="Normal 16 2 2 3 3 2" xfId="37816"/>
    <cellStyle name="Normal 16 2 2 3 3 3" xfId="38402"/>
    <cellStyle name="Normal 16 2 2 3 3 4" xfId="38927"/>
    <cellStyle name="Normal 16 2 2 3 3 5" xfId="39430"/>
    <cellStyle name="Normal 16 2 2 3 3 6" xfId="39892"/>
    <cellStyle name="Normal 16 2 2 3 3 7" xfId="40308"/>
    <cellStyle name="Normal 16 2 2 3 3 8" xfId="40659"/>
    <cellStyle name="Normal 16 2 2 3 3 9" xfId="41134"/>
    <cellStyle name="Normal 16 2 2 3 4" xfId="37226"/>
    <cellStyle name="Normal 16 2 2 3 5" xfId="37351"/>
    <cellStyle name="Normal 16 2 2 3 6" xfId="36730"/>
    <cellStyle name="Normal 16 2 2 3 7" xfId="37893"/>
    <cellStyle name="Normal 16 2 2 3 8" xfId="39045"/>
    <cellStyle name="Normal 16 2 2 3 9" xfId="38612"/>
    <cellStyle name="Normal 16 2 2 30" xfId="15124"/>
    <cellStyle name="Normal 16 2 2 31" xfId="15125"/>
    <cellStyle name="Normal 16 2 2 32" xfId="15126"/>
    <cellStyle name="Normal 16 2 2 33" xfId="15127"/>
    <cellStyle name="Normal 16 2 2 34" xfId="15128"/>
    <cellStyle name="Normal 16 2 2 35" xfId="15129"/>
    <cellStyle name="Normal 16 2 2 36" xfId="15130"/>
    <cellStyle name="Normal 16 2 2 37" xfId="15131"/>
    <cellStyle name="Normal 16 2 2 38" xfId="15132"/>
    <cellStyle name="Normal 16 2 2 39" xfId="15050"/>
    <cellStyle name="Normal 16 2 2 4" xfId="1795"/>
    <cellStyle name="Normal 16 2 2 4 10" xfId="39951"/>
    <cellStyle name="Normal 16 2 2 4 11" xfId="40841"/>
    <cellStyle name="Normal 16 2 2 4 12" xfId="41457"/>
    <cellStyle name="Normal 16 2 2 4 13" xfId="35815"/>
    <cellStyle name="Normal 16 2 2 4 2" xfId="1796"/>
    <cellStyle name="Normal 16 2 2 4 2 10" xfId="41007"/>
    <cellStyle name="Normal 16 2 2 4 2 11" xfId="41623"/>
    <cellStyle name="Normal 16 2 2 4 2 12" xfId="35997"/>
    <cellStyle name="Normal 16 2 2 4 2 2" xfId="36304"/>
    <cellStyle name="Normal 16 2 2 4 2 2 2" xfId="41314"/>
    <cellStyle name="Normal 16 2 2 4 2 2 3" xfId="41865"/>
    <cellStyle name="Normal 16 2 2 4 2 3" xfId="37641"/>
    <cellStyle name="Normal 16 2 2 4 2 4" xfId="38238"/>
    <cellStyle name="Normal 16 2 2 4 2 5" xfId="38762"/>
    <cellStyle name="Normal 16 2 2 4 2 6" xfId="39269"/>
    <cellStyle name="Normal 16 2 2 4 2 7" xfId="39740"/>
    <cellStyle name="Normal 16 2 2 4 2 8" xfId="40161"/>
    <cellStyle name="Normal 16 2 2 4 2 9" xfId="40513"/>
    <cellStyle name="Normal 16 2 2 4 3" xfId="15133"/>
    <cellStyle name="Normal 16 2 2 4 3 10" xfId="41866"/>
    <cellStyle name="Normal 16 2 2 4 3 11" xfId="36138"/>
    <cellStyle name="Normal 16 2 2 4 3 2" xfId="37817"/>
    <cellStyle name="Normal 16 2 2 4 3 3" xfId="38403"/>
    <cellStyle name="Normal 16 2 2 4 3 4" xfId="38928"/>
    <cellStyle name="Normal 16 2 2 4 3 5" xfId="39431"/>
    <cellStyle name="Normal 16 2 2 4 3 6" xfId="39893"/>
    <cellStyle name="Normal 16 2 2 4 3 7" xfId="40309"/>
    <cellStyle name="Normal 16 2 2 4 3 8" xfId="40660"/>
    <cellStyle name="Normal 16 2 2 4 3 9" xfId="41148"/>
    <cellStyle name="Normal 16 2 2 4 4" xfId="37250"/>
    <cellStyle name="Normal 16 2 2 4 5" xfId="37554"/>
    <cellStyle name="Normal 16 2 2 4 6" xfId="38026"/>
    <cellStyle name="Normal 16 2 2 4 7" xfId="38136"/>
    <cellStyle name="Normal 16 2 2 4 8" xfId="39000"/>
    <cellStyle name="Normal 16 2 2 4 9" xfId="39473"/>
    <cellStyle name="Normal 16 2 2 40" xfId="35583"/>
    <cellStyle name="Normal 16 2 2 41" xfId="47738"/>
    <cellStyle name="Normal 16 2 2 5" xfId="1797"/>
    <cellStyle name="Normal 16 2 2 5 10" xfId="39662"/>
    <cellStyle name="Normal 16 2 2 5 11" xfId="40865"/>
    <cellStyle name="Normal 16 2 2 5 12" xfId="41481"/>
    <cellStyle name="Normal 16 2 2 5 13" xfId="35840"/>
    <cellStyle name="Normal 16 2 2 5 2" xfId="1798"/>
    <cellStyle name="Normal 16 2 2 5 2 10" xfId="41031"/>
    <cellStyle name="Normal 16 2 2 5 2 11" xfId="41647"/>
    <cellStyle name="Normal 16 2 2 5 2 12" xfId="36021"/>
    <cellStyle name="Normal 16 2 2 5 2 2" xfId="36328"/>
    <cellStyle name="Normal 16 2 2 5 2 2 2" xfId="41338"/>
    <cellStyle name="Normal 16 2 2 5 2 2 3" xfId="41867"/>
    <cellStyle name="Normal 16 2 2 5 2 3" xfId="37665"/>
    <cellStyle name="Normal 16 2 2 5 2 4" xfId="38262"/>
    <cellStyle name="Normal 16 2 2 5 2 5" xfId="38786"/>
    <cellStyle name="Normal 16 2 2 5 2 6" xfId="39293"/>
    <cellStyle name="Normal 16 2 2 5 2 7" xfId="39764"/>
    <cellStyle name="Normal 16 2 2 5 2 8" xfId="40185"/>
    <cellStyle name="Normal 16 2 2 5 2 9" xfId="40537"/>
    <cellStyle name="Normal 16 2 2 5 3" xfId="15134"/>
    <cellStyle name="Normal 16 2 2 5 3 10" xfId="41868"/>
    <cellStyle name="Normal 16 2 2 5 3 11" xfId="36162"/>
    <cellStyle name="Normal 16 2 2 5 3 2" xfId="37818"/>
    <cellStyle name="Normal 16 2 2 5 3 3" xfId="38404"/>
    <cellStyle name="Normal 16 2 2 5 3 4" xfId="38929"/>
    <cellStyle name="Normal 16 2 2 5 3 5" xfId="39432"/>
    <cellStyle name="Normal 16 2 2 5 3 6" xfId="39894"/>
    <cellStyle name="Normal 16 2 2 5 3 7" xfId="40310"/>
    <cellStyle name="Normal 16 2 2 5 3 8" xfId="40661"/>
    <cellStyle name="Normal 16 2 2 5 3 9" xfId="41172"/>
    <cellStyle name="Normal 16 2 2 5 4" xfId="37278"/>
    <cellStyle name="Normal 16 2 2 5 5" xfId="37923"/>
    <cellStyle name="Normal 16 2 2 5 6" xfId="38020"/>
    <cellStyle name="Normal 16 2 2 5 7" xfId="38681"/>
    <cellStyle name="Normal 16 2 2 5 8" xfId="37217"/>
    <cellStyle name="Normal 16 2 2 5 9" xfId="39189"/>
    <cellStyle name="Normal 16 2 2 6" xfId="1799"/>
    <cellStyle name="Normal 16 2 2 6 10" xfId="40453"/>
    <cellStyle name="Normal 16 2 2 6 11" xfId="40781"/>
    <cellStyle name="Normal 16 2 2 6 12" xfId="41397"/>
    <cellStyle name="Normal 16 2 2 6 13" xfId="35725"/>
    <cellStyle name="Normal 16 2 2 6 2" xfId="1800"/>
    <cellStyle name="Normal 16 2 2 6 2 10" xfId="40947"/>
    <cellStyle name="Normal 16 2 2 6 2 11" xfId="41563"/>
    <cellStyle name="Normal 16 2 2 6 2 12" xfId="35937"/>
    <cellStyle name="Normal 16 2 2 6 2 2" xfId="36244"/>
    <cellStyle name="Normal 16 2 2 6 2 2 2" xfId="41254"/>
    <cellStyle name="Normal 16 2 2 6 2 2 3" xfId="41869"/>
    <cellStyle name="Normal 16 2 2 6 2 3" xfId="37819"/>
    <cellStyle name="Normal 16 2 2 6 2 4" xfId="38405"/>
    <cellStyle name="Normal 16 2 2 6 2 5" xfId="38930"/>
    <cellStyle name="Normal 16 2 2 6 2 6" xfId="39433"/>
    <cellStyle name="Normal 16 2 2 6 2 7" xfId="39895"/>
    <cellStyle name="Normal 16 2 2 6 2 8" xfId="40311"/>
    <cellStyle name="Normal 16 2 2 6 2 9" xfId="40662"/>
    <cellStyle name="Normal 16 2 2 6 3" xfId="15135"/>
    <cellStyle name="Normal 16 2 2 6 3 10" xfId="41870"/>
    <cellStyle name="Normal 16 2 2 6 3 11" xfId="36078"/>
    <cellStyle name="Normal 16 2 2 6 3 2" xfId="37970"/>
    <cellStyle name="Normal 16 2 2 6 3 3" xfId="38530"/>
    <cellStyle name="Normal 16 2 2 6 3 4" xfId="39057"/>
    <cellStyle name="Normal 16 2 2 6 3 5" xfId="39540"/>
    <cellStyle name="Normal 16 2 2 6 3 6" xfId="39995"/>
    <cellStyle name="Normal 16 2 2 6 3 7" xfId="40387"/>
    <cellStyle name="Normal 16 2 2 6 3 8" xfId="40716"/>
    <cellStyle name="Normal 16 2 2 6 3 9" xfId="41088"/>
    <cellStyle name="Normal 16 2 2 6 4" xfId="37579"/>
    <cellStyle name="Normal 16 2 2 6 5" xfId="38175"/>
    <cellStyle name="Normal 16 2 2 6 6" xfId="38700"/>
    <cellStyle name="Normal 16 2 2 6 7" xfId="39208"/>
    <cellStyle name="Normal 16 2 2 6 8" xfId="39679"/>
    <cellStyle name="Normal 16 2 2 6 9" xfId="40099"/>
    <cellStyle name="Normal 16 2 2 7" xfId="1801"/>
    <cellStyle name="Normal 16 2 2 7 10" xfId="40907"/>
    <cellStyle name="Normal 16 2 2 7 11" xfId="41523"/>
    <cellStyle name="Normal 16 2 2 7 12" xfId="35897"/>
    <cellStyle name="Normal 16 2 2 7 2" xfId="15136"/>
    <cellStyle name="Normal 16 2 2 7 2 10" xfId="41871"/>
    <cellStyle name="Normal 16 2 2 7 2 11" xfId="36204"/>
    <cellStyle name="Normal 16 2 2 7 2 2" xfId="37820"/>
    <cellStyle name="Normal 16 2 2 7 2 3" xfId="38406"/>
    <cellStyle name="Normal 16 2 2 7 2 4" xfId="38931"/>
    <cellStyle name="Normal 16 2 2 7 2 5" xfId="39434"/>
    <cellStyle name="Normal 16 2 2 7 2 6" xfId="39896"/>
    <cellStyle name="Normal 16 2 2 7 2 7" xfId="40312"/>
    <cellStyle name="Normal 16 2 2 7 2 8" xfId="40663"/>
    <cellStyle name="Normal 16 2 2 7 2 9" xfId="41214"/>
    <cellStyle name="Normal 16 2 2 7 3" xfId="37487"/>
    <cellStyle name="Normal 16 2 2 7 4" xfId="38093"/>
    <cellStyle name="Normal 16 2 2 7 5" xfId="38618"/>
    <cellStyle name="Normal 16 2 2 7 6" xfId="39135"/>
    <cellStyle name="Normal 16 2 2 7 7" xfId="39610"/>
    <cellStyle name="Normal 16 2 2 7 8" xfId="40042"/>
    <cellStyle name="Normal 16 2 2 7 9" xfId="40412"/>
    <cellStyle name="Normal 16 2 2 8" xfId="1802"/>
    <cellStyle name="Normal 16 2 2 8 10" xfId="40888"/>
    <cellStyle name="Normal 16 2 2 8 11" xfId="41504"/>
    <cellStyle name="Normal 16 2 2 8 12" xfId="35873"/>
    <cellStyle name="Normal 16 2 2 8 2" xfId="15137"/>
    <cellStyle name="Normal 16 2 2 8 2 2" xfId="41195"/>
    <cellStyle name="Normal 16 2 2 8 2 3" xfId="41872"/>
    <cellStyle name="Normal 16 2 2 8 2 4" xfId="36185"/>
    <cellStyle name="Normal 16 2 2 8 3" xfId="37318"/>
    <cellStyle name="Normal 16 2 2 8 4" xfId="37902"/>
    <cellStyle name="Normal 16 2 2 8 5" xfId="38489"/>
    <cellStyle name="Normal 16 2 2 8 6" xfId="39015"/>
    <cellStyle name="Normal 16 2 2 8 7" xfId="39065"/>
    <cellStyle name="Normal 16 2 2 8 8" xfId="39500"/>
    <cellStyle name="Normal 16 2 2 8 9" xfId="40366"/>
    <cellStyle name="Normal 16 2 2 9" xfId="15138"/>
    <cellStyle name="Normal 16 2 2 9 10" xfId="41873"/>
    <cellStyle name="Normal 16 2 2 9 11" xfId="36038"/>
    <cellStyle name="Normal 16 2 2 9 2" xfId="37811"/>
    <cellStyle name="Normal 16 2 2 9 3" xfId="38397"/>
    <cellStyle name="Normal 16 2 2 9 4" xfId="38922"/>
    <cellStyle name="Normal 16 2 2 9 5" xfId="39425"/>
    <cellStyle name="Normal 16 2 2 9 6" xfId="39887"/>
    <cellStyle name="Normal 16 2 2 9 7" xfId="40303"/>
    <cellStyle name="Normal 16 2 2 9 8" xfId="40654"/>
    <cellStyle name="Normal 16 2 2 9 9" xfId="41048"/>
    <cellStyle name="Normal 16 2 20" xfId="15139"/>
    <cellStyle name="Normal 16 2 20 2" xfId="36440"/>
    <cellStyle name="Normal 16 2 21" xfId="15140"/>
    <cellStyle name="Normal 16 2 21 2" xfId="40730"/>
    <cellStyle name="Normal 16 2 22" xfId="15141"/>
    <cellStyle name="Normal 16 2 22 2" xfId="41346"/>
    <cellStyle name="Normal 16 2 23" xfId="15142"/>
    <cellStyle name="Normal 16 2 24" xfId="15143"/>
    <cellStyle name="Normal 16 2 25" xfId="15144"/>
    <cellStyle name="Normal 16 2 26" xfId="15145"/>
    <cellStyle name="Normal 16 2 27" xfId="15146"/>
    <cellStyle name="Normal 16 2 28" xfId="15147"/>
    <cellStyle name="Normal 16 2 29" xfId="15148"/>
    <cellStyle name="Normal 16 2 3" xfId="1803"/>
    <cellStyle name="Normal 16 2 3 10" xfId="15150"/>
    <cellStyle name="Normal 16 2 3 10 2" xfId="36961"/>
    <cellStyle name="Normal 16 2 3 11" xfId="15151"/>
    <cellStyle name="Normal 16 2 3 11 2" xfId="36890"/>
    <cellStyle name="Normal 16 2 3 12" xfId="15152"/>
    <cellStyle name="Normal 16 2 3 12 2" xfId="37191"/>
    <cellStyle name="Normal 16 2 3 13" xfId="15153"/>
    <cellStyle name="Normal 16 2 3 13 2" xfId="36775"/>
    <cellStyle name="Normal 16 2 3 14" xfId="15149"/>
    <cellStyle name="Normal 16 2 3 14 2" xfId="36938"/>
    <cellStyle name="Normal 16 2 3 15" xfId="36354"/>
    <cellStyle name="Normal 16 2 3 16" xfId="39039"/>
    <cellStyle name="Normal 16 2 3 17" xfId="40744"/>
    <cellStyle name="Normal 16 2 3 18" xfId="41360"/>
    <cellStyle name="Normal 16 2 3 19" xfId="35623"/>
    <cellStyle name="Normal 16 2 3 2" xfId="1804"/>
    <cellStyle name="Normal 16 2 3 2 10" xfId="15155"/>
    <cellStyle name="Normal 16 2 3 2 10 2" xfId="37001"/>
    <cellStyle name="Normal 16 2 3 2 11" xfId="15156"/>
    <cellStyle name="Normal 16 2 3 2 11 2" xfId="36373"/>
    <cellStyle name="Normal 16 2 3 2 12" xfId="15157"/>
    <cellStyle name="Normal 16 2 3 2 12 2" xfId="40758"/>
    <cellStyle name="Normal 16 2 3 2 13" xfId="15158"/>
    <cellStyle name="Normal 16 2 3 2 13 2" xfId="41374"/>
    <cellStyle name="Normal 16 2 3 2 14" xfId="15154"/>
    <cellStyle name="Normal 16 2 3 2 15" xfId="35637"/>
    <cellStyle name="Normal 16 2 3 2 2" xfId="1805"/>
    <cellStyle name="Normal 16 2 3 2 2 10" xfId="40477"/>
    <cellStyle name="Normal 16 2 3 2 2 11" xfId="40805"/>
    <cellStyle name="Normal 16 2 3 2 2 12" xfId="41421"/>
    <cellStyle name="Normal 16 2 3 2 2 13" xfId="35769"/>
    <cellStyle name="Normal 16 2 3 2 2 2" xfId="1806"/>
    <cellStyle name="Normal 16 2 3 2 2 2 10" xfId="40971"/>
    <cellStyle name="Normal 16 2 3 2 2 2 11" xfId="41587"/>
    <cellStyle name="Normal 16 2 3 2 2 2 12" xfId="35961"/>
    <cellStyle name="Normal 16 2 3 2 2 2 2" xfId="36268"/>
    <cellStyle name="Normal 16 2 3 2 2 2 2 2" xfId="41278"/>
    <cellStyle name="Normal 16 2 3 2 2 2 2 3" xfId="41874"/>
    <cellStyle name="Normal 16 2 3 2 2 2 3" xfId="37823"/>
    <cellStyle name="Normal 16 2 3 2 2 2 4" xfId="38409"/>
    <cellStyle name="Normal 16 2 3 2 2 2 5" xfId="38934"/>
    <cellStyle name="Normal 16 2 3 2 2 2 6" xfId="39437"/>
    <cellStyle name="Normal 16 2 3 2 2 2 7" xfId="39899"/>
    <cellStyle name="Normal 16 2 3 2 2 2 8" xfId="40315"/>
    <cellStyle name="Normal 16 2 3 2 2 2 9" xfId="40666"/>
    <cellStyle name="Normal 16 2 3 2 2 3" xfId="15159"/>
    <cellStyle name="Normal 16 2 3 2 2 3 10" xfId="41875"/>
    <cellStyle name="Normal 16 2 3 2 2 3 11" xfId="36102"/>
    <cellStyle name="Normal 16 2 3 2 2 3 2" xfId="37973"/>
    <cellStyle name="Normal 16 2 3 2 2 3 3" xfId="38533"/>
    <cellStyle name="Normal 16 2 3 2 2 3 4" xfId="39060"/>
    <cellStyle name="Normal 16 2 3 2 2 3 5" xfId="39544"/>
    <cellStyle name="Normal 16 2 3 2 2 3 6" xfId="39998"/>
    <cellStyle name="Normal 16 2 3 2 2 3 7" xfId="40389"/>
    <cellStyle name="Normal 16 2 3 2 2 3 8" xfId="40717"/>
    <cellStyle name="Normal 16 2 3 2 2 3 9" xfId="41112"/>
    <cellStyle name="Normal 16 2 3 2 2 4" xfId="37605"/>
    <cellStyle name="Normal 16 2 3 2 2 5" xfId="38202"/>
    <cellStyle name="Normal 16 2 3 2 2 6" xfId="38726"/>
    <cellStyle name="Normal 16 2 3 2 2 7" xfId="39233"/>
    <cellStyle name="Normal 16 2 3 2 2 8" xfId="39704"/>
    <cellStyle name="Normal 16 2 3 2 2 9" xfId="40125"/>
    <cellStyle name="Normal 16 2 3 2 3" xfId="1807"/>
    <cellStyle name="Normal 16 2 3 2 3 10" xfId="40925"/>
    <cellStyle name="Normal 16 2 3 2 3 11" xfId="41541"/>
    <cellStyle name="Normal 16 2 3 2 3 12" xfId="35915"/>
    <cellStyle name="Normal 16 2 3 2 3 2" xfId="15160"/>
    <cellStyle name="Normal 16 2 3 2 3 2 2" xfId="41232"/>
    <cellStyle name="Normal 16 2 3 2 3 2 3" xfId="41876"/>
    <cellStyle name="Normal 16 2 3 2 3 2 4" xfId="36222"/>
    <cellStyle name="Normal 16 2 3 2 3 3" xfId="37511"/>
    <cellStyle name="Normal 16 2 3 2 3 4" xfId="38115"/>
    <cellStyle name="Normal 16 2 3 2 3 5" xfId="38638"/>
    <cellStyle name="Normal 16 2 3 2 3 6" xfId="39155"/>
    <cellStyle name="Normal 16 2 3 2 3 7" xfId="39631"/>
    <cellStyle name="Normal 16 2 3 2 3 8" xfId="40060"/>
    <cellStyle name="Normal 16 2 3 2 3 9" xfId="40430"/>
    <cellStyle name="Normal 16 2 3 2 4" xfId="15161"/>
    <cellStyle name="Normal 16 2 3 2 4 10" xfId="41877"/>
    <cellStyle name="Normal 16 2 3 2 4 11" xfId="36056"/>
    <cellStyle name="Normal 16 2 3 2 4 2" xfId="37822"/>
    <cellStyle name="Normal 16 2 3 2 4 3" xfId="38408"/>
    <cellStyle name="Normal 16 2 3 2 4 4" xfId="38933"/>
    <cellStyle name="Normal 16 2 3 2 4 5" xfId="39436"/>
    <cellStyle name="Normal 16 2 3 2 4 6" xfId="39898"/>
    <cellStyle name="Normal 16 2 3 2 4 7" xfId="40314"/>
    <cellStyle name="Normal 16 2 3 2 4 8" xfId="40665"/>
    <cellStyle name="Normal 16 2 3 2 4 9" xfId="41066"/>
    <cellStyle name="Normal 16 2 3 2 5" xfId="15162"/>
    <cellStyle name="Normal 16 2 3 2 5 2" xfId="37186"/>
    <cellStyle name="Normal 16 2 3 2 6" xfId="15163"/>
    <cellStyle name="Normal 16 2 3 2 6 2" xfId="36785"/>
    <cellStyle name="Normal 16 2 3 2 7" xfId="15164"/>
    <cellStyle name="Normal 16 2 3 2 7 2" xfId="36515"/>
    <cellStyle name="Normal 16 2 3 2 8" xfId="15165"/>
    <cellStyle name="Normal 16 2 3 2 8 2" xfId="36352"/>
    <cellStyle name="Normal 16 2 3 2 9" xfId="15166"/>
    <cellStyle name="Normal 16 2 3 2 9 2" xfId="36549"/>
    <cellStyle name="Normal 16 2 3 3" xfId="1808"/>
    <cellStyle name="Normal 16 2 3 3 10" xfId="36667"/>
    <cellStyle name="Normal 16 2 3 3 11" xfId="40828"/>
    <cellStyle name="Normal 16 2 3 3 12" xfId="41444"/>
    <cellStyle name="Normal 16 2 3 3 13" xfId="35799"/>
    <cellStyle name="Normal 16 2 3 3 2" xfId="1809"/>
    <cellStyle name="Normal 16 2 3 3 2 10" xfId="40994"/>
    <cellStyle name="Normal 16 2 3 3 2 11" xfId="41610"/>
    <cellStyle name="Normal 16 2 3 3 2 12" xfId="35984"/>
    <cellStyle name="Normal 16 2 3 3 2 2" xfId="36291"/>
    <cellStyle name="Normal 16 2 3 3 2 2 2" xfId="41301"/>
    <cellStyle name="Normal 16 2 3 3 2 2 3" xfId="41878"/>
    <cellStyle name="Normal 16 2 3 3 2 3" xfId="37628"/>
    <cellStyle name="Normal 16 2 3 3 2 4" xfId="38225"/>
    <cellStyle name="Normal 16 2 3 3 2 5" xfId="38749"/>
    <cellStyle name="Normal 16 2 3 3 2 6" xfId="39256"/>
    <cellStyle name="Normal 16 2 3 3 2 7" xfId="39727"/>
    <cellStyle name="Normal 16 2 3 3 2 8" xfId="40148"/>
    <cellStyle name="Normal 16 2 3 3 2 9" xfId="40500"/>
    <cellStyle name="Normal 16 2 3 3 3" xfId="15167"/>
    <cellStyle name="Normal 16 2 3 3 3 10" xfId="41879"/>
    <cellStyle name="Normal 16 2 3 3 3 11" xfId="36125"/>
    <cellStyle name="Normal 16 2 3 3 3 2" xfId="37824"/>
    <cellStyle name="Normal 16 2 3 3 3 3" xfId="38410"/>
    <cellStyle name="Normal 16 2 3 3 3 4" xfId="38935"/>
    <cellStyle name="Normal 16 2 3 3 3 5" xfId="39438"/>
    <cellStyle name="Normal 16 2 3 3 3 6" xfId="39900"/>
    <cellStyle name="Normal 16 2 3 3 3 7" xfId="40316"/>
    <cellStyle name="Normal 16 2 3 3 3 8" xfId="40667"/>
    <cellStyle name="Normal 16 2 3 3 3 9" xfId="41135"/>
    <cellStyle name="Normal 16 2 3 3 4" xfId="37227"/>
    <cellStyle name="Normal 16 2 3 3 5" xfId="37418"/>
    <cellStyle name="Normal 16 2 3 3 6" xfId="38028"/>
    <cellStyle name="Normal 16 2 3 3 7" xfId="38688"/>
    <cellStyle name="Normal 16 2 3 3 8" xfId="38699"/>
    <cellStyle name="Normal 16 2 3 3 9" xfId="36602"/>
    <cellStyle name="Normal 16 2 3 4" xfId="1810"/>
    <cellStyle name="Normal 16 2 3 4 10" xfId="37134"/>
    <cellStyle name="Normal 16 2 3 4 11" xfId="40842"/>
    <cellStyle name="Normal 16 2 3 4 12" xfId="41458"/>
    <cellStyle name="Normal 16 2 3 4 13" xfId="35816"/>
    <cellStyle name="Normal 16 2 3 4 2" xfId="1811"/>
    <cellStyle name="Normal 16 2 3 4 2 10" xfId="41008"/>
    <cellStyle name="Normal 16 2 3 4 2 11" xfId="41624"/>
    <cellStyle name="Normal 16 2 3 4 2 12" xfId="35998"/>
    <cellStyle name="Normal 16 2 3 4 2 2" xfId="36305"/>
    <cellStyle name="Normal 16 2 3 4 2 2 2" xfId="41315"/>
    <cellStyle name="Normal 16 2 3 4 2 2 3" xfId="41880"/>
    <cellStyle name="Normal 16 2 3 4 2 3" xfId="37642"/>
    <cellStyle name="Normal 16 2 3 4 2 4" xfId="38239"/>
    <cellStyle name="Normal 16 2 3 4 2 5" xfId="38763"/>
    <cellStyle name="Normal 16 2 3 4 2 6" xfId="39270"/>
    <cellStyle name="Normal 16 2 3 4 2 7" xfId="39741"/>
    <cellStyle name="Normal 16 2 3 4 2 8" xfId="40162"/>
    <cellStyle name="Normal 16 2 3 4 2 9" xfId="40514"/>
    <cellStyle name="Normal 16 2 3 4 3" xfId="15168"/>
    <cellStyle name="Normal 16 2 3 4 3 10" xfId="41881"/>
    <cellStyle name="Normal 16 2 3 4 3 11" xfId="36139"/>
    <cellStyle name="Normal 16 2 3 4 3 2" xfId="37825"/>
    <cellStyle name="Normal 16 2 3 4 3 3" xfId="38411"/>
    <cellStyle name="Normal 16 2 3 4 3 4" xfId="38936"/>
    <cellStyle name="Normal 16 2 3 4 3 5" xfId="39439"/>
    <cellStyle name="Normal 16 2 3 4 3 6" xfId="39901"/>
    <cellStyle name="Normal 16 2 3 4 3 7" xfId="40317"/>
    <cellStyle name="Normal 16 2 3 4 3 8" xfId="40668"/>
    <cellStyle name="Normal 16 2 3 4 3 9" xfId="41149"/>
    <cellStyle name="Normal 16 2 3 4 4" xfId="37251"/>
    <cellStyle name="Normal 16 2 3 4 5" xfId="36757"/>
    <cellStyle name="Normal 16 2 3 4 6" xfId="37945"/>
    <cellStyle name="Normal 16 2 3 4 7" xfId="36860"/>
    <cellStyle name="Normal 16 2 3 4 8" xfId="36726"/>
    <cellStyle name="Normal 16 2 3 4 9" xfId="39004"/>
    <cellStyle name="Normal 16 2 3 5" xfId="1812"/>
    <cellStyle name="Normal 16 2 3 5 10" xfId="37157"/>
    <cellStyle name="Normal 16 2 3 5 11" xfId="40866"/>
    <cellStyle name="Normal 16 2 3 5 12" xfId="41482"/>
    <cellStyle name="Normal 16 2 3 5 13" xfId="35841"/>
    <cellStyle name="Normal 16 2 3 5 2" xfId="1813"/>
    <cellStyle name="Normal 16 2 3 5 2 10" xfId="41032"/>
    <cellStyle name="Normal 16 2 3 5 2 11" xfId="41648"/>
    <cellStyle name="Normal 16 2 3 5 2 12" xfId="36022"/>
    <cellStyle name="Normal 16 2 3 5 2 2" xfId="36329"/>
    <cellStyle name="Normal 16 2 3 5 2 2 2" xfId="41339"/>
    <cellStyle name="Normal 16 2 3 5 2 2 3" xfId="41882"/>
    <cellStyle name="Normal 16 2 3 5 2 3" xfId="37666"/>
    <cellStyle name="Normal 16 2 3 5 2 4" xfId="38263"/>
    <cellStyle name="Normal 16 2 3 5 2 5" xfId="38787"/>
    <cellStyle name="Normal 16 2 3 5 2 6" xfId="39294"/>
    <cellStyle name="Normal 16 2 3 5 2 7" xfId="39765"/>
    <cellStyle name="Normal 16 2 3 5 2 8" xfId="40186"/>
    <cellStyle name="Normal 16 2 3 5 2 9" xfId="40538"/>
    <cellStyle name="Normal 16 2 3 5 3" xfId="15169"/>
    <cellStyle name="Normal 16 2 3 5 3 10" xfId="41883"/>
    <cellStyle name="Normal 16 2 3 5 3 11" xfId="36163"/>
    <cellStyle name="Normal 16 2 3 5 3 2" xfId="37826"/>
    <cellStyle name="Normal 16 2 3 5 3 3" xfId="38412"/>
    <cellStyle name="Normal 16 2 3 5 3 4" xfId="38937"/>
    <cellStyle name="Normal 16 2 3 5 3 5" xfId="39440"/>
    <cellStyle name="Normal 16 2 3 5 3 6" xfId="39902"/>
    <cellStyle name="Normal 16 2 3 5 3 7" xfId="40318"/>
    <cellStyle name="Normal 16 2 3 5 3 8" xfId="40669"/>
    <cellStyle name="Normal 16 2 3 5 3 9" xfId="41173"/>
    <cellStyle name="Normal 16 2 3 5 4" xfId="37279"/>
    <cellStyle name="Normal 16 2 3 5 5" xfId="37922"/>
    <cellStyle name="Normal 16 2 3 5 6" xfId="38155"/>
    <cellStyle name="Normal 16 2 3 5 7" xfId="38523"/>
    <cellStyle name="Normal 16 2 3 5 8" xfId="39002"/>
    <cellStyle name="Normal 16 2 3 5 9" xfId="37297"/>
    <cellStyle name="Normal 16 2 3 6" xfId="1814"/>
    <cellStyle name="Normal 16 2 3 6 10" xfId="40454"/>
    <cellStyle name="Normal 16 2 3 6 11" xfId="40782"/>
    <cellStyle name="Normal 16 2 3 6 12" xfId="41398"/>
    <cellStyle name="Normal 16 2 3 6 13" xfId="35726"/>
    <cellStyle name="Normal 16 2 3 6 2" xfId="1815"/>
    <cellStyle name="Normal 16 2 3 6 2 10" xfId="40948"/>
    <cellStyle name="Normal 16 2 3 6 2 11" xfId="41564"/>
    <cellStyle name="Normal 16 2 3 6 2 12" xfId="35938"/>
    <cellStyle name="Normal 16 2 3 6 2 2" xfId="36245"/>
    <cellStyle name="Normal 16 2 3 6 2 2 2" xfId="41255"/>
    <cellStyle name="Normal 16 2 3 6 2 2 3" xfId="41884"/>
    <cellStyle name="Normal 16 2 3 6 2 3" xfId="37827"/>
    <cellStyle name="Normal 16 2 3 6 2 4" xfId="38413"/>
    <cellStyle name="Normal 16 2 3 6 2 5" xfId="38938"/>
    <cellStyle name="Normal 16 2 3 6 2 6" xfId="39441"/>
    <cellStyle name="Normal 16 2 3 6 2 7" xfId="39903"/>
    <cellStyle name="Normal 16 2 3 6 2 8" xfId="40319"/>
    <cellStyle name="Normal 16 2 3 6 2 9" xfId="40670"/>
    <cellStyle name="Normal 16 2 3 6 3" xfId="15170"/>
    <cellStyle name="Normal 16 2 3 6 3 10" xfId="41885"/>
    <cellStyle name="Normal 16 2 3 6 3 11" xfId="36079"/>
    <cellStyle name="Normal 16 2 3 6 3 2" xfId="37976"/>
    <cellStyle name="Normal 16 2 3 6 3 3" xfId="38537"/>
    <cellStyle name="Normal 16 2 3 6 3 4" xfId="39064"/>
    <cellStyle name="Normal 16 2 3 6 3 5" xfId="39546"/>
    <cellStyle name="Normal 16 2 3 6 3 6" xfId="40001"/>
    <cellStyle name="Normal 16 2 3 6 3 7" xfId="40391"/>
    <cellStyle name="Normal 16 2 3 6 3 8" xfId="40718"/>
    <cellStyle name="Normal 16 2 3 6 3 9" xfId="41089"/>
    <cellStyle name="Normal 16 2 3 6 4" xfId="37580"/>
    <cellStyle name="Normal 16 2 3 6 5" xfId="38176"/>
    <cellStyle name="Normal 16 2 3 6 6" xfId="38701"/>
    <cellStyle name="Normal 16 2 3 6 7" xfId="39209"/>
    <cellStyle name="Normal 16 2 3 6 8" xfId="39680"/>
    <cellStyle name="Normal 16 2 3 6 9" xfId="40100"/>
    <cellStyle name="Normal 16 2 3 7" xfId="1816"/>
    <cellStyle name="Normal 16 2 3 7 10" xfId="40911"/>
    <cellStyle name="Normal 16 2 3 7 11" xfId="41527"/>
    <cellStyle name="Normal 16 2 3 7 12" xfId="35901"/>
    <cellStyle name="Normal 16 2 3 7 2" xfId="15171"/>
    <cellStyle name="Normal 16 2 3 7 2 10" xfId="41886"/>
    <cellStyle name="Normal 16 2 3 7 2 11" xfId="36208"/>
    <cellStyle name="Normal 16 2 3 7 2 2" xfId="37828"/>
    <cellStyle name="Normal 16 2 3 7 2 3" xfId="38414"/>
    <cellStyle name="Normal 16 2 3 7 2 4" xfId="38939"/>
    <cellStyle name="Normal 16 2 3 7 2 5" xfId="39442"/>
    <cellStyle name="Normal 16 2 3 7 2 6" xfId="39904"/>
    <cellStyle name="Normal 16 2 3 7 2 7" xfId="40320"/>
    <cellStyle name="Normal 16 2 3 7 2 8" xfId="40671"/>
    <cellStyle name="Normal 16 2 3 7 2 9" xfId="41218"/>
    <cellStyle name="Normal 16 2 3 7 3" xfId="37497"/>
    <cellStyle name="Normal 16 2 3 7 4" xfId="38101"/>
    <cellStyle name="Normal 16 2 3 7 5" xfId="38624"/>
    <cellStyle name="Normal 16 2 3 7 6" xfId="39141"/>
    <cellStyle name="Normal 16 2 3 7 7" xfId="39617"/>
    <cellStyle name="Normal 16 2 3 7 8" xfId="40046"/>
    <cellStyle name="Normal 16 2 3 7 9" xfId="40416"/>
    <cellStyle name="Normal 16 2 3 8" xfId="1817"/>
    <cellStyle name="Normal 16 2 3 8 10" xfId="40889"/>
    <cellStyle name="Normal 16 2 3 8 11" xfId="41505"/>
    <cellStyle name="Normal 16 2 3 8 12" xfId="35874"/>
    <cellStyle name="Normal 16 2 3 8 2" xfId="15172"/>
    <cellStyle name="Normal 16 2 3 8 2 2" xfId="41196"/>
    <cellStyle name="Normal 16 2 3 8 2 3" xfId="41887"/>
    <cellStyle name="Normal 16 2 3 8 2 4" xfId="36186"/>
    <cellStyle name="Normal 16 2 3 8 3" xfId="37319"/>
    <cellStyle name="Normal 16 2 3 8 4" xfId="37901"/>
    <cellStyle name="Normal 16 2 3 8 5" xfId="38488"/>
    <cellStyle name="Normal 16 2 3 8 6" xfId="39014"/>
    <cellStyle name="Normal 16 2 3 8 7" xfId="38675"/>
    <cellStyle name="Normal 16 2 3 8 8" xfId="37259"/>
    <cellStyle name="Normal 16 2 3 8 9" xfId="40365"/>
    <cellStyle name="Normal 16 2 3 9" xfId="15173"/>
    <cellStyle name="Normal 16 2 3 9 10" xfId="41888"/>
    <cellStyle name="Normal 16 2 3 9 11" xfId="36042"/>
    <cellStyle name="Normal 16 2 3 9 2" xfId="37821"/>
    <cellStyle name="Normal 16 2 3 9 3" xfId="38407"/>
    <cellStyle name="Normal 16 2 3 9 4" xfId="38932"/>
    <cellStyle name="Normal 16 2 3 9 5" xfId="39435"/>
    <cellStyle name="Normal 16 2 3 9 6" xfId="39897"/>
    <cellStyle name="Normal 16 2 3 9 7" xfId="40313"/>
    <cellStyle name="Normal 16 2 3 9 8" xfId="40664"/>
    <cellStyle name="Normal 16 2 3 9 9" xfId="41052"/>
    <cellStyle name="Normal 16 2 30" xfId="15174"/>
    <cellStyle name="Normal 16 2 31" xfId="15175"/>
    <cellStyle name="Normal 16 2 32" xfId="15176"/>
    <cellStyle name="Normal 16 2 33" xfId="15177"/>
    <cellStyle name="Normal 16 2 34" xfId="15178"/>
    <cellStyle name="Normal 16 2 35" xfId="15179"/>
    <cellStyle name="Normal 16 2 36" xfId="15180"/>
    <cellStyle name="Normal 16 2 37" xfId="15181"/>
    <cellStyle name="Normal 16 2 38" xfId="15182"/>
    <cellStyle name="Normal 16 2 39" xfId="15183"/>
    <cellStyle name="Normal 16 2 4" xfId="1818"/>
    <cellStyle name="Normal 16 2 4 2" xfId="15184"/>
    <cellStyle name="Normal 16 2 40" xfId="35561"/>
    <cellStyle name="Normal 16 2 41" xfId="42261"/>
    <cellStyle name="Normal 16 2 42" xfId="42470"/>
    <cellStyle name="Normal 16 2 43" xfId="42562"/>
    <cellStyle name="Normal 16 2 44" xfId="45407"/>
    <cellStyle name="Normal 16 2 5" xfId="1819"/>
    <cellStyle name="Normal 16 2 5 10" xfId="39948"/>
    <cellStyle name="Normal 16 2 5 11" xfId="40776"/>
    <cellStyle name="Normal 16 2 5 12" xfId="41392"/>
    <cellStyle name="Normal 16 2 5 13" xfId="35685"/>
    <cellStyle name="Normal 16 2 5 2" xfId="1820"/>
    <cellStyle name="Normal 16 2 5 2 10" xfId="40942"/>
    <cellStyle name="Normal 16 2 5 2 11" xfId="41558"/>
    <cellStyle name="Normal 16 2 5 2 12" xfId="35932"/>
    <cellStyle name="Normal 16 2 5 2 2" xfId="36239"/>
    <cellStyle name="Normal 16 2 5 2 2 2" xfId="41249"/>
    <cellStyle name="Normal 16 2 5 2 2 3" xfId="41889"/>
    <cellStyle name="Normal 16 2 5 2 3" xfId="37543"/>
    <cellStyle name="Normal 16 2 5 2 4" xfId="38144"/>
    <cellStyle name="Normal 16 2 5 2 5" xfId="38669"/>
    <cellStyle name="Normal 16 2 5 2 6" xfId="39185"/>
    <cellStyle name="Normal 16 2 5 2 7" xfId="39657"/>
    <cellStyle name="Normal 16 2 5 2 8" xfId="40081"/>
    <cellStyle name="Normal 16 2 5 2 9" xfId="40448"/>
    <cellStyle name="Normal 16 2 5 3" xfId="15185"/>
    <cellStyle name="Normal 16 2 5 3 10" xfId="41890"/>
    <cellStyle name="Normal 16 2 5 3 11" xfId="36073"/>
    <cellStyle name="Normal 16 2 5 3 2" xfId="37829"/>
    <cellStyle name="Normal 16 2 5 3 3" xfId="38415"/>
    <cellStyle name="Normal 16 2 5 3 4" xfId="38940"/>
    <cellStyle name="Normal 16 2 5 3 5" xfId="39443"/>
    <cellStyle name="Normal 16 2 5 3 6" xfId="39905"/>
    <cellStyle name="Normal 16 2 5 3 7" xfId="40321"/>
    <cellStyle name="Normal 16 2 5 3 8" xfId="40672"/>
    <cellStyle name="Normal 16 2 5 3 9" xfId="41083"/>
    <cellStyle name="Normal 16 2 5 4" xfId="36708"/>
    <cellStyle name="Normal 16 2 5 5" xfId="36975"/>
    <cellStyle name="Normal 16 2 5 6" xfId="36724"/>
    <cellStyle name="Normal 16 2 5 7" xfId="36915"/>
    <cellStyle name="Normal 16 2 5 8" xfId="37985"/>
    <cellStyle name="Normal 16 2 5 9" xfId="39213"/>
    <cellStyle name="Normal 16 2 6" xfId="1821"/>
    <cellStyle name="Normal 16 2 6 10" xfId="40252"/>
    <cellStyle name="Normal 16 2 6 11" xfId="40799"/>
    <cellStyle name="Normal 16 2 6 12" xfId="41415"/>
    <cellStyle name="Normal 16 2 6 13" xfId="35763"/>
    <cellStyle name="Normal 16 2 6 2" xfId="1822"/>
    <cellStyle name="Normal 16 2 6 2 10" xfId="40965"/>
    <cellStyle name="Normal 16 2 6 2 11" xfId="41581"/>
    <cellStyle name="Normal 16 2 6 2 12" xfId="35955"/>
    <cellStyle name="Normal 16 2 6 2 2" xfId="36262"/>
    <cellStyle name="Normal 16 2 6 2 2 2" xfId="41272"/>
    <cellStyle name="Normal 16 2 6 2 2 3" xfId="41891"/>
    <cellStyle name="Normal 16 2 6 2 3" xfId="37599"/>
    <cellStyle name="Normal 16 2 6 2 4" xfId="38196"/>
    <cellStyle name="Normal 16 2 6 2 5" xfId="38720"/>
    <cellStyle name="Normal 16 2 6 2 6" xfId="39227"/>
    <cellStyle name="Normal 16 2 6 2 7" xfId="39698"/>
    <cellStyle name="Normal 16 2 6 2 8" xfId="40119"/>
    <cellStyle name="Normal 16 2 6 2 9" xfId="40471"/>
    <cellStyle name="Normal 16 2 6 3" xfId="15186"/>
    <cellStyle name="Normal 16 2 6 3 10" xfId="41892"/>
    <cellStyle name="Normal 16 2 6 3 11" xfId="36096"/>
    <cellStyle name="Normal 16 2 6 3 2" xfId="37830"/>
    <cellStyle name="Normal 16 2 6 3 3" xfId="38416"/>
    <cellStyle name="Normal 16 2 6 3 4" xfId="38941"/>
    <cellStyle name="Normal 16 2 6 3 5" xfId="39444"/>
    <cellStyle name="Normal 16 2 6 3 6" xfId="39906"/>
    <cellStyle name="Normal 16 2 6 3 7" xfId="40322"/>
    <cellStyle name="Normal 16 2 6 3 8" xfId="40673"/>
    <cellStyle name="Normal 16 2 6 3 9" xfId="41106"/>
    <cellStyle name="Normal 16 2 6 4" xfId="37180"/>
    <cellStyle name="Normal 16 2 6 5" xfId="36789"/>
    <cellStyle name="Normal 16 2 6 6" xfId="37556"/>
    <cellStyle name="Normal 16 2 6 7" xfId="36385"/>
    <cellStyle name="Normal 16 2 6 8" xfId="37048"/>
    <cellStyle name="Normal 16 2 6 9" xfId="39301"/>
    <cellStyle name="Normal 16 2 7" xfId="1823"/>
    <cellStyle name="Normal 16 2 7 10" xfId="38694"/>
    <cellStyle name="Normal 16 2 7 11" xfId="40822"/>
    <cellStyle name="Normal 16 2 7 12" xfId="41438"/>
    <cellStyle name="Normal 16 2 7 13" xfId="35791"/>
    <cellStyle name="Normal 16 2 7 2" xfId="1824"/>
    <cellStyle name="Normal 16 2 7 2 10" xfId="40988"/>
    <cellStyle name="Normal 16 2 7 2 11" xfId="41604"/>
    <cellStyle name="Normal 16 2 7 2 12" xfId="35978"/>
    <cellStyle name="Normal 16 2 7 2 2" xfId="36285"/>
    <cellStyle name="Normal 16 2 7 2 2 2" xfId="41295"/>
    <cellStyle name="Normal 16 2 7 2 2 3" xfId="41893"/>
    <cellStyle name="Normal 16 2 7 2 3" xfId="37622"/>
    <cellStyle name="Normal 16 2 7 2 4" xfId="38219"/>
    <cellStyle name="Normal 16 2 7 2 5" xfId="38743"/>
    <cellStyle name="Normal 16 2 7 2 6" xfId="39250"/>
    <cellStyle name="Normal 16 2 7 2 7" xfId="39721"/>
    <cellStyle name="Normal 16 2 7 2 8" xfId="40142"/>
    <cellStyle name="Normal 16 2 7 2 9" xfId="40494"/>
    <cellStyle name="Normal 16 2 7 3" xfId="15187"/>
    <cellStyle name="Normal 16 2 7 3 10" xfId="41894"/>
    <cellStyle name="Normal 16 2 7 3 11" xfId="36119"/>
    <cellStyle name="Normal 16 2 7 3 2" xfId="37831"/>
    <cellStyle name="Normal 16 2 7 3 3" xfId="38417"/>
    <cellStyle name="Normal 16 2 7 3 4" xfId="38942"/>
    <cellStyle name="Normal 16 2 7 3 5" xfId="39445"/>
    <cellStyle name="Normal 16 2 7 3 6" xfId="39907"/>
    <cellStyle name="Normal 16 2 7 3 7" xfId="40323"/>
    <cellStyle name="Normal 16 2 7 3 8" xfId="40674"/>
    <cellStyle name="Normal 16 2 7 3 9" xfId="41129"/>
    <cellStyle name="Normal 16 2 7 4" xfId="37215"/>
    <cellStyle name="Normal 16 2 7 5" xfId="37562"/>
    <cellStyle name="Normal 16 2 7 6" xfId="37153"/>
    <cellStyle name="Normal 16 2 7 7" xfId="38514"/>
    <cellStyle name="Normal 16 2 7 8" xfId="38040"/>
    <cellStyle name="Normal 16 2 7 9" xfId="37887"/>
    <cellStyle name="Normal 16 2 8" xfId="1825"/>
    <cellStyle name="Normal 16 2 8 10" xfId="36336"/>
    <cellStyle name="Normal 16 2 8 11" xfId="40860"/>
    <cellStyle name="Normal 16 2 8 12" xfId="41476"/>
    <cellStyle name="Normal 16 2 8 13" xfId="35835"/>
    <cellStyle name="Normal 16 2 8 2" xfId="1826"/>
    <cellStyle name="Normal 16 2 8 2 10" xfId="41026"/>
    <cellStyle name="Normal 16 2 8 2 11" xfId="41642"/>
    <cellStyle name="Normal 16 2 8 2 12" xfId="36016"/>
    <cellStyle name="Normal 16 2 8 2 2" xfId="36323"/>
    <cellStyle name="Normal 16 2 8 2 2 2" xfId="41333"/>
    <cellStyle name="Normal 16 2 8 2 2 3" xfId="41895"/>
    <cellStyle name="Normal 16 2 8 2 3" xfId="37660"/>
    <cellStyle name="Normal 16 2 8 2 4" xfId="38257"/>
    <cellStyle name="Normal 16 2 8 2 5" xfId="38781"/>
    <cellStyle name="Normal 16 2 8 2 6" xfId="39288"/>
    <cellStyle name="Normal 16 2 8 2 7" xfId="39759"/>
    <cellStyle name="Normal 16 2 8 2 8" xfId="40180"/>
    <cellStyle name="Normal 16 2 8 2 9" xfId="40532"/>
    <cellStyle name="Normal 16 2 8 3" xfId="15188"/>
    <cellStyle name="Normal 16 2 8 3 10" xfId="41896"/>
    <cellStyle name="Normal 16 2 8 3 11" xfId="36157"/>
    <cellStyle name="Normal 16 2 8 3 2" xfId="37832"/>
    <cellStyle name="Normal 16 2 8 3 3" xfId="38418"/>
    <cellStyle name="Normal 16 2 8 3 4" xfId="38943"/>
    <cellStyle name="Normal 16 2 8 3 5" xfId="39446"/>
    <cellStyle name="Normal 16 2 8 3 6" xfId="39908"/>
    <cellStyle name="Normal 16 2 8 3 7" xfId="40324"/>
    <cellStyle name="Normal 16 2 8 3 8" xfId="40675"/>
    <cellStyle name="Normal 16 2 8 3 9" xfId="41167"/>
    <cellStyle name="Normal 16 2 8 4" xfId="37273"/>
    <cellStyle name="Normal 16 2 8 5" xfId="37412"/>
    <cellStyle name="Normal 16 2 8 6" xfId="38021"/>
    <cellStyle name="Normal 16 2 8 7" xfId="38682"/>
    <cellStyle name="Normal 16 2 8 8" xfId="37222"/>
    <cellStyle name="Normal 16 2 8 9" xfId="39494"/>
    <cellStyle name="Normal 16 2 9" xfId="1827"/>
    <cellStyle name="Normal 16 2 9 10" xfId="40433"/>
    <cellStyle name="Normal 16 2 9 11" xfId="40760"/>
    <cellStyle name="Normal 16 2 9 12" xfId="41376"/>
    <cellStyle name="Normal 16 2 9 13" xfId="35640"/>
    <cellStyle name="Normal 16 2 9 2" xfId="1828"/>
    <cellStyle name="Normal 16 2 9 2 10" xfId="40927"/>
    <cellStyle name="Normal 16 2 9 2 11" xfId="41543"/>
    <cellStyle name="Normal 16 2 9 2 12" xfId="35917"/>
    <cellStyle name="Normal 16 2 9 2 2" xfId="36224"/>
    <cellStyle name="Normal 16 2 9 2 2 2" xfId="41234"/>
    <cellStyle name="Normal 16 2 9 2 2 3" xfId="41897"/>
    <cellStyle name="Normal 16 2 9 2 3" xfId="37833"/>
    <cellStyle name="Normal 16 2 9 2 4" xfId="38419"/>
    <cellStyle name="Normal 16 2 9 2 5" xfId="38944"/>
    <cellStyle name="Normal 16 2 9 2 6" xfId="39447"/>
    <cellStyle name="Normal 16 2 9 2 7" xfId="39909"/>
    <cellStyle name="Normal 16 2 9 2 8" xfId="40325"/>
    <cellStyle name="Normal 16 2 9 2 9" xfId="40676"/>
    <cellStyle name="Normal 16 2 9 3" xfId="15189"/>
    <cellStyle name="Normal 16 2 9 3 10" xfId="41898"/>
    <cellStyle name="Normal 16 2 9 3 11" xfId="36058"/>
    <cellStyle name="Normal 16 2 9 3 2" xfId="37981"/>
    <cellStyle name="Normal 16 2 9 3 3" xfId="38543"/>
    <cellStyle name="Normal 16 2 9 3 4" xfId="39069"/>
    <cellStyle name="Normal 16 2 9 3 5" xfId="39550"/>
    <cellStyle name="Normal 16 2 9 3 6" xfId="40005"/>
    <cellStyle name="Normal 16 2 9 3 7" xfId="40394"/>
    <cellStyle name="Normal 16 2 9 3 8" xfId="40719"/>
    <cellStyle name="Normal 16 2 9 3 9" xfId="41068"/>
    <cellStyle name="Normal 16 2 9 4" xfId="37514"/>
    <cellStyle name="Normal 16 2 9 5" xfId="38118"/>
    <cellStyle name="Normal 16 2 9 6" xfId="38641"/>
    <cellStyle name="Normal 16 2 9 7" xfId="39158"/>
    <cellStyle name="Normal 16 2 9 8" xfId="39634"/>
    <cellStyle name="Normal 16 2 9 9" xfId="40063"/>
    <cellStyle name="Normal 16 20" xfId="15190"/>
    <cellStyle name="Normal 16 21" xfId="15191"/>
    <cellStyle name="Normal 16 22" xfId="15192"/>
    <cellStyle name="Normal 16 23" xfId="15193"/>
    <cellStyle name="Normal 16 24" xfId="15194"/>
    <cellStyle name="Normal 16 24 10" xfId="15195"/>
    <cellStyle name="Normal 16 24 11" xfId="15196"/>
    <cellStyle name="Normal 16 24 12" xfId="15197"/>
    <cellStyle name="Normal 16 24 13" xfId="15198"/>
    <cellStyle name="Normal 16 24 14" xfId="15199"/>
    <cellStyle name="Normal 16 24 15" xfId="15200"/>
    <cellStyle name="Normal 16 24 16" xfId="15201"/>
    <cellStyle name="Normal 16 24 17" xfId="15202"/>
    <cellStyle name="Normal 16 24 18" xfId="15203"/>
    <cellStyle name="Normal 16 24 19" xfId="15204"/>
    <cellStyle name="Normal 16 24 2" xfId="15205"/>
    <cellStyle name="Normal 16 24 2 10" xfId="15206"/>
    <cellStyle name="Normal 16 24 2 11" xfId="15207"/>
    <cellStyle name="Normal 16 24 2 12" xfId="15208"/>
    <cellStyle name="Normal 16 24 2 13" xfId="15209"/>
    <cellStyle name="Normal 16 24 2 14" xfId="15210"/>
    <cellStyle name="Normal 16 24 2 15" xfId="15211"/>
    <cellStyle name="Normal 16 24 2 16" xfId="15212"/>
    <cellStyle name="Normal 16 24 2 17" xfId="15213"/>
    <cellStyle name="Normal 16 24 2 18" xfId="15214"/>
    <cellStyle name="Normal 16 24 2 19" xfId="15215"/>
    <cellStyle name="Normal 16 24 2 2" xfId="15216"/>
    <cellStyle name="Normal 16 24 2 20" xfId="15217"/>
    <cellStyle name="Normal 16 24 2 21" xfId="15218"/>
    <cellStyle name="Normal 16 24 2 22" xfId="15219"/>
    <cellStyle name="Normal 16 24 2 23" xfId="15220"/>
    <cellStyle name="Normal 16 24 2 24" xfId="15221"/>
    <cellStyle name="Normal 16 24 2 25" xfId="15222"/>
    <cellStyle name="Normal 16 24 2 26" xfId="15223"/>
    <cellStyle name="Normal 16 24 2 3" xfId="15224"/>
    <cellStyle name="Normal 16 24 2 4" xfId="15225"/>
    <cellStyle name="Normal 16 24 2 5" xfId="15226"/>
    <cellStyle name="Normal 16 24 2 6" xfId="15227"/>
    <cellStyle name="Normal 16 24 2 7" xfId="15228"/>
    <cellStyle name="Normal 16 24 2 8" xfId="15229"/>
    <cellStyle name="Normal 16 24 2 9" xfId="15230"/>
    <cellStyle name="Normal 16 24 20" xfId="15231"/>
    <cellStyle name="Normal 16 24 21" xfId="15232"/>
    <cellStyle name="Normal 16 24 22" xfId="15233"/>
    <cellStyle name="Normal 16 24 23" xfId="15234"/>
    <cellStyle name="Normal 16 24 24" xfId="15235"/>
    <cellStyle name="Normal 16 24 25" xfId="15236"/>
    <cellStyle name="Normal 16 24 26" xfId="15237"/>
    <cellStyle name="Normal 16 24 3" xfId="15238"/>
    <cellStyle name="Normal 16 24 4" xfId="15239"/>
    <cellStyle name="Normal 16 24 5" xfId="15240"/>
    <cellStyle name="Normal 16 24 6" xfId="15241"/>
    <cellStyle name="Normal 16 24 7" xfId="15242"/>
    <cellStyle name="Normal 16 24 8" xfId="15243"/>
    <cellStyle name="Normal 16 24 9" xfId="15244"/>
    <cellStyle name="Normal 16 25" xfId="15245"/>
    <cellStyle name="Normal 16 26" xfId="15246"/>
    <cellStyle name="Normal 16 27" xfId="15247"/>
    <cellStyle name="Normal 16 28" xfId="15248"/>
    <cellStyle name="Normal 16 29" xfId="15249"/>
    <cellStyle name="Normal 16 3" xfId="1829"/>
    <cellStyle name="Normal 16 3 2" xfId="1830"/>
    <cellStyle name="Normal 16 3 2 2" xfId="15251"/>
    <cellStyle name="Normal 16 3 2 3" xfId="15250"/>
    <cellStyle name="Normal 16 3 3" xfId="15252"/>
    <cellStyle name="Normal 16 3 4" xfId="48299"/>
    <cellStyle name="Normal 16 3 5" xfId="49609"/>
    <cellStyle name="Normal 16 30" xfId="15253"/>
    <cellStyle name="Normal 16 31" xfId="15254"/>
    <cellStyle name="Normal 16 32" xfId="15255"/>
    <cellStyle name="Normal 16 33" xfId="15256"/>
    <cellStyle name="Normal 16 34" xfId="15257"/>
    <cellStyle name="Normal 16 35" xfId="15258"/>
    <cellStyle name="Normal 16 35 10" xfId="15259"/>
    <cellStyle name="Normal 16 35 11" xfId="15260"/>
    <cellStyle name="Normal 16 35 12" xfId="15261"/>
    <cellStyle name="Normal 16 35 13" xfId="15262"/>
    <cellStyle name="Normal 16 35 14" xfId="15263"/>
    <cellStyle name="Normal 16 35 15" xfId="15264"/>
    <cellStyle name="Normal 16 35 16" xfId="15265"/>
    <cellStyle name="Normal 16 35 17" xfId="15266"/>
    <cellStyle name="Normal 16 35 18" xfId="15267"/>
    <cellStyle name="Normal 16 35 19" xfId="15268"/>
    <cellStyle name="Normal 16 35 2" xfId="15269"/>
    <cellStyle name="Normal 16 35 20" xfId="15270"/>
    <cellStyle name="Normal 16 35 21" xfId="15271"/>
    <cellStyle name="Normal 16 35 22" xfId="15272"/>
    <cellStyle name="Normal 16 35 23" xfId="15273"/>
    <cellStyle name="Normal 16 35 24" xfId="15274"/>
    <cellStyle name="Normal 16 35 25" xfId="15275"/>
    <cellStyle name="Normal 16 35 26" xfId="15276"/>
    <cellStyle name="Normal 16 35 3" xfId="15277"/>
    <cellStyle name="Normal 16 35 4" xfId="15278"/>
    <cellStyle name="Normal 16 35 5" xfId="15279"/>
    <cellStyle name="Normal 16 35 6" xfId="15280"/>
    <cellStyle name="Normal 16 35 7" xfId="15281"/>
    <cellStyle name="Normal 16 35 8" xfId="15282"/>
    <cellStyle name="Normal 16 35 9" xfId="15283"/>
    <cellStyle name="Normal 16 36" xfId="15284"/>
    <cellStyle name="Normal 16 37" xfId="15285"/>
    <cellStyle name="Normal 16 38" xfId="15286"/>
    <cellStyle name="Normal 16 39" xfId="15287"/>
    <cellStyle name="Normal 16 4" xfId="1831"/>
    <cellStyle name="Normal 16 4 2" xfId="15288"/>
    <cellStyle name="Normal 16 4 3" xfId="45408"/>
    <cellStyle name="Normal 16 4 4" xfId="48494"/>
    <cellStyle name="Normal 16 40" xfId="15289"/>
    <cellStyle name="Normal 16 41" xfId="15290"/>
    <cellStyle name="Normal 16 42" xfId="15291"/>
    <cellStyle name="Normal 16 43" xfId="15292"/>
    <cellStyle name="Normal 16 44" xfId="15293"/>
    <cellStyle name="Normal 16 45" xfId="15294"/>
    <cellStyle name="Normal 16 46" xfId="15295"/>
    <cellStyle name="Normal 16 47" xfId="15296"/>
    <cellStyle name="Normal 16 48" xfId="15297"/>
    <cellStyle name="Normal 16 49" xfId="15298"/>
    <cellStyle name="Normal 16 5" xfId="1832"/>
    <cellStyle name="Normal 16 5 2" xfId="15299"/>
    <cellStyle name="Normal 16 5 3" xfId="47715"/>
    <cellStyle name="Normal 16 50" xfId="15300"/>
    <cellStyle name="Normal 16 51" xfId="15301"/>
    <cellStyle name="Normal 16 52" xfId="15302"/>
    <cellStyle name="Normal 16 53" xfId="15303"/>
    <cellStyle name="Normal 16 54" xfId="15304"/>
    <cellStyle name="Normal 16 55" xfId="15305"/>
    <cellStyle name="Normal 16 56" xfId="15306"/>
    <cellStyle name="Normal 16 57" xfId="15307"/>
    <cellStyle name="Normal 16 58" xfId="15308"/>
    <cellStyle name="Normal 16 59" xfId="15309"/>
    <cellStyle name="Normal 16 6" xfId="1833"/>
    <cellStyle name="Normal 16 6 2" xfId="15310"/>
    <cellStyle name="Normal 16 60" xfId="15311"/>
    <cellStyle name="Normal 16 61" xfId="15312"/>
    <cellStyle name="Normal 16 62" xfId="15313"/>
    <cellStyle name="Normal 16 63" xfId="15314"/>
    <cellStyle name="Normal 16 64" xfId="15315"/>
    <cellStyle name="Normal 16 65" xfId="15316"/>
    <cellStyle name="Normal 16 66" xfId="15317"/>
    <cellStyle name="Normal 16 67" xfId="42175"/>
    <cellStyle name="Normal 16 68" xfId="47928"/>
    <cellStyle name="Normal 16 69" xfId="49481"/>
    <cellStyle name="Normal 16 7" xfId="1834"/>
    <cellStyle name="Normal 16 7 2" xfId="15318"/>
    <cellStyle name="Normal 16 8" xfId="1835"/>
    <cellStyle name="Normal 16 8 2" xfId="15320"/>
    <cellStyle name="Normal 16 8 2 2" xfId="15321"/>
    <cellStyle name="Normal 16 8 2 2 2" xfId="15322"/>
    <cellStyle name="Normal 16 8 2 2 2 2" xfId="15323"/>
    <cellStyle name="Normal 16 8 2 2 2 3" xfId="15324"/>
    <cellStyle name="Normal 16 8 2 2 2 4" xfId="15325"/>
    <cellStyle name="Normal 16 8 2 2 2 5" xfId="15326"/>
    <cellStyle name="Normal 16 8 2 2 2 6" xfId="15327"/>
    <cellStyle name="Normal 16 8 2 2 3" xfId="15328"/>
    <cellStyle name="Normal 16 8 2 2 4" xfId="15329"/>
    <cellStyle name="Normal 16 8 2 2 5" xfId="15330"/>
    <cellStyle name="Normal 16 8 2 2 6" xfId="15331"/>
    <cellStyle name="Normal 16 8 2 3" xfId="15332"/>
    <cellStyle name="Normal 16 8 2 4" xfId="15333"/>
    <cellStyle name="Normal 16 8 2 5" xfId="15334"/>
    <cellStyle name="Normal 16 8 2 6" xfId="15335"/>
    <cellStyle name="Normal 16 8 2 7" xfId="15336"/>
    <cellStyle name="Normal 16 8 3" xfId="15337"/>
    <cellStyle name="Normal 16 8 4" xfId="15338"/>
    <cellStyle name="Normal 16 8 5" xfId="15339"/>
    <cellStyle name="Normal 16 8 6" xfId="15340"/>
    <cellStyle name="Normal 16 8 7" xfId="15341"/>
    <cellStyle name="Normal 16 8 8" xfId="15319"/>
    <cellStyle name="Normal 16 9" xfId="1836"/>
    <cellStyle name="Normal 16 9 2" xfId="15342"/>
    <cellStyle name="Normal 16 9 3" xfId="41972"/>
    <cellStyle name="Normal 16_Final Fixed Assets 2010 " xfId="15343"/>
    <cellStyle name="Normal 160" xfId="1837"/>
    <cellStyle name="Normal 160 2" xfId="15345"/>
    <cellStyle name="Normal 160 3" xfId="15344"/>
    <cellStyle name="Normal 160 4" xfId="45409"/>
    <cellStyle name="Normal 161" xfId="15346"/>
    <cellStyle name="Normal 161 2" xfId="45410"/>
    <cellStyle name="Normal 162" xfId="1838"/>
    <cellStyle name="Normal 162 2" xfId="15348"/>
    <cellStyle name="Normal 162 3" xfId="15347"/>
    <cellStyle name="Normal 162 4" xfId="45411"/>
    <cellStyle name="Normal 163" xfId="15349"/>
    <cellStyle name="Normal 163 2" xfId="45412"/>
    <cellStyle name="Normal 164" xfId="15350"/>
    <cellStyle name="Normal 164 2" xfId="45413"/>
    <cellStyle name="Normal 165" xfId="15351"/>
    <cellStyle name="Normal 165 2" xfId="45414"/>
    <cellStyle name="Normal 166" xfId="15352"/>
    <cellStyle name="Normal 166 2" xfId="45415"/>
    <cellStyle name="Normal 167" xfId="15353"/>
    <cellStyle name="Normal 167 2" xfId="45416"/>
    <cellStyle name="Normal 168" xfId="15354"/>
    <cellStyle name="Normal 168 2" xfId="45417"/>
    <cellStyle name="Normal 169" xfId="15355"/>
    <cellStyle name="Normal 169 2" xfId="45418"/>
    <cellStyle name="Normal 17" xfId="519"/>
    <cellStyle name="Normal 17 10" xfId="15356"/>
    <cellStyle name="Normal 17 11" xfId="15357"/>
    <cellStyle name="Normal 17 12" xfId="15358"/>
    <cellStyle name="Normal 17 13" xfId="15359"/>
    <cellStyle name="Normal 17 14" xfId="15360"/>
    <cellStyle name="Normal 17 15" xfId="15361"/>
    <cellStyle name="Normal 17 16" xfId="15362"/>
    <cellStyle name="Normal 17 17" xfId="15363"/>
    <cellStyle name="Normal 17 18" xfId="15364"/>
    <cellStyle name="Normal 17 19" xfId="15365"/>
    <cellStyle name="Normal 17 2" xfId="1839"/>
    <cellStyle name="Normal 17 2 10" xfId="15366"/>
    <cellStyle name="Normal 17 2 10 2" xfId="40080"/>
    <cellStyle name="Normal 17 2 11" xfId="15367"/>
    <cellStyle name="Normal 17 2 12" xfId="15368"/>
    <cellStyle name="Normal 17 2 13" xfId="15369"/>
    <cellStyle name="Normal 17 2 14" xfId="15370"/>
    <cellStyle name="Normal 17 2 15" xfId="15371"/>
    <cellStyle name="Normal 17 2 16" xfId="15372"/>
    <cellStyle name="Normal 17 2 17" xfId="15373"/>
    <cellStyle name="Normal 17 2 18" xfId="15374"/>
    <cellStyle name="Normal 17 2 19" xfId="15375"/>
    <cellStyle name="Normal 17 2 2" xfId="1840"/>
    <cellStyle name="Normal 17 2 2 10" xfId="15376"/>
    <cellStyle name="Normal 17 2 2 11" xfId="15377"/>
    <cellStyle name="Normal 17 2 2 12" xfId="15378"/>
    <cellStyle name="Normal 17 2 2 13" xfId="15379"/>
    <cellStyle name="Normal 17 2 2 14" xfId="15380"/>
    <cellStyle name="Normal 17 2 2 15" xfId="15381"/>
    <cellStyle name="Normal 17 2 2 16" xfId="15382"/>
    <cellStyle name="Normal 17 2 2 17" xfId="15383"/>
    <cellStyle name="Normal 17 2 2 18" xfId="15384"/>
    <cellStyle name="Normal 17 2 2 19" xfId="15385"/>
    <cellStyle name="Normal 17 2 2 2" xfId="15386"/>
    <cellStyle name="Normal 17 2 2 2 10" xfId="15387"/>
    <cellStyle name="Normal 17 2 2 2 11" xfId="15388"/>
    <cellStyle name="Normal 17 2 2 2 12" xfId="15389"/>
    <cellStyle name="Normal 17 2 2 2 13" xfId="15390"/>
    <cellStyle name="Normal 17 2 2 2 14" xfId="15391"/>
    <cellStyle name="Normal 17 2 2 2 15" xfId="15392"/>
    <cellStyle name="Normal 17 2 2 2 16" xfId="15393"/>
    <cellStyle name="Normal 17 2 2 2 17" xfId="15394"/>
    <cellStyle name="Normal 17 2 2 2 18" xfId="15395"/>
    <cellStyle name="Normal 17 2 2 2 19" xfId="15396"/>
    <cellStyle name="Normal 17 2 2 2 2" xfId="15397"/>
    <cellStyle name="Normal 17 2 2 2 2 10" xfId="15398"/>
    <cellStyle name="Normal 17 2 2 2 2 11" xfId="15399"/>
    <cellStyle name="Normal 17 2 2 2 2 12" xfId="15400"/>
    <cellStyle name="Normal 17 2 2 2 2 13" xfId="15401"/>
    <cellStyle name="Normal 17 2 2 2 2 14" xfId="15402"/>
    <cellStyle name="Normal 17 2 2 2 2 15" xfId="15403"/>
    <cellStyle name="Normal 17 2 2 2 2 16" xfId="15404"/>
    <cellStyle name="Normal 17 2 2 2 2 17" xfId="15405"/>
    <cellStyle name="Normal 17 2 2 2 2 18" xfId="15406"/>
    <cellStyle name="Normal 17 2 2 2 2 19" xfId="15407"/>
    <cellStyle name="Normal 17 2 2 2 2 2" xfId="15408"/>
    <cellStyle name="Normal 17 2 2 2 2 20" xfId="15409"/>
    <cellStyle name="Normal 17 2 2 2 2 21" xfId="15410"/>
    <cellStyle name="Normal 17 2 2 2 2 22" xfId="15411"/>
    <cellStyle name="Normal 17 2 2 2 2 23" xfId="15412"/>
    <cellStyle name="Normal 17 2 2 2 2 24" xfId="15413"/>
    <cellStyle name="Normal 17 2 2 2 2 25" xfId="15414"/>
    <cellStyle name="Normal 17 2 2 2 2 26" xfId="15415"/>
    <cellStyle name="Normal 17 2 2 2 2 3" xfId="15416"/>
    <cellStyle name="Normal 17 2 2 2 2 4" xfId="15417"/>
    <cellStyle name="Normal 17 2 2 2 2 5" xfId="15418"/>
    <cellStyle name="Normal 17 2 2 2 2 6" xfId="15419"/>
    <cellStyle name="Normal 17 2 2 2 2 7" xfId="15420"/>
    <cellStyle name="Normal 17 2 2 2 2 8" xfId="15421"/>
    <cellStyle name="Normal 17 2 2 2 2 9" xfId="15422"/>
    <cellStyle name="Normal 17 2 2 2 20" xfId="15423"/>
    <cellStyle name="Normal 17 2 2 2 21" xfId="15424"/>
    <cellStyle name="Normal 17 2 2 2 22" xfId="15425"/>
    <cellStyle name="Normal 17 2 2 2 23" xfId="15426"/>
    <cellStyle name="Normal 17 2 2 2 24" xfId="15427"/>
    <cellStyle name="Normal 17 2 2 2 25" xfId="15428"/>
    <cellStyle name="Normal 17 2 2 2 26" xfId="15429"/>
    <cellStyle name="Normal 17 2 2 2 27" xfId="15430"/>
    <cellStyle name="Normal 17 2 2 2 3" xfId="15431"/>
    <cellStyle name="Normal 17 2 2 2 4" xfId="15432"/>
    <cellStyle name="Normal 17 2 2 2 5" xfId="15433"/>
    <cellStyle name="Normal 17 2 2 2 6" xfId="15434"/>
    <cellStyle name="Normal 17 2 2 2 7" xfId="15435"/>
    <cellStyle name="Normal 17 2 2 2 8" xfId="15436"/>
    <cellStyle name="Normal 17 2 2 2 9" xfId="15437"/>
    <cellStyle name="Normal 17 2 2 20" xfId="15438"/>
    <cellStyle name="Normal 17 2 2 21" xfId="15439"/>
    <cellStyle name="Normal 17 2 2 22" xfId="15440"/>
    <cellStyle name="Normal 17 2 2 23" xfId="15441"/>
    <cellStyle name="Normal 17 2 2 24" xfId="15442"/>
    <cellStyle name="Normal 17 2 2 25" xfId="15443"/>
    <cellStyle name="Normal 17 2 2 26" xfId="15444"/>
    <cellStyle name="Normal 17 2 2 27" xfId="15445"/>
    <cellStyle name="Normal 17 2 2 28" xfId="15446"/>
    <cellStyle name="Normal 17 2 2 29" xfId="15447"/>
    <cellStyle name="Normal 17 2 2 3" xfId="15448"/>
    <cellStyle name="Normal 17 2 2 30" xfId="15449"/>
    <cellStyle name="Normal 17 2 2 31" xfId="15450"/>
    <cellStyle name="Normal 17 2 2 32" xfId="15451"/>
    <cellStyle name="Normal 17 2 2 33" xfId="15452"/>
    <cellStyle name="Normal 17 2 2 34" xfId="15453"/>
    <cellStyle name="Normal 17 2 2 35" xfId="15454"/>
    <cellStyle name="Normal 17 2 2 36" xfId="15455"/>
    <cellStyle name="Normal 17 2 2 37" xfId="15456"/>
    <cellStyle name="Normal 17 2 2 38" xfId="15457"/>
    <cellStyle name="Normal 17 2 2 4" xfId="15458"/>
    <cellStyle name="Normal 17 2 2 5" xfId="15459"/>
    <cellStyle name="Normal 17 2 2 6" xfId="15460"/>
    <cellStyle name="Normal 17 2 2 7" xfId="15461"/>
    <cellStyle name="Normal 17 2 2 8" xfId="15462"/>
    <cellStyle name="Normal 17 2 2 9" xfId="15463"/>
    <cellStyle name="Normal 17 2 20" xfId="15464"/>
    <cellStyle name="Normal 17 2 21" xfId="15465"/>
    <cellStyle name="Normal 17 2 22" xfId="15466"/>
    <cellStyle name="Normal 17 2 23" xfId="15467"/>
    <cellStyle name="Normal 17 2 24" xfId="15468"/>
    <cellStyle name="Normal 17 2 25" xfId="15469"/>
    <cellStyle name="Normal 17 2 26" xfId="15470"/>
    <cellStyle name="Normal 17 2 27" xfId="15471"/>
    <cellStyle name="Normal 17 2 28" xfId="15472"/>
    <cellStyle name="Normal 17 2 29" xfId="15473"/>
    <cellStyle name="Normal 17 2 3" xfId="1841"/>
    <cellStyle name="Normal 17 2 3 10" xfId="15475"/>
    <cellStyle name="Normal 17 2 3 11" xfId="15476"/>
    <cellStyle name="Normal 17 2 3 12" xfId="15477"/>
    <cellStyle name="Normal 17 2 3 13" xfId="15478"/>
    <cellStyle name="Normal 17 2 3 14" xfId="15474"/>
    <cellStyle name="Normal 17 2 3 2" xfId="15479"/>
    <cellStyle name="Normal 17 2 3 2 10" xfId="15480"/>
    <cellStyle name="Normal 17 2 3 2 11" xfId="15481"/>
    <cellStyle name="Normal 17 2 3 2 12" xfId="15482"/>
    <cellStyle name="Normal 17 2 3 2 13" xfId="15483"/>
    <cellStyle name="Normal 17 2 3 2 2" xfId="15484"/>
    <cellStyle name="Normal 17 2 3 2 3" xfId="15485"/>
    <cellStyle name="Normal 17 2 3 2 4" xfId="15486"/>
    <cellStyle name="Normal 17 2 3 2 5" xfId="15487"/>
    <cellStyle name="Normal 17 2 3 2 6" xfId="15488"/>
    <cellStyle name="Normal 17 2 3 2 7" xfId="15489"/>
    <cellStyle name="Normal 17 2 3 2 8" xfId="15490"/>
    <cellStyle name="Normal 17 2 3 2 9" xfId="15491"/>
    <cellStyle name="Normal 17 2 3 3" xfId="15492"/>
    <cellStyle name="Normal 17 2 3 4" xfId="15493"/>
    <cellStyle name="Normal 17 2 3 5" xfId="15494"/>
    <cellStyle name="Normal 17 2 3 6" xfId="15495"/>
    <cellStyle name="Normal 17 2 3 7" xfId="15496"/>
    <cellStyle name="Normal 17 2 3 8" xfId="15497"/>
    <cellStyle name="Normal 17 2 3 9" xfId="15498"/>
    <cellStyle name="Normal 17 2 30" xfId="15499"/>
    <cellStyle name="Normal 17 2 31" xfId="15500"/>
    <cellStyle name="Normal 17 2 32" xfId="15501"/>
    <cellStyle name="Normal 17 2 33" xfId="15502"/>
    <cellStyle name="Normal 17 2 34" xfId="15503"/>
    <cellStyle name="Normal 17 2 35" xfId="15504"/>
    <cellStyle name="Normal 17 2 36" xfId="15505"/>
    <cellStyle name="Normal 17 2 37" xfId="15506"/>
    <cellStyle name="Normal 17 2 38" xfId="15507"/>
    <cellStyle name="Normal 17 2 39" xfId="2699"/>
    <cellStyle name="Normal 17 2 4" xfId="15508"/>
    <cellStyle name="Normal 17 2 4 2" xfId="36695"/>
    <cellStyle name="Normal 17 2 40" xfId="42298"/>
    <cellStyle name="Normal 17 2 41" xfId="42498"/>
    <cellStyle name="Normal 17 2 42" xfId="42587"/>
    <cellStyle name="Normal 17 2 43" xfId="45419"/>
    <cellStyle name="Normal 17 2 5" xfId="15509"/>
    <cellStyle name="Normal 17 2 5 2" xfId="37376"/>
    <cellStyle name="Normal 17 2 6" xfId="15510"/>
    <cellStyle name="Normal 17 2 6 2" xfId="36881"/>
    <cellStyle name="Normal 17 2 7" xfId="15511"/>
    <cellStyle name="Normal 17 2 7 2" xfId="36985"/>
    <cellStyle name="Normal 17 2 8" xfId="15512"/>
    <cellStyle name="Normal 17 2 8 2" xfId="38052"/>
    <cellStyle name="Normal 17 2 9" xfId="15513"/>
    <cellStyle name="Normal 17 2 9 2" xfId="39592"/>
    <cellStyle name="Normal 17 20" xfId="15514"/>
    <cellStyle name="Normal 17 21" xfId="15515"/>
    <cellStyle name="Normal 17 22" xfId="15516"/>
    <cellStyle name="Normal 17 23" xfId="15517"/>
    <cellStyle name="Normal 17 24" xfId="15518"/>
    <cellStyle name="Normal 17 24 10" xfId="15519"/>
    <cellStyle name="Normal 17 24 11" xfId="15520"/>
    <cellStyle name="Normal 17 24 12" xfId="15521"/>
    <cellStyle name="Normal 17 24 13" xfId="15522"/>
    <cellStyle name="Normal 17 24 14" xfId="15523"/>
    <cellStyle name="Normal 17 24 15" xfId="15524"/>
    <cellStyle name="Normal 17 24 16" xfId="15525"/>
    <cellStyle name="Normal 17 24 17" xfId="15526"/>
    <cellStyle name="Normal 17 24 18" xfId="15527"/>
    <cellStyle name="Normal 17 24 19" xfId="15528"/>
    <cellStyle name="Normal 17 24 2" xfId="15529"/>
    <cellStyle name="Normal 17 24 2 10" xfId="15530"/>
    <cellStyle name="Normal 17 24 2 11" xfId="15531"/>
    <cellStyle name="Normal 17 24 2 12" xfId="15532"/>
    <cellStyle name="Normal 17 24 2 13" xfId="15533"/>
    <cellStyle name="Normal 17 24 2 14" xfId="15534"/>
    <cellStyle name="Normal 17 24 2 15" xfId="15535"/>
    <cellStyle name="Normal 17 24 2 16" xfId="15536"/>
    <cellStyle name="Normal 17 24 2 17" xfId="15537"/>
    <cellStyle name="Normal 17 24 2 18" xfId="15538"/>
    <cellStyle name="Normal 17 24 2 19" xfId="15539"/>
    <cellStyle name="Normal 17 24 2 2" xfId="15540"/>
    <cellStyle name="Normal 17 24 2 20" xfId="15541"/>
    <cellStyle name="Normal 17 24 2 21" xfId="15542"/>
    <cellStyle name="Normal 17 24 2 22" xfId="15543"/>
    <cellStyle name="Normal 17 24 2 23" xfId="15544"/>
    <cellStyle name="Normal 17 24 2 24" xfId="15545"/>
    <cellStyle name="Normal 17 24 2 25" xfId="15546"/>
    <cellStyle name="Normal 17 24 2 26" xfId="15547"/>
    <cellStyle name="Normal 17 24 2 3" xfId="15548"/>
    <cellStyle name="Normal 17 24 2 4" xfId="15549"/>
    <cellStyle name="Normal 17 24 2 5" xfId="15550"/>
    <cellStyle name="Normal 17 24 2 6" xfId="15551"/>
    <cellStyle name="Normal 17 24 2 7" xfId="15552"/>
    <cellStyle name="Normal 17 24 2 8" xfId="15553"/>
    <cellStyle name="Normal 17 24 2 9" xfId="15554"/>
    <cellStyle name="Normal 17 24 20" xfId="15555"/>
    <cellStyle name="Normal 17 24 21" xfId="15556"/>
    <cellStyle name="Normal 17 24 22" xfId="15557"/>
    <cellStyle name="Normal 17 24 23" xfId="15558"/>
    <cellStyle name="Normal 17 24 24" xfId="15559"/>
    <cellStyle name="Normal 17 24 25" xfId="15560"/>
    <cellStyle name="Normal 17 24 26" xfId="15561"/>
    <cellStyle name="Normal 17 24 3" xfId="15562"/>
    <cellStyle name="Normal 17 24 4" xfId="15563"/>
    <cellStyle name="Normal 17 24 5" xfId="15564"/>
    <cellStyle name="Normal 17 24 6" xfId="15565"/>
    <cellStyle name="Normal 17 24 7" xfId="15566"/>
    <cellStyle name="Normal 17 24 8" xfId="15567"/>
    <cellStyle name="Normal 17 24 9" xfId="15568"/>
    <cellStyle name="Normal 17 25" xfId="15569"/>
    <cellStyle name="Normal 17 26" xfId="15570"/>
    <cellStyle name="Normal 17 27" xfId="15571"/>
    <cellStyle name="Normal 17 28" xfId="15572"/>
    <cellStyle name="Normal 17 29" xfId="15573"/>
    <cellStyle name="Normal 17 3" xfId="1842"/>
    <cellStyle name="Normal 17 3 2" xfId="15575"/>
    <cellStyle name="Normal 17 3 3" xfId="15574"/>
    <cellStyle name="Normal 17 3 4" xfId="45420"/>
    <cellStyle name="Normal 17 3 5" xfId="48300"/>
    <cellStyle name="Normal 17 3 6" xfId="49610"/>
    <cellStyle name="Normal 17 30" xfId="15576"/>
    <cellStyle name="Normal 17 31" xfId="15577"/>
    <cellStyle name="Normal 17 32" xfId="15578"/>
    <cellStyle name="Normal 17 33" xfId="15579"/>
    <cellStyle name="Normal 17 34" xfId="15580"/>
    <cellStyle name="Normal 17 35" xfId="15581"/>
    <cellStyle name="Normal 17 35 10" xfId="15582"/>
    <cellStyle name="Normal 17 35 11" xfId="15583"/>
    <cellStyle name="Normal 17 35 12" xfId="15584"/>
    <cellStyle name="Normal 17 35 13" xfId="15585"/>
    <cellStyle name="Normal 17 35 14" xfId="15586"/>
    <cellStyle name="Normal 17 35 15" xfId="15587"/>
    <cellStyle name="Normal 17 35 16" xfId="15588"/>
    <cellStyle name="Normal 17 35 17" xfId="15589"/>
    <cellStyle name="Normal 17 35 18" xfId="15590"/>
    <cellStyle name="Normal 17 35 19" xfId="15591"/>
    <cellStyle name="Normal 17 35 2" xfId="15592"/>
    <cellStyle name="Normal 17 35 20" xfId="15593"/>
    <cellStyle name="Normal 17 35 21" xfId="15594"/>
    <cellStyle name="Normal 17 35 22" xfId="15595"/>
    <cellStyle name="Normal 17 35 23" xfId="15596"/>
    <cellStyle name="Normal 17 35 24" xfId="15597"/>
    <cellStyle name="Normal 17 35 25" xfId="15598"/>
    <cellStyle name="Normal 17 35 26" xfId="15599"/>
    <cellStyle name="Normal 17 35 3" xfId="15600"/>
    <cellStyle name="Normal 17 35 4" xfId="15601"/>
    <cellStyle name="Normal 17 35 5" xfId="15602"/>
    <cellStyle name="Normal 17 35 6" xfId="15603"/>
    <cellStyle name="Normal 17 35 7" xfId="15604"/>
    <cellStyle name="Normal 17 35 8" xfId="15605"/>
    <cellStyle name="Normal 17 35 9" xfId="15606"/>
    <cellStyle name="Normal 17 36" xfId="15607"/>
    <cellStyle name="Normal 17 37" xfId="15608"/>
    <cellStyle name="Normal 17 38" xfId="15609"/>
    <cellStyle name="Normal 17 39" xfId="15610"/>
    <cellStyle name="Normal 17 4" xfId="1843"/>
    <cellStyle name="Normal 17 4 2" xfId="15612"/>
    <cellStyle name="Normal 17 4 3" xfId="15611"/>
    <cellStyle name="Normal 17 4 4" xfId="47685"/>
    <cellStyle name="Normal 17 40" xfId="15613"/>
    <cellStyle name="Normal 17 41" xfId="15614"/>
    <cellStyle name="Normal 17 42" xfId="15615"/>
    <cellStyle name="Normal 17 43" xfId="15616"/>
    <cellStyle name="Normal 17 44" xfId="15617"/>
    <cellStyle name="Normal 17 45" xfId="15618"/>
    <cellStyle name="Normal 17 46" xfId="15619"/>
    <cellStyle name="Normal 17 47" xfId="15620"/>
    <cellStyle name="Normal 17 48" xfId="15621"/>
    <cellStyle name="Normal 17 49" xfId="15622"/>
    <cellStyle name="Normal 17 5" xfId="1844"/>
    <cellStyle name="Normal 17 5 2" xfId="15624"/>
    <cellStyle name="Normal 17 5 3" xfId="15623"/>
    <cellStyle name="Normal 17 50" xfId="15625"/>
    <cellStyle name="Normal 17 51" xfId="15626"/>
    <cellStyle name="Normal 17 52" xfId="15627"/>
    <cellStyle name="Normal 17 53" xfId="15628"/>
    <cellStyle name="Normal 17 54" xfId="15629"/>
    <cellStyle name="Normal 17 55" xfId="15630"/>
    <cellStyle name="Normal 17 56" xfId="15631"/>
    <cellStyle name="Normal 17 57" xfId="15632"/>
    <cellStyle name="Normal 17 58" xfId="15633"/>
    <cellStyle name="Normal 17 59" xfId="15634"/>
    <cellStyle name="Normal 17 6" xfId="1845"/>
    <cellStyle name="Normal 17 6 2" xfId="15636"/>
    <cellStyle name="Normal 17 6 3" xfId="15637"/>
    <cellStyle name="Normal 17 6 4" xfId="15635"/>
    <cellStyle name="Normal 17 60" xfId="15638"/>
    <cellStyle name="Normal 17 61" xfId="15639"/>
    <cellStyle name="Normal 17 62" xfId="15640"/>
    <cellStyle name="Normal 17 63" xfId="15641"/>
    <cellStyle name="Normal 17 64" xfId="15642"/>
    <cellStyle name="Normal 17 65" xfId="15643"/>
    <cellStyle name="Normal 17 66" xfId="15644"/>
    <cellStyle name="Normal 17 67" xfId="15645"/>
    <cellStyle name="Normal 17 68" xfId="15646"/>
    <cellStyle name="Normal 17 69" xfId="2698"/>
    <cellStyle name="Normal 17 7" xfId="1846"/>
    <cellStyle name="Normal 17 7 2" xfId="15647"/>
    <cellStyle name="Normal 17 70" xfId="42176"/>
    <cellStyle name="Normal 17 71" xfId="47929"/>
    <cellStyle name="Normal 17 72" xfId="49482"/>
    <cellStyle name="Normal 17 8" xfId="1847"/>
    <cellStyle name="Normal 17 8 2" xfId="15649"/>
    <cellStyle name="Normal 17 8 2 2" xfId="15650"/>
    <cellStyle name="Normal 17 8 2 2 2" xfId="15651"/>
    <cellStyle name="Normal 17 8 2 2 2 2" xfId="15652"/>
    <cellStyle name="Normal 17 8 2 2 2 3" xfId="15653"/>
    <cellStyle name="Normal 17 8 2 2 2 4" xfId="15654"/>
    <cellStyle name="Normal 17 8 2 2 2 5" xfId="15655"/>
    <cellStyle name="Normal 17 8 2 2 2 6" xfId="15656"/>
    <cellStyle name="Normal 17 8 2 2 3" xfId="15657"/>
    <cellStyle name="Normal 17 8 2 2 4" xfId="15658"/>
    <cellStyle name="Normal 17 8 2 2 5" xfId="15659"/>
    <cellStyle name="Normal 17 8 2 2 6" xfId="15660"/>
    <cellStyle name="Normal 17 8 2 3" xfId="15661"/>
    <cellStyle name="Normal 17 8 2 4" xfId="15662"/>
    <cellStyle name="Normal 17 8 2 5" xfId="15663"/>
    <cellStyle name="Normal 17 8 2 6" xfId="15664"/>
    <cellStyle name="Normal 17 8 2 7" xfId="15665"/>
    <cellStyle name="Normal 17 8 3" xfId="15666"/>
    <cellStyle name="Normal 17 8 4" xfId="15667"/>
    <cellStyle name="Normal 17 8 5" xfId="15668"/>
    <cellStyle name="Normal 17 8 6" xfId="15669"/>
    <cellStyle name="Normal 17 8 7" xfId="15670"/>
    <cellStyle name="Normal 17 8 8" xfId="15648"/>
    <cellStyle name="Normal 17 9" xfId="1848"/>
    <cellStyle name="Normal 17 9 2" xfId="15671"/>
    <cellStyle name="Normal 17_10 11" xfId="15672"/>
    <cellStyle name="Normal 170" xfId="15673"/>
    <cellStyle name="Normal 170 2" xfId="45421"/>
    <cellStyle name="Normal 171" xfId="15674"/>
    <cellStyle name="Normal 171 2" xfId="45422"/>
    <cellStyle name="Normal 172" xfId="15675"/>
    <cellStyle name="Normal 172 2" xfId="45423"/>
    <cellStyle name="Normal 173" xfId="15676"/>
    <cellStyle name="Normal 173 2" xfId="45424"/>
    <cellStyle name="Normal 174" xfId="15677"/>
    <cellStyle name="Normal 174 2" xfId="45425"/>
    <cellStyle name="Normal 175" xfId="15678"/>
    <cellStyle name="Normal 175 2" xfId="45426"/>
    <cellStyle name="Normal 176" xfId="15679"/>
    <cellStyle name="Normal 176 2" xfId="45427"/>
    <cellStyle name="Normal 177" xfId="15680"/>
    <cellStyle name="Normal 177 2" xfId="45428"/>
    <cellStyle name="Normal 178" xfId="15681"/>
    <cellStyle name="Normal 178 2" xfId="45429"/>
    <cellStyle name="Normal 179" xfId="15682"/>
    <cellStyle name="Normal 179 2" xfId="45430"/>
    <cellStyle name="Normal 18" xfId="520"/>
    <cellStyle name="Normal 18 10" xfId="15683"/>
    <cellStyle name="Normal 18 11" xfId="15684"/>
    <cellStyle name="Normal 18 12" xfId="15685"/>
    <cellStyle name="Normal 18 13" xfId="15686"/>
    <cellStyle name="Normal 18 14" xfId="15687"/>
    <cellStyle name="Normal 18 15" xfId="15688"/>
    <cellStyle name="Normal 18 16" xfId="15689"/>
    <cellStyle name="Normal 18 17" xfId="15690"/>
    <cellStyle name="Normal 18 18" xfId="15691"/>
    <cellStyle name="Normal 18 19" xfId="15692"/>
    <cellStyle name="Normal 18 2" xfId="1849"/>
    <cellStyle name="Normal 18 2 10" xfId="15693"/>
    <cellStyle name="Normal 18 2 10 2" xfId="38671"/>
    <cellStyle name="Normal 18 2 11" xfId="15694"/>
    <cellStyle name="Normal 18 2 12" xfId="15695"/>
    <cellStyle name="Normal 18 2 13" xfId="15696"/>
    <cellStyle name="Normal 18 2 14" xfId="15697"/>
    <cellStyle name="Normal 18 2 15" xfId="15698"/>
    <cellStyle name="Normal 18 2 16" xfId="15699"/>
    <cellStyle name="Normal 18 2 17" xfId="15700"/>
    <cellStyle name="Normal 18 2 18" xfId="15701"/>
    <cellStyle name="Normal 18 2 19" xfId="15702"/>
    <cellStyle name="Normal 18 2 2" xfId="1850"/>
    <cellStyle name="Normal 18 2 2 10" xfId="15704"/>
    <cellStyle name="Normal 18 2 2 11" xfId="15705"/>
    <cellStyle name="Normal 18 2 2 12" xfId="15706"/>
    <cellStyle name="Normal 18 2 2 13" xfId="15707"/>
    <cellStyle name="Normal 18 2 2 14" xfId="15708"/>
    <cellStyle name="Normal 18 2 2 15" xfId="15709"/>
    <cellStyle name="Normal 18 2 2 16" xfId="15710"/>
    <cellStyle name="Normal 18 2 2 17" xfId="15711"/>
    <cellStyle name="Normal 18 2 2 18" xfId="15712"/>
    <cellStyle name="Normal 18 2 2 19" xfId="15713"/>
    <cellStyle name="Normal 18 2 2 2" xfId="15714"/>
    <cellStyle name="Normal 18 2 2 2 10" xfId="15715"/>
    <cellStyle name="Normal 18 2 2 2 11" xfId="15716"/>
    <cellStyle name="Normal 18 2 2 2 12" xfId="15717"/>
    <cellStyle name="Normal 18 2 2 2 13" xfId="15718"/>
    <cellStyle name="Normal 18 2 2 2 14" xfId="15719"/>
    <cellStyle name="Normal 18 2 2 2 15" xfId="15720"/>
    <cellStyle name="Normal 18 2 2 2 16" xfId="15721"/>
    <cellStyle name="Normal 18 2 2 2 17" xfId="15722"/>
    <cellStyle name="Normal 18 2 2 2 18" xfId="15723"/>
    <cellStyle name="Normal 18 2 2 2 19" xfId="15724"/>
    <cellStyle name="Normal 18 2 2 2 2" xfId="15725"/>
    <cellStyle name="Normal 18 2 2 2 2 10" xfId="15726"/>
    <cellStyle name="Normal 18 2 2 2 2 11" xfId="15727"/>
    <cellStyle name="Normal 18 2 2 2 2 12" xfId="15728"/>
    <cellStyle name="Normal 18 2 2 2 2 13" xfId="15729"/>
    <cellStyle name="Normal 18 2 2 2 2 14" xfId="15730"/>
    <cellStyle name="Normal 18 2 2 2 2 15" xfId="15731"/>
    <cellStyle name="Normal 18 2 2 2 2 16" xfId="15732"/>
    <cellStyle name="Normal 18 2 2 2 2 17" xfId="15733"/>
    <cellStyle name="Normal 18 2 2 2 2 18" xfId="15734"/>
    <cellStyle name="Normal 18 2 2 2 2 19" xfId="15735"/>
    <cellStyle name="Normal 18 2 2 2 2 2" xfId="15736"/>
    <cellStyle name="Normal 18 2 2 2 2 20" xfId="15737"/>
    <cellStyle name="Normal 18 2 2 2 2 21" xfId="15738"/>
    <cellStyle name="Normal 18 2 2 2 2 22" xfId="15739"/>
    <cellStyle name="Normal 18 2 2 2 2 23" xfId="15740"/>
    <cellStyle name="Normal 18 2 2 2 2 24" xfId="15741"/>
    <cellStyle name="Normal 18 2 2 2 2 25" xfId="15742"/>
    <cellStyle name="Normal 18 2 2 2 2 26" xfId="15743"/>
    <cellStyle name="Normal 18 2 2 2 2 27" xfId="45434"/>
    <cellStyle name="Normal 18 2 2 2 2 3" xfId="15744"/>
    <cellStyle name="Normal 18 2 2 2 2 4" xfId="15745"/>
    <cellStyle name="Normal 18 2 2 2 2 5" xfId="15746"/>
    <cellStyle name="Normal 18 2 2 2 2 6" xfId="15747"/>
    <cellStyle name="Normal 18 2 2 2 2 7" xfId="15748"/>
    <cellStyle name="Normal 18 2 2 2 2 8" xfId="15749"/>
    <cellStyle name="Normal 18 2 2 2 2 9" xfId="15750"/>
    <cellStyle name="Normal 18 2 2 2 20" xfId="15751"/>
    <cellStyle name="Normal 18 2 2 2 21" xfId="15752"/>
    <cellStyle name="Normal 18 2 2 2 22" xfId="15753"/>
    <cellStyle name="Normal 18 2 2 2 23" xfId="15754"/>
    <cellStyle name="Normal 18 2 2 2 24" xfId="15755"/>
    <cellStyle name="Normal 18 2 2 2 25" xfId="15756"/>
    <cellStyle name="Normal 18 2 2 2 26" xfId="15757"/>
    <cellStyle name="Normal 18 2 2 2 27" xfId="15758"/>
    <cellStyle name="Normal 18 2 2 2 28" xfId="45433"/>
    <cellStyle name="Normal 18 2 2 2 3" xfId="15759"/>
    <cellStyle name="Normal 18 2 2 2 4" xfId="15760"/>
    <cellStyle name="Normal 18 2 2 2 5" xfId="15761"/>
    <cellStyle name="Normal 18 2 2 2 6" xfId="15762"/>
    <cellStyle name="Normal 18 2 2 2 7" xfId="15763"/>
    <cellStyle name="Normal 18 2 2 2 8" xfId="15764"/>
    <cellStyle name="Normal 18 2 2 2 9" xfId="15765"/>
    <cellStyle name="Normal 18 2 2 20" xfId="15766"/>
    <cellStyle name="Normal 18 2 2 21" xfId="15767"/>
    <cellStyle name="Normal 18 2 2 22" xfId="15768"/>
    <cellStyle name="Normal 18 2 2 23" xfId="15769"/>
    <cellStyle name="Normal 18 2 2 24" xfId="15770"/>
    <cellStyle name="Normal 18 2 2 25" xfId="15771"/>
    <cellStyle name="Normal 18 2 2 26" xfId="15772"/>
    <cellStyle name="Normal 18 2 2 27" xfId="15773"/>
    <cellStyle name="Normal 18 2 2 28" xfId="15774"/>
    <cellStyle name="Normal 18 2 2 29" xfId="15775"/>
    <cellStyle name="Normal 18 2 2 3" xfId="15776"/>
    <cellStyle name="Normal 18 2 2 3 2" xfId="45435"/>
    <cellStyle name="Normal 18 2 2 30" xfId="15777"/>
    <cellStyle name="Normal 18 2 2 31" xfId="15778"/>
    <cellStyle name="Normal 18 2 2 32" xfId="15779"/>
    <cellStyle name="Normal 18 2 2 33" xfId="15780"/>
    <cellStyle name="Normal 18 2 2 34" xfId="15781"/>
    <cellStyle name="Normal 18 2 2 35" xfId="15782"/>
    <cellStyle name="Normal 18 2 2 36" xfId="15783"/>
    <cellStyle name="Normal 18 2 2 37" xfId="15784"/>
    <cellStyle name="Normal 18 2 2 38" xfId="15785"/>
    <cellStyle name="Normal 18 2 2 39" xfId="15703"/>
    <cellStyle name="Normal 18 2 2 4" xfId="15786"/>
    <cellStyle name="Normal 18 2 2 4 2" xfId="45436"/>
    <cellStyle name="Normal 18 2 2 40" xfId="45432"/>
    <cellStyle name="Normal 18 2 2 41" xfId="48220"/>
    <cellStyle name="Normal 18 2 2 5" xfId="15787"/>
    <cellStyle name="Normal 18 2 2 6" xfId="15788"/>
    <cellStyle name="Normal 18 2 2 7" xfId="15789"/>
    <cellStyle name="Normal 18 2 2 8" xfId="15790"/>
    <cellStyle name="Normal 18 2 2 9" xfId="15791"/>
    <cellStyle name="Normal 18 2 20" xfId="15792"/>
    <cellStyle name="Normal 18 2 21" xfId="15793"/>
    <cellStyle name="Normal 18 2 22" xfId="15794"/>
    <cellStyle name="Normal 18 2 23" xfId="15795"/>
    <cellStyle name="Normal 18 2 24" xfId="15796"/>
    <cellStyle name="Normal 18 2 25" xfId="15797"/>
    <cellStyle name="Normal 18 2 26" xfId="15798"/>
    <cellStyle name="Normal 18 2 27" xfId="15799"/>
    <cellStyle name="Normal 18 2 28" xfId="15800"/>
    <cellStyle name="Normal 18 2 29" xfId="15801"/>
    <cellStyle name="Normal 18 2 3" xfId="1851"/>
    <cellStyle name="Normal 18 2 3 10" xfId="15803"/>
    <cellStyle name="Normal 18 2 3 11" xfId="15804"/>
    <cellStyle name="Normal 18 2 3 12" xfId="15805"/>
    <cellStyle name="Normal 18 2 3 13" xfId="15806"/>
    <cellStyle name="Normal 18 2 3 14" xfId="15802"/>
    <cellStyle name="Normal 18 2 3 15" xfId="45437"/>
    <cellStyle name="Normal 18 2 3 16" xfId="48486"/>
    <cellStyle name="Normal 18 2 3 17" xfId="49672"/>
    <cellStyle name="Normal 18 2 3 2" xfId="15807"/>
    <cellStyle name="Normal 18 2 3 2 10" xfId="15808"/>
    <cellStyle name="Normal 18 2 3 2 11" xfId="15809"/>
    <cellStyle name="Normal 18 2 3 2 12" xfId="15810"/>
    <cellStyle name="Normal 18 2 3 2 13" xfId="15811"/>
    <cellStyle name="Normal 18 2 3 2 14" xfId="45438"/>
    <cellStyle name="Normal 18 2 3 2 2" xfId="15812"/>
    <cellStyle name="Normal 18 2 3 2 3" xfId="15813"/>
    <cellStyle name="Normal 18 2 3 2 4" xfId="15814"/>
    <cellStyle name="Normal 18 2 3 2 5" xfId="15815"/>
    <cellStyle name="Normal 18 2 3 2 6" xfId="15816"/>
    <cellStyle name="Normal 18 2 3 2 7" xfId="15817"/>
    <cellStyle name="Normal 18 2 3 2 8" xfId="15818"/>
    <cellStyle name="Normal 18 2 3 2 9" xfId="15819"/>
    <cellStyle name="Normal 18 2 3 3" xfId="15820"/>
    <cellStyle name="Normal 18 2 3 4" xfId="15821"/>
    <cellStyle name="Normal 18 2 3 5" xfId="15822"/>
    <cellStyle name="Normal 18 2 3 6" xfId="15823"/>
    <cellStyle name="Normal 18 2 3 7" xfId="15824"/>
    <cellStyle name="Normal 18 2 3 8" xfId="15825"/>
    <cellStyle name="Normal 18 2 3 9" xfId="15826"/>
    <cellStyle name="Normal 18 2 30" xfId="15827"/>
    <cellStyle name="Normal 18 2 31" xfId="15828"/>
    <cellStyle name="Normal 18 2 32" xfId="15829"/>
    <cellStyle name="Normal 18 2 33" xfId="15830"/>
    <cellStyle name="Normal 18 2 34" xfId="15831"/>
    <cellStyle name="Normal 18 2 35" xfId="15832"/>
    <cellStyle name="Normal 18 2 36" xfId="15833"/>
    <cellStyle name="Normal 18 2 37" xfId="15834"/>
    <cellStyle name="Normal 18 2 38" xfId="15835"/>
    <cellStyle name="Normal 18 2 39" xfId="2701"/>
    <cellStyle name="Normal 18 2 4" xfId="15836"/>
    <cellStyle name="Normal 18 2 4 2" xfId="36699"/>
    <cellStyle name="Normal 18 2 4 3" xfId="45439"/>
    <cellStyle name="Normal 18 2 40" xfId="42273"/>
    <cellStyle name="Normal 18 2 41" xfId="42479"/>
    <cellStyle name="Normal 18 2 42" xfId="42569"/>
    <cellStyle name="Normal 18 2 43" xfId="45431"/>
    <cellStyle name="Normal 18 2 44" xfId="48027"/>
    <cellStyle name="Normal 18 2 5" xfId="15837"/>
    <cellStyle name="Normal 18 2 5 2" xfId="37836"/>
    <cellStyle name="Normal 18 2 5 3" xfId="45440"/>
    <cellStyle name="Normal 18 2 6" xfId="15838"/>
    <cellStyle name="Normal 18 2 6 2" xfId="37246"/>
    <cellStyle name="Normal 18 2 7" xfId="15839"/>
    <cellStyle name="Normal 18 2 7 2" xfId="38340"/>
    <cellStyle name="Normal 18 2 8" xfId="15840"/>
    <cellStyle name="Normal 18 2 8 2" xfId="39027"/>
    <cellStyle name="Normal 18 2 9" xfId="15841"/>
    <cellStyle name="Normal 18 2 9 2" xfId="39397"/>
    <cellStyle name="Normal 18 20" xfId="15842"/>
    <cellStyle name="Normal 18 21" xfId="15843"/>
    <cellStyle name="Normal 18 22" xfId="15844"/>
    <cellStyle name="Normal 18 23" xfId="15845"/>
    <cellStyle name="Normal 18 24" xfId="15846"/>
    <cellStyle name="Normal 18 24 10" xfId="15847"/>
    <cellStyle name="Normal 18 24 11" xfId="15848"/>
    <cellStyle name="Normal 18 24 12" xfId="15849"/>
    <cellStyle name="Normal 18 24 13" xfId="15850"/>
    <cellStyle name="Normal 18 24 14" xfId="15851"/>
    <cellStyle name="Normal 18 24 15" xfId="15852"/>
    <cellStyle name="Normal 18 24 16" xfId="15853"/>
    <cellStyle name="Normal 18 24 17" xfId="15854"/>
    <cellStyle name="Normal 18 24 18" xfId="15855"/>
    <cellStyle name="Normal 18 24 19" xfId="15856"/>
    <cellStyle name="Normal 18 24 2" xfId="15857"/>
    <cellStyle name="Normal 18 24 2 10" xfId="15858"/>
    <cellStyle name="Normal 18 24 2 11" xfId="15859"/>
    <cellStyle name="Normal 18 24 2 12" xfId="15860"/>
    <cellStyle name="Normal 18 24 2 13" xfId="15861"/>
    <cellStyle name="Normal 18 24 2 14" xfId="15862"/>
    <cellStyle name="Normal 18 24 2 15" xfId="15863"/>
    <cellStyle name="Normal 18 24 2 16" xfId="15864"/>
    <cellStyle name="Normal 18 24 2 17" xfId="15865"/>
    <cellStyle name="Normal 18 24 2 18" xfId="15866"/>
    <cellStyle name="Normal 18 24 2 19" xfId="15867"/>
    <cellStyle name="Normal 18 24 2 2" xfId="15868"/>
    <cellStyle name="Normal 18 24 2 20" xfId="15869"/>
    <cellStyle name="Normal 18 24 2 21" xfId="15870"/>
    <cellStyle name="Normal 18 24 2 22" xfId="15871"/>
    <cellStyle name="Normal 18 24 2 23" xfId="15872"/>
    <cellStyle name="Normal 18 24 2 24" xfId="15873"/>
    <cellStyle name="Normal 18 24 2 25" xfId="15874"/>
    <cellStyle name="Normal 18 24 2 26" xfId="15875"/>
    <cellStyle name="Normal 18 24 2 3" xfId="15876"/>
    <cellStyle name="Normal 18 24 2 4" xfId="15877"/>
    <cellStyle name="Normal 18 24 2 5" xfId="15878"/>
    <cellStyle name="Normal 18 24 2 6" xfId="15879"/>
    <cellStyle name="Normal 18 24 2 7" xfId="15880"/>
    <cellStyle name="Normal 18 24 2 8" xfId="15881"/>
    <cellStyle name="Normal 18 24 2 9" xfId="15882"/>
    <cellStyle name="Normal 18 24 20" xfId="15883"/>
    <cellStyle name="Normal 18 24 21" xfId="15884"/>
    <cellStyle name="Normal 18 24 22" xfId="15885"/>
    <cellStyle name="Normal 18 24 23" xfId="15886"/>
    <cellStyle name="Normal 18 24 24" xfId="15887"/>
    <cellStyle name="Normal 18 24 25" xfId="15888"/>
    <cellStyle name="Normal 18 24 26" xfId="15889"/>
    <cellStyle name="Normal 18 24 3" xfId="15890"/>
    <cellStyle name="Normal 18 24 4" xfId="15891"/>
    <cellStyle name="Normal 18 24 5" xfId="15892"/>
    <cellStyle name="Normal 18 24 6" xfId="15893"/>
    <cellStyle name="Normal 18 24 7" xfId="15894"/>
    <cellStyle name="Normal 18 24 8" xfId="15895"/>
    <cellStyle name="Normal 18 24 9" xfId="15896"/>
    <cellStyle name="Normal 18 25" xfId="15897"/>
    <cellStyle name="Normal 18 26" xfId="15898"/>
    <cellStyle name="Normal 18 27" xfId="15899"/>
    <cellStyle name="Normal 18 28" xfId="15900"/>
    <cellStyle name="Normal 18 29" xfId="15901"/>
    <cellStyle name="Normal 18 3" xfId="1852"/>
    <cellStyle name="Normal 18 3 2" xfId="15903"/>
    <cellStyle name="Normal 18 3 2 2" xfId="45443"/>
    <cellStyle name="Normal 18 3 2 3" xfId="45442"/>
    <cellStyle name="Normal 18 3 2 4" xfId="48088"/>
    <cellStyle name="Normal 18 3 3" xfId="15902"/>
    <cellStyle name="Normal 18 3 3 2" xfId="45444"/>
    <cellStyle name="Normal 18 3 4" xfId="45445"/>
    <cellStyle name="Normal 18 3 5" xfId="45441"/>
    <cellStyle name="Normal 18 3 6" xfId="48028"/>
    <cellStyle name="Normal 18 30" xfId="15904"/>
    <cellStyle name="Normal 18 31" xfId="15905"/>
    <cellStyle name="Normal 18 32" xfId="15906"/>
    <cellStyle name="Normal 18 33" xfId="15907"/>
    <cellStyle name="Normal 18 34" xfId="15908"/>
    <cellStyle name="Normal 18 35" xfId="15909"/>
    <cellStyle name="Normal 18 35 10" xfId="15910"/>
    <cellStyle name="Normal 18 35 11" xfId="15911"/>
    <cellStyle name="Normal 18 35 12" xfId="15912"/>
    <cellStyle name="Normal 18 35 13" xfId="15913"/>
    <cellStyle name="Normal 18 35 14" xfId="15914"/>
    <cellStyle name="Normal 18 35 15" xfId="15915"/>
    <cellStyle name="Normal 18 35 16" xfId="15916"/>
    <cellStyle name="Normal 18 35 17" xfId="15917"/>
    <cellStyle name="Normal 18 35 18" xfId="15918"/>
    <cellStyle name="Normal 18 35 19" xfId="15919"/>
    <cellStyle name="Normal 18 35 2" xfId="15920"/>
    <cellStyle name="Normal 18 35 20" xfId="15921"/>
    <cellStyle name="Normal 18 35 21" xfId="15922"/>
    <cellStyle name="Normal 18 35 22" xfId="15923"/>
    <cellStyle name="Normal 18 35 23" xfId="15924"/>
    <cellStyle name="Normal 18 35 24" xfId="15925"/>
    <cellStyle name="Normal 18 35 25" xfId="15926"/>
    <cellStyle name="Normal 18 35 26" xfId="15927"/>
    <cellStyle name="Normal 18 35 3" xfId="15928"/>
    <cellStyle name="Normal 18 35 4" xfId="15929"/>
    <cellStyle name="Normal 18 35 5" xfId="15930"/>
    <cellStyle name="Normal 18 35 6" xfId="15931"/>
    <cellStyle name="Normal 18 35 7" xfId="15932"/>
    <cellStyle name="Normal 18 35 8" xfId="15933"/>
    <cellStyle name="Normal 18 35 9" xfId="15934"/>
    <cellStyle name="Normal 18 36" xfId="15935"/>
    <cellStyle name="Normal 18 37" xfId="15936"/>
    <cellStyle name="Normal 18 38" xfId="15937"/>
    <cellStyle name="Normal 18 39" xfId="15938"/>
    <cellStyle name="Normal 18 4" xfId="1853"/>
    <cellStyle name="Normal 18 4 2" xfId="15939"/>
    <cellStyle name="Normal 18 4 3" xfId="45446"/>
    <cellStyle name="Normal 18 4 4" xfId="48301"/>
    <cellStyle name="Normal 18 4 5" xfId="49611"/>
    <cellStyle name="Normal 18 40" xfId="15940"/>
    <cellStyle name="Normal 18 41" xfId="15941"/>
    <cellStyle name="Normal 18 42" xfId="15942"/>
    <cellStyle name="Normal 18 43" xfId="15943"/>
    <cellStyle name="Normal 18 44" xfId="15944"/>
    <cellStyle name="Normal 18 45" xfId="15945"/>
    <cellStyle name="Normal 18 46" xfId="15946"/>
    <cellStyle name="Normal 18 47" xfId="15947"/>
    <cellStyle name="Normal 18 48" xfId="15948"/>
    <cellStyle name="Normal 18 49" xfId="15949"/>
    <cellStyle name="Normal 18 5" xfId="1854"/>
    <cellStyle name="Normal 18 5 2" xfId="15950"/>
    <cellStyle name="Normal 18 5 3" xfId="45447"/>
    <cellStyle name="Normal 18 5 4" xfId="48179"/>
    <cellStyle name="Normal 18 5 5" xfId="49580"/>
    <cellStyle name="Normal 18 50" xfId="15951"/>
    <cellStyle name="Normal 18 51" xfId="15952"/>
    <cellStyle name="Normal 18 52" xfId="15953"/>
    <cellStyle name="Normal 18 53" xfId="15954"/>
    <cellStyle name="Normal 18 54" xfId="15955"/>
    <cellStyle name="Normal 18 55" xfId="15956"/>
    <cellStyle name="Normal 18 56" xfId="15957"/>
    <cellStyle name="Normal 18 57" xfId="15958"/>
    <cellStyle name="Normal 18 58" xfId="15959"/>
    <cellStyle name="Normal 18 59" xfId="15960"/>
    <cellStyle name="Normal 18 6" xfId="1855"/>
    <cellStyle name="Normal 18 6 2" xfId="15961"/>
    <cellStyle name="Normal 18 6 3" xfId="45448"/>
    <cellStyle name="Normal 18 60" xfId="15962"/>
    <cellStyle name="Normal 18 61" xfId="15963"/>
    <cellStyle name="Normal 18 62" xfId="15964"/>
    <cellStyle name="Normal 18 63" xfId="15965"/>
    <cellStyle name="Normal 18 64" xfId="15966"/>
    <cellStyle name="Normal 18 65" xfId="15967"/>
    <cellStyle name="Normal 18 66" xfId="15968"/>
    <cellStyle name="Normal 18 67" xfId="2700"/>
    <cellStyle name="Normal 18 68" xfId="42177"/>
    <cellStyle name="Normal 18 7" xfId="1856"/>
    <cellStyle name="Normal 18 7 2" xfId="15969"/>
    <cellStyle name="Normal 18 8" xfId="1857"/>
    <cellStyle name="Normal 18 8 2" xfId="15971"/>
    <cellStyle name="Normal 18 8 2 2" xfId="15972"/>
    <cellStyle name="Normal 18 8 2 2 2" xfId="15973"/>
    <cellStyle name="Normal 18 8 2 2 2 2" xfId="15974"/>
    <cellStyle name="Normal 18 8 2 2 2 3" xfId="15975"/>
    <cellStyle name="Normal 18 8 2 2 2 4" xfId="15976"/>
    <cellStyle name="Normal 18 8 2 2 2 5" xfId="15977"/>
    <cellStyle name="Normal 18 8 2 2 2 6" xfId="15978"/>
    <cellStyle name="Normal 18 8 2 2 3" xfId="15979"/>
    <cellStyle name="Normal 18 8 2 2 4" xfId="15980"/>
    <cellStyle name="Normal 18 8 2 2 5" xfId="15981"/>
    <cellStyle name="Normal 18 8 2 2 6" xfId="15982"/>
    <cellStyle name="Normal 18 8 2 3" xfId="15983"/>
    <cellStyle name="Normal 18 8 2 4" xfId="15984"/>
    <cellStyle name="Normal 18 8 2 5" xfId="15985"/>
    <cellStyle name="Normal 18 8 2 6" xfId="15986"/>
    <cellStyle name="Normal 18 8 2 7" xfId="15987"/>
    <cellStyle name="Normal 18 8 3" xfId="15988"/>
    <cellStyle name="Normal 18 8 4" xfId="15989"/>
    <cellStyle name="Normal 18 8 5" xfId="15990"/>
    <cellStyle name="Normal 18 8 6" xfId="15991"/>
    <cellStyle name="Normal 18 8 7" xfId="15992"/>
    <cellStyle name="Normal 18 8 8" xfId="15970"/>
    <cellStyle name="Normal 18 9" xfId="2388"/>
    <cellStyle name="Normal 18 9 2" xfId="15993"/>
    <cellStyle name="Normal 18_Aif" xfId="1858"/>
    <cellStyle name="Normal 180" xfId="15994"/>
    <cellStyle name="Normal 180 2" xfId="45449"/>
    <cellStyle name="Normal 181" xfId="15995"/>
    <cellStyle name="Normal 181 2" xfId="45450"/>
    <cellStyle name="Normal 182" xfId="15996"/>
    <cellStyle name="Normal 182 2" xfId="45451"/>
    <cellStyle name="Normal 183" xfId="15997"/>
    <cellStyle name="Normal 183 2" xfId="45452"/>
    <cellStyle name="Normal 184" xfId="15998"/>
    <cellStyle name="Normal 184 2" xfId="45453"/>
    <cellStyle name="Normal 184 3" xfId="49770"/>
    <cellStyle name="Normal 185" xfId="15999"/>
    <cellStyle name="Normal 185 2" xfId="45454"/>
    <cellStyle name="Normal 186" xfId="16000"/>
    <cellStyle name="Normal 186 2" xfId="45455"/>
    <cellStyle name="Normal 187" xfId="16001"/>
    <cellStyle name="Normal 187 2" xfId="45456"/>
    <cellStyle name="Normal 188" xfId="16002"/>
    <cellStyle name="Normal 188 2" xfId="45457"/>
    <cellStyle name="Normal 189" xfId="16003"/>
    <cellStyle name="Normal 189 2" xfId="45458"/>
    <cellStyle name="Normal 19" xfId="521"/>
    <cellStyle name="Normal 19 10" xfId="16004"/>
    <cellStyle name="Normal 19 11" xfId="16005"/>
    <cellStyle name="Normal 19 12" xfId="16006"/>
    <cellStyle name="Normal 19 13" xfId="16007"/>
    <cellStyle name="Normal 19 14" xfId="16008"/>
    <cellStyle name="Normal 19 15" xfId="16009"/>
    <cellStyle name="Normal 19 16" xfId="16010"/>
    <cellStyle name="Normal 19 17" xfId="16011"/>
    <cellStyle name="Normal 19 18" xfId="16012"/>
    <cellStyle name="Normal 19 19" xfId="16013"/>
    <cellStyle name="Normal 19 2" xfId="1859"/>
    <cellStyle name="Normal 19 2 10" xfId="16014"/>
    <cellStyle name="Normal 19 2 10 2" xfId="38519"/>
    <cellStyle name="Normal 19 2 11" xfId="16015"/>
    <cellStyle name="Normal 19 2 12" xfId="16016"/>
    <cellStyle name="Normal 19 2 13" xfId="16017"/>
    <cellStyle name="Normal 19 2 14" xfId="16018"/>
    <cellStyle name="Normal 19 2 15" xfId="16019"/>
    <cellStyle name="Normal 19 2 16" xfId="16020"/>
    <cellStyle name="Normal 19 2 17" xfId="16021"/>
    <cellStyle name="Normal 19 2 18" xfId="16022"/>
    <cellStyle name="Normal 19 2 19" xfId="16023"/>
    <cellStyle name="Normal 19 2 2" xfId="1860"/>
    <cellStyle name="Normal 19 2 2 10" xfId="16025"/>
    <cellStyle name="Normal 19 2 2 11" xfId="16026"/>
    <cellStyle name="Normal 19 2 2 12" xfId="16027"/>
    <cellStyle name="Normal 19 2 2 13" xfId="16028"/>
    <cellStyle name="Normal 19 2 2 14" xfId="16029"/>
    <cellStyle name="Normal 19 2 2 15" xfId="16030"/>
    <cellStyle name="Normal 19 2 2 16" xfId="16031"/>
    <cellStyle name="Normal 19 2 2 17" xfId="16032"/>
    <cellStyle name="Normal 19 2 2 18" xfId="16033"/>
    <cellStyle name="Normal 19 2 2 19" xfId="16034"/>
    <cellStyle name="Normal 19 2 2 2" xfId="16035"/>
    <cellStyle name="Normal 19 2 2 2 10" xfId="16036"/>
    <cellStyle name="Normal 19 2 2 2 11" xfId="16037"/>
    <cellStyle name="Normal 19 2 2 2 12" xfId="16038"/>
    <cellStyle name="Normal 19 2 2 2 13" xfId="16039"/>
    <cellStyle name="Normal 19 2 2 2 14" xfId="16040"/>
    <cellStyle name="Normal 19 2 2 2 15" xfId="16041"/>
    <cellStyle name="Normal 19 2 2 2 16" xfId="16042"/>
    <cellStyle name="Normal 19 2 2 2 17" xfId="16043"/>
    <cellStyle name="Normal 19 2 2 2 18" xfId="16044"/>
    <cellStyle name="Normal 19 2 2 2 19" xfId="16045"/>
    <cellStyle name="Normal 19 2 2 2 2" xfId="16046"/>
    <cellStyle name="Normal 19 2 2 2 2 10" xfId="16047"/>
    <cellStyle name="Normal 19 2 2 2 2 11" xfId="16048"/>
    <cellStyle name="Normal 19 2 2 2 2 12" xfId="16049"/>
    <cellStyle name="Normal 19 2 2 2 2 13" xfId="16050"/>
    <cellStyle name="Normal 19 2 2 2 2 14" xfId="16051"/>
    <cellStyle name="Normal 19 2 2 2 2 15" xfId="16052"/>
    <cellStyle name="Normal 19 2 2 2 2 16" xfId="16053"/>
    <cellStyle name="Normal 19 2 2 2 2 17" xfId="16054"/>
    <cellStyle name="Normal 19 2 2 2 2 18" xfId="16055"/>
    <cellStyle name="Normal 19 2 2 2 2 19" xfId="16056"/>
    <cellStyle name="Normal 19 2 2 2 2 2" xfId="16057"/>
    <cellStyle name="Normal 19 2 2 2 2 20" xfId="16058"/>
    <cellStyle name="Normal 19 2 2 2 2 21" xfId="16059"/>
    <cellStyle name="Normal 19 2 2 2 2 22" xfId="16060"/>
    <cellStyle name="Normal 19 2 2 2 2 23" xfId="16061"/>
    <cellStyle name="Normal 19 2 2 2 2 24" xfId="16062"/>
    <cellStyle name="Normal 19 2 2 2 2 25" xfId="16063"/>
    <cellStyle name="Normal 19 2 2 2 2 26" xfId="16064"/>
    <cellStyle name="Normal 19 2 2 2 2 3" xfId="16065"/>
    <cellStyle name="Normal 19 2 2 2 2 4" xfId="16066"/>
    <cellStyle name="Normal 19 2 2 2 2 5" xfId="16067"/>
    <cellStyle name="Normal 19 2 2 2 2 6" xfId="16068"/>
    <cellStyle name="Normal 19 2 2 2 2 7" xfId="16069"/>
    <cellStyle name="Normal 19 2 2 2 2 8" xfId="16070"/>
    <cellStyle name="Normal 19 2 2 2 2 9" xfId="16071"/>
    <cellStyle name="Normal 19 2 2 2 20" xfId="16072"/>
    <cellStyle name="Normal 19 2 2 2 21" xfId="16073"/>
    <cellStyle name="Normal 19 2 2 2 22" xfId="16074"/>
    <cellStyle name="Normal 19 2 2 2 23" xfId="16075"/>
    <cellStyle name="Normal 19 2 2 2 24" xfId="16076"/>
    <cellStyle name="Normal 19 2 2 2 25" xfId="16077"/>
    <cellStyle name="Normal 19 2 2 2 26" xfId="16078"/>
    <cellStyle name="Normal 19 2 2 2 27" xfId="16079"/>
    <cellStyle name="Normal 19 2 2 2 3" xfId="16080"/>
    <cellStyle name="Normal 19 2 2 2 4" xfId="16081"/>
    <cellStyle name="Normal 19 2 2 2 5" xfId="16082"/>
    <cellStyle name="Normal 19 2 2 2 6" xfId="16083"/>
    <cellStyle name="Normal 19 2 2 2 7" xfId="16084"/>
    <cellStyle name="Normal 19 2 2 2 8" xfId="16085"/>
    <cellStyle name="Normal 19 2 2 2 9" xfId="16086"/>
    <cellStyle name="Normal 19 2 2 20" xfId="16087"/>
    <cellStyle name="Normal 19 2 2 21" xfId="16088"/>
    <cellStyle name="Normal 19 2 2 22" xfId="16089"/>
    <cellStyle name="Normal 19 2 2 23" xfId="16090"/>
    <cellStyle name="Normal 19 2 2 24" xfId="16091"/>
    <cellStyle name="Normal 19 2 2 25" xfId="16092"/>
    <cellStyle name="Normal 19 2 2 26" xfId="16093"/>
    <cellStyle name="Normal 19 2 2 27" xfId="16094"/>
    <cellStyle name="Normal 19 2 2 28" xfId="16095"/>
    <cellStyle name="Normal 19 2 2 29" xfId="16096"/>
    <cellStyle name="Normal 19 2 2 3" xfId="16097"/>
    <cellStyle name="Normal 19 2 2 30" xfId="16098"/>
    <cellStyle name="Normal 19 2 2 31" xfId="16099"/>
    <cellStyle name="Normal 19 2 2 32" xfId="16100"/>
    <cellStyle name="Normal 19 2 2 33" xfId="16101"/>
    <cellStyle name="Normal 19 2 2 34" xfId="16102"/>
    <cellStyle name="Normal 19 2 2 35" xfId="16103"/>
    <cellStyle name="Normal 19 2 2 36" xfId="16104"/>
    <cellStyle name="Normal 19 2 2 37" xfId="16105"/>
    <cellStyle name="Normal 19 2 2 38" xfId="16024"/>
    <cellStyle name="Normal 19 2 2 4" xfId="16106"/>
    <cellStyle name="Normal 19 2 2 5" xfId="16107"/>
    <cellStyle name="Normal 19 2 2 6" xfId="16108"/>
    <cellStyle name="Normal 19 2 2 7" xfId="16109"/>
    <cellStyle name="Normal 19 2 2 8" xfId="16110"/>
    <cellStyle name="Normal 19 2 2 9" xfId="16111"/>
    <cellStyle name="Normal 19 2 20" xfId="16112"/>
    <cellStyle name="Normal 19 2 21" xfId="16113"/>
    <cellStyle name="Normal 19 2 22" xfId="16114"/>
    <cellStyle name="Normal 19 2 23" xfId="16115"/>
    <cellStyle name="Normal 19 2 24" xfId="16116"/>
    <cellStyle name="Normal 19 2 25" xfId="16117"/>
    <cellStyle name="Normal 19 2 26" xfId="16118"/>
    <cellStyle name="Normal 19 2 27" xfId="16119"/>
    <cellStyle name="Normal 19 2 28" xfId="16120"/>
    <cellStyle name="Normal 19 2 29" xfId="16121"/>
    <cellStyle name="Normal 19 2 3" xfId="1861"/>
    <cellStyle name="Normal 19 2 3 10" xfId="16123"/>
    <cellStyle name="Normal 19 2 3 11" xfId="16124"/>
    <cellStyle name="Normal 19 2 3 12" xfId="16125"/>
    <cellStyle name="Normal 19 2 3 13" xfId="16126"/>
    <cellStyle name="Normal 19 2 3 14" xfId="16122"/>
    <cellStyle name="Normal 19 2 3 2" xfId="16127"/>
    <cellStyle name="Normal 19 2 3 2 10" xfId="16128"/>
    <cellStyle name="Normal 19 2 3 2 11" xfId="16129"/>
    <cellStyle name="Normal 19 2 3 2 12" xfId="16130"/>
    <cellStyle name="Normal 19 2 3 2 13" xfId="16131"/>
    <cellStyle name="Normal 19 2 3 2 2" xfId="16132"/>
    <cellStyle name="Normal 19 2 3 2 3" xfId="16133"/>
    <cellStyle name="Normal 19 2 3 2 4" xfId="16134"/>
    <cellStyle name="Normal 19 2 3 2 5" xfId="16135"/>
    <cellStyle name="Normal 19 2 3 2 6" xfId="16136"/>
    <cellStyle name="Normal 19 2 3 2 7" xfId="16137"/>
    <cellStyle name="Normal 19 2 3 2 8" xfId="16138"/>
    <cellStyle name="Normal 19 2 3 2 9" xfId="16139"/>
    <cellStyle name="Normal 19 2 3 3" xfId="16140"/>
    <cellStyle name="Normal 19 2 3 4" xfId="16141"/>
    <cellStyle name="Normal 19 2 3 5" xfId="16142"/>
    <cellStyle name="Normal 19 2 3 6" xfId="16143"/>
    <cellStyle name="Normal 19 2 3 7" xfId="16144"/>
    <cellStyle name="Normal 19 2 3 8" xfId="16145"/>
    <cellStyle name="Normal 19 2 3 9" xfId="16146"/>
    <cellStyle name="Normal 19 2 30" xfId="16147"/>
    <cellStyle name="Normal 19 2 31" xfId="16148"/>
    <cellStyle name="Normal 19 2 32" xfId="16149"/>
    <cellStyle name="Normal 19 2 33" xfId="16150"/>
    <cellStyle name="Normal 19 2 34" xfId="16151"/>
    <cellStyle name="Normal 19 2 35" xfId="16152"/>
    <cellStyle name="Normal 19 2 36" xfId="16153"/>
    <cellStyle name="Normal 19 2 37" xfId="16154"/>
    <cellStyle name="Normal 19 2 38" xfId="16155"/>
    <cellStyle name="Normal 19 2 39" xfId="2703"/>
    <cellStyle name="Normal 19 2 4" xfId="16156"/>
    <cellStyle name="Normal 19 2 4 2" xfId="36700"/>
    <cellStyle name="Normal 19 2 40" xfId="45459"/>
    <cellStyle name="Normal 19 2 41" xfId="48302"/>
    <cellStyle name="Normal 19 2 42" xfId="49612"/>
    <cellStyle name="Normal 19 2 5" xfId="16157"/>
    <cellStyle name="Normal 19 2 5 2" xfId="37373"/>
    <cellStyle name="Normal 19 2 6" xfId="16158"/>
    <cellStyle name="Normal 19 2 6 2" xfId="37569"/>
    <cellStyle name="Normal 19 2 7" xfId="16159"/>
    <cellStyle name="Normal 19 2 7 2" xfId="38596"/>
    <cellStyle name="Normal 19 2 8" xfId="16160"/>
    <cellStyle name="Normal 19 2 8 2" xfId="38865"/>
    <cellStyle name="Normal 19 2 9" xfId="16161"/>
    <cellStyle name="Normal 19 2 9 2" xfId="39655"/>
    <cellStyle name="Normal 19 20" xfId="16162"/>
    <cellStyle name="Normal 19 21" xfId="16163"/>
    <cellStyle name="Normal 19 22" xfId="16164"/>
    <cellStyle name="Normal 19 23" xfId="16165"/>
    <cellStyle name="Normal 19 24" xfId="16166"/>
    <cellStyle name="Normal 19 24 10" xfId="16167"/>
    <cellStyle name="Normal 19 24 11" xfId="16168"/>
    <cellStyle name="Normal 19 24 12" xfId="16169"/>
    <cellStyle name="Normal 19 24 13" xfId="16170"/>
    <cellStyle name="Normal 19 24 14" xfId="16171"/>
    <cellStyle name="Normal 19 24 15" xfId="16172"/>
    <cellStyle name="Normal 19 24 16" xfId="16173"/>
    <cellStyle name="Normal 19 24 17" xfId="16174"/>
    <cellStyle name="Normal 19 24 18" xfId="16175"/>
    <cellStyle name="Normal 19 24 19" xfId="16176"/>
    <cellStyle name="Normal 19 24 2" xfId="16177"/>
    <cellStyle name="Normal 19 24 2 10" xfId="16178"/>
    <cellStyle name="Normal 19 24 2 11" xfId="16179"/>
    <cellStyle name="Normal 19 24 2 12" xfId="16180"/>
    <cellStyle name="Normal 19 24 2 13" xfId="16181"/>
    <cellStyle name="Normal 19 24 2 14" xfId="16182"/>
    <cellStyle name="Normal 19 24 2 15" xfId="16183"/>
    <cellStyle name="Normal 19 24 2 16" xfId="16184"/>
    <cellStyle name="Normal 19 24 2 17" xfId="16185"/>
    <cellStyle name="Normal 19 24 2 18" xfId="16186"/>
    <cellStyle name="Normal 19 24 2 19" xfId="16187"/>
    <cellStyle name="Normal 19 24 2 2" xfId="16188"/>
    <cellStyle name="Normal 19 24 2 20" xfId="16189"/>
    <cellStyle name="Normal 19 24 2 21" xfId="16190"/>
    <cellStyle name="Normal 19 24 2 22" xfId="16191"/>
    <cellStyle name="Normal 19 24 2 23" xfId="16192"/>
    <cellStyle name="Normal 19 24 2 24" xfId="16193"/>
    <cellStyle name="Normal 19 24 2 25" xfId="16194"/>
    <cellStyle name="Normal 19 24 2 26" xfId="16195"/>
    <cellStyle name="Normal 19 24 2 3" xfId="16196"/>
    <cellStyle name="Normal 19 24 2 4" xfId="16197"/>
    <cellStyle name="Normal 19 24 2 5" xfId="16198"/>
    <cellStyle name="Normal 19 24 2 6" xfId="16199"/>
    <cellStyle name="Normal 19 24 2 7" xfId="16200"/>
    <cellStyle name="Normal 19 24 2 8" xfId="16201"/>
    <cellStyle name="Normal 19 24 2 9" xfId="16202"/>
    <cellStyle name="Normal 19 24 20" xfId="16203"/>
    <cellStyle name="Normal 19 24 21" xfId="16204"/>
    <cellStyle name="Normal 19 24 22" xfId="16205"/>
    <cellStyle name="Normal 19 24 23" xfId="16206"/>
    <cellStyle name="Normal 19 24 24" xfId="16207"/>
    <cellStyle name="Normal 19 24 25" xfId="16208"/>
    <cellStyle name="Normal 19 24 26" xfId="16209"/>
    <cellStyle name="Normal 19 24 3" xfId="16210"/>
    <cellStyle name="Normal 19 24 4" xfId="16211"/>
    <cellStyle name="Normal 19 24 5" xfId="16212"/>
    <cellStyle name="Normal 19 24 6" xfId="16213"/>
    <cellStyle name="Normal 19 24 7" xfId="16214"/>
    <cellStyle name="Normal 19 24 8" xfId="16215"/>
    <cellStyle name="Normal 19 24 9" xfId="16216"/>
    <cellStyle name="Normal 19 25" xfId="16217"/>
    <cellStyle name="Normal 19 26" xfId="16218"/>
    <cellStyle name="Normal 19 27" xfId="16219"/>
    <cellStyle name="Normal 19 28" xfId="16220"/>
    <cellStyle name="Normal 19 29" xfId="16221"/>
    <cellStyle name="Normal 19 3" xfId="1862"/>
    <cellStyle name="Normal 19 3 2" xfId="16223"/>
    <cellStyle name="Normal 19 3 3" xfId="16224"/>
    <cellStyle name="Normal 19 3 4" xfId="16225"/>
    <cellStyle name="Normal 19 3 5" xfId="16222"/>
    <cellStyle name="Normal 19 3 6" xfId="45460"/>
    <cellStyle name="Normal 19 30" xfId="16226"/>
    <cellStyle name="Normal 19 31" xfId="16227"/>
    <cellStyle name="Normal 19 32" xfId="16228"/>
    <cellStyle name="Normal 19 33" xfId="16229"/>
    <cellStyle name="Normal 19 34" xfId="16230"/>
    <cellStyle name="Normal 19 35" xfId="16231"/>
    <cellStyle name="Normal 19 35 10" xfId="16232"/>
    <cellStyle name="Normal 19 35 11" xfId="16233"/>
    <cellStyle name="Normal 19 35 12" xfId="16234"/>
    <cellStyle name="Normal 19 35 13" xfId="16235"/>
    <cellStyle name="Normal 19 35 14" xfId="16236"/>
    <cellStyle name="Normal 19 35 15" xfId="16237"/>
    <cellStyle name="Normal 19 35 16" xfId="16238"/>
    <cellStyle name="Normal 19 35 17" xfId="16239"/>
    <cellStyle name="Normal 19 35 18" xfId="16240"/>
    <cellStyle name="Normal 19 35 19" xfId="16241"/>
    <cellStyle name="Normal 19 35 2" xfId="16242"/>
    <cellStyle name="Normal 19 35 20" xfId="16243"/>
    <cellStyle name="Normal 19 35 21" xfId="16244"/>
    <cellStyle name="Normal 19 35 22" xfId="16245"/>
    <cellStyle name="Normal 19 35 23" xfId="16246"/>
    <cellStyle name="Normal 19 35 24" xfId="16247"/>
    <cellStyle name="Normal 19 35 25" xfId="16248"/>
    <cellStyle name="Normal 19 35 26" xfId="16249"/>
    <cellStyle name="Normal 19 35 3" xfId="16250"/>
    <cellStyle name="Normal 19 35 4" xfId="16251"/>
    <cellStyle name="Normal 19 35 5" xfId="16252"/>
    <cellStyle name="Normal 19 35 6" xfId="16253"/>
    <cellStyle name="Normal 19 35 7" xfId="16254"/>
    <cellStyle name="Normal 19 35 8" xfId="16255"/>
    <cellStyle name="Normal 19 35 9" xfId="16256"/>
    <cellStyle name="Normal 19 36" xfId="16257"/>
    <cellStyle name="Normal 19 37" xfId="16258"/>
    <cellStyle name="Normal 19 38" xfId="16259"/>
    <cellStyle name="Normal 19 39" xfId="16260"/>
    <cellStyle name="Normal 19 4" xfId="1863"/>
    <cellStyle name="Normal 19 4 2" xfId="16261"/>
    <cellStyle name="Normal 19 4 3" xfId="47681"/>
    <cellStyle name="Normal 19 40" xfId="16262"/>
    <cellStyle name="Normal 19 41" xfId="16263"/>
    <cellStyle name="Normal 19 42" xfId="16264"/>
    <cellStyle name="Normal 19 43" xfId="16265"/>
    <cellStyle name="Normal 19 44" xfId="16266"/>
    <cellStyle name="Normal 19 45" xfId="16267"/>
    <cellStyle name="Normal 19 46" xfId="16268"/>
    <cellStyle name="Normal 19 47" xfId="16269"/>
    <cellStyle name="Normal 19 48" xfId="16270"/>
    <cellStyle name="Normal 19 49" xfId="16271"/>
    <cellStyle name="Normal 19 5" xfId="1864"/>
    <cellStyle name="Normal 19 5 2" xfId="16272"/>
    <cellStyle name="Normal 19 50" xfId="16273"/>
    <cellStyle name="Normal 19 51" xfId="16274"/>
    <cellStyle name="Normal 19 52" xfId="16275"/>
    <cellStyle name="Normal 19 53" xfId="16276"/>
    <cellStyle name="Normal 19 54" xfId="16277"/>
    <cellStyle name="Normal 19 55" xfId="16278"/>
    <cellStyle name="Normal 19 56" xfId="16279"/>
    <cellStyle name="Normal 19 57" xfId="16280"/>
    <cellStyle name="Normal 19 58" xfId="16281"/>
    <cellStyle name="Normal 19 59" xfId="16282"/>
    <cellStyle name="Normal 19 6" xfId="1865"/>
    <cellStyle name="Normal 19 6 2" xfId="16283"/>
    <cellStyle name="Normal 19 60" xfId="16284"/>
    <cellStyle name="Normal 19 61" xfId="16285"/>
    <cellStyle name="Normal 19 62" xfId="16286"/>
    <cellStyle name="Normal 19 63" xfId="16287"/>
    <cellStyle name="Normal 19 64" xfId="16288"/>
    <cellStyle name="Normal 19 65" xfId="16289"/>
    <cellStyle name="Normal 19 66" xfId="2702"/>
    <cellStyle name="Normal 19 67" xfId="42178"/>
    <cellStyle name="Normal 19 68" xfId="47930"/>
    <cellStyle name="Normal 19 69" xfId="49483"/>
    <cellStyle name="Normal 19 7" xfId="1866"/>
    <cellStyle name="Normal 19 7 2" xfId="16290"/>
    <cellStyle name="Normal 19 8" xfId="1867"/>
    <cellStyle name="Normal 19 8 2" xfId="16292"/>
    <cellStyle name="Normal 19 8 3" xfId="16291"/>
    <cellStyle name="Normal 19 9" xfId="16293"/>
    <cellStyle name="Normal 19_Final Fixed Assets 2010 " xfId="16294"/>
    <cellStyle name="Normal 190" xfId="16295"/>
    <cellStyle name="Normal 190 2" xfId="45461"/>
    <cellStyle name="Normal 191" xfId="16296"/>
    <cellStyle name="Normal 191 2" xfId="47629"/>
    <cellStyle name="Normal 192" xfId="16297"/>
    <cellStyle name="Normal 192 2" xfId="47730"/>
    <cellStyle name="Normal 193" xfId="16298"/>
    <cellStyle name="Normal 193 2" xfId="47732"/>
    <cellStyle name="Normal 194" xfId="16299"/>
    <cellStyle name="Normal 194 2" xfId="47786"/>
    <cellStyle name="Normal 195" xfId="16300"/>
    <cellStyle name="Normal 195 2" xfId="47793"/>
    <cellStyle name="Normal 196" xfId="16301"/>
    <cellStyle name="Normal 196 2" xfId="47798"/>
    <cellStyle name="Normal 197" xfId="16302"/>
    <cellStyle name="Normal 197 2" xfId="47816"/>
    <cellStyle name="Normal 198" xfId="16303"/>
    <cellStyle name="Normal 198 2" xfId="47817"/>
    <cellStyle name="Normal 199" xfId="16304"/>
    <cellStyle name="Normal 2" xfId="284"/>
    <cellStyle name="Normal 2 10" xfId="522"/>
    <cellStyle name="Normal 2 10 10" xfId="16305"/>
    <cellStyle name="Normal 2 10 11" xfId="16306"/>
    <cellStyle name="Normal 2 10 12" xfId="16307"/>
    <cellStyle name="Normal 2 10 13" xfId="16308"/>
    <cellStyle name="Normal 2 10 14" xfId="16309"/>
    <cellStyle name="Normal 2 10 15" xfId="16310"/>
    <cellStyle name="Normal 2 10 16" xfId="16311"/>
    <cellStyle name="Normal 2 10 17" xfId="16312"/>
    <cellStyle name="Normal 2 10 18" xfId="16313"/>
    <cellStyle name="Normal 2 10 19" xfId="16314"/>
    <cellStyle name="Normal 2 10 2" xfId="1868"/>
    <cellStyle name="Normal 2 10 2 10" xfId="16316"/>
    <cellStyle name="Normal 2 10 2 11" xfId="16317"/>
    <cellStyle name="Normal 2 10 2 12" xfId="16318"/>
    <cellStyle name="Normal 2 10 2 13" xfId="16319"/>
    <cellStyle name="Normal 2 10 2 14" xfId="16320"/>
    <cellStyle name="Normal 2 10 2 15" xfId="16321"/>
    <cellStyle name="Normal 2 10 2 16" xfId="16322"/>
    <cellStyle name="Normal 2 10 2 17" xfId="16323"/>
    <cellStyle name="Normal 2 10 2 18" xfId="16324"/>
    <cellStyle name="Normal 2 10 2 19" xfId="16325"/>
    <cellStyle name="Normal 2 10 2 2" xfId="16326"/>
    <cellStyle name="Normal 2 10 2 2 10" xfId="16327"/>
    <cellStyle name="Normal 2 10 2 2 11" xfId="16328"/>
    <cellStyle name="Normal 2 10 2 2 12" xfId="16329"/>
    <cellStyle name="Normal 2 10 2 2 13" xfId="16330"/>
    <cellStyle name="Normal 2 10 2 2 14" xfId="16331"/>
    <cellStyle name="Normal 2 10 2 2 15" xfId="16332"/>
    <cellStyle name="Normal 2 10 2 2 16" xfId="16333"/>
    <cellStyle name="Normal 2 10 2 2 17" xfId="16334"/>
    <cellStyle name="Normal 2 10 2 2 18" xfId="16335"/>
    <cellStyle name="Normal 2 10 2 2 19" xfId="16336"/>
    <cellStyle name="Normal 2 10 2 2 2" xfId="16337"/>
    <cellStyle name="Normal 2 10 2 2 2 10" xfId="16338"/>
    <cellStyle name="Normal 2 10 2 2 2 11" xfId="16339"/>
    <cellStyle name="Normal 2 10 2 2 2 12" xfId="16340"/>
    <cellStyle name="Normal 2 10 2 2 2 13" xfId="16341"/>
    <cellStyle name="Normal 2 10 2 2 2 2" xfId="16342"/>
    <cellStyle name="Normal 2 10 2 2 2 2 10" xfId="16343"/>
    <cellStyle name="Normal 2 10 2 2 2 2 11" xfId="16344"/>
    <cellStyle name="Normal 2 10 2 2 2 2 12" xfId="16345"/>
    <cellStyle name="Normal 2 10 2 2 2 2 13" xfId="16346"/>
    <cellStyle name="Normal 2 10 2 2 2 2 2" xfId="16347"/>
    <cellStyle name="Normal 2 10 2 2 2 2 3" xfId="16348"/>
    <cellStyle name="Normal 2 10 2 2 2 2 4" xfId="16349"/>
    <cellStyle name="Normal 2 10 2 2 2 2 5" xfId="16350"/>
    <cellStyle name="Normal 2 10 2 2 2 2 6" xfId="16351"/>
    <cellStyle name="Normal 2 10 2 2 2 2 7" xfId="16352"/>
    <cellStyle name="Normal 2 10 2 2 2 2 8" xfId="16353"/>
    <cellStyle name="Normal 2 10 2 2 2 2 9" xfId="16354"/>
    <cellStyle name="Normal 2 10 2 2 2 3" xfId="16355"/>
    <cellStyle name="Normal 2 10 2 2 2 4" xfId="16356"/>
    <cellStyle name="Normal 2 10 2 2 2 5" xfId="16357"/>
    <cellStyle name="Normal 2 10 2 2 2 6" xfId="16358"/>
    <cellStyle name="Normal 2 10 2 2 2 7" xfId="16359"/>
    <cellStyle name="Normal 2 10 2 2 2 8" xfId="16360"/>
    <cellStyle name="Normal 2 10 2 2 2 9" xfId="16361"/>
    <cellStyle name="Normal 2 10 2 2 20" xfId="16362"/>
    <cellStyle name="Normal 2 10 2 2 21" xfId="16363"/>
    <cellStyle name="Normal 2 10 2 2 22" xfId="16364"/>
    <cellStyle name="Normal 2 10 2 2 23" xfId="16365"/>
    <cellStyle name="Normal 2 10 2 2 24" xfId="16366"/>
    <cellStyle name="Normal 2 10 2 2 3" xfId="16367"/>
    <cellStyle name="Normal 2 10 2 2 4" xfId="16368"/>
    <cellStyle name="Normal 2 10 2 2 5" xfId="16369"/>
    <cellStyle name="Normal 2 10 2 2 6" xfId="16370"/>
    <cellStyle name="Normal 2 10 2 2 7" xfId="16371"/>
    <cellStyle name="Normal 2 10 2 2 8" xfId="16372"/>
    <cellStyle name="Normal 2 10 2 2 9" xfId="16373"/>
    <cellStyle name="Normal 2 10 2 20" xfId="16374"/>
    <cellStyle name="Normal 2 10 2 21" xfId="16375"/>
    <cellStyle name="Normal 2 10 2 22" xfId="16376"/>
    <cellStyle name="Normal 2 10 2 23" xfId="16377"/>
    <cellStyle name="Normal 2 10 2 24" xfId="16378"/>
    <cellStyle name="Normal 2 10 2 25" xfId="16315"/>
    <cellStyle name="Normal 2 10 2 26" xfId="42601"/>
    <cellStyle name="Normal 2 10 2 3" xfId="16379"/>
    <cellStyle name="Normal 2 10 2 3 10" xfId="16380"/>
    <cellStyle name="Normal 2 10 2 3 11" xfId="16381"/>
    <cellStyle name="Normal 2 10 2 3 12" xfId="16382"/>
    <cellStyle name="Normal 2 10 2 3 13" xfId="16383"/>
    <cellStyle name="Normal 2 10 2 3 2" xfId="16384"/>
    <cellStyle name="Normal 2 10 2 3 2 10" xfId="16385"/>
    <cellStyle name="Normal 2 10 2 3 2 11" xfId="16386"/>
    <cellStyle name="Normal 2 10 2 3 2 12" xfId="16387"/>
    <cellStyle name="Normal 2 10 2 3 2 13" xfId="16388"/>
    <cellStyle name="Normal 2 10 2 3 2 2" xfId="16389"/>
    <cellStyle name="Normal 2 10 2 3 2 3" xfId="16390"/>
    <cellStyle name="Normal 2 10 2 3 2 4" xfId="16391"/>
    <cellStyle name="Normal 2 10 2 3 2 5" xfId="16392"/>
    <cellStyle name="Normal 2 10 2 3 2 6" xfId="16393"/>
    <cellStyle name="Normal 2 10 2 3 2 7" xfId="16394"/>
    <cellStyle name="Normal 2 10 2 3 2 8" xfId="16395"/>
    <cellStyle name="Normal 2 10 2 3 2 9" xfId="16396"/>
    <cellStyle name="Normal 2 10 2 3 3" xfId="16397"/>
    <cellStyle name="Normal 2 10 2 3 4" xfId="16398"/>
    <cellStyle name="Normal 2 10 2 3 5" xfId="16399"/>
    <cellStyle name="Normal 2 10 2 3 6" xfId="16400"/>
    <cellStyle name="Normal 2 10 2 3 7" xfId="16401"/>
    <cellStyle name="Normal 2 10 2 3 8" xfId="16402"/>
    <cellStyle name="Normal 2 10 2 3 9" xfId="16403"/>
    <cellStyle name="Normal 2 10 2 4" xfId="16404"/>
    <cellStyle name="Normal 2 10 2 5" xfId="16405"/>
    <cellStyle name="Normal 2 10 2 6" xfId="16406"/>
    <cellStyle name="Normal 2 10 2 7" xfId="16407"/>
    <cellStyle name="Normal 2 10 2 8" xfId="16408"/>
    <cellStyle name="Normal 2 10 2 9" xfId="16409"/>
    <cellStyle name="Normal 2 10 20" xfId="16410"/>
    <cellStyle name="Normal 2 10 21" xfId="16411"/>
    <cellStyle name="Normal 2 10 22" xfId="16412"/>
    <cellStyle name="Normal 2 10 23" xfId="16413"/>
    <cellStyle name="Normal 2 10 24" xfId="16414"/>
    <cellStyle name="Normal 2 10 24 10" xfId="16415"/>
    <cellStyle name="Normal 2 10 24 11" xfId="16416"/>
    <cellStyle name="Normal 2 10 24 12" xfId="16417"/>
    <cellStyle name="Normal 2 10 24 13" xfId="16418"/>
    <cellStyle name="Normal 2 10 24 2" xfId="16419"/>
    <cellStyle name="Normal 2 10 24 2 10" xfId="16420"/>
    <cellStyle name="Normal 2 10 24 2 11" xfId="16421"/>
    <cellStyle name="Normal 2 10 24 2 12" xfId="16422"/>
    <cellStyle name="Normal 2 10 24 2 13" xfId="16423"/>
    <cellStyle name="Normal 2 10 24 2 2" xfId="16424"/>
    <cellStyle name="Normal 2 10 24 2 3" xfId="16425"/>
    <cellStyle name="Normal 2 10 24 2 4" xfId="16426"/>
    <cellStyle name="Normal 2 10 24 2 5" xfId="16427"/>
    <cellStyle name="Normal 2 10 24 2 6" xfId="16428"/>
    <cellStyle name="Normal 2 10 24 2 7" xfId="16429"/>
    <cellStyle name="Normal 2 10 24 2 8" xfId="16430"/>
    <cellStyle name="Normal 2 10 24 2 9" xfId="16431"/>
    <cellStyle name="Normal 2 10 24 3" xfId="16432"/>
    <cellStyle name="Normal 2 10 24 4" xfId="16433"/>
    <cellStyle name="Normal 2 10 24 5" xfId="16434"/>
    <cellStyle name="Normal 2 10 24 6" xfId="16435"/>
    <cellStyle name="Normal 2 10 24 7" xfId="16436"/>
    <cellStyle name="Normal 2 10 24 8" xfId="16437"/>
    <cellStyle name="Normal 2 10 24 9" xfId="16438"/>
    <cellStyle name="Normal 2 10 25" xfId="16439"/>
    <cellStyle name="Normal 2 10 26" xfId="16440"/>
    <cellStyle name="Normal 2 10 27" xfId="16441"/>
    <cellStyle name="Normal 2 10 28" xfId="16442"/>
    <cellStyle name="Normal 2 10 29" xfId="16443"/>
    <cellStyle name="Normal 2 10 3" xfId="16444"/>
    <cellStyle name="Normal 2 10 30" xfId="16445"/>
    <cellStyle name="Normal 2 10 31" xfId="16446"/>
    <cellStyle name="Normal 2 10 32" xfId="16447"/>
    <cellStyle name="Normal 2 10 33" xfId="16448"/>
    <cellStyle name="Normal 2 10 34" xfId="16449"/>
    <cellStyle name="Normal 2 10 35" xfId="16450"/>
    <cellStyle name="Normal 2 10 36" xfId="16451"/>
    <cellStyle name="Normal 2 10 37" xfId="16452"/>
    <cellStyle name="Normal 2 10 38" xfId="16453"/>
    <cellStyle name="Normal 2 10 39" xfId="16454"/>
    <cellStyle name="Normal 2 10 4" xfId="16455"/>
    <cellStyle name="Normal 2 10 40" xfId="16456"/>
    <cellStyle name="Normal 2 10 41" xfId="16457"/>
    <cellStyle name="Normal 2 10 42" xfId="16458"/>
    <cellStyle name="Normal 2 10 43" xfId="16459"/>
    <cellStyle name="Normal 2 10 44" xfId="16460"/>
    <cellStyle name="Normal 2 10 45" xfId="16461"/>
    <cellStyle name="Normal 2 10 46" xfId="16462"/>
    <cellStyle name="Normal 2 10 47" xfId="16463"/>
    <cellStyle name="Normal 2 10 48" xfId="2704"/>
    <cellStyle name="Normal 2 10 49" xfId="42072"/>
    <cellStyle name="Normal 2 10 5" xfId="16464"/>
    <cellStyle name="Normal 2 10 6" xfId="16465"/>
    <cellStyle name="Normal 2 10 7" xfId="16466"/>
    <cellStyle name="Normal 2 10 8" xfId="16467"/>
    <cellStyle name="Normal 2 10 8 2" xfId="16468"/>
    <cellStyle name="Normal 2 10 9" xfId="16469"/>
    <cellStyle name="Normal 2 100" xfId="16470"/>
    <cellStyle name="Normal 2 100 2" xfId="16471"/>
    <cellStyle name="Normal 2 100 2 2" xfId="16472"/>
    <cellStyle name="Normal 2 100 2 3" xfId="16473"/>
    <cellStyle name="Normal 2 100 2 4" xfId="16474"/>
    <cellStyle name="Normal 2 100 2 5" xfId="16475"/>
    <cellStyle name="Normal 2 100 2 6" xfId="16476"/>
    <cellStyle name="Normal 2 100 3" xfId="16477"/>
    <cellStyle name="Normal 2 100 4" xfId="16478"/>
    <cellStyle name="Normal 2 100 5" xfId="16479"/>
    <cellStyle name="Normal 2 100 6" xfId="16480"/>
    <cellStyle name="Normal 2 101" xfId="16481"/>
    <cellStyle name="Normal 2 101 2" xfId="16482"/>
    <cellStyle name="Normal 2 101 2 2" xfId="16483"/>
    <cellStyle name="Normal 2 101 2 3" xfId="16484"/>
    <cellStyle name="Normal 2 101 2 4" xfId="16485"/>
    <cellStyle name="Normal 2 101 2 5" xfId="16486"/>
    <cellStyle name="Normal 2 101 2 6" xfId="16487"/>
    <cellStyle name="Normal 2 101 3" xfId="16488"/>
    <cellStyle name="Normal 2 101 4" xfId="16489"/>
    <cellStyle name="Normal 2 101 5" xfId="16490"/>
    <cellStyle name="Normal 2 101 6" xfId="16491"/>
    <cellStyle name="Normal 2 102" xfId="16492"/>
    <cellStyle name="Normal 2 102 2" xfId="16493"/>
    <cellStyle name="Normal 2 102 2 2" xfId="16494"/>
    <cellStyle name="Normal 2 102 2 3" xfId="16495"/>
    <cellStyle name="Normal 2 102 2 4" xfId="16496"/>
    <cellStyle name="Normal 2 102 2 5" xfId="16497"/>
    <cellStyle name="Normal 2 102 2 6" xfId="16498"/>
    <cellStyle name="Normal 2 102 3" xfId="16499"/>
    <cellStyle name="Normal 2 102 4" xfId="16500"/>
    <cellStyle name="Normal 2 102 5" xfId="16501"/>
    <cellStyle name="Normal 2 102 6" xfId="16502"/>
    <cellStyle name="Normal 2 103" xfId="16503"/>
    <cellStyle name="Normal 2 103 2" xfId="16504"/>
    <cellStyle name="Normal 2 103 2 2" xfId="16505"/>
    <cellStyle name="Normal 2 103 2 3" xfId="16506"/>
    <cellStyle name="Normal 2 103 2 4" xfId="16507"/>
    <cellStyle name="Normal 2 103 2 5" xfId="16508"/>
    <cellStyle name="Normal 2 103 2 6" xfId="16509"/>
    <cellStyle name="Normal 2 103 3" xfId="16510"/>
    <cellStyle name="Normal 2 103 4" xfId="16511"/>
    <cellStyle name="Normal 2 103 5" xfId="16512"/>
    <cellStyle name="Normal 2 103 6" xfId="16513"/>
    <cellStyle name="Normal 2 104" xfId="16514"/>
    <cellStyle name="Normal 2 104 2" xfId="16515"/>
    <cellStyle name="Normal 2 104 2 2" xfId="16516"/>
    <cellStyle name="Normal 2 104 2 3" xfId="16517"/>
    <cellStyle name="Normal 2 104 2 4" xfId="16518"/>
    <cellStyle name="Normal 2 104 2 5" xfId="16519"/>
    <cellStyle name="Normal 2 104 2 6" xfId="16520"/>
    <cellStyle name="Normal 2 104 3" xfId="16521"/>
    <cellStyle name="Normal 2 104 4" xfId="16522"/>
    <cellStyle name="Normal 2 104 5" xfId="16523"/>
    <cellStyle name="Normal 2 104 6" xfId="16524"/>
    <cellStyle name="Normal 2 105" xfId="16525"/>
    <cellStyle name="Normal 2 105 2" xfId="16526"/>
    <cellStyle name="Normal 2 105 2 2" xfId="16527"/>
    <cellStyle name="Normal 2 105 2 3" xfId="16528"/>
    <cellStyle name="Normal 2 105 2 4" xfId="16529"/>
    <cellStyle name="Normal 2 105 2 5" xfId="16530"/>
    <cellStyle name="Normal 2 105 2 6" xfId="16531"/>
    <cellStyle name="Normal 2 105 3" xfId="16532"/>
    <cellStyle name="Normal 2 105 4" xfId="16533"/>
    <cellStyle name="Normal 2 105 5" xfId="16534"/>
    <cellStyle name="Normal 2 105 6" xfId="16535"/>
    <cellStyle name="Normal 2 106" xfId="16536"/>
    <cellStyle name="Normal 2 106 2" xfId="16537"/>
    <cellStyle name="Normal 2 106 2 2" xfId="16538"/>
    <cellStyle name="Normal 2 106 2 3" xfId="16539"/>
    <cellStyle name="Normal 2 106 2 4" xfId="16540"/>
    <cellStyle name="Normal 2 106 2 5" xfId="16541"/>
    <cellStyle name="Normal 2 106 2 6" xfId="16542"/>
    <cellStyle name="Normal 2 106 3" xfId="16543"/>
    <cellStyle name="Normal 2 106 4" xfId="16544"/>
    <cellStyle name="Normal 2 106 5" xfId="16545"/>
    <cellStyle name="Normal 2 106 6" xfId="16546"/>
    <cellStyle name="Normal 2 107" xfId="16547"/>
    <cellStyle name="Normal 2 108" xfId="16548"/>
    <cellStyle name="Normal 2 109" xfId="16549"/>
    <cellStyle name="Normal 2 11" xfId="523"/>
    <cellStyle name="Normal 2 11 10" xfId="16551"/>
    <cellStyle name="Normal 2 11 11" xfId="16552"/>
    <cellStyle name="Normal 2 11 12" xfId="16553"/>
    <cellStyle name="Normal 2 11 13" xfId="16554"/>
    <cellStyle name="Normal 2 11 14" xfId="16555"/>
    <cellStyle name="Normal 2 11 15" xfId="16556"/>
    <cellStyle name="Normal 2 11 16" xfId="16557"/>
    <cellStyle name="Normal 2 11 17" xfId="16558"/>
    <cellStyle name="Normal 2 11 18" xfId="16559"/>
    <cellStyle name="Normal 2 11 19" xfId="16560"/>
    <cellStyle name="Normal 2 11 2" xfId="16561"/>
    <cellStyle name="Normal 2 11 2 10" xfId="16562"/>
    <cellStyle name="Normal 2 11 2 11" xfId="16563"/>
    <cellStyle name="Normal 2 11 2 12" xfId="16564"/>
    <cellStyle name="Normal 2 11 2 13" xfId="16565"/>
    <cellStyle name="Normal 2 11 2 14" xfId="16566"/>
    <cellStyle name="Normal 2 11 2 15" xfId="16567"/>
    <cellStyle name="Normal 2 11 2 16" xfId="16568"/>
    <cellStyle name="Normal 2 11 2 17" xfId="16569"/>
    <cellStyle name="Normal 2 11 2 18" xfId="16570"/>
    <cellStyle name="Normal 2 11 2 19" xfId="16571"/>
    <cellStyle name="Normal 2 11 2 2" xfId="16572"/>
    <cellStyle name="Normal 2 11 2 2 10" xfId="16573"/>
    <cellStyle name="Normal 2 11 2 2 11" xfId="16574"/>
    <cellStyle name="Normal 2 11 2 2 12" xfId="16575"/>
    <cellStyle name="Normal 2 11 2 2 13" xfId="16576"/>
    <cellStyle name="Normal 2 11 2 2 14" xfId="16577"/>
    <cellStyle name="Normal 2 11 2 2 15" xfId="16578"/>
    <cellStyle name="Normal 2 11 2 2 16" xfId="16579"/>
    <cellStyle name="Normal 2 11 2 2 17" xfId="16580"/>
    <cellStyle name="Normal 2 11 2 2 18" xfId="16581"/>
    <cellStyle name="Normal 2 11 2 2 19" xfId="16582"/>
    <cellStyle name="Normal 2 11 2 2 2" xfId="16583"/>
    <cellStyle name="Normal 2 11 2 2 2 10" xfId="16584"/>
    <cellStyle name="Normal 2 11 2 2 2 11" xfId="16585"/>
    <cellStyle name="Normal 2 11 2 2 2 12" xfId="16586"/>
    <cellStyle name="Normal 2 11 2 2 2 13" xfId="16587"/>
    <cellStyle name="Normal 2 11 2 2 2 2" xfId="16588"/>
    <cellStyle name="Normal 2 11 2 2 2 2 10" xfId="16589"/>
    <cellStyle name="Normal 2 11 2 2 2 2 11" xfId="16590"/>
    <cellStyle name="Normal 2 11 2 2 2 2 12" xfId="16591"/>
    <cellStyle name="Normal 2 11 2 2 2 2 13" xfId="16592"/>
    <cellStyle name="Normal 2 11 2 2 2 2 2" xfId="16593"/>
    <cellStyle name="Normal 2 11 2 2 2 2 3" xfId="16594"/>
    <cellStyle name="Normal 2 11 2 2 2 2 4" xfId="16595"/>
    <cellStyle name="Normal 2 11 2 2 2 2 5" xfId="16596"/>
    <cellStyle name="Normal 2 11 2 2 2 2 6" xfId="16597"/>
    <cellStyle name="Normal 2 11 2 2 2 2 7" xfId="16598"/>
    <cellStyle name="Normal 2 11 2 2 2 2 8" xfId="16599"/>
    <cellStyle name="Normal 2 11 2 2 2 2 9" xfId="16600"/>
    <cellStyle name="Normal 2 11 2 2 2 3" xfId="16601"/>
    <cellStyle name="Normal 2 11 2 2 2 4" xfId="16602"/>
    <cellStyle name="Normal 2 11 2 2 2 5" xfId="16603"/>
    <cellStyle name="Normal 2 11 2 2 2 6" xfId="16604"/>
    <cellStyle name="Normal 2 11 2 2 2 7" xfId="16605"/>
    <cellStyle name="Normal 2 11 2 2 2 8" xfId="16606"/>
    <cellStyle name="Normal 2 11 2 2 2 9" xfId="16607"/>
    <cellStyle name="Normal 2 11 2 2 20" xfId="16608"/>
    <cellStyle name="Normal 2 11 2 2 21" xfId="16609"/>
    <cellStyle name="Normal 2 11 2 2 22" xfId="16610"/>
    <cellStyle name="Normal 2 11 2 2 23" xfId="16611"/>
    <cellStyle name="Normal 2 11 2 2 24" xfId="16612"/>
    <cellStyle name="Normal 2 11 2 2 3" xfId="16613"/>
    <cellStyle name="Normal 2 11 2 2 4" xfId="16614"/>
    <cellStyle name="Normal 2 11 2 2 5" xfId="16615"/>
    <cellStyle name="Normal 2 11 2 2 6" xfId="16616"/>
    <cellStyle name="Normal 2 11 2 2 7" xfId="16617"/>
    <cellStyle name="Normal 2 11 2 2 8" xfId="16618"/>
    <cellStyle name="Normal 2 11 2 2 9" xfId="16619"/>
    <cellStyle name="Normal 2 11 2 20" xfId="16620"/>
    <cellStyle name="Normal 2 11 2 21" xfId="16621"/>
    <cellStyle name="Normal 2 11 2 22" xfId="16622"/>
    <cellStyle name="Normal 2 11 2 23" xfId="16623"/>
    <cellStyle name="Normal 2 11 2 24" xfId="16624"/>
    <cellStyle name="Normal 2 11 2 25" xfId="45462"/>
    <cellStyle name="Normal 2 11 2 3" xfId="16625"/>
    <cellStyle name="Normal 2 11 2 3 10" xfId="16626"/>
    <cellStyle name="Normal 2 11 2 3 11" xfId="16627"/>
    <cellStyle name="Normal 2 11 2 3 12" xfId="16628"/>
    <cellStyle name="Normal 2 11 2 3 13" xfId="16629"/>
    <cellStyle name="Normal 2 11 2 3 2" xfId="16630"/>
    <cellStyle name="Normal 2 11 2 3 2 10" xfId="16631"/>
    <cellStyle name="Normal 2 11 2 3 2 11" xfId="16632"/>
    <cellStyle name="Normal 2 11 2 3 2 12" xfId="16633"/>
    <cellStyle name="Normal 2 11 2 3 2 13" xfId="16634"/>
    <cellStyle name="Normal 2 11 2 3 2 2" xfId="16635"/>
    <cellStyle name="Normal 2 11 2 3 2 3" xfId="16636"/>
    <cellStyle name="Normal 2 11 2 3 2 4" xfId="16637"/>
    <cellStyle name="Normal 2 11 2 3 2 5" xfId="16638"/>
    <cellStyle name="Normal 2 11 2 3 2 6" xfId="16639"/>
    <cellStyle name="Normal 2 11 2 3 2 7" xfId="16640"/>
    <cellStyle name="Normal 2 11 2 3 2 8" xfId="16641"/>
    <cellStyle name="Normal 2 11 2 3 2 9" xfId="16642"/>
    <cellStyle name="Normal 2 11 2 3 3" xfId="16643"/>
    <cellStyle name="Normal 2 11 2 3 4" xfId="16644"/>
    <cellStyle name="Normal 2 11 2 3 5" xfId="16645"/>
    <cellStyle name="Normal 2 11 2 3 6" xfId="16646"/>
    <cellStyle name="Normal 2 11 2 3 7" xfId="16647"/>
    <cellStyle name="Normal 2 11 2 3 8" xfId="16648"/>
    <cellStyle name="Normal 2 11 2 3 9" xfId="16649"/>
    <cellStyle name="Normal 2 11 2 4" xfId="16650"/>
    <cellStyle name="Normal 2 11 2 5" xfId="16651"/>
    <cellStyle name="Normal 2 11 2 6" xfId="16652"/>
    <cellStyle name="Normal 2 11 2 7" xfId="16653"/>
    <cellStyle name="Normal 2 11 2 8" xfId="16654"/>
    <cellStyle name="Normal 2 11 2 9" xfId="16655"/>
    <cellStyle name="Normal 2 11 20" xfId="16656"/>
    <cellStyle name="Normal 2 11 21" xfId="16657"/>
    <cellStyle name="Normal 2 11 22" xfId="16658"/>
    <cellStyle name="Normal 2 11 23" xfId="16659"/>
    <cellStyle name="Normal 2 11 24" xfId="16660"/>
    <cellStyle name="Normal 2 11 24 10" xfId="16661"/>
    <cellStyle name="Normal 2 11 24 11" xfId="16662"/>
    <cellStyle name="Normal 2 11 24 12" xfId="16663"/>
    <cellStyle name="Normal 2 11 24 13" xfId="16664"/>
    <cellStyle name="Normal 2 11 24 2" xfId="16665"/>
    <cellStyle name="Normal 2 11 24 2 10" xfId="16666"/>
    <cellStyle name="Normal 2 11 24 2 11" xfId="16667"/>
    <cellStyle name="Normal 2 11 24 2 12" xfId="16668"/>
    <cellStyle name="Normal 2 11 24 2 13" xfId="16669"/>
    <cellStyle name="Normal 2 11 24 2 2" xfId="16670"/>
    <cellStyle name="Normal 2 11 24 2 3" xfId="16671"/>
    <cellStyle name="Normal 2 11 24 2 4" xfId="16672"/>
    <cellStyle name="Normal 2 11 24 2 5" xfId="16673"/>
    <cellStyle name="Normal 2 11 24 2 6" xfId="16674"/>
    <cellStyle name="Normal 2 11 24 2 7" xfId="16675"/>
    <cellStyle name="Normal 2 11 24 2 8" xfId="16676"/>
    <cellStyle name="Normal 2 11 24 2 9" xfId="16677"/>
    <cellStyle name="Normal 2 11 24 3" xfId="16678"/>
    <cellStyle name="Normal 2 11 24 4" xfId="16679"/>
    <cellStyle name="Normal 2 11 24 5" xfId="16680"/>
    <cellStyle name="Normal 2 11 24 6" xfId="16681"/>
    <cellStyle name="Normal 2 11 24 7" xfId="16682"/>
    <cellStyle name="Normal 2 11 24 8" xfId="16683"/>
    <cellStyle name="Normal 2 11 24 9" xfId="16684"/>
    <cellStyle name="Normal 2 11 25" xfId="16685"/>
    <cellStyle name="Normal 2 11 26" xfId="16686"/>
    <cellStyle name="Normal 2 11 27" xfId="16687"/>
    <cellStyle name="Normal 2 11 28" xfId="16688"/>
    <cellStyle name="Normal 2 11 29" xfId="16689"/>
    <cellStyle name="Normal 2 11 3" xfId="16690"/>
    <cellStyle name="Normal 2 11 30" xfId="16691"/>
    <cellStyle name="Normal 2 11 31" xfId="16692"/>
    <cellStyle name="Normal 2 11 32" xfId="16693"/>
    <cellStyle name="Normal 2 11 33" xfId="16694"/>
    <cellStyle name="Normal 2 11 34" xfId="16695"/>
    <cellStyle name="Normal 2 11 35" xfId="16696"/>
    <cellStyle name="Normal 2 11 36" xfId="16697"/>
    <cellStyle name="Normal 2 11 37" xfId="16698"/>
    <cellStyle name="Normal 2 11 38" xfId="16699"/>
    <cellStyle name="Normal 2 11 39" xfId="16700"/>
    <cellStyle name="Normal 2 11 4" xfId="16701"/>
    <cellStyle name="Normal 2 11 40" xfId="16702"/>
    <cellStyle name="Normal 2 11 41" xfId="16703"/>
    <cellStyle name="Normal 2 11 42" xfId="16704"/>
    <cellStyle name="Normal 2 11 43" xfId="16705"/>
    <cellStyle name="Normal 2 11 44" xfId="16706"/>
    <cellStyle name="Normal 2 11 45" xfId="16707"/>
    <cellStyle name="Normal 2 11 46" xfId="16708"/>
    <cellStyle name="Normal 2 11 47" xfId="16709"/>
    <cellStyle name="Normal 2 11 48" xfId="16550"/>
    <cellStyle name="Normal 2 11 49" xfId="48129"/>
    <cellStyle name="Normal 2 11 5" xfId="16710"/>
    <cellStyle name="Normal 2 11 6" xfId="16711"/>
    <cellStyle name="Normal 2 11 7" xfId="16712"/>
    <cellStyle name="Normal 2 11 8" xfId="16713"/>
    <cellStyle name="Normal 2 11 8 2" xfId="16714"/>
    <cellStyle name="Normal 2 11 9" xfId="16715"/>
    <cellStyle name="Normal 2 110" xfId="16716"/>
    <cellStyle name="Normal 2 111" xfId="16717"/>
    <cellStyle name="Normal 2 112" xfId="16718"/>
    <cellStyle name="Normal 2 113" xfId="16719"/>
    <cellStyle name="Normal 2 113 2" xfId="16720"/>
    <cellStyle name="Normal 2 114" xfId="16721"/>
    <cellStyle name="Normal 2 115" xfId="16722"/>
    <cellStyle name="Normal 2 116" xfId="16723"/>
    <cellStyle name="Normal 2 117" xfId="16724"/>
    <cellStyle name="Normal 2 118" xfId="16725"/>
    <cellStyle name="Normal 2 118 2" xfId="16726"/>
    <cellStyle name="Normal 2 119" xfId="16727"/>
    <cellStyle name="Normal 2 119 2" xfId="16728"/>
    <cellStyle name="Normal 2 119 3" xfId="16729"/>
    <cellStyle name="Normal 2 12" xfId="1869"/>
    <cellStyle name="Normal 2 12 10" xfId="16731"/>
    <cellStyle name="Normal 2 12 11" xfId="16732"/>
    <cellStyle name="Normal 2 12 12" xfId="16733"/>
    <cellStyle name="Normal 2 12 13" xfId="16734"/>
    <cellStyle name="Normal 2 12 14" xfId="16735"/>
    <cellStyle name="Normal 2 12 15" xfId="16736"/>
    <cellStyle name="Normal 2 12 16" xfId="16737"/>
    <cellStyle name="Normal 2 12 17" xfId="16738"/>
    <cellStyle name="Normal 2 12 18" xfId="16739"/>
    <cellStyle name="Normal 2 12 19" xfId="16740"/>
    <cellStyle name="Normal 2 12 2" xfId="16741"/>
    <cellStyle name="Normal 2 12 2 10" xfId="16742"/>
    <cellStyle name="Normal 2 12 2 11" xfId="16743"/>
    <cellStyle name="Normal 2 12 2 12" xfId="16744"/>
    <cellStyle name="Normal 2 12 2 13" xfId="16745"/>
    <cellStyle name="Normal 2 12 2 14" xfId="16746"/>
    <cellStyle name="Normal 2 12 2 15" xfId="16747"/>
    <cellStyle name="Normal 2 12 2 16" xfId="16748"/>
    <cellStyle name="Normal 2 12 2 17" xfId="16749"/>
    <cellStyle name="Normal 2 12 2 18" xfId="16750"/>
    <cellStyle name="Normal 2 12 2 19" xfId="16751"/>
    <cellStyle name="Normal 2 12 2 2" xfId="16752"/>
    <cellStyle name="Normal 2 12 2 2 10" xfId="16753"/>
    <cellStyle name="Normal 2 12 2 2 11" xfId="16754"/>
    <cellStyle name="Normal 2 12 2 2 12" xfId="16755"/>
    <cellStyle name="Normal 2 12 2 2 13" xfId="16756"/>
    <cellStyle name="Normal 2 12 2 2 14" xfId="16757"/>
    <cellStyle name="Normal 2 12 2 2 15" xfId="16758"/>
    <cellStyle name="Normal 2 12 2 2 16" xfId="16759"/>
    <cellStyle name="Normal 2 12 2 2 17" xfId="16760"/>
    <cellStyle name="Normal 2 12 2 2 18" xfId="16761"/>
    <cellStyle name="Normal 2 12 2 2 19" xfId="16762"/>
    <cellStyle name="Normal 2 12 2 2 2" xfId="16763"/>
    <cellStyle name="Normal 2 12 2 2 2 10" xfId="16764"/>
    <cellStyle name="Normal 2 12 2 2 2 11" xfId="16765"/>
    <cellStyle name="Normal 2 12 2 2 2 12" xfId="16766"/>
    <cellStyle name="Normal 2 12 2 2 2 13" xfId="16767"/>
    <cellStyle name="Normal 2 12 2 2 2 2" xfId="16768"/>
    <cellStyle name="Normal 2 12 2 2 2 2 10" xfId="16769"/>
    <cellStyle name="Normal 2 12 2 2 2 2 11" xfId="16770"/>
    <cellStyle name="Normal 2 12 2 2 2 2 12" xfId="16771"/>
    <cellStyle name="Normal 2 12 2 2 2 2 13" xfId="16772"/>
    <cellStyle name="Normal 2 12 2 2 2 2 2" xfId="16773"/>
    <cellStyle name="Normal 2 12 2 2 2 2 3" xfId="16774"/>
    <cellStyle name="Normal 2 12 2 2 2 2 4" xfId="16775"/>
    <cellStyle name="Normal 2 12 2 2 2 2 5" xfId="16776"/>
    <cellStyle name="Normal 2 12 2 2 2 2 6" xfId="16777"/>
    <cellStyle name="Normal 2 12 2 2 2 2 7" xfId="16778"/>
    <cellStyle name="Normal 2 12 2 2 2 2 8" xfId="16779"/>
    <cellStyle name="Normal 2 12 2 2 2 2 9" xfId="16780"/>
    <cellStyle name="Normal 2 12 2 2 2 3" xfId="16781"/>
    <cellStyle name="Normal 2 12 2 2 2 4" xfId="16782"/>
    <cellStyle name="Normal 2 12 2 2 2 5" xfId="16783"/>
    <cellStyle name="Normal 2 12 2 2 2 6" xfId="16784"/>
    <cellStyle name="Normal 2 12 2 2 2 7" xfId="16785"/>
    <cellStyle name="Normal 2 12 2 2 2 8" xfId="16786"/>
    <cellStyle name="Normal 2 12 2 2 2 9" xfId="16787"/>
    <cellStyle name="Normal 2 12 2 2 20" xfId="16788"/>
    <cellStyle name="Normal 2 12 2 2 21" xfId="16789"/>
    <cellStyle name="Normal 2 12 2 2 22" xfId="16790"/>
    <cellStyle name="Normal 2 12 2 2 23" xfId="16791"/>
    <cellStyle name="Normal 2 12 2 2 24" xfId="16792"/>
    <cellStyle name="Normal 2 12 2 2 3" xfId="16793"/>
    <cellStyle name="Normal 2 12 2 2 4" xfId="16794"/>
    <cellStyle name="Normal 2 12 2 2 5" xfId="16795"/>
    <cellStyle name="Normal 2 12 2 2 6" xfId="16796"/>
    <cellStyle name="Normal 2 12 2 2 7" xfId="16797"/>
    <cellStyle name="Normal 2 12 2 2 8" xfId="16798"/>
    <cellStyle name="Normal 2 12 2 2 9" xfId="16799"/>
    <cellStyle name="Normal 2 12 2 20" xfId="16800"/>
    <cellStyle name="Normal 2 12 2 21" xfId="16801"/>
    <cellStyle name="Normal 2 12 2 22" xfId="16802"/>
    <cellStyle name="Normal 2 12 2 23" xfId="16803"/>
    <cellStyle name="Normal 2 12 2 24" xfId="16804"/>
    <cellStyle name="Normal 2 12 2 3" xfId="16805"/>
    <cellStyle name="Normal 2 12 2 3 10" xfId="16806"/>
    <cellStyle name="Normal 2 12 2 3 11" xfId="16807"/>
    <cellStyle name="Normal 2 12 2 3 12" xfId="16808"/>
    <cellStyle name="Normal 2 12 2 3 13" xfId="16809"/>
    <cellStyle name="Normal 2 12 2 3 2" xfId="16810"/>
    <cellStyle name="Normal 2 12 2 3 2 10" xfId="16811"/>
    <cellStyle name="Normal 2 12 2 3 2 11" xfId="16812"/>
    <cellStyle name="Normal 2 12 2 3 2 12" xfId="16813"/>
    <cellStyle name="Normal 2 12 2 3 2 13" xfId="16814"/>
    <cellStyle name="Normal 2 12 2 3 2 2" xfId="16815"/>
    <cellStyle name="Normal 2 12 2 3 2 3" xfId="16816"/>
    <cellStyle name="Normal 2 12 2 3 2 4" xfId="16817"/>
    <cellStyle name="Normal 2 12 2 3 2 5" xfId="16818"/>
    <cellStyle name="Normal 2 12 2 3 2 6" xfId="16819"/>
    <cellStyle name="Normal 2 12 2 3 2 7" xfId="16820"/>
    <cellStyle name="Normal 2 12 2 3 2 8" xfId="16821"/>
    <cellStyle name="Normal 2 12 2 3 2 9" xfId="16822"/>
    <cellStyle name="Normal 2 12 2 3 3" xfId="16823"/>
    <cellStyle name="Normal 2 12 2 3 4" xfId="16824"/>
    <cellStyle name="Normal 2 12 2 3 5" xfId="16825"/>
    <cellStyle name="Normal 2 12 2 3 6" xfId="16826"/>
    <cellStyle name="Normal 2 12 2 3 7" xfId="16827"/>
    <cellStyle name="Normal 2 12 2 3 8" xfId="16828"/>
    <cellStyle name="Normal 2 12 2 3 9" xfId="16829"/>
    <cellStyle name="Normal 2 12 2 4" xfId="16830"/>
    <cellStyle name="Normal 2 12 2 5" xfId="16831"/>
    <cellStyle name="Normal 2 12 2 6" xfId="16832"/>
    <cellStyle name="Normal 2 12 2 7" xfId="16833"/>
    <cellStyle name="Normal 2 12 2 8" xfId="16834"/>
    <cellStyle name="Normal 2 12 2 9" xfId="16835"/>
    <cellStyle name="Normal 2 12 20" xfId="16836"/>
    <cellStyle name="Normal 2 12 21" xfId="16837"/>
    <cellStyle name="Normal 2 12 22" xfId="16838"/>
    <cellStyle name="Normal 2 12 23" xfId="16839"/>
    <cellStyle name="Normal 2 12 24" xfId="16840"/>
    <cellStyle name="Normal 2 12 24 10" xfId="16841"/>
    <cellStyle name="Normal 2 12 24 11" xfId="16842"/>
    <cellStyle name="Normal 2 12 24 12" xfId="16843"/>
    <cellStyle name="Normal 2 12 24 13" xfId="16844"/>
    <cellStyle name="Normal 2 12 24 2" xfId="16845"/>
    <cellStyle name="Normal 2 12 24 2 10" xfId="16846"/>
    <cellStyle name="Normal 2 12 24 2 11" xfId="16847"/>
    <cellStyle name="Normal 2 12 24 2 12" xfId="16848"/>
    <cellStyle name="Normal 2 12 24 2 13" xfId="16849"/>
    <cellStyle name="Normal 2 12 24 2 2" xfId="16850"/>
    <cellStyle name="Normal 2 12 24 2 3" xfId="16851"/>
    <cellStyle name="Normal 2 12 24 2 4" xfId="16852"/>
    <cellStyle name="Normal 2 12 24 2 5" xfId="16853"/>
    <cellStyle name="Normal 2 12 24 2 6" xfId="16854"/>
    <cellStyle name="Normal 2 12 24 2 7" xfId="16855"/>
    <cellStyle name="Normal 2 12 24 2 8" xfId="16856"/>
    <cellStyle name="Normal 2 12 24 2 9" xfId="16857"/>
    <cellStyle name="Normal 2 12 24 3" xfId="16858"/>
    <cellStyle name="Normal 2 12 24 4" xfId="16859"/>
    <cellStyle name="Normal 2 12 24 5" xfId="16860"/>
    <cellStyle name="Normal 2 12 24 6" xfId="16861"/>
    <cellStyle name="Normal 2 12 24 7" xfId="16862"/>
    <cellStyle name="Normal 2 12 24 8" xfId="16863"/>
    <cellStyle name="Normal 2 12 24 9" xfId="16864"/>
    <cellStyle name="Normal 2 12 25" xfId="16865"/>
    <cellStyle name="Normal 2 12 26" xfId="16866"/>
    <cellStyle name="Normal 2 12 27" xfId="16867"/>
    <cellStyle name="Normal 2 12 28" xfId="16868"/>
    <cellStyle name="Normal 2 12 29" xfId="16869"/>
    <cellStyle name="Normal 2 12 3" xfId="16870"/>
    <cellStyle name="Normal 2 12 30" xfId="16871"/>
    <cellStyle name="Normal 2 12 31" xfId="16872"/>
    <cellStyle name="Normal 2 12 32" xfId="16873"/>
    <cellStyle name="Normal 2 12 33" xfId="16874"/>
    <cellStyle name="Normal 2 12 34" xfId="16875"/>
    <cellStyle name="Normal 2 12 35" xfId="16876"/>
    <cellStyle name="Normal 2 12 36" xfId="16877"/>
    <cellStyle name="Normal 2 12 37" xfId="16878"/>
    <cellStyle name="Normal 2 12 38" xfId="16879"/>
    <cellStyle name="Normal 2 12 39" xfId="16880"/>
    <cellStyle name="Normal 2 12 4" xfId="16881"/>
    <cellStyle name="Normal 2 12 40" xfId="16882"/>
    <cellStyle name="Normal 2 12 41" xfId="16883"/>
    <cellStyle name="Normal 2 12 42" xfId="16884"/>
    <cellStyle name="Normal 2 12 43" xfId="16885"/>
    <cellStyle name="Normal 2 12 44" xfId="16886"/>
    <cellStyle name="Normal 2 12 45" xfId="16887"/>
    <cellStyle name="Normal 2 12 46" xfId="16888"/>
    <cellStyle name="Normal 2 12 47" xfId="16889"/>
    <cellStyle name="Normal 2 12 48" xfId="16730"/>
    <cellStyle name="Normal 2 12 49" xfId="42295"/>
    <cellStyle name="Normal 2 12 5" xfId="16890"/>
    <cellStyle name="Normal 2 12 6" xfId="16891"/>
    <cellStyle name="Normal 2 12 7" xfId="16892"/>
    <cellStyle name="Normal 2 12 8" xfId="16893"/>
    <cellStyle name="Normal 2 12 8 2" xfId="16894"/>
    <cellStyle name="Normal 2 12 9" xfId="16895"/>
    <cellStyle name="Normal 2 120" xfId="16896"/>
    <cellStyle name="Normal 2 121" xfId="16897"/>
    <cellStyle name="Normal 2 122" xfId="16898"/>
    <cellStyle name="Normal 2 123" xfId="16899"/>
    <cellStyle name="Normal 2 123 2" xfId="16900"/>
    <cellStyle name="Normal 2 124" xfId="16901"/>
    <cellStyle name="Normal 2 124 2" xfId="16902"/>
    <cellStyle name="Normal 2 125" xfId="16903"/>
    <cellStyle name="Normal 2 126" xfId="16904"/>
    <cellStyle name="Normal 2 127" xfId="16905"/>
    <cellStyle name="Normal 2 128" xfId="16906"/>
    <cellStyle name="Normal 2 129" xfId="16907"/>
    <cellStyle name="Normal 2 13" xfId="744"/>
    <cellStyle name="Normal 2 13 10" xfId="16908"/>
    <cellStyle name="Normal 2 13 11" xfId="16909"/>
    <cellStyle name="Normal 2 13 12" xfId="16910"/>
    <cellStyle name="Normal 2 13 13" xfId="16911"/>
    <cellStyle name="Normal 2 13 14" xfId="16912"/>
    <cellStyle name="Normal 2 13 15" xfId="16913"/>
    <cellStyle name="Normal 2 13 16" xfId="16914"/>
    <cellStyle name="Normal 2 13 17" xfId="16915"/>
    <cellStyle name="Normal 2 13 18" xfId="16916"/>
    <cellStyle name="Normal 2 13 19" xfId="16917"/>
    <cellStyle name="Normal 2 13 2" xfId="16918"/>
    <cellStyle name="Normal 2 13 2 10" xfId="16919"/>
    <cellStyle name="Normal 2 13 2 11" xfId="16920"/>
    <cellStyle name="Normal 2 13 2 12" xfId="16921"/>
    <cellStyle name="Normal 2 13 2 13" xfId="16922"/>
    <cellStyle name="Normal 2 13 2 14" xfId="16923"/>
    <cellStyle name="Normal 2 13 2 15" xfId="16924"/>
    <cellStyle name="Normal 2 13 2 16" xfId="16925"/>
    <cellStyle name="Normal 2 13 2 17" xfId="16926"/>
    <cellStyle name="Normal 2 13 2 18" xfId="16927"/>
    <cellStyle name="Normal 2 13 2 19" xfId="16928"/>
    <cellStyle name="Normal 2 13 2 2" xfId="16929"/>
    <cellStyle name="Normal 2 13 2 2 10" xfId="16930"/>
    <cellStyle name="Normal 2 13 2 2 11" xfId="16931"/>
    <cellStyle name="Normal 2 13 2 2 12" xfId="16932"/>
    <cellStyle name="Normal 2 13 2 2 13" xfId="16933"/>
    <cellStyle name="Normal 2 13 2 2 14" xfId="16934"/>
    <cellStyle name="Normal 2 13 2 2 15" xfId="16935"/>
    <cellStyle name="Normal 2 13 2 2 16" xfId="16936"/>
    <cellStyle name="Normal 2 13 2 2 17" xfId="16937"/>
    <cellStyle name="Normal 2 13 2 2 18" xfId="16938"/>
    <cellStyle name="Normal 2 13 2 2 19" xfId="16939"/>
    <cellStyle name="Normal 2 13 2 2 2" xfId="16940"/>
    <cellStyle name="Normal 2 13 2 2 2 10" xfId="16941"/>
    <cellStyle name="Normal 2 13 2 2 2 11" xfId="16942"/>
    <cellStyle name="Normal 2 13 2 2 2 12" xfId="16943"/>
    <cellStyle name="Normal 2 13 2 2 2 13" xfId="16944"/>
    <cellStyle name="Normal 2 13 2 2 2 2" xfId="16945"/>
    <cellStyle name="Normal 2 13 2 2 2 2 10" xfId="16946"/>
    <cellStyle name="Normal 2 13 2 2 2 2 11" xfId="16947"/>
    <cellStyle name="Normal 2 13 2 2 2 2 12" xfId="16948"/>
    <cellStyle name="Normal 2 13 2 2 2 2 13" xfId="16949"/>
    <cellStyle name="Normal 2 13 2 2 2 2 2" xfId="16950"/>
    <cellStyle name="Normal 2 13 2 2 2 2 3" xfId="16951"/>
    <cellStyle name="Normal 2 13 2 2 2 2 4" xfId="16952"/>
    <cellStyle name="Normal 2 13 2 2 2 2 5" xfId="16953"/>
    <cellStyle name="Normal 2 13 2 2 2 2 6" xfId="16954"/>
    <cellStyle name="Normal 2 13 2 2 2 2 7" xfId="16955"/>
    <cellStyle name="Normal 2 13 2 2 2 2 8" xfId="16956"/>
    <cellStyle name="Normal 2 13 2 2 2 2 9" xfId="16957"/>
    <cellStyle name="Normal 2 13 2 2 2 3" xfId="16958"/>
    <cellStyle name="Normal 2 13 2 2 2 4" xfId="16959"/>
    <cellStyle name="Normal 2 13 2 2 2 5" xfId="16960"/>
    <cellStyle name="Normal 2 13 2 2 2 6" xfId="16961"/>
    <cellStyle name="Normal 2 13 2 2 2 7" xfId="16962"/>
    <cellStyle name="Normal 2 13 2 2 2 8" xfId="16963"/>
    <cellStyle name="Normal 2 13 2 2 2 9" xfId="16964"/>
    <cellStyle name="Normal 2 13 2 2 20" xfId="16965"/>
    <cellStyle name="Normal 2 13 2 2 21" xfId="16966"/>
    <cellStyle name="Normal 2 13 2 2 22" xfId="16967"/>
    <cellStyle name="Normal 2 13 2 2 23" xfId="16968"/>
    <cellStyle name="Normal 2 13 2 2 24" xfId="16969"/>
    <cellStyle name="Normal 2 13 2 2 3" xfId="16970"/>
    <cellStyle name="Normal 2 13 2 2 4" xfId="16971"/>
    <cellStyle name="Normal 2 13 2 2 5" xfId="16972"/>
    <cellStyle name="Normal 2 13 2 2 6" xfId="16973"/>
    <cellStyle name="Normal 2 13 2 2 7" xfId="16974"/>
    <cellStyle name="Normal 2 13 2 2 8" xfId="16975"/>
    <cellStyle name="Normal 2 13 2 2 9" xfId="16976"/>
    <cellStyle name="Normal 2 13 2 20" xfId="16977"/>
    <cellStyle name="Normal 2 13 2 21" xfId="16978"/>
    <cellStyle name="Normal 2 13 2 22" xfId="16979"/>
    <cellStyle name="Normal 2 13 2 23" xfId="16980"/>
    <cellStyle name="Normal 2 13 2 24" xfId="16981"/>
    <cellStyle name="Normal 2 13 2 3" xfId="16982"/>
    <cellStyle name="Normal 2 13 2 3 10" xfId="16983"/>
    <cellStyle name="Normal 2 13 2 3 11" xfId="16984"/>
    <cellStyle name="Normal 2 13 2 3 12" xfId="16985"/>
    <cellStyle name="Normal 2 13 2 3 13" xfId="16986"/>
    <cellStyle name="Normal 2 13 2 3 2" xfId="16987"/>
    <cellStyle name="Normal 2 13 2 3 2 10" xfId="16988"/>
    <cellStyle name="Normal 2 13 2 3 2 11" xfId="16989"/>
    <cellStyle name="Normal 2 13 2 3 2 12" xfId="16990"/>
    <cellStyle name="Normal 2 13 2 3 2 13" xfId="16991"/>
    <cellStyle name="Normal 2 13 2 3 2 2" xfId="16992"/>
    <cellStyle name="Normal 2 13 2 3 2 3" xfId="16993"/>
    <cellStyle name="Normal 2 13 2 3 2 4" xfId="16994"/>
    <cellStyle name="Normal 2 13 2 3 2 5" xfId="16995"/>
    <cellStyle name="Normal 2 13 2 3 2 6" xfId="16996"/>
    <cellStyle name="Normal 2 13 2 3 2 7" xfId="16997"/>
    <cellStyle name="Normal 2 13 2 3 2 8" xfId="16998"/>
    <cellStyle name="Normal 2 13 2 3 2 9" xfId="16999"/>
    <cellStyle name="Normal 2 13 2 3 3" xfId="17000"/>
    <cellStyle name="Normal 2 13 2 3 4" xfId="17001"/>
    <cellStyle name="Normal 2 13 2 3 5" xfId="17002"/>
    <cellStyle name="Normal 2 13 2 3 6" xfId="17003"/>
    <cellStyle name="Normal 2 13 2 3 7" xfId="17004"/>
    <cellStyle name="Normal 2 13 2 3 8" xfId="17005"/>
    <cellStyle name="Normal 2 13 2 3 9" xfId="17006"/>
    <cellStyle name="Normal 2 13 2 4" xfId="17007"/>
    <cellStyle name="Normal 2 13 2 5" xfId="17008"/>
    <cellStyle name="Normal 2 13 2 6" xfId="17009"/>
    <cellStyle name="Normal 2 13 2 7" xfId="17010"/>
    <cellStyle name="Normal 2 13 2 8" xfId="17011"/>
    <cellStyle name="Normal 2 13 2 9" xfId="17012"/>
    <cellStyle name="Normal 2 13 20" xfId="17013"/>
    <cellStyle name="Normal 2 13 21" xfId="17014"/>
    <cellStyle name="Normal 2 13 22" xfId="17015"/>
    <cellStyle name="Normal 2 13 23" xfId="17016"/>
    <cellStyle name="Normal 2 13 24" xfId="17017"/>
    <cellStyle name="Normal 2 13 24 10" xfId="17018"/>
    <cellStyle name="Normal 2 13 24 11" xfId="17019"/>
    <cellStyle name="Normal 2 13 24 12" xfId="17020"/>
    <cellStyle name="Normal 2 13 24 13" xfId="17021"/>
    <cellStyle name="Normal 2 13 24 2" xfId="17022"/>
    <cellStyle name="Normal 2 13 24 2 10" xfId="17023"/>
    <cellStyle name="Normal 2 13 24 2 11" xfId="17024"/>
    <cellStyle name="Normal 2 13 24 2 12" xfId="17025"/>
    <cellStyle name="Normal 2 13 24 2 13" xfId="17026"/>
    <cellStyle name="Normal 2 13 24 2 2" xfId="17027"/>
    <cellStyle name="Normal 2 13 24 2 3" xfId="17028"/>
    <cellStyle name="Normal 2 13 24 2 4" xfId="17029"/>
    <cellStyle name="Normal 2 13 24 2 5" xfId="17030"/>
    <cellStyle name="Normal 2 13 24 2 6" xfId="17031"/>
    <cellStyle name="Normal 2 13 24 2 7" xfId="17032"/>
    <cellStyle name="Normal 2 13 24 2 8" xfId="17033"/>
    <cellStyle name="Normal 2 13 24 2 9" xfId="17034"/>
    <cellStyle name="Normal 2 13 24 3" xfId="17035"/>
    <cellStyle name="Normal 2 13 24 4" xfId="17036"/>
    <cellStyle name="Normal 2 13 24 5" xfId="17037"/>
    <cellStyle name="Normal 2 13 24 6" xfId="17038"/>
    <cellStyle name="Normal 2 13 24 7" xfId="17039"/>
    <cellStyle name="Normal 2 13 24 8" xfId="17040"/>
    <cellStyle name="Normal 2 13 24 9" xfId="17041"/>
    <cellStyle name="Normal 2 13 25" xfId="17042"/>
    <cellStyle name="Normal 2 13 26" xfId="17043"/>
    <cellStyle name="Normal 2 13 27" xfId="17044"/>
    <cellStyle name="Normal 2 13 28" xfId="17045"/>
    <cellStyle name="Normal 2 13 29" xfId="17046"/>
    <cellStyle name="Normal 2 13 3" xfId="17047"/>
    <cellStyle name="Normal 2 13 30" xfId="17048"/>
    <cellStyle name="Normal 2 13 31" xfId="17049"/>
    <cellStyle name="Normal 2 13 32" xfId="17050"/>
    <cellStyle name="Normal 2 13 33" xfId="17051"/>
    <cellStyle name="Normal 2 13 34" xfId="17052"/>
    <cellStyle name="Normal 2 13 35" xfId="17053"/>
    <cellStyle name="Normal 2 13 36" xfId="17054"/>
    <cellStyle name="Normal 2 13 37" xfId="17055"/>
    <cellStyle name="Normal 2 13 38" xfId="17056"/>
    <cellStyle name="Normal 2 13 39" xfId="17057"/>
    <cellStyle name="Normal 2 13 4" xfId="17058"/>
    <cellStyle name="Normal 2 13 40" xfId="17059"/>
    <cellStyle name="Normal 2 13 41" xfId="17060"/>
    <cellStyle name="Normal 2 13 42" xfId="17061"/>
    <cellStyle name="Normal 2 13 43" xfId="17062"/>
    <cellStyle name="Normal 2 13 44" xfId="17063"/>
    <cellStyle name="Normal 2 13 45" xfId="17064"/>
    <cellStyle name="Normal 2 13 46" xfId="17065"/>
    <cellStyle name="Normal 2 13 47" xfId="17066"/>
    <cellStyle name="Normal 2 13 5" xfId="17067"/>
    <cellStyle name="Normal 2 13 6" xfId="17068"/>
    <cellStyle name="Normal 2 13 7" xfId="17069"/>
    <cellStyle name="Normal 2 13 8" xfId="17070"/>
    <cellStyle name="Normal 2 13 8 2" xfId="17071"/>
    <cellStyle name="Normal 2 13 9" xfId="17072"/>
    <cellStyle name="Normal 2 130" xfId="17073"/>
    <cellStyle name="Normal 2 131" xfId="17074"/>
    <cellStyle name="Normal 2 132" xfId="17075"/>
    <cellStyle name="Normal 2 133" xfId="17076"/>
    <cellStyle name="Normal 2 134" xfId="17077"/>
    <cellStyle name="Normal 2 135" xfId="17078"/>
    <cellStyle name="Normal 2 136" xfId="17079"/>
    <cellStyle name="Normal 2 137" xfId="17080"/>
    <cellStyle name="Normal 2 138" xfId="17081"/>
    <cellStyle name="Normal 2 139" xfId="17082"/>
    <cellStyle name="Normal 2 14" xfId="1870"/>
    <cellStyle name="Normal 2 14 10" xfId="17084"/>
    <cellStyle name="Normal 2 14 11" xfId="17085"/>
    <cellStyle name="Normal 2 14 12" xfId="17086"/>
    <cellStyle name="Normal 2 14 13" xfId="17087"/>
    <cellStyle name="Normal 2 14 14" xfId="17088"/>
    <cellStyle name="Normal 2 14 15" xfId="17089"/>
    <cellStyle name="Normal 2 14 16" xfId="17090"/>
    <cellStyle name="Normal 2 14 17" xfId="17091"/>
    <cellStyle name="Normal 2 14 18" xfId="17092"/>
    <cellStyle name="Normal 2 14 19" xfId="17093"/>
    <cellStyle name="Normal 2 14 2" xfId="17094"/>
    <cellStyle name="Normal 2 14 2 10" xfId="17095"/>
    <cellStyle name="Normal 2 14 2 11" xfId="17096"/>
    <cellStyle name="Normal 2 14 2 12" xfId="17097"/>
    <cellStyle name="Normal 2 14 2 13" xfId="17098"/>
    <cellStyle name="Normal 2 14 2 14" xfId="17099"/>
    <cellStyle name="Normal 2 14 2 15" xfId="17100"/>
    <cellStyle name="Normal 2 14 2 16" xfId="17101"/>
    <cellStyle name="Normal 2 14 2 17" xfId="17102"/>
    <cellStyle name="Normal 2 14 2 18" xfId="17103"/>
    <cellStyle name="Normal 2 14 2 19" xfId="17104"/>
    <cellStyle name="Normal 2 14 2 2" xfId="17105"/>
    <cellStyle name="Normal 2 14 2 2 10" xfId="17106"/>
    <cellStyle name="Normal 2 14 2 2 11" xfId="17107"/>
    <cellStyle name="Normal 2 14 2 2 12" xfId="17108"/>
    <cellStyle name="Normal 2 14 2 2 13" xfId="17109"/>
    <cellStyle name="Normal 2 14 2 2 14" xfId="17110"/>
    <cellStyle name="Normal 2 14 2 2 15" xfId="17111"/>
    <cellStyle name="Normal 2 14 2 2 16" xfId="17112"/>
    <cellStyle name="Normal 2 14 2 2 17" xfId="17113"/>
    <cellStyle name="Normal 2 14 2 2 18" xfId="17114"/>
    <cellStyle name="Normal 2 14 2 2 19" xfId="17115"/>
    <cellStyle name="Normal 2 14 2 2 2" xfId="17116"/>
    <cellStyle name="Normal 2 14 2 2 2 10" xfId="17117"/>
    <cellStyle name="Normal 2 14 2 2 2 11" xfId="17118"/>
    <cellStyle name="Normal 2 14 2 2 2 12" xfId="17119"/>
    <cellStyle name="Normal 2 14 2 2 2 13" xfId="17120"/>
    <cellStyle name="Normal 2 14 2 2 2 2" xfId="17121"/>
    <cellStyle name="Normal 2 14 2 2 2 2 10" xfId="17122"/>
    <cellStyle name="Normal 2 14 2 2 2 2 11" xfId="17123"/>
    <cellStyle name="Normal 2 14 2 2 2 2 12" xfId="17124"/>
    <cellStyle name="Normal 2 14 2 2 2 2 13" xfId="17125"/>
    <cellStyle name="Normal 2 14 2 2 2 2 2" xfId="17126"/>
    <cellStyle name="Normal 2 14 2 2 2 2 3" xfId="17127"/>
    <cellStyle name="Normal 2 14 2 2 2 2 4" xfId="17128"/>
    <cellStyle name="Normal 2 14 2 2 2 2 5" xfId="17129"/>
    <cellStyle name="Normal 2 14 2 2 2 2 6" xfId="17130"/>
    <cellStyle name="Normal 2 14 2 2 2 2 7" xfId="17131"/>
    <cellStyle name="Normal 2 14 2 2 2 2 8" xfId="17132"/>
    <cellStyle name="Normal 2 14 2 2 2 2 9" xfId="17133"/>
    <cellStyle name="Normal 2 14 2 2 2 3" xfId="17134"/>
    <cellStyle name="Normal 2 14 2 2 2 4" xfId="17135"/>
    <cellStyle name="Normal 2 14 2 2 2 5" xfId="17136"/>
    <cellStyle name="Normal 2 14 2 2 2 6" xfId="17137"/>
    <cellStyle name="Normal 2 14 2 2 2 7" xfId="17138"/>
    <cellStyle name="Normal 2 14 2 2 2 8" xfId="17139"/>
    <cellStyle name="Normal 2 14 2 2 2 9" xfId="17140"/>
    <cellStyle name="Normal 2 14 2 2 20" xfId="17141"/>
    <cellStyle name="Normal 2 14 2 2 21" xfId="17142"/>
    <cellStyle name="Normal 2 14 2 2 22" xfId="17143"/>
    <cellStyle name="Normal 2 14 2 2 23" xfId="17144"/>
    <cellStyle name="Normal 2 14 2 2 24" xfId="17145"/>
    <cellStyle name="Normal 2 14 2 2 3" xfId="17146"/>
    <cellStyle name="Normal 2 14 2 2 4" xfId="17147"/>
    <cellStyle name="Normal 2 14 2 2 5" xfId="17148"/>
    <cellStyle name="Normal 2 14 2 2 6" xfId="17149"/>
    <cellStyle name="Normal 2 14 2 2 7" xfId="17150"/>
    <cellStyle name="Normal 2 14 2 2 8" xfId="17151"/>
    <cellStyle name="Normal 2 14 2 2 9" xfId="17152"/>
    <cellStyle name="Normal 2 14 2 20" xfId="17153"/>
    <cellStyle name="Normal 2 14 2 21" xfId="17154"/>
    <cellStyle name="Normal 2 14 2 22" xfId="17155"/>
    <cellStyle name="Normal 2 14 2 23" xfId="17156"/>
    <cellStyle name="Normal 2 14 2 24" xfId="17157"/>
    <cellStyle name="Normal 2 14 2 3" xfId="17158"/>
    <cellStyle name="Normal 2 14 2 3 10" xfId="17159"/>
    <cellStyle name="Normal 2 14 2 3 11" xfId="17160"/>
    <cellStyle name="Normal 2 14 2 3 12" xfId="17161"/>
    <cellStyle name="Normal 2 14 2 3 13" xfId="17162"/>
    <cellStyle name="Normal 2 14 2 3 2" xfId="17163"/>
    <cellStyle name="Normal 2 14 2 3 2 10" xfId="17164"/>
    <cellStyle name="Normal 2 14 2 3 2 11" xfId="17165"/>
    <cellStyle name="Normal 2 14 2 3 2 12" xfId="17166"/>
    <cellStyle name="Normal 2 14 2 3 2 13" xfId="17167"/>
    <cellStyle name="Normal 2 14 2 3 2 2" xfId="17168"/>
    <cellStyle name="Normal 2 14 2 3 2 3" xfId="17169"/>
    <cellStyle name="Normal 2 14 2 3 2 4" xfId="17170"/>
    <cellStyle name="Normal 2 14 2 3 2 5" xfId="17171"/>
    <cellStyle name="Normal 2 14 2 3 2 6" xfId="17172"/>
    <cellStyle name="Normal 2 14 2 3 2 7" xfId="17173"/>
    <cellStyle name="Normal 2 14 2 3 2 8" xfId="17174"/>
    <cellStyle name="Normal 2 14 2 3 2 9" xfId="17175"/>
    <cellStyle name="Normal 2 14 2 3 3" xfId="17176"/>
    <cellStyle name="Normal 2 14 2 3 4" xfId="17177"/>
    <cellStyle name="Normal 2 14 2 3 5" xfId="17178"/>
    <cellStyle name="Normal 2 14 2 3 6" xfId="17179"/>
    <cellStyle name="Normal 2 14 2 3 7" xfId="17180"/>
    <cellStyle name="Normal 2 14 2 3 8" xfId="17181"/>
    <cellStyle name="Normal 2 14 2 3 9" xfId="17182"/>
    <cellStyle name="Normal 2 14 2 4" xfId="17183"/>
    <cellStyle name="Normal 2 14 2 5" xfId="17184"/>
    <cellStyle name="Normal 2 14 2 6" xfId="17185"/>
    <cellStyle name="Normal 2 14 2 7" xfId="17186"/>
    <cellStyle name="Normal 2 14 2 8" xfId="17187"/>
    <cellStyle name="Normal 2 14 2 9" xfId="17188"/>
    <cellStyle name="Normal 2 14 20" xfId="17189"/>
    <cellStyle name="Normal 2 14 21" xfId="17190"/>
    <cellStyle name="Normal 2 14 22" xfId="17191"/>
    <cellStyle name="Normal 2 14 23" xfId="17192"/>
    <cellStyle name="Normal 2 14 24" xfId="17193"/>
    <cellStyle name="Normal 2 14 24 10" xfId="17194"/>
    <cellStyle name="Normal 2 14 24 11" xfId="17195"/>
    <cellStyle name="Normal 2 14 24 12" xfId="17196"/>
    <cellStyle name="Normal 2 14 24 13" xfId="17197"/>
    <cellStyle name="Normal 2 14 24 2" xfId="17198"/>
    <cellStyle name="Normal 2 14 24 2 10" xfId="17199"/>
    <cellStyle name="Normal 2 14 24 2 11" xfId="17200"/>
    <cellStyle name="Normal 2 14 24 2 12" xfId="17201"/>
    <cellStyle name="Normal 2 14 24 2 13" xfId="17202"/>
    <cellStyle name="Normal 2 14 24 2 2" xfId="17203"/>
    <cellStyle name="Normal 2 14 24 2 3" xfId="17204"/>
    <cellStyle name="Normal 2 14 24 2 4" xfId="17205"/>
    <cellStyle name="Normal 2 14 24 2 5" xfId="17206"/>
    <cellStyle name="Normal 2 14 24 2 6" xfId="17207"/>
    <cellStyle name="Normal 2 14 24 2 7" xfId="17208"/>
    <cellStyle name="Normal 2 14 24 2 8" xfId="17209"/>
    <cellStyle name="Normal 2 14 24 2 9" xfId="17210"/>
    <cellStyle name="Normal 2 14 24 3" xfId="17211"/>
    <cellStyle name="Normal 2 14 24 4" xfId="17212"/>
    <cellStyle name="Normal 2 14 24 5" xfId="17213"/>
    <cellStyle name="Normal 2 14 24 6" xfId="17214"/>
    <cellStyle name="Normal 2 14 24 7" xfId="17215"/>
    <cellStyle name="Normal 2 14 24 8" xfId="17216"/>
    <cellStyle name="Normal 2 14 24 9" xfId="17217"/>
    <cellStyle name="Normal 2 14 25" xfId="17218"/>
    <cellStyle name="Normal 2 14 26" xfId="17219"/>
    <cellStyle name="Normal 2 14 27" xfId="17220"/>
    <cellStyle name="Normal 2 14 28" xfId="17221"/>
    <cellStyle name="Normal 2 14 29" xfId="17222"/>
    <cellStyle name="Normal 2 14 3" xfId="17223"/>
    <cellStyle name="Normal 2 14 30" xfId="17224"/>
    <cellStyle name="Normal 2 14 31" xfId="17225"/>
    <cellStyle name="Normal 2 14 32" xfId="17226"/>
    <cellStyle name="Normal 2 14 33" xfId="17227"/>
    <cellStyle name="Normal 2 14 34" xfId="17228"/>
    <cellStyle name="Normal 2 14 35" xfId="17229"/>
    <cellStyle name="Normal 2 14 36" xfId="17230"/>
    <cellStyle name="Normal 2 14 37" xfId="17231"/>
    <cellStyle name="Normal 2 14 38" xfId="17232"/>
    <cellStyle name="Normal 2 14 39" xfId="17233"/>
    <cellStyle name="Normal 2 14 4" xfId="17234"/>
    <cellStyle name="Normal 2 14 40" xfId="17235"/>
    <cellStyle name="Normal 2 14 41" xfId="17236"/>
    <cellStyle name="Normal 2 14 42" xfId="17237"/>
    <cellStyle name="Normal 2 14 43" xfId="17238"/>
    <cellStyle name="Normal 2 14 44" xfId="17239"/>
    <cellStyle name="Normal 2 14 45" xfId="17240"/>
    <cellStyle name="Normal 2 14 46" xfId="17241"/>
    <cellStyle name="Normal 2 14 47" xfId="17242"/>
    <cellStyle name="Normal 2 14 48" xfId="17083"/>
    <cellStyle name="Normal 2 14 5" xfId="17243"/>
    <cellStyle name="Normal 2 14 6" xfId="17244"/>
    <cellStyle name="Normal 2 14 7" xfId="17245"/>
    <cellStyle name="Normal 2 14 8" xfId="17246"/>
    <cellStyle name="Normal 2 14 8 2" xfId="17247"/>
    <cellStyle name="Normal 2 14 9" xfId="17248"/>
    <cellStyle name="Normal 2 140" xfId="17249"/>
    <cellStyle name="Normal 2 141" xfId="17250"/>
    <cellStyle name="Normal 2 142" xfId="17251"/>
    <cellStyle name="Normal 2 143" xfId="17252"/>
    <cellStyle name="Normal 2 144" xfId="17253"/>
    <cellStyle name="Normal 2 145" xfId="17254"/>
    <cellStyle name="Normal 2 146" xfId="17255"/>
    <cellStyle name="Normal 2 147" xfId="17256"/>
    <cellStyle name="Normal 2 148" xfId="17257"/>
    <cellStyle name="Normal 2 149" xfId="17258"/>
    <cellStyle name="Normal 2 15" xfId="1871"/>
    <cellStyle name="Normal 2 15 10" xfId="17259"/>
    <cellStyle name="Normal 2 15 11" xfId="17260"/>
    <cellStyle name="Normal 2 15 12" xfId="17261"/>
    <cellStyle name="Normal 2 15 13" xfId="17262"/>
    <cellStyle name="Normal 2 15 14" xfId="17263"/>
    <cellStyle name="Normal 2 15 15" xfId="17264"/>
    <cellStyle name="Normal 2 15 16" xfId="17265"/>
    <cellStyle name="Normal 2 15 17" xfId="17266"/>
    <cellStyle name="Normal 2 15 18" xfId="17267"/>
    <cellStyle name="Normal 2 15 19" xfId="17268"/>
    <cellStyle name="Normal 2 15 2" xfId="17269"/>
    <cellStyle name="Normal 2 15 2 10" xfId="17270"/>
    <cellStyle name="Normal 2 15 2 11" xfId="17271"/>
    <cellStyle name="Normal 2 15 2 12" xfId="17272"/>
    <cellStyle name="Normal 2 15 2 13" xfId="17273"/>
    <cellStyle name="Normal 2 15 2 14" xfId="17274"/>
    <cellStyle name="Normal 2 15 2 15" xfId="17275"/>
    <cellStyle name="Normal 2 15 2 16" xfId="17276"/>
    <cellStyle name="Normal 2 15 2 17" xfId="17277"/>
    <cellStyle name="Normal 2 15 2 18" xfId="17278"/>
    <cellStyle name="Normal 2 15 2 19" xfId="17279"/>
    <cellStyle name="Normal 2 15 2 2" xfId="17280"/>
    <cellStyle name="Normal 2 15 2 2 10" xfId="17281"/>
    <cellStyle name="Normal 2 15 2 2 11" xfId="17282"/>
    <cellStyle name="Normal 2 15 2 2 12" xfId="17283"/>
    <cellStyle name="Normal 2 15 2 2 13" xfId="17284"/>
    <cellStyle name="Normal 2 15 2 2 14" xfId="17285"/>
    <cellStyle name="Normal 2 15 2 2 15" xfId="17286"/>
    <cellStyle name="Normal 2 15 2 2 16" xfId="17287"/>
    <cellStyle name="Normal 2 15 2 2 17" xfId="17288"/>
    <cellStyle name="Normal 2 15 2 2 18" xfId="17289"/>
    <cellStyle name="Normal 2 15 2 2 19" xfId="17290"/>
    <cellStyle name="Normal 2 15 2 2 2" xfId="17291"/>
    <cellStyle name="Normal 2 15 2 2 2 10" xfId="17292"/>
    <cellStyle name="Normal 2 15 2 2 2 11" xfId="17293"/>
    <cellStyle name="Normal 2 15 2 2 2 12" xfId="17294"/>
    <cellStyle name="Normal 2 15 2 2 2 13" xfId="17295"/>
    <cellStyle name="Normal 2 15 2 2 2 2" xfId="17296"/>
    <cellStyle name="Normal 2 15 2 2 2 2 10" xfId="17297"/>
    <cellStyle name="Normal 2 15 2 2 2 2 11" xfId="17298"/>
    <cellStyle name="Normal 2 15 2 2 2 2 12" xfId="17299"/>
    <cellStyle name="Normal 2 15 2 2 2 2 13" xfId="17300"/>
    <cellStyle name="Normal 2 15 2 2 2 2 2" xfId="17301"/>
    <cellStyle name="Normal 2 15 2 2 2 2 3" xfId="17302"/>
    <cellStyle name="Normal 2 15 2 2 2 2 4" xfId="17303"/>
    <cellStyle name="Normal 2 15 2 2 2 2 5" xfId="17304"/>
    <cellStyle name="Normal 2 15 2 2 2 2 6" xfId="17305"/>
    <cellStyle name="Normal 2 15 2 2 2 2 7" xfId="17306"/>
    <cellStyle name="Normal 2 15 2 2 2 2 8" xfId="17307"/>
    <cellStyle name="Normal 2 15 2 2 2 2 9" xfId="17308"/>
    <cellStyle name="Normal 2 15 2 2 2 3" xfId="17309"/>
    <cellStyle name="Normal 2 15 2 2 2 4" xfId="17310"/>
    <cellStyle name="Normal 2 15 2 2 2 5" xfId="17311"/>
    <cellStyle name="Normal 2 15 2 2 2 6" xfId="17312"/>
    <cellStyle name="Normal 2 15 2 2 2 7" xfId="17313"/>
    <cellStyle name="Normal 2 15 2 2 2 8" xfId="17314"/>
    <cellStyle name="Normal 2 15 2 2 2 9" xfId="17315"/>
    <cellStyle name="Normal 2 15 2 2 20" xfId="17316"/>
    <cellStyle name="Normal 2 15 2 2 21" xfId="17317"/>
    <cellStyle name="Normal 2 15 2 2 22" xfId="17318"/>
    <cellStyle name="Normal 2 15 2 2 23" xfId="17319"/>
    <cellStyle name="Normal 2 15 2 2 24" xfId="17320"/>
    <cellStyle name="Normal 2 15 2 2 3" xfId="17321"/>
    <cellStyle name="Normal 2 15 2 2 4" xfId="17322"/>
    <cellStyle name="Normal 2 15 2 2 5" xfId="17323"/>
    <cellStyle name="Normal 2 15 2 2 6" xfId="17324"/>
    <cellStyle name="Normal 2 15 2 2 7" xfId="17325"/>
    <cellStyle name="Normal 2 15 2 2 8" xfId="17326"/>
    <cellStyle name="Normal 2 15 2 2 9" xfId="17327"/>
    <cellStyle name="Normal 2 15 2 20" xfId="17328"/>
    <cellStyle name="Normal 2 15 2 21" xfId="17329"/>
    <cellStyle name="Normal 2 15 2 22" xfId="17330"/>
    <cellStyle name="Normal 2 15 2 23" xfId="17331"/>
    <cellStyle name="Normal 2 15 2 24" xfId="17332"/>
    <cellStyle name="Normal 2 15 2 3" xfId="17333"/>
    <cellStyle name="Normal 2 15 2 3 10" xfId="17334"/>
    <cellStyle name="Normal 2 15 2 3 11" xfId="17335"/>
    <cellStyle name="Normal 2 15 2 3 12" xfId="17336"/>
    <cellStyle name="Normal 2 15 2 3 13" xfId="17337"/>
    <cellStyle name="Normal 2 15 2 3 2" xfId="17338"/>
    <cellStyle name="Normal 2 15 2 3 2 10" xfId="17339"/>
    <cellStyle name="Normal 2 15 2 3 2 11" xfId="17340"/>
    <cellStyle name="Normal 2 15 2 3 2 12" xfId="17341"/>
    <cellStyle name="Normal 2 15 2 3 2 13" xfId="17342"/>
    <cellStyle name="Normal 2 15 2 3 2 2" xfId="17343"/>
    <cellStyle name="Normal 2 15 2 3 2 3" xfId="17344"/>
    <cellStyle name="Normal 2 15 2 3 2 4" xfId="17345"/>
    <cellStyle name="Normal 2 15 2 3 2 5" xfId="17346"/>
    <cellStyle name="Normal 2 15 2 3 2 6" xfId="17347"/>
    <cellStyle name="Normal 2 15 2 3 2 7" xfId="17348"/>
    <cellStyle name="Normal 2 15 2 3 2 8" xfId="17349"/>
    <cellStyle name="Normal 2 15 2 3 2 9" xfId="17350"/>
    <cellStyle name="Normal 2 15 2 3 3" xfId="17351"/>
    <cellStyle name="Normal 2 15 2 3 4" xfId="17352"/>
    <cellStyle name="Normal 2 15 2 3 5" xfId="17353"/>
    <cellStyle name="Normal 2 15 2 3 6" xfId="17354"/>
    <cellStyle name="Normal 2 15 2 3 7" xfId="17355"/>
    <cellStyle name="Normal 2 15 2 3 8" xfId="17356"/>
    <cellStyle name="Normal 2 15 2 3 9" xfId="17357"/>
    <cellStyle name="Normal 2 15 2 4" xfId="17358"/>
    <cellStyle name="Normal 2 15 2 5" xfId="17359"/>
    <cellStyle name="Normal 2 15 2 6" xfId="17360"/>
    <cellStyle name="Normal 2 15 2 7" xfId="17361"/>
    <cellStyle name="Normal 2 15 2 8" xfId="17362"/>
    <cellStyle name="Normal 2 15 2 9" xfId="17363"/>
    <cellStyle name="Normal 2 15 20" xfId="17364"/>
    <cellStyle name="Normal 2 15 21" xfId="17365"/>
    <cellStyle name="Normal 2 15 22" xfId="17366"/>
    <cellStyle name="Normal 2 15 23" xfId="17367"/>
    <cellStyle name="Normal 2 15 24" xfId="17368"/>
    <cellStyle name="Normal 2 15 24 10" xfId="17369"/>
    <cellStyle name="Normal 2 15 24 11" xfId="17370"/>
    <cellStyle name="Normal 2 15 24 12" xfId="17371"/>
    <cellStyle name="Normal 2 15 24 13" xfId="17372"/>
    <cellStyle name="Normal 2 15 24 2" xfId="17373"/>
    <cellStyle name="Normal 2 15 24 2 10" xfId="17374"/>
    <cellStyle name="Normal 2 15 24 2 11" xfId="17375"/>
    <cellStyle name="Normal 2 15 24 2 12" xfId="17376"/>
    <cellStyle name="Normal 2 15 24 2 13" xfId="17377"/>
    <cellStyle name="Normal 2 15 24 2 2" xfId="17378"/>
    <cellStyle name="Normal 2 15 24 2 3" xfId="17379"/>
    <cellStyle name="Normal 2 15 24 2 4" xfId="17380"/>
    <cellStyle name="Normal 2 15 24 2 5" xfId="17381"/>
    <cellStyle name="Normal 2 15 24 2 6" xfId="17382"/>
    <cellStyle name="Normal 2 15 24 2 7" xfId="17383"/>
    <cellStyle name="Normal 2 15 24 2 8" xfId="17384"/>
    <cellStyle name="Normal 2 15 24 2 9" xfId="17385"/>
    <cellStyle name="Normal 2 15 24 3" xfId="17386"/>
    <cellStyle name="Normal 2 15 24 4" xfId="17387"/>
    <cellStyle name="Normal 2 15 24 5" xfId="17388"/>
    <cellStyle name="Normal 2 15 24 6" xfId="17389"/>
    <cellStyle name="Normal 2 15 24 7" xfId="17390"/>
    <cellStyle name="Normal 2 15 24 8" xfId="17391"/>
    <cellStyle name="Normal 2 15 24 9" xfId="17392"/>
    <cellStyle name="Normal 2 15 25" xfId="17393"/>
    <cellStyle name="Normal 2 15 26" xfId="17394"/>
    <cellStyle name="Normal 2 15 27" xfId="17395"/>
    <cellStyle name="Normal 2 15 28" xfId="17396"/>
    <cellStyle name="Normal 2 15 29" xfId="17397"/>
    <cellStyle name="Normal 2 15 3" xfId="17398"/>
    <cellStyle name="Normal 2 15 30" xfId="17399"/>
    <cellStyle name="Normal 2 15 31" xfId="17400"/>
    <cellStyle name="Normal 2 15 32" xfId="17401"/>
    <cellStyle name="Normal 2 15 33" xfId="17402"/>
    <cellStyle name="Normal 2 15 34" xfId="17403"/>
    <cellStyle name="Normal 2 15 35" xfId="17404"/>
    <cellStyle name="Normal 2 15 36" xfId="17405"/>
    <cellStyle name="Normal 2 15 37" xfId="17406"/>
    <cellStyle name="Normal 2 15 38" xfId="17407"/>
    <cellStyle name="Normal 2 15 39" xfId="17408"/>
    <cellStyle name="Normal 2 15 4" xfId="17409"/>
    <cellStyle name="Normal 2 15 40" xfId="17410"/>
    <cellStyle name="Normal 2 15 41" xfId="17411"/>
    <cellStyle name="Normal 2 15 42" xfId="17412"/>
    <cellStyle name="Normal 2 15 43" xfId="17413"/>
    <cellStyle name="Normal 2 15 44" xfId="17414"/>
    <cellStyle name="Normal 2 15 45" xfId="17415"/>
    <cellStyle name="Normal 2 15 46" xfId="17416"/>
    <cellStyle name="Normal 2 15 47" xfId="17417"/>
    <cellStyle name="Normal 2 15 48" xfId="37120"/>
    <cellStyle name="Normal 2 15 5" xfId="17418"/>
    <cellStyle name="Normal 2 15 6" xfId="17419"/>
    <cellStyle name="Normal 2 15 7" xfId="17420"/>
    <cellStyle name="Normal 2 15 8" xfId="17421"/>
    <cellStyle name="Normal 2 15 8 2" xfId="17422"/>
    <cellStyle name="Normal 2 15 9" xfId="17423"/>
    <cellStyle name="Normal 2 150" xfId="17424"/>
    <cellStyle name="Normal 2 151" xfId="17425"/>
    <cellStyle name="Normal 2 152" xfId="17426"/>
    <cellStyle name="Normal 2 153" xfId="17427"/>
    <cellStyle name="Normal 2 154" xfId="17428"/>
    <cellStyle name="Normal 2 154 2" xfId="17429"/>
    <cellStyle name="Normal 2 155" xfId="17430"/>
    <cellStyle name="Normal 2 156" xfId="17431"/>
    <cellStyle name="Normal 2 156 2" xfId="17432"/>
    <cellStyle name="Normal 2 157" xfId="17433"/>
    <cellStyle name="Normal 2 157 2" xfId="17434"/>
    <cellStyle name="Normal 2 157 3" xfId="17435"/>
    <cellStyle name="Normal 2 157 4" xfId="17436"/>
    <cellStyle name="Normal 2 157 5" xfId="17437"/>
    <cellStyle name="Normal 2 157 6" xfId="17438"/>
    <cellStyle name="Normal 2 158" xfId="17439"/>
    <cellStyle name="Normal 2 158 2" xfId="17440"/>
    <cellStyle name="Normal 2 159" xfId="17441"/>
    <cellStyle name="Normal 2 159 2" xfId="17442"/>
    <cellStyle name="Normal 2 159 3" xfId="17443"/>
    <cellStyle name="Normal 2 16" xfId="1872"/>
    <cellStyle name="Normal 2 16 10" xfId="17444"/>
    <cellStyle name="Normal 2 16 11" xfId="17445"/>
    <cellStyle name="Normal 2 16 12" xfId="17446"/>
    <cellStyle name="Normal 2 16 13" xfId="17447"/>
    <cellStyle name="Normal 2 16 14" xfId="17448"/>
    <cellStyle name="Normal 2 16 15" xfId="17449"/>
    <cellStyle name="Normal 2 16 16" xfId="17450"/>
    <cellStyle name="Normal 2 16 17" xfId="17451"/>
    <cellStyle name="Normal 2 16 18" xfId="17452"/>
    <cellStyle name="Normal 2 16 19" xfId="17453"/>
    <cellStyle name="Normal 2 16 2" xfId="17454"/>
    <cellStyle name="Normal 2 16 2 10" xfId="17455"/>
    <cellStyle name="Normal 2 16 2 11" xfId="17456"/>
    <cellStyle name="Normal 2 16 2 12" xfId="17457"/>
    <cellStyle name="Normal 2 16 2 13" xfId="17458"/>
    <cellStyle name="Normal 2 16 2 14" xfId="17459"/>
    <cellStyle name="Normal 2 16 2 15" xfId="17460"/>
    <cellStyle name="Normal 2 16 2 16" xfId="17461"/>
    <cellStyle name="Normal 2 16 2 17" xfId="17462"/>
    <cellStyle name="Normal 2 16 2 18" xfId="17463"/>
    <cellStyle name="Normal 2 16 2 19" xfId="17464"/>
    <cellStyle name="Normal 2 16 2 2" xfId="17465"/>
    <cellStyle name="Normal 2 16 2 2 10" xfId="17466"/>
    <cellStyle name="Normal 2 16 2 2 11" xfId="17467"/>
    <cellStyle name="Normal 2 16 2 2 12" xfId="17468"/>
    <cellStyle name="Normal 2 16 2 2 13" xfId="17469"/>
    <cellStyle name="Normal 2 16 2 2 14" xfId="17470"/>
    <cellStyle name="Normal 2 16 2 2 15" xfId="17471"/>
    <cellStyle name="Normal 2 16 2 2 16" xfId="17472"/>
    <cellStyle name="Normal 2 16 2 2 17" xfId="17473"/>
    <cellStyle name="Normal 2 16 2 2 18" xfId="17474"/>
    <cellStyle name="Normal 2 16 2 2 19" xfId="17475"/>
    <cellStyle name="Normal 2 16 2 2 2" xfId="17476"/>
    <cellStyle name="Normal 2 16 2 2 2 10" xfId="17477"/>
    <cellStyle name="Normal 2 16 2 2 2 11" xfId="17478"/>
    <cellStyle name="Normal 2 16 2 2 2 12" xfId="17479"/>
    <cellStyle name="Normal 2 16 2 2 2 13" xfId="17480"/>
    <cellStyle name="Normal 2 16 2 2 2 2" xfId="17481"/>
    <cellStyle name="Normal 2 16 2 2 2 2 10" xfId="17482"/>
    <cellStyle name="Normal 2 16 2 2 2 2 11" xfId="17483"/>
    <cellStyle name="Normal 2 16 2 2 2 2 12" xfId="17484"/>
    <cellStyle name="Normal 2 16 2 2 2 2 13" xfId="17485"/>
    <cellStyle name="Normal 2 16 2 2 2 2 2" xfId="17486"/>
    <cellStyle name="Normal 2 16 2 2 2 2 3" xfId="17487"/>
    <cellStyle name="Normal 2 16 2 2 2 2 4" xfId="17488"/>
    <cellStyle name="Normal 2 16 2 2 2 2 5" xfId="17489"/>
    <cellStyle name="Normal 2 16 2 2 2 2 6" xfId="17490"/>
    <cellStyle name="Normal 2 16 2 2 2 2 7" xfId="17491"/>
    <cellStyle name="Normal 2 16 2 2 2 2 8" xfId="17492"/>
    <cellStyle name="Normal 2 16 2 2 2 2 9" xfId="17493"/>
    <cellStyle name="Normal 2 16 2 2 2 3" xfId="17494"/>
    <cellStyle name="Normal 2 16 2 2 2 4" xfId="17495"/>
    <cellStyle name="Normal 2 16 2 2 2 5" xfId="17496"/>
    <cellStyle name="Normal 2 16 2 2 2 6" xfId="17497"/>
    <cellStyle name="Normal 2 16 2 2 2 7" xfId="17498"/>
    <cellStyle name="Normal 2 16 2 2 2 8" xfId="17499"/>
    <cellStyle name="Normal 2 16 2 2 2 9" xfId="17500"/>
    <cellStyle name="Normal 2 16 2 2 20" xfId="17501"/>
    <cellStyle name="Normal 2 16 2 2 21" xfId="17502"/>
    <cellStyle name="Normal 2 16 2 2 22" xfId="17503"/>
    <cellStyle name="Normal 2 16 2 2 23" xfId="17504"/>
    <cellStyle name="Normal 2 16 2 2 24" xfId="17505"/>
    <cellStyle name="Normal 2 16 2 2 3" xfId="17506"/>
    <cellStyle name="Normal 2 16 2 2 4" xfId="17507"/>
    <cellStyle name="Normal 2 16 2 2 5" xfId="17508"/>
    <cellStyle name="Normal 2 16 2 2 6" xfId="17509"/>
    <cellStyle name="Normal 2 16 2 2 7" xfId="17510"/>
    <cellStyle name="Normal 2 16 2 2 8" xfId="17511"/>
    <cellStyle name="Normal 2 16 2 2 9" xfId="17512"/>
    <cellStyle name="Normal 2 16 2 20" xfId="17513"/>
    <cellStyle name="Normal 2 16 2 21" xfId="17514"/>
    <cellStyle name="Normal 2 16 2 22" xfId="17515"/>
    <cellStyle name="Normal 2 16 2 23" xfId="17516"/>
    <cellStyle name="Normal 2 16 2 24" xfId="17517"/>
    <cellStyle name="Normal 2 16 2 3" xfId="17518"/>
    <cellStyle name="Normal 2 16 2 3 10" xfId="17519"/>
    <cellStyle name="Normal 2 16 2 3 11" xfId="17520"/>
    <cellStyle name="Normal 2 16 2 3 12" xfId="17521"/>
    <cellStyle name="Normal 2 16 2 3 13" xfId="17522"/>
    <cellStyle name="Normal 2 16 2 3 2" xfId="17523"/>
    <cellStyle name="Normal 2 16 2 3 2 10" xfId="17524"/>
    <cellStyle name="Normal 2 16 2 3 2 11" xfId="17525"/>
    <cellStyle name="Normal 2 16 2 3 2 12" xfId="17526"/>
    <cellStyle name="Normal 2 16 2 3 2 13" xfId="17527"/>
    <cellStyle name="Normal 2 16 2 3 2 2" xfId="17528"/>
    <cellStyle name="Normal 2 16 2 3 2 3" xfId="17529"/>
    <cellStyle name="Normal 2 16 2 3 2 4" xfId="17530"/>
    <cellStyle name="Normal 2 16 2 3 2 5" xfId="17531"/>
    <cellStyle name="Normal 2 16 2 3 2 6" xfId="17532"/>
    <cellStyle name="Normal 2 16 2 3 2 7" xfId="17533"/>
    <cellStyle name="Normal 2 16 2 3 2 8" xfId="17534"/>
    <cellStyle name="Normal 2 16 2 3 2 9" xfId="17535"/>
    <cellStyle name="Normal 2 16 2 3 3" xfId="17536"/>
    <cellStyle name="Normal 2 16 2 3 4" xfId="17537"/>
    <cellStyle name="Normal 2 16 2 3 5" xfId="17538"/>
    <cellStyle name="Normal 2 16 2 3 6" xfId="17539"/>
    <cellStyle name="Normal 2 16 2 3 7" xfId="17540"/>
    <cellStyle name="Normal 2 16 2 3 8" xfId="17541"/>
    <cellStyle name="Normal 2 16 2 3 9" xfId="17542"/>
    <cellStyle name="Normal 2 16 2 4" xfId="17543"/>
    <cellStyle name="Normal 2 16 2 5" xfId="17544"/>
    <cellStyle name="Normal 2 16 2 6" xfId="17545"/>
    <cellStyle name="Normal 2 16 2 7" xfId="17546"/>
    <cellStyle name="Normal 2 16 2 8" xfId="17547"/>
    <cellStyle name="Normal 2 16 2 9" xfId="17548"/>
    <cellStyle name="Normal 2 16 20" xfId="17549"/>
    <cellStyle name="Normal 2 16 21" xfId="17550"/>
    <cellStyle name="Normal 2 16 22" xfId="17551"/>
    <cellStyle name="Normal 2 16 23" xfId="17552"/>
    <cellStyle name="Normal 2 16 24" xfId="17553"/>
    <cellStyle name="Normal 2 16 24 10" xfId="17554"/>
    <cellStyle name="Normal 2 16 24 11" xfId="17555"/>
    <cellStyle name="Normal 2 16 24 12" xfId="17556"/>
    <cellStyle name="Normal 2 16 24 13" xfId="17557"/>
    <cellStyle name="Normal 2 16 24 2" xfId="17558"/>
    <cellStyle name="Normal 2 16 24 2 10" xfId="17559"/>
    <cellStyle name="Normal 2 16 24 2 11" xfId="17560"/>
    <cellStyle name="Normal 2 16 24 2 12" xfId="17561"/>
    <cellStyle name="Normal 2 16 24 2 13" xfId="17562"/>
    <cellStyle name="Normal 2 16 24 2 2" xfId="17563"/>
    <cellStyle name="Normal 2 16 24 2 3" xfId="17564"/>
    <cellStyle name="Normal 2 16 24 2 4" xfId="17565"/>
    <cellStyle name="Normal 2 16 24 2 5" xfId="17566"/>
    <cellStyle name="Normal 2 16 24 2 6" xfId="17567"/>
    <cellStyle name="Normal 2 16 24 2 7" xfId="17568"/>
    <cellStyle name="Normal 2 16 24 2 8" xfId="17569"/>
    <cellStyle name="Normal 2 16 24 2 9" xfId="17570"/>
    <cellStyle name="Normal 2 16 24 3" xfId="17571"/>
    <cellStyle name="Normal 2 16 24 4" xfId="17572"/>
    <cellStyle name="Normal 2 16 24 5" xfId="17573"/>
    <cellStyle name="Normal 2 16 24 6" xfId="17574"/>
    <cellStyle name="Normal 2 16 24 7" xfId="17575"/>
    <cellStyle name="Normal 2 16 24 8" xfId="17576"/>
    <cellStyle name="Normal 2 16 24 9" xfId="17577"/>
    <cellStyle name="Normal 2 16 25" xfId="17578"/>
    <cellStyle name="Normal 2 16 26" xfId="17579"/>
    <cellStyle name="Normal 2 16 27" xfId="17580"/>
    <cellStyle name="Normal 2 16 28" xfId="17581"/>
    <cellStyle name="Normal 2 16 29" xfId="17582"/>
    <cellStyle name="Normal 2 16 3" xfId="17583"/>
    <cellStyle name="Normal 2 16 30" xfId="17584"/>
    <cellStyle name="Normal 2 16 31" xfId="17585"/>
    <cellStyle name="Normal 2 16 32" xfId="17586"/>
    <cellStyle name="Normal 2 16 33" xfId="17587"/>
    <cellStyle name="Normal 2 16 34" xfId="17588"/>
    <cellStyle name="Normal 2 16 35" xfId="17589"/>
    <cellStyle name="Normal 2 16 36" xfId="17590"/>
    <cellStyle name="Normal 2 16 37" xfId="17591"/>
    <cellStyle name="Normal 2 16 38" xfId="17592"/>
    <cellStyle name="Normal 2 16 39" xfId="17593"/>
    <cellStyle name="Normal 2 16 4" xfId="17594"/>
    <cellStyle name="Normal 2 16 40" xfId="17595"/>
    <cellStyle name="Normal 2 16 41" xfId="17596"/>
    <cellStyle name="Normal 2 16 42" xfId="17597"/>
    <cellStyle name="Normal 2 16 43" xfId="17598"/>
    <cellStyle name="Normal 2 16 44" xfId="17599"/>
    <cellStyle name="Normal 2 16 45" xfId="17600"/>
    <cellStyle name="Normal 2 16 46" xfId="17601"/>
    <cellStyle name="Normal 2 16 47" xfId="17602"/>
    <cellStyle name="Normal 2 16 48" xfId="36427"/>
    <cellStyle name="Normal 2 16 5" xfId="17603"/>
    <cellStyle name="Normal 2 16 6" xfId="17604"/>
    <cellStyle name="Normal 2 16 7" xfId="17605"/>
    <cellStyle name="Normal 2 16 8" xfId="17606"/>
    <cellStyle name="Normal 2 16 8 2" xfId="17607"/>
    <cellStyle name="Normal 2 16 9" xfId="17608"/>
    <cellStyle name="Normal 2 160" xfId="17609"/>
    <cellStyle name="Normal 2 161" xfId="17610"/>
    <cellStyle name="Normal 2 162" xfId="17611"/>
    <cellStyle name="Normal 2 163" xfId="47819"/>
    <cellStyle name="Normal 2 164" xfId="49691"/>
    <cellStyle name="Normal 2 17" xfId="1873"/>
    <cellStyle name="Normal 2 17 10" xfId="17612"/>
    <cellStyle name="Normal 2 17 11" xfId="17613"/>
    <cellStyle name="Normal 2 17 12" xfId="17614"/>
    <cellStyle name="Normal 2 17 13" xfId="17615"/>
    <cellStyle name="Normal 2 17 14" xfId="17616"/>
    <cellStyle name="Normal 2 17 15" xfId="17617"/>
    <cellStyle name="Normal 2 17 16" xfId="17618"/>
    <cellStyle name="Normal 2 17 17" xfId="17619"/>
    <cellStyle name="Normal 2 17 18" xfId="17620"/>
    <cellStyle name="Normal 2 17 19" xfId="17621"/>
    <cellStyle name="Normal 2 17 2" xfId="17622"/>
    <cellStyle name="Normal 2 17 2 10" xfId="17623"/>
    <cellStyle name="Normal 2 17 2 11" xfId="17624"/>
    <cellStyle name="Normal 2 17 2 12" xfId="17625"/>
    <cellStyle name="Normal 2 17 2 13" xfId="17626"/>
    <cellStyle name="Normal 2 17 2 14" xfId="17627"/>
    <cellStyle name="Normal 2 17 2 15" xfId="17628"/>
    <cellStyle name="Normal 2 17 2 16" xfId="17629"/>
    <cellStyle name="Normal 2 17 2 17" xfId="17630"/>
    <cellStyle name="Normal 2 17 2 18" xfId="17631"/>
    <cellStyle name="Normal 2 17 2 19" xfId="17632"/>
    <cellStyle name="Normal 2 17 2 2" xfId="17633"/>
    <cellStyle name="Normal 2 17 2 2 10" xfId="17634"/>
    <cellStyle name="Normal 2 17 2 2 11" xfId="17635"/>
    <cellStyle name="Normal 2 17 2 2 12" xfId="17636"/>
    <cellStyle name="Normal 2 17 2 2 13" xfId="17637"/>
    <cellStyle name="Normal 2 17 2 2 14" xfId="17638"/>
    <cellStyle name="Normal 2 17 2 2 15" xfId="17639"/>
    <cellStyle name="Normal 2 17 2 2 16" xfId="17640"/>
    <cellStyle name="Normal 2 17 2 2 17" xfId="17641"/>
    <cellStyle name="Normal 2 17 2 2 18" xfId="17642"/>
    <cellStyle name="Normal 2 17 2 2 19" xfId="17643"/>
    <cellStyle name="Normal 2 17 2 2 2" xfId="17644"/>
    <cellStyle name="Normal 2 17 2 2 2 10" xfId="17645"/>
    <cellStyle name="Normal 2 17 2 2 2 11" xfId="17646"/>
    <cellStyle name="Normal 2 17 2 2 2 12" xfId="17647"/>
    <cellStyle name="Normal 2 17 2 2 2 13" xfId="17648"/>
    <cellStyle name="Normal 2 17 2 2 2 2" xfId="17649"/>
    <cellStyle name="Normal 2 17 2 2 2 2 10" xfId="17650"/>
    <cellStyle name="Normal 2 17 2 2 2 2 11" xfId="17651"/>
    <cellStyle name="Normal 2 17 2 2 2 2 12" xfId="17652"/>
    <cellStyle name="Normal 2 17 2 2 2 2 13" xfId="17653"/>
    <cellStyle name="Normal 2 17 2 2 2 2 2" xfId="17654"/>
    <cellStyle name="Normal 2 17 2 2 2 2 3" xfId="17655"/>
    <cellStyle name="Normal 2 17 2 2 2 2 4" xfId="17656"/>
    <cellStyle name="Normal 2 17 2 2 2 2 5" xfId="17657"/>
    <cellStyle name="Normal 2 17 2 2 2 2 6" xfId="17658"/>
    <cellStyle name="Normal 2 17 2 2 2 2 7" xfId="17659"/>
    <cellStyle name="Normal 2 17 2 2 2 2 8" xfId="17660"/>
    <cellStyle name="Normal 2 17 2 2 2 2 9" xfId="17661"/>
    <cellStyle name="Normal 2 17 2 2 2 3" xfId="17662"/>
    <cellStyle name="Normal 2 17 2 2 2 4" xfId="17663"/>
    <cellStyle name="Normal 2 17 2 2 2 5" xfId="17664"/>
    <cellStyle name="Normal 2 17 2 2 2 6" xfId="17665"/>
    <cellStyle name="Normal 2 17 2 2 2 7" xfId="17666"/>
    <cellStyle name="Normal 2 17 2 2 2 8" xfId="17667"/>
    <cellStyle name="Normal 2 17 2 2 2 9" xfId="17668"/>
    <cellStyle name="Normal 2 17 2 2 20" xfId="17669"/>
    <cellStyle name="Normal 2 17 2 2 21" xfId="17670"/>
    <cellStyle name="Normal 2 17 2 2 22" xfId="17671"/>
    <cellStyle name="Normal 2 17 2 2 23" xfId="17672"/>
    <cellStyle name="Normal 2 17 2 2 24" xfId="17673"/>
    <cellStyle name="Normal 2 17 2 2 3" xfId="17674"/>
    <cellStyle name="Normal 2 17 2 2 4" xfId="17675"/>
    <cellStyle name="Normal 2 17 2 2 5" xfId="17676"/>
    <cellStyle name="Normal 2 17 2 2 6" xfId="17677"/>
    <cellStyle name="Normal 2 17 2 2 7" xfId="17678"/>
    <cellStyle name="Normal 2 17 2 2 8" xfId="17679"/>
    <cellStyle name="Normal 2 17 2 2 9" xfId="17680"/>
    <cellStyle name="Normal 2 17 2 20" xfId="17681"/>
    <cellStyle name="Normal 2 17 2 21" xfId="17682"/>
    <cellStyle name="Normal 2 17 2 22" xfId="17683"/>
    <cellStyle name="Normal 2 17 2 23" xfId="17684"/>
    <cellStyle name="Normal 2 17 2 24" xfId="17685"/>
    <cellStyle name="Normal 2 17 2 3" xfId="17686"/>
    <cellStyle name="Normal 2 17 2 3 10" xfId="17687"/>
    <cellStyle name="Normal 2 17 2 3 11" xfId="17688"/>
    <cellStyle name="Normal 2 17 2 3 12" xfId="17689"/>
    <cellStyle name="Normal 2 17 2 3 13" xfId="17690"/>
    <cellStyle name="Normal 2 17 2 3 2" xfId="17691"/>
    <cellStyle name="Normal 2 17 2 3 2 10" xfId="17692"/>
    <cellStyle name="Normal 2 17 2 3 2 11" xfId="17693"/>
    <cellStyle name="Normal 2 17 2 3 2 12" xfId="17694"/>
    <cellStyle name="Normal 2 17 2 3 2 13" xfId="17695"/>
    <cellStyle name="Normal 2 17 2 3 2 2" xfId="17696"/>
    <cellStyle name="Normal 2 17 2 3 2 3" xfId="17697"/>
    <cellStyle name="Normal 2 17 2 3 2 4" xfId="17698"/>
    <cellStyle name="Normal 2 17 2 3 2 5" xfId="17699"/>
    <cellStyle name="Normal 2 17 2 3 2 6" xfId="17700"/>
    <cellStyle name="Normal 2 17 2 3 2 7" xfId="17701"/>
    <cellStyle name="Normal 2 17 2 3 2 8" xfId="17702"/>
    <cellStyle name="Normal 2 17 2 3 2 9" xfId="17703"/>
    <cellStyle name="Normal 2 17 2 3 3" xfId="17704"/>
    <cellStyle name="Normal 2 17 2 3 4" xfId="17705"/>
    <cellStyle name="Normal 2 17 2 3 5" xfId="17706"/>
    <cellStyle name="Normal 2 17 2 3 6" xfId="17707"/>
    <cellStyle name="Normal 2 17 2 3 7" xfId="17708"/>
    <cellStyle name="Normal 2 17 2 3 8" xfId="17709"/>
    <cellStyle name="Normal 2 17 2 3 9" xfId="17710"/>
    <cellStyle name="Normal 2 17 2 4" xfId="17711"/>
    <cellStyle name="Normal 2 17 2 5" xfId="17712"/>
    <cellStyle name="Normal 2 17 2 6" xfId="17713"/>
    <cellStyle name="Normal 2 17 2 7" xfId="17714"/>
    <cellStyle name="Normal 2 17 2 8" xfId="17715"/>
    <cellStyle name="Normal 2 17 2 9" xfId="17716"/>
    <cellStyle name="Normal 2 17 20" xfId="17717"/>
    <cellStyle name="Normal 2 17 21" xfId="17718"/>
    <cellStyle name="Normal 2 17 22" xfId="17719"/>
    <cellStyle name="Normal 2 17 23" xfId="17720"/>
    <cellStyle name="Normal 2 17 24" xfId="17721"/>
    <cellStyle name="Normal 2 17 24 10" xfId="17722"/>
    <cellStyle name="Normal 2 17 24 11" xfId="17723"/>
    <cellStyle name="Normal 2 17 24 12" xfId="17724"/>
    <cellStyle name="Normal 2 17 24 13" xfId="17725"/>
    <cellStyle name="Normal 2 17 24 2" xfId="17726"/>
    <cellStyle name="Normal 2 17 24 2 10" xfId="17727"/>
    <cellStyle name="Normal 2 17 24 2 11" xfId="17728"/>
    <cellStyle name="Normal 2 17 24 2 12" xfId="17729"/>
    <cellStyle name="Normal 2 17 24 2 13" xfId="17730"/>
    <cellStyle name="Normal 2 17 24 2 2" xfId="17731"/>
    <cellStyle name="Normal 2 17 24 2 3" xfId="17732"/>
    <cellStyle name="Normal 2 17 24 2 4" xfId="17733"/>
    <cellStyle name="Normal 2 17 24 2 5" xfId="17734"/>
    <cellStyle name="Normal 2 17 24 2 6" xfId="17735"/>
    <cellStyle name="Normal 2 17 24 2 7" xfId="17736"/>
    <cellStyle name="Normal 2 17 24 2 8" xfId="17737"/>
    <cellStyle name="Normal 2 17 24 2 9" xfId="17738"/>
    <cellStyle name="Normal 2 17 24 3" xfId="17739"/>
    <cellStyle name="Normal 2 17 24 4" xfId="17740"/>
    <cellStyle name="Normal 2 17 24 5" xfId="17741"/>
    <cellStyle name="Normal 2 17 24 6" xfId="17742"/>
    <cellStyle name="Normal 2 17 24 7" xfId="17743"/>
    <cellStyle name="Normal 2 17 24 8" xfId="17744"/>
    <cellStyle name="Normal 2 17 24 9" xfId="17745"/>
    <cellStyle name="Normal 2 17 25" xfId="17746"/>
    <cellStyle name="Normal 2 17 26" xfId="17747"/>
    <cellStyle name="Normal 2 17 27" xfId="17748"/>
    <cellStyle name="Normal 2 17 28" xfId="17749"/>
    <cellStyle name="Normal 2 17 29" xfId="17750"/>
    <cellStyle name="Normal 2 17 3" xfId="17751"/>
    <cellStyle name="Normal 2 17 30" xfId="17752"/>
    <cellStyle name="Normal 2 17 31" xfId="17753"/>
    <cellStyle name="Normal 2 17 32" xfId="17754"/>
    <cellStyle name="Normal 2 17 33" xfId="17755"/>
    <cellStyle name="Normal 2 17 34" xfId="17756"/>
    <cellStyle name="Normal 2 17 35" xfId="17757"/>
    <cellStyle name="Normal 2 17 36" xfId="17758"/>
    <cellStyle name="Normal 2 17 37" xfId="17759"/>
    <cellStyle name="Normal 2 17 38" xfId="17760"/>
    <cellStyle name="Normal 2 17 39" xfId="17761"/>
    <cellStyle name="Normal 2 17 4" xfId="17762"/>
    <cellStyle name="Normal 2 17 40" xfId="17763"/>
    <cellStyle name="Normal 2 17 41" xfId="17764"/>
    <cellStyle name="Normal 2 17 42" xfId="17765"/>
    <cellStyle name="Normal 2 17 43" xfId="17766"/>
    <cellStyle name="Normal 2 17 44" xfId="17767"/>
    <cellStyle name="Normal 2 17 45" xfId="17768"/>
    <cellStyle name="Normal 2 17 46" xfId="17769"/>
    <cellStyle name="Normal 2 17 47" xfId="17770"/>
    <cellStyle name="Normal 2 17 48" xfId="38576"/>
    <cellStyle name="Normal 2 17 5" xfId="17771"/>
    <cellStyle name="Normal 2 17 6" xfId="17772"/>
    <cellStyle name="Normal 2 17 7" xfId="17773"/>
    <cellStyle name="Normal 2 17 8" xfId="17774"/>
    <cellStyle name="Normal 2 17 8 2" xfId="17775"/>
    <cellStyle name="Normal 2 17 9" xfId="17776"/>
    <cellStyle name="Normal 2 18" xfId="1874"/>
    <cellStyle name="Normal 2 18 10" xfId="17777"/>
    <cellStyle name="Normal 2 18 11" xfId="17778"/>
    <cellStyle name="Normal 2 18 12" xfId="17779"/>
    <cellStyle name="Normal 2 18 13" xfId="17780"/>
    <cellStyle name="Normal 2 18 14" xfId="17781"/>
    <cellStyle name="Normal 2 18 15" xfId="17782"/>
    <cellStyle name="Normal 2 18 16" xfId="17783"/>
    <cellStyle name="Normal 2 18 17" xfId="17784"/>
    <cellStyle name="Normal 2 18 18" xfId="17785"/>
    <cellStyle name="Normal 2 18 19" xfId="17786"/>
    <cellStyle name="Normal 2 18 2" xfId="17787"/>
    <cellStyle name="Normal 2 18 2 10" xfId="17788"/>
    <cellStyle name="Normal 2 18 2 11" xfId="17789"/>
    <cellStyle name="Normal 2 18 2 12" xfId="17790"/>
    <cellStyle name="Normal 2 18 2 13" xfId="17791"/>
    <cellStyle name="Normal 2 18 2 14" xfId="17792"/>
    <cellStyle name="Normal 2 18 2 15" xfId="17793"/>
    <cellStyle name="Normal 2 18 2 16" xfId="17794"/>
    <cellStyle name="Normal 2 18 2 17" xfId="17795"/>
    <cellStyle name="Normal 2 18 2 18" xfId="17796"/>
    <cellStyle name="Normal 2 18 2 19" xfId="17797"/>
    <cellStyle name="Normal 2 18 2 2" xfId="17798"/>
    <cellStyle name="Normal 2 18 2 2 10" xfId="17799"/>
    <cellStyle name="Normal 2 18 2 2 11" xfId="17800"/>
    <cellStyle name="Normal 2 18 2 2 12" xfId="17801"/>
    <cellStyle name="Normal 2 18 2 2 13" xfId="17802"/>
    <cellStyle name="Normal 2 18 2 2 14" xfId="17803"/>
    <cellStyle name="Normal 2 18 2 2 15" xfId="17804"/>
    <cellStyle name="Normal 2 18 2 2 16" xfId="17805"/>
    <cellStyle name="Normal 2 18 2 2 17" xfId="17806"/>
    <cellStyle name="Normal 2 18 2 2 18" xfId="17807"/>
    <cellStyle name="Normal 2 18 2 2 19" xfId="17808"/>
    <cellStyle name="Normal 2 18 2 2 2" xfId="17809"/>
    <cellStyle name="Normal 2 18 2 2 2 10" xfId="17810"/>
    <cellStyle name="Normal 2 18 2 2 2 11" xfId="17811"/>
    <cellStyle name="Normal 2 18 2 2 2 12" xfId="17812"/>
    <cellStyle name="Normal 2 18 2 2 2 13" xfId="17813"/>
    <cellStyle name="Normal 2 18 2 2 2 2" xfId="17814"/>
    <cellStyle name="Normal 2 18 2 2 2 2 10" xfId="17815"/>
    <cellStyle name="Normal 2 18 2 2 2 2 11" xfId="17816"/>
    <cellStyle name="Normal 2 18 2 2 2 2 12" xfId="17817"/>
    <cellStyle name="Normal 2 18 2 2 2 2 13" xfId="17818"/>
    <cellStyle name="Normal 2 18 2 2 2 2 2" xfId="17819"/>
    <cellStyle name="Normal 2 18 2 2 2 2 3" xfId="17820"/>
    <cellStyle name="Normal 2 18 2 2 2 2 4" xfId="17821"/>
    <cellStyle name="Normal 2 18 2 2 2 2 5" xfId="17822"/>
    <cellStyle name="Normal 2 18 2 2 2 2 6" xfId="17823"/>
    <cellStyle name="Normal 2 18 2 2 2 2 7" xfId="17824"/>
    <cellStyle name="Normal 2 18 2 2 2 2 8" xfId="17825"/>
    <cellStyle name="Normal 2 18 2 2 2 2 9" xfId="17826"/>
    <cellStyle name="Normal 2 18 2 2 2 3" xfId="17827"/>
    <cellStyle name="Normal 2 18 2 2 2 4" xfId="17828"/>
    <cellStyle name="Normal 2 18 2 2 2 5" xfId="17829"/>
    <cellStyle name="Normal 2 18 2 2 2 6" xfId="17830"/>
    <cellStyle name="Normal 2 18 2 2 2 7" xfId="17831"/>
    <cellStyle name="Normal 2 18 2 2 2 8" xfId="17832"/>
    <cellStyle name="Normal 2 18 2 2 2 9" xfId="17833"/>
    <cellStyle name="Normal 2 18 2 2 20" xfId="17834"/>
    <cellStyle name="Normal 2 18 2 2 21" xfId="17835"/>
    <cellStyle name="Normal 2 18 2 2 22" xfId="17836"/>
    <cellStyle name="Normal 2 18 2 2 23" xfId="17837"/>
    <cellStyle name="Normal 2 18 2 2 24" xfId="17838"/>
    <cellStyle name="Normal 2 18 2 2 3" xfId="17839"/>
    <cellStyle name="Normal 2 18 2 2 4" xfId="17840"/>
    <cellStyle name="Normal 2 18 2 2 5" xfId="17841"/>
    <cellStyle name="Normal 2 18 2 2 6" xfId="17842"/>
    <cellStyle name="Normal 2 18 2 2 7" xfId="17843"/>
    <cellStyle name="Normal 2 18 2 2 8" xfId="17844"/>
    <cellStyle name="Normal 2 18 2 2 9" xfId="17845"/>
    <cellStyle name="Normal 2 18 2 20" xfId="17846"/>
    <cellStyle name="Normal 2 18 2 21" xfId="17847"/>
    <cellStyle name="Normal 2 18 2 22" xfId="17848"/>
    <cellStyle name="Normal 2 18 2 23" xfId="17849"/>
    <cellStyle name="Normal 2 18 2 24" xfId="17850"/>
    <cellStyle name="Normal 2 18 2 3" xfId="17851"/>
    <cellStyle name="Normal 2 18 2 3 10" xfId="17852"/>
    <cellStyle name="Normal 2 18 2 3 11" xfId="17853"/>
    <cellStyle name="Normal 2 18 2 3 12" xfId="17854"/>
    <cellStyle name="Normal 2 18 2 3 13" xfId="17855"/>
    <cellStyle name="Normal 2 18 2 3 2" xfId="17856"/>
    <cellStyle name="Normal 2 18 2 3 2 10" xfId="17857"/>
    <cellStyle name="Normal 2 18 2 3 2 11" xfId="17858"/>
    <cellStyle name="Normal 2 18 2 3 2 12" xfId="17859"/>
    <cellStyle name="Normal 2 18 2 3 2 13" xfId="17860"/>
    <cellStyle name="Normal 2 18 2 3 2 2" xfId="17861"/>
    <cellStyle name="Normal 2 18 2 3 2 3" xfId="17862"/>
    <cellStyle name="Normal 2 18 2 3 2 4" xfId="17863"/>
    <cellStyle name="Normal 2 18 2 3 2 5" xfId="17864"/>
    <cellStyle name="Normal 2 18 2 3 2 6" xfId="17865"/>
    <cellStyle name="Normal 2 18 2 3 2 7" xfId="17866"/>
    <cellStyle name="Normal 2 18 2 3 2 8" xfId="17867"/>
    <cellStyle name="Normal 2 18 2 3 2 9" xfId="17868"/>
    <cellStyle name="Normal 2 18 2 3 3" xfId="17869"/>
    <cellStyle name="Normal 2 18 2 3 4" xfId="17870"/>
    <cellStyle name="Normal 2 18 2 3 5" xfId="17871"/>
    <cellStyle name="Normal 2 18 2 3 6" xfId="17872"/>
    <cellStyle name="Normal 2 18 2 3 7" xfId="17873"/>
    <cellStyle name="Normal 2 18 2 3 8" xfId="17874"/>
    <cellStyle name="Normal 2 18 2 3 9" xfId="17875"/>
    <cellStyle name="Normal 2 18 2 4" xfId="17876"/>
    <cellStyle name="Normal 2 18 2 5" xfId="17877"/>
    <cellStyle name="Normal 2 18 2 6" xfId="17878"/>
    <cellStyle name="Normal 2 18 2 7" xfId="17879"/>
    <cellStyle name="Normal 2 18 2 8" xfId="17880"/>
    <cellStyle name="Normal 2 18 2 9" xfId="17881"/>
    <cellStyle name="Normal 2 18 20" xfId="17882"/>
    <cellStyle name="Normal 2 18 21" xfId="17883"/>
    <cellStyle name="Normal 2 18 22" xfId="17884"/>
    <cellStyle name="Normal 2 18 23" xfId="17885"/>
    <cellStyle name="Normal 2 18 24" xfId="17886"/>
    <cellStyle name="Normal 2 18 24 10" xfId="17887"/>
    <cellStyle name="Normal 2 18 24 11" xfId="17888"/>
    <cellStyle name="Normal 2 18 24 12" xfId="17889"/>
    <cellStyle name="Normal 2 18 24 13" xfId="17890"/>
    <cellStyle name="Normal 2 18 24 2" xfId="17891"/>
    <cellStyle name="Normal 2 18 24 2 10" xfId="17892"/>
    <cellStyle name="Normal 2 18 24 2 11" xfId="17893"/>
    <cellStyle name="Normal 2 18 24 2 12" xfId="17894"/>
    <cellStyle name="Normal 2 18 24 2 13" xfId="17895"/>
    <cellStyle name="Normal 2 18 24 2 2" xfId="17896"/>
    <cellStyle name="Normal 2 18 24 2 3" xfId="17897"/>
    <cellStyle name="Normal 2 18 24 2 4" xfId="17898"/>
    <cellStyle name="Normal 2 18 24 2 5" xfId="17899"/>
    <cellStyle name="Normal 2 18 24 2 6" xfId="17900"/>
    <cellStyle name="Normal 2 18 24 2 7" xfId="17901"/>
    <cellStyle name="Normal 2 18 24 2 8" xfId="17902"/>
    <cellStyle name="Normal 2 18 24 2 9" xfId="17903"/>
    <cellStyle name="Normal 2 18 24 3" xfId="17904"/>
    <cellStyle name="Normal 2 18 24 4" xfId="17905"/>
    <cellStyle name="Normal 2 18 24 5" xfId="17906"/>
    <cellStyle name="Normal 2 18 24 6" xfId="17907"/>
    <cellStyle name="Normal 2 18 24 7" xfId="17908"/>
    <cellStyle name="Normal 2 18 24 8" xfId="17909"/>
    <cellStyle name="Normal 2 18 24 9" xfId="17910"/>
    <cellStyle name="Normal 2 18 25" xfId="17911"/>
    <cellStyle name="Normal 2 18 26" xfId="17912"/>
    <cellStyle name="Normal 2 18 27" xfId="17913"/>
    <cellStyle name="Normal 2 18 28" xfId="17914"/>
    <cellStyle name="Normal 2 18 29" xfId="17915"/>
    <cellStyle name="Normal 2 18 3" xfId="17916"/>
    <cellStyle name="Normal 2 18 30" xfId="17917"/>
    <cellStyle name="Normal 2 18 31" xfId="17918"/>
    <cellStyle name="Normal 2 18 32" xfId="17919"/>
    <cellStyle name="Normal 2 18 33" xfId="17920"/>
    <cellStyle name="Normal 2 18 34" xfId="17921"/>
    <cellStyle name="Normal 2 18 35" xfId="17922"/>
    <cellStyle name="Normal 2 18 36" xfId="17923"/>
    <cellStyle name="Normal 2 18 37" xfId="17924"/>
    <cellStyle name="Normal 2 18 38" xfId="17925"/>
    <cellStyle name="Normal 2 18 39" xfId="17926"/>
    <cellStyle name="Normal 2 18 4" xfId="17927"/>
    <cellStyle name="Normal 2 18 40" xfId="17928"/>
    <cellStyle name="Normal 2 18 41" xfId="17929"/>
    <cellStyle name="Normal 2 18 42" xfId="17930"/>
    <cellStyle name="Normal 2 18 43" xfId="17931"/>
    <cellStyle name="Normal 2 18 44" xfId="17932"/>
    <cellStyle name="Normal 2 18 45" xfId="17933"/>
    <cellStyle name="Normal 2 18 46" xfId="17934"/>
    <cellStyle name="Normal 2 18 47" xfId="17935"/>
    <cellStyle name="Normal 2 18 48" xfId="36392"/>
    <cellStyle name="Normal 2 18 5" xfId="17936"/>
    <cellStyle name="Normal 2 18 6" xfId="17937"/>
    <cellStyle name="Normal 2 18 7" xfId="17938"/>
    <cellStyle name="Normal 2 18 8" xfId="17939"/>
    <cellStyle name="Normal 2 18 8 2" xfId="17940"/>
    <cellStyle name="Normal 2 18 9" xfId="17941"/>
    <cellStyle name="Normal 2 19" xfId="1875"/>
    <cellStyle name="Normal 2 19 10" xfId="17942"/>
    <cellStyle name="Normal 2 19 11" xfId="17943"/>
    <cellStyle name="Normal 2 19 12" xfId="17944"/>
    <cellStyle name="Normal 2 19 13" xfId="17945"/>
    <cellStyle name="Normal 2 19 14" xfId="17946"/>
    <cellStyle name="Normal 2 19 15" xfId="17947"/>
    <cellStyle name="Normal 2 19 16" xfId="17948"/>
    <cellStyle name="Normal 2 19 17" xfId="17949"/>
    <cellStyle name="Normal 2 19 18" xfId="17950"/>
    <cellStyle name="Normal 2 19 19" xfId="17951"/>
    <cellStyle name="Normal 2 19 2" xfId="17952"/>
    <cellStyle name="Normal 2 19 2 10" xfId="17953"/>
    <cellStyle name="Normal 2 19 2 11" xfId="17954"/>
    <cellStyle name="Normal 2 19 2 12" xfId="17955"/>
    <cellStyle name="Normal 2 19 2 13" xfId="17956"/>
    <cellStyle name="Normal 2 19 2 14" xfId="17957"/>
    <cellStyle name="Normal 2 19 2 15" xfId="17958"/>
    <cellStyle name="Normal 2 19 2 16" xfId="17959"/>
    <cellStyle name="Normal 2 19 2 17" xfId="17960"/>
    <cellStyle name="Normal 2 19 2 18" xfId="17961"/>
    <cellStyle name="Normal 2 19 2 19" xfId="17962"/>
    <cellStyle name="Normal 2 19 2 2" xfId="17963"/>
    <cellStyle name="Normal 2 19 2 2 10" xfId="17964"/>
    <cellStyle name="Normal 2 19 2 2 11" xfId="17965"/>
    <cellStyle name="Normal 2 19 2 2 12" xfId="17966"/>
    <cellStyle name="Normal 2 19 2 2 13" xfId="17967"/>
    <cellStyle name="Normal 2 19 2 2 14" xfId="17968"/>
    <cellStyle name="Normal 2 19 2 2 15" xfId="17969"/>
    <cellStyle name="Normal 2 19 2 2 16" xfId="17970"/>
    <cellStyle name="Normal 2 19 2 2 17" xfId="17971"/>
    <cellStyle name="Normal 2 19 2 2 18" xfId="17972"/>
    <cellStyle name="Normal 2 19 2 2 19" xfId="17973"/>
    <cellStyle name="Normal 2 19 2 2 2" xfId="17974"/>
    <cellStyle name="Normal 2 19 2 2 2 10" xfId="17975"/>
    <cellStyle name="Normal 2 19 2 2 2 11" xfId="17976"/>
    <cellStyle name="Normal 2 19 2 2 2 12" xfId="17977"/>
    <cellStyle name="Normal 2 19 2 2 2 13" xfId="17978"/>
    <cellStyle name="Normal 2 19 2 2 2 2" xfId="17979"/>
    <cellStyle name="Normal 2 19 2 2 2 2 10" xfId="17980"/>
    <cellStyle name="Normal 2 19 2 2 2 2 11" xfId="17981"/>
    <cellStyle name="Normal 2 19 2 2 2 2 12" xfId="17982"/>
    <cellStyle name="Normal 2 19 2 2 2 2 13" xfId="17983"/>
    <cellStyle name="Normal 2 19 2 2 2 2 2" xfId="17984"/>
    <cellStyle name="Normal 2 19 2 2 2 2 3" xfId="17985"/>
    <cellStyle name="Normal 2 19 2 2 2 2 4" xfId="17986"/>
    <cellStyle name="Normal 2 19 2 2 2 2 5" xfId="17987"/>
    <cellStyle name="Normal 2 19 2 2 2 2 6" xfId="17988"/>
    <cellStyle name="Normal 2 19 2 2 2 2 7" xfId="17989"/>
    <cellStyle name="Normal 2 19 2 2 2 2 8" xfId="17990"/>
    <cellStyle name="Normal 2 19 2 2 2 2 9" xfId="17991"/>
    <cellStyle name="Normal 2 19 2 2 2 3" xfId="17992"/>
    <cellStyle name="Normal 2 19 2 2 2 4" xfId="17993"/>
    <cellStyle name="Normal 2 19 2 2 2 5" xfId="17994"/>
    <cellStyle name="Normal 2 19 2 2 2 6" xfId="17995"/>
    <cellStyle name="Normal 2 19 2 2 2 7" xfId="17996"/>
    <cellStyle name="Normal 2 19 2 2 2 8" xfId="17997"/>
    <cellStyle name="Normal 2 19 2 2 2 9" xfId="17998"/>
    <cellStyle name="Normal 2 19 2 2 20" xfId="17999"/>
    <cellStyle name="Normal 2 19 2 2 21" xfId="18000"/>
    <cellStyle name="Normal 2 19 2 2 22" xfId="18001"/>
    <cellStyle name="Normal 2 19 2 2 23" xfId="18002"/>
    <cellStyle name="Normal 2 19 2 2 24" xfId="18003"/>
    <cellStyle name="Normal 2 19 2 2 3" xfId="18004"/>
    <cellStyle name="Normal 2 19 2 2 4" xfId="18005"/>
    <cellStyle name="Normal 2 19 2 2 5" xfId="18006"/>
    <cellStyle name="Normal 2 19 2 2 6" xfId="18007"/>
    <cellStyle name="Normal 2 19 2 2 7" xfId="18008"/>
    <cellStyle name="Normal 2 19 2 2 8" xfId="18009"/>
    <cellStyle name="Normal 2 19 2 2 9" xfId="18010"/>
    <cellStyle name="Normal 2 19 2 20" xfId="18011"/>
    <cellStyle name="Normal 2 19 2 21" xfId="18012"/>
    <cellStyle name="Normal 2 19 2 22" xfId="18013"/>
    <cellStyle name="Normal 2 19 2 23" xfId="18014"/>
    <cellStyle name="Normal 2 19 2 24" xfId="18015"/>
    <cellStyle name="Normal 2 19 2 3" xfId="18016"/>
    <cellStyle name="Normal 2 19 2 3 10" xfId="18017"/>
    <cellStyle name="Normal 2 19 2 3 11" xfId="18018"/>
    <cellStyle name="Normal 2 19 2 3 12" xfId="18019"/>
    <cellStyle name="Normal 2 19 2 3 13" xfId="18020"/>
    <cellStyle name="Normal 2 19 2 3 2" xfId="18021"/>
    <cellStyle name="Normal 2 19 2 3 2 10" xfId="18022"/>
    <cellStyle name="Normal 2 19 2 3 2 11" xfId="18023"/>
    <cellStyle name="Normal 2 19 2 3 2 12" xfId="18024"/>
    <cellStyle name="Normal 2 19 2 3 2 13" xfId="18025"/>
    <cellStyle name="Normal 2 19 2 3 2 2" xfId="18026"/>
    <cellStyle name="Normal 2 19 2 3 2 3" xfId="18027"/>
    <cellStyle name="Normal 2 19 2 3 2 4" xfId="18028"/>
    <cellStyle name="Normal 2 19 2 3 2 5" xfId="18029"/>
    <cellStyle name="Normal 2 19 2 3 2 6" xfId="18030"/>
    <cellStyle name="Normal 2 19 2 3 2 7" xfId="18031"/>
    <cellStyle name="Normal 2 19 2 3 2 8" xfId="18032"/>
    <cellStyle name="Normal 2 19 2 3 2 9" xfId="18033"/>
    <cellStyle name="Normal 2 19 2 3 3" xfId="18034"/>
    <cellStyle name="Normal 2 19 2 3 4" xfId="18035"/>
    <cellStyle name="Normal 2 19 2 3 5" xfId="18036"/>
    <cellStyle name="Normal 2 19 2 3 6" xfId="18037"/>
    <cellStyle name="Normal 2 19 2 3 7" xfId="18038"/>
    <cellStyle name="Normal 2 19 2 3 8" xfId="18039"/>
    <cellStyle name="Normal 2 19 2 3 9" xfId="18040"/>
    <cellStyle name="Normal 2 19 2 4" xfId="18041"/>
    <cellStyle name="Normal 2 19 2 5" xfId="18042"/>
    <cellStyle name="Normal 2 19 2 6" xfId="18043"/>
    <cellStyle name="Normal 2 19 2 7" xfId="18044"/>
    <cellStyle name="Normal 2 19 2 8" xfId="18045"/>
    <cellStyle name="Normal 2 19 2 9" xfId="18046"/>
    <cellStyle name="Normal 2 19 20" xfId="18047"/>
    <cellStyle name="Normal 2 19 21" xfId="18048"/>
    <cellStyle name="Normal 2 19 22" xfId="18049"/>
    <cellStyle name="Normal 2 19 23" xfId="18050"/>
    <cellStyle name="Normal 2 19 24" xfId="18051"/>
    <cellStyle name="Normal 2 19 24 10" xfId="18052"/>
    <cellStyle name="Normal 2 19 24 11" xfId="18053"/>
    <cellStyle name="Normal 2 19 24 12" xfId="18054"/>
    <cellStyle name="Normal 2 19 24 13" xfId="18055"/>
    <cellStyle name="Normal 2 19 24 2" xfId="18056"/>
    <cellStyle name="Normal 2 19 24 2 10" xfId="18057"/>
    <cellStyle name="Normal 2 19 24 2 11" xfId="18058"/>
    <cellStyle name="Normal 2 19 24 2 12" xfId="18059"/>
    <cellStyle name="Normal 2 19 24 2 13" xfId="18060"/>
    <cellStyle name="Normal 2 19 24 2 2" xfId="18061"/>
    <cellStyle name="Normal 2 19 24 2 3" xfId="18062"/>
    <cellStyle name="Normal 2 19 24 2 4" xfId="18063"/>
    <cellStyle name="Normal 2 19 24 2 5" xfId="18064"/>
    <cellStyle name="Normal 2 19 24 2 6" xfId="18065"/>
    <cellStyle name="Normal 2 19 24 2 7" xfId="18066"/>
    <cellStyle name="Normal 2 19 24 2 8" xfId="18067"/>
    <cellStyle name="Normal 2 19 24 2 9" xfId="18068"/>
    <cellStyle name="Normal 2 19 24 3" xfId="18069"/>
    <cellStyle name="Normal 2 19 24 4" xfId="18070"/>
    <cellStyle name="Normal 2 19 24 5" xfId="18071"/>
    <cellStyle name="Normal 2 19 24 6" xfId="18072"/>
    <cellStyle name="Normal 2 19 24 7" xfId="18073"/>
    <cellStyle name="Normal 2 19 24 8" xfId="18074"/>
    <cellStyle name="Normal 2 19 24 9" xfId="18075"/>
    <cellStyle name="Normal 2 19 25" xfId="18076"/>
    <cellStyle name="Normal 2 19 26" xfId="18077"/>
    <cellStyle name="Normal 2 19 27" xfId="18078"/>
    <cellStyle name="Normal 2 19 28" xfId="18079"/>
    <cellStyle name="Normal 2 19 29" xfId="18080"/>
    <cellStyle name="Normal 2 19 3" xfId="18081"/>
    <cellStyle name="Normal 2 19 30" xfId="18082"/>
    <cellStyle name="Normal 2 19 31" xfId="18083"/>
    <cellStyle name="Normal 2 19 32" xfId="18084"/>
    <cellStyle name="Normal 2 19 33" xfId="18085"/>
    <cellStyle name="Normal 2 19 34" xfId="18086"/>
    <cellStyle name="Normal 2 19 35" xfId="18087"/>
    <cellStyle name="Normal 2 19 36" xfId="18088"/>
    <cellStyle name="Normal 2 19 37" xfId="18089"/>
    <cellStyle name="Normal 2 19 38" xfId="18090"/>
    <cellStyle name="Normal 2 19 39" xfId="18091"/>
    <cellStyle name="Normal 2 19 4" xfId="18092"/>
    <cellStyle name="Normal 2 19 40" xfId="18093"/>
    <cellStyle name="Normal 2 19 41" xfId="18094"/>
    <cellStyle name="Normal 2 19 42" xfId="18095"/>
    <cellStyle name="Normal 2 19 43" xfId="18096"/>
    <cellStyle name="Normal 2 19 44" xfId="18097"/>
    <cellStyle name="Normal 2 19 45" xfId="18098"/>
    <cellStyle name="Normal 2 19 46" xfId="18099"/>
    <cellStyle name="Normal 2 19 47" xfId="36920"/>
    <cellStyle name="Normal 2 19 5" xfId="18100"/>
    <cellStyle name="Normal 2 19 6" xfId="18101"/>
    <cellStyle name="Normal 2 19 7" xfId="18102"/>
    <cellStyle name="Normal 2 19 8" xfId="18103"/>
    <cellStyle name="Normal 2 19 8 2" xfId="18104"/>
    <cellStyle name="Normal 2 19 9" xfId="18105"/>
    <cellStyle name="Normal 2 2" xfId="285"/>
    <cellStyle name="Normal 2 2 10" xfId="2516"/>
    <cellStyle name="Normal 2 2 10 2" xfId="18106"/>
    <cellStyle name="Normal 2 2 10 3" xfId="45463"/>
    <cellStyle name="Normal 2 2 11" xfId="18107"/>
    <cellStyle name="Normal 2 2 11 2" xfId="18108"/>
    <cellStyle name="Normal 2 2 11 2 2" xfId="18109"/>
    <cellStyle name="Normal 2 2 11 2 2 2" xfId="18110"/>
    <cellStyle name="Normal 2 2 11 2 2 2 2" xfId="18111"/>
    <cellStyle name="Normal 2 2 11 2 2 2 3" xfId="18112"/>
    <cellStyle name="Normal 2 2 11 2 2 2 4" xfId="18113"/>
    <cellStyle name="Normal 2 2 11 2 2 2 5" xfId="18114"/>
    <cellStyle name="Normal 2 2 11 2 2 2 6" xfId="18115"/>
    <cellStyle name="Normal 2 2 11 2 2 3" xfId="18116"/>
    <cellStyle name="Normal 2 2 11 2 2 4" xfId="18117"/>
    <cellStyle name="Normal 2 2 11 2 2 5" xfId="18118"/>
    <cellStyle name="Normal 2 2 11 2 2 6" xfId="18119"/>
    <cellStyle name="Normal 2 2 11 2 2 7" xfId="18120"/>
    <cellStyle name="Normal 2 2 11 2 2 8" xfId="18121"/>
    <cellStyle name="Normal 2 2 11 2 2 9" xfId="18122"/>
    <cellStyle name="Normal 2 2 11 2 3" xfId="18123"/>
    <cellStyle name="Normal 2 2 11 2 4" xfId="18124"/>
    <cellStyle name="Normal 2 2 11 2 5" xfId="18125"/>
    <cellStyle name="Normal 2 2 11 2 6" xfId="18126"/>
    <cellStyle name="Normal 2 2 11 2 7" xfId="18127"/>
    <cellStyle name="Normal 2 2 11 3" xfId="18128"/>
    <cellStyle name="Normal 2 2 11 4" xfId="18129"/>
    <cellStyle name="Normal 2 2 11 5" xfId="18130"/>
    <cellStyle name="Normal 2 2 11 6" xfId="18131"/>
    <cellStyle name="Normal 2 2 11 7" xfId="18132"/>
    <cellStyle name="Normal 2 2 11 8" xfId="36897"/>
    <cellStyle name="Normal 2 2 11 9" xfId="45464"/>
    <cellStyle name="Normal 2 2 12" xfId="18133"/>
    <cellStyle name="Normal 2 2 12 2" xfId="18134"/>
    <cellStyle name="Normal 2 2 12 2 2" xfId="18135"/>
    <cellStyle name="Normal 2 2 12 2 3" xfId="18136"/>
    <cellStyle name="Normal 2 2 12 2 4" xfId="18137"/>
    <cellStyle name="Normal 2 2 12 2 5" xfId="18138"/>
    <cellStyle name="Normal 2 2 12 2 6" xfId="18139"/>
    <cellStyle name="Normal 2 2 12 3" xfId="18140"/>
    <cellStyle name="Normal 2 2 12 4" xfId="18141"/>
    <cellStyle name="Normal 2 2 12 5" xfId="18142"/>
    <cellStyle name="Normal 2 2 12 6" xfId="18143"/>
    <cellStyle name="Normal 2 2 12 7" xfId="39571"/>
    <cellStyle name="Normal 2 2 12 8" xfId="45465"/>
    <cellStyle name="Normal 2 2 13" xfId="18144"/>
    <cellStyle name="Normal 2 2 13 2" xfId="37040"/>
    <cellStyle name="Normal 2 2 13 3" xfId="45466"/>
    <cellStyle name="Normal 2 2 14" xfId="18145"/>
    <cellStyle name="Normal 2 2 14 2" xfId="45467"/>
    <cellStyle name="Normal 2 2 15" xfId="18146"/>
    <cellStyle name="Normal 2 2 15 2" xfId="45468"/>
    <cellStyle name="Normal 2 2 16" xfId="18147"/>
    <cellStyle name="Normal 2 2 16 2" xfId="45469"/>
    <cellStyle name="Normal 2 2 17" xfId="18148"/>
    <cellStyle name="Normal 2 2 17 2" xfId="45470"/>
    <cellStyle name="Normal 2 2 18" xfId="18149"/>
    <cellStyle name="Normal 2 2 18 2" xfId="45471"/>
    <cellStyle name="Normal 2 2 19" xfId="18150"/>
    <cellStyle name="Normal 2 2 19 2" xfId="45472"/>
    <cellStyle name="Normal 2 2 2" xfId="286"/>
    <cellStyle name="Normal 2 2 2 10" xfId="18151"/>
    <cellStyle name="Normal 2 2 2 10 2" xfId="18152"/>
    <cellStyle name="Normal 2 2 2 10 3" xfId="38167"/>
    <cellStyle name="Normal 2 2 2 11" xfId="18153"/>
    <cellStyle name="Normal 2 2 2 11 2" xfId="18154"/>
    <cellStyle name="Normal 2 2 2 11 3" xfId="40024"/>
    <cellStyle name="Normal 2 2 2 12" xfId="18155"/>
    <cellStyle name="Normal 2 2 2 13" xfId="18156"/>
    <cellStyle name="Normal 2 2 2 14" xfId="18157"/>
    <cellStyle name="Normal 2 2 2 15" xfId="18158"/>
    <cellStyle name="Normal 2 2 2 16" xfId="18159"/>
    <cellStyle name="Normal 2 2 2 17" xfId="18160"/>
    <cellStyle name="Normal 2 2 2 18" xfId="18161"/>
    <cellStyle name="Normal 2 2 2 19" xfId="18162"/>
    <cellStyle name="Normal 2 2 2 2" xfId="287"/>
    <cellStyle name="Normal 2 2 2 2 10" xfId="18163"/>
    <cellStyle name="Normal 2 2 2 2 10 2" xfId="40016"/>
    <cellStyle name="Normal 2 2 2 2 11" xfId="18164"/>
    <cellStyle name="Normal 2 2 2 2 12" xfId="18165"/>
    <cellStyle name="Normal 2 2 2 2 13" xfId="18166"/>
    <cellStyle name="Normal 2 2 2 2 14" xfId="18167"/>
    <cellStyle name="Normal 2 2 2 2 15" xfId="18168"/>
    <cellStyle name="Normal 2 2 2 2 16" xfId="18169"/>
    <cellStyle name="Normal 2 2 2 2 17" xfId="18170"/>
    <cellStyle name="Normal 2 2 2 2 18" xfId="18171"/>
    <cellStyle name="Normal 2 2 2 2 19" xfId="18172"/>
    <cellStyle name="Normal 2 2 2 2 2" xfId="1876"/>
    <cellStyle name="Normal 2 2 2 2 2 10" xfId="18173"/>
    <cellStyle name="Normal 2 2 2 2 2 11" xfId="18174"/>
    <cellStyle name="Normal 2 2 2 2 2 12" xfId="18175"/>
    <cellStyle name="Normal 2 2 2 2 2 13" xfId="18176"/>
    <cellStyle name="Normal 2 2 2 2 2 14" xfId="18177"/>
    <cellStyle name="Normal 2 2 2 2 2 15" xfId="18178"/>
    <cellStyle name="Normal 2 2 2 2 2 16" xfId="18179"/>
    <cellStyle name="Normal 2 2 2 2 2 17" xfId="18180"/>
    <cellStyle name="Normal 2 2 2 2 2 18" xfId="18181"/>
    <cellStyle name="Normal 2 2 2 2 2 19" xfId="18182"/>
    <cellStyle name="Normal 2 2 2 2 2 2" xfId="1877"/>
    <cellStyle name="Normal 2 2 2 2 2 2 10" xfId="18183"/>
    <cellStyle name="Normal 2 2 2 2 2 2 11" xfId="18184"/>
    <cellStyle name="Normal 2 2 2 2 2 2 12" xfId="18185"/>
    <cellStyle name="Normal 2 2 2 2 2 2 13" xfId="18186"/>
    <cellStyle name="Normal 2 2 2 2 2 2 14" xfId="18187"/>
    <cellStyle name="Normal 2 2 2 2 2 2 15" xfId="18188"/>
    <cellStyle name="Normal 2 2 2 2 2 2 16" xfId="18189"/>
    <cellStyle name="Normal 2 2 2 2 2 2 17" xfId="18190"/>
    <cellStyle name="Normal 2 2 2 2 2 2 18" xfId="18191"/>
    <cellStyle name="Normal 2 2 2 2 2 2 19" xfId="18192"/>
    <cellStyle name="Normal 2 2 2 2 2 2 2" xfId="18193"/>
    <cellStyle name="Normal 2 2 2 2 2 2 2 2" xfId="18194"/>
    <cellStyle name="Normal 2 2 2 2 2 2 2 2 2" xfId="18195"/>
    <cellStyle name="Normal 2 2 2 2 2 2 2 2 3" xfId="18196"/>
    <cellStyle name="Normal 2 2 2 2 2 2 2 2 4" xfId="18197"/>
    <cellStyle name="Normal 2 2 2 2 2 2 2 2 5" xfId="18198"/>
    <cellStyle name="Normal 2 2 2 2 2 2 2 3" xfId="18199"/>
    <cellStyle name="Normal 2 2 2 2 2 2 2 4" xfId="18200"/>
    <cellStyle name="Normal 2 2 2 2 2 2 2 5" xfId="18201"/>
    <cellStyle name="Normal 2 2 2 2 2 2 20" xfId="18202"/>
    <cellStyle name="Normal 2 2 2 2 2 2 21" xfId="18203"/>
    <cellStyle name="Normal 2 2 2 2 2 2 22" xfId="18204"/>
    <cellStyle name="Normal 2 2 2 2 2 2 23" xfId="18205"/>
    <cellStyle name="Normal 2 2 2 2 2 2 24" xfId="18206"/>
    <cellStyle name="Normal 2 2 2 2 2 2 25" xfId="18207"/>
    <cellStyle name="Normal 2 2 2 2 2 2 26" xfId="18208"/>
    <cellStyle name="Normal 2 2 2 2 2 2 27" xfId="18209"/>
    <cellStyle name="Normal 2 2 2 2 2 2 28" xfId="18210"/>
    <cellStyle name="Normal 2 2 2 2 2 2 29" xfId="18211"/>
    <cellStyle name="Normal 2 2 2 2 2 2 3" xfId="18212"/>
    <cellStyle name="Normal 2 2 2 2 2 2 4" xfId="18213"/>
    <cellStyle name="Normal 2 2 2 2 2 2 5" xfId="18214"/>
    <cellStyle name="Normal 2 2 2 2 2 2 6" xfId="18215"/>
    <cellStyle name="Normal 2 2 2 2 2 2 7" xfId="18216"/>
    <cellStyle name="Normal 2 2 2 2 2 2 8" xfId="18217"/>
    <cellStyle name="Normal 2 2 2 2 2 2 9" xfId="18218"/>
    <cellStyle name="Normal 2 2 2 2 2 20" xfId="18219"/>
    <cellStyle name="Normal 2 2 2 2 2 21" xfId="18220"/>
    <cellStyle name="Normal 2 2 2 2 2 22" xfId="18221"/>
    <cellStyle name="Normal 2 2 2 2 2 23" xfId="18222"/>
    <cellStyle name="Normal 2 2 2 2 2 24" xfId="18223"/>
    <cellStyle name="Normal 2 2 2 2 2 25" xfId="18224"/>
    <cellStyle name="Normal 2 2 2 2 2 26" xfId="18225"/>
    <cellStyle name="Normal 2 2 2 2 2 27" xfId="18226"/>
    <cellStyle name="Normal 2 2 2 2 2 28" xfId="18227"/>
    <cellStyle name="Normal 2 2 2 2 2 29" xfId="18228"/>
    <cellStyle name="Normal 2 2 2 2 2 3" xfId="18229"/>
    <cellStyle name="Normal 2 2 2 2 2 30" xfId="18230"/>
    <cellStyle name="Normal 2 2 2 2 2 31" xfId="2849"/>
    <cellStyle name="Normal 2 2 2 2 2 32" xfId="45474"/>
    <cellStyle name="Normal 2 2 2 2 2 33" xfId="48377"/>
    <cellStyle name="Normal 2 2 2 2 2 4" xfId="18231"/>
    <cellStyle name="Normal 2 2 2 2 2 5" xfId="18232"/>
    <cellStyle name="Normal 2 2 2 2 2 6" xfId="18233"/>
    <cellStyle name="Normal 2 2 2 2 2 7" xfId="18234"/>
    <cellStyle name="Normal 2 2 2 2 2 8" xfId="18235"/>
    <cellStyle name="Normal 2 2 2 2 2 9" xfId="18236"/>
    <cellStyle name="Normal 2 2 2 2 2_if consolidated 9-1" xfId="1878"/>
    <cellStyle name="Normal 2 2 2 2 20" xfId="18237"/>
    <cellStyle name="Normal 2 2 2 2 21" xfId="18238"/>
    <cellStyle name="Normal 2 2 2 2 22" xfId="18239"/>
    <cellStyle name="Normal 2 2 2 2 23" xfId="18240"/>
    <cellStyle name="Normal 2 2 2 2 24" xfId="18241"/>
    <cellStyle name="Normal 2 2 2 2 25" xfId="18242"/>
    <cellStyle name="Normal 2 2 2 2 26" xfId="18243"/>
    <cellStyle name="Normal 2 2 2 2 27" xfId="18244"/>
    <cellStyle name="Normal 2 2 2 2 28" xfId="18245"/>
    <cellStyle name="Normal 2 2 2 2 29" xfId="18246"/>
    <cellStyle name="Normal 2 2 2 2 3" xfId="1879"/>
    <cellStyle name="Normal 2 2 2 2 3 2" xfId="18248"/>
    <cellStyle name="Normal 2 2 2 2 3 3" xfId="18247"/>
    <cellStyle name="Normal 2 2 2 2 3 4" xfId="45475"/>
    <cellStyle name="Normal 2 2 2 2 3_Xl0000009" xfId="18249"/>
    <cellStyle name="Normal 2 2 2 2 30" xfId="18250"/>
    <cellStyle name="Normal 2 2 2 2 31" xfId="18251"/>
    <cellStyle name="Normal 2 2 2 2 32" xfId="18252"/>
    <cellStyle name="Normal 2 2 2 2 33" xfId="18253"/>
    <cellStyle name="Normal 2 2 2 2 34" xfId="18254"/>
    <cellStyle name="Normal 2 2 2 2 35" xfId="18255"/>
    <cellStyle name="Normal 2 2 2 2 36" xfId="18256"/>
    <cellStyle name="Normal 2 2 2 2 37" xfId="18257"/>
    <cellStyle name="Normal 2 2 2 2 38" xfId="18258"/>
    <cellStyle name="Normal 2 2 2 2 38 2" xfId="18259"/>
    <cellStyle name="Normal 2 2 2 2 39" xfId="18260"/>
    <cellStyle name="Normal 2 2 2 2 4" xfId="1880"/>
    <cellStyle name="Normal 2 2 2 2 4 2" xfId="1881"/>
    <cellStyle name="Normal 2 2 2 2 4 3" xfId="1882"/>
    <cellStyle name="Normal 2 2 2 2 4 4" xfId="18262"/>
    <cellStyle name="Normal 2 2 2 2 4 5" xfId="18261"/>
    <cellStyle name="Normal 2 2 2 2 4 6" xfId="36976"/>
    <cellStyle name="Normal 2 2 2 2 40" xfId="18263"/>
    <cellStyle name="Normal 2 2 2 2 41" xfId="18264"/>
    <cellStyle name="Normal 2 2 2 2 42" xfId="35541"/>
    <cellStyle name="Normal 2 2 2 2 43" xfId="42276"/>
    <cellStyle name="Normal 2 2 2 2 44" xfId="42353"/>
    <cellStyle name="Normal 2 2 2 2 45" xfId="42224"/>
    <cellStyle name="Normal 2 2 2 2 46" xfId="42364"/>
    <cellStyle name="Normal 2 2 2 2 47" xfId="42088"/>
    <cellStyle name="Normal 2 2 2 2 48" xfId="42359"/>
    <cellStyle name="Normal 2 2 2 2 49" xfId="42482"/>
    <cellStyle name="Normal 2 2 2 2 5" xfId="1883"/>
    <cellStyle name="Normal 2 2 2 2 5 2" xfId="18265"/>
    <cellStyle name="Normal 2 2 2 2 5 3" xfId="18266"/>
    <cellStyle name="Normal 2 2 2 2 5 4" xfId="36887"/>
    <cellStyle name="Normal 2 2 2 2 50" xfId="42506"/>
    <cellStyle name="Normal 2 2 2 2 51" xfId="42510"/>
    <cellStyle name="Normal 2 2 2 2 52" xfId="42572"/>
    <cellStyle name="Normal 2 2 2 2 53" xfId="45473"/>
    <cellStyle name="Normal 2 2 2 2 6" xfId="18267"/>
    <cellStyle name="Normal 2 2 2 2 6 2" xfId="37443"/>
    <cellStyle name="Normal 2 2 2 2 7" xfId="18268"/>
    <cellStyle name="Normal 2 2 2 2 7 2" xfId="37353"/>
    <cellStyle name="Normal 2 2 2 2 8" xfId="18269"/>
    <cellStyle name="Normal 2 2 2 2 8 2" xfId="36943"/>
    <cellStyle name="Normal 2 2 2 2 9" xfId="18270"/>
    <cellStyle name="Normal 2 2 2 2 9 2" xfId="38468"/>
    <cellStyle name="Normal 2 2 2 2_if consolidated 9-1" xfId="1884"/>
    <cellStyle name="Normal 2 2 2 20" xfId="18271"/>
    <cellStyle name="Normal 2 2 2 21" xfId="18272"/>
    <cellStyle name="Normal 2 2 2 22" xfId="18273"/>
    <cellStyle name="Normal 2 2 2 23" xfId="18274"/>
    <cellStyle name="Normal 2 2 2 24" xfId="18275"/>
    <cellStyle name="Normal 2 2 2 25" xfId="18276"/>
    <cellStyle name="Normal 2 2 2 26" xfId="18277"/>
    <cellStyle name="Normal 2 2 2 27" xfId="18278"/>
    <cellStyle name="Normal 2 2 2 28" xfId="18279"/>
    <cellStyle name="Normal 2 2 2 29" xfId="18280"/>
    <cellStyle name="Normal 2 2 2 3" xfId="288"/>
    <cellStyle name="Normal 2 2 2 3 10" xfId="18281"/>
    <cellStyle name="Normal 2 2 2 3 11" xfId="18282"/>
    <cellStyle name="Normal 2 2 2 3 12" xfId="18283"/>
    <cellStyle name="Normal 2 2 2 3 13" xfId="18284"/>
    <cellStyle name="Normal 2 2 2 3 14" xfId="18285"/>
    <cellStyle name="Normal 2 2 2 3 15" xfId="35542"/>
    <cellStyle name="Normal 2 2 2 3 2" xfId="524"/>
    <cellStyle name="Normal 2 2 2 3 2 10" xfId="18287"/>
    <cellStyle name="Normal 2 2 2 3 2 11" xfId="18288"/>
    <cellStyle name="Normal 2 2 2 3 2 12" xfId="18289"/>
    <cellStyle name="Normal 2 2 2 3 2 13" xfId="18290"/>
    <cellStyle name="Normal 2 2 2 3 2 14" xfId="18291"/>
    <cellStyle name="Normal 2 2 2 3 2 15" xfId="18292"/>
    <cellStyle name="Normal 2 2 2 3 2 16" xfId="18286"/>
    <cellStyle name="Normal 2 2 2 3 2 2" xfId="18293"/>
    <cellStyle name="Normal 2 2 2 3 2 3" xfId="18294"/>
    <cellStyle name="Normal 2 2 2 3 2 4" xfId="18295"/>
    <cellStyle name="Normal 2 2 2 3 2 5" xfId="18296"/>
    <cellStyle name="Normal 2 2 2 3 2 6" xfId="18297"/>
    <cellStyle name="Normal 2 2 2 3 2 7" xfId="18298"/>
    <cellStyle name="Normal 2 2 2 3 2 8" xfId="18299"/>
    <cellStyle name="Normal 2 2 2 3 2 9" xfId="18300"/>
    <cellStyle name="Normal 2 2 2 3 3" xfId="18301"/>
    <cellStyle name="Normal 2 2 2 3 3 2" xfId="45476"/>
    <cellStyle name="Normal 2 2 2 3 4" xfId="18302"/>
    <cellStyle name="Normal 2 2 2 3 5" xfId="18303"/>
    <cellStyle name="Normal 2 2 2 3 6" xfId="18304"/>
    <cellStyle name="Normal 2 2 2 3 7" xfId="18305"/>
    <cellStyle name="Normal 2 2 2 3 8" xfId="18306"/>
    <cellStyle name="Normal 2 2 2 3 9" xfId="18307"/>
    <cellStyle name="Normal 2 2 2 30" xfId="18308"/>
    <cellStyle name="Normal 2 2 2 31" xfId="18309"/>
    <cellStyle name="Normal 2 2 2 32" xfId="18310"/>
    <cellStyle name="Normal 2 2 2 33" xfId="18311"/>
    <cellStyle name="Normal 2 2 2 34" xfId="18312"/>
    <cellStyle name="Normal 2 2 2 35" xfId="18313"/>
    <cellStyle name="Normal 2 2 2 36" xfId="18314"/>
    <cellStyle name="Normal 2 2 2 37" xfId="18315"/>
    <cellStyle name="Normal 2 2 2 38" xfId="18316"/>
    <cellStyle name="Normal 2 2 2 38 2" xfId="18317"/>
    <cellStyle name="Normal 2 2 2 38 3" xfId="18318"/>
    <cellStyle name="Normal 2 2 2 38 4" xfId="18319"/>
    <cellStyle name="Normal 2 2 2 39" xfId="18320"/>
    <cellStyle name="Normal 2 2 2 39 2" xfId="18321"/>
    <cellStyle name="Normal 2 2 2 4" xfId="525"/>
    <cellStyle name="Normal 2 2 2 4 2" xfId="18323"/>
    <cellStyle name="Normal 2 2 2 4 3" xfId="18322"/>
    <cellStyle name="Normal 2 2 2 40" xfId="18324"/>
    <cellStyle name="Normal 2 2 2 41" xfId="18325"/>
    <cellStyle name="Normal 2 2 2 42" xfId="18326"/>
    <cellStyle name="Normal 2 2 2 43" xfId="35540"/>
    <cellStyle name="Normal 2 2 2 5" xfId="526"/>
    <cellStyle name="Normal 2 2 2 5 2" xfId="18328"/>
    <cellStyle name="Normal 2 2 2 5 3" xfId="18327"/>
    <cellStyle name="Normal 2 2 2 5 4" xfId="36414"/>
    <cellStyle name="Normal 2 2 2 6" xfId="1885"/>
    <cellStyle name="Normal 2 2 2 6 2" xfId="18329"/>
    <cellStyle name="Normal 2 2 2 6 3" xfId="37121"/>
    <cellStyle name="Normal 2 2 2 7" xfId="1886"/>
    <cellStyle name="Normal 2 2 2 7 2" xfId="18330"/>
    <cellStyle name="Normal 2 2 2 7 3" xfId="36360"/>
    <cellStyle name="Normal 2 2 2 8" xfId="18331"/>
    <cellStyle name="Normal 2 2 2 8 2" xfId="18332"/>
    <cellStyle name="Normal 2 2 2 8 3" xfId="36406"/>
    <cellStyle name="Normal 2 2 2 9" xfId="18333"/>
    <cellStyle name="Normal 2 2 2 9 2" xfId="18334"/>
    <cellStyle name="Normal 2 2 2 9 3" xfId="38799"/>
    <cellStyle name="Normal 2 2 2_5.2" xfId="45477"/>
    <cellStyle name="Normal 2 2 20" xfId="18335"/>
    <cellStyle name="Normal 2 2 20 2" xfId="45478"/>
    <cellStyle name="Normal 2 2 21" xfId="18336"/>
    <cellStyle name="Normal 2 2 21 2" xfId="45479"/>
    <cellStyle name="Normal 2 2 22" xfId="18337"/>
    <cellStyle name="Normal 2 2 22 2" xfId="45480"/>
    <cellStyle name="Normal 2 2 23" xfId="18338"/>
    <cellStyle name="Normal 2 2 23 2" xfId="45481"/>
    <cellStyle name="Normal 2 2 24" xfId="18339"/>
    <cellStyle name="Normal 2 2 24 2" xfId="45482"/>
    <cellStyle name="Normal 2 2 25" xfId="18340"/>
    <cellStyle name="Normal 2 2 25 2" xfId="45483"/>
    <cellStyle name="Normal 2 2 26" xfId="18341"/>
    <cellStyle name="Normal 2 2 26 10" xfId="18342"/>
    <cellStyle name="Normal 2 2 26 11" xfId="18343"/>
    <cellStyle name="Normal 2 2 26 12" xfId="18344"/>
    <cellStyle name="Normal 2 2 26 13" xfId="18345"/>
    <cellStyle name="Normal 2 2 26 14" xfId="18346"/>
    <cellStyle name="Normal 2 2 26 15" xfId="18347"/>
    <cellStyle name="Normal 2 2 26 16" xfId="18348"/>
    <cellStyle name="Normal 2 2 26 17" xfId="18349"/>
    <cellStyle name="Normal 2 2 26 18" xfId="18350"/>
    <cellStyle name="Normal 2 2 26 19" xfId="18351"/>
    <cellStyle name="Normal 2 2 26 2" xfId="18352"/>
    <cellStyle name="Normal 2 2 26 2 10" xfId="18353"/>
    <cellStyle name="Normal 2 2 26 2 11" xfId="18354"/>
    <cellStyle name="Normal 2 2 26 2 12" xfId="18355"/>
    <cellStyle name="Normal 2 2 26 2 13" xfId="18356"/>
    <cellStyle name="Normal 2 2 26 2 14" xfId="18357"/>
    <cellStyle name="Normal 2 2 26 2 15" xfId="18358"/>
    <cellStyle name="Normal 2 2 26 2 16" xfId="18359"/>
    <cellStyle name="Normal 2 2 26 2 17" xfId="18360"/>
    <cellStyle name="Normal 2 2 26 2 18" xfId="18361"/>
    <cellStyle name="Normal 2 2 26 2 19" xfId="18362"/>
    <cellStyle name="Normal 2 2 26 2 2" xfId="18363"/>
    <cellStyle name="Normal 2 2 26 2 20" xfId="18364"/>
    <cellStyle name="Normal 2 2 26 2 21" xfId="18365"/>
    <cellStyle name="Normal 2 2 26 2 22" xfId="18366"/>
    <cellStyle name="Normal 2 2 26 2 23" xfId="18367"/>
    <cellStyle name="Normal 2 2 26 2 24" xfId="18368"/>
    <cellStyle name="Normal 2 2 26 2 25" xfId="18369"/>
    <cellStyle name="Normal 2 2 26 2 26" xfId="18370"/>
    <cellStyle name="Normal 2 2 26 2 3" xfId="18371"/>
    <cellStyle name="Normal 2 2 26 2 4" xfId="18372"/>
    <cellStyle name="Normal 2 2 26 2 5" xfId="18373"/>
    <cellStyle name="Normal 2 2 26 2 6" xfId="18374"/>
    <cellStyle name="Normal 2 2 26 2 7" xfId="18375"/>
    <cellStyle name="Normal 2 2 26 2 8" xfId="18376"/>
    <cellStyle name="Normal 2 2 26 2 9" xfId="18377"/>
    <cellStyle name="Normal 2 2 26 20" xfId="18378"/>
    <cellStyle name="Normal 2 2 26 21" xfId="18379"/>
    <cellStyle name="Normal 2 2 26 22" xfId="18380"/>
    <cellStyle name="Normal 2 2 26 23" xfId="18381"/>
    <cellStyle name="Normal 2 2 26 24" xfId="18382"/>
    <cellStyle name="Normal 2 2 26 25" xfId="18383"/>
    <cellStyle name="Normal 2 2 26 26" xfId="18384"/>
    <cellStyle name="Normal 2 2 26 27" xfId="45484"/>
    <cellStyle name="Normal 2 2 26 3" xfId="18385"/>
    <cellStyle name="Normal 2 2 26 4" xfId="18386"/>
    <cellStyle name="Normal 2 2 26 5" xfId="18387"/>
    <cellStyle name="Normal 2 2 26 6" xfId="18388"/>
    <cellStyle name="Normal 2 2 26 7" xfId="18389"/>
    <cellStyle name="Normal 2 2 26 8" xfId="18390"/>
    <cellStyle name="Normal 2 2 26 9" xfId="18391"/>
    <cellStyle name="Normal 2 2 27" xfId="18392"/>
    <cellStyle name="Normal 2 2 27 2" xfId="45485"/>
    <cellStyle name="Normal 2 2 28" xfId="18393"/>
    <cellStyle name="Normal 2 2 28 2" xfId="45486"/>
    <cellStyle name="Normal 2 2 29" xfId="18394"/>
    <cellStyle name="Normal 2 2 29 2" xfId="45487"/>
    <cellStyle name="Normal 2 2 3" xfId="289"/>
    <cellStyle name="Normal 2 2 3 10" xfId="18395"/>
    <cellStyle name="Normal 2 2 3 11" xfId="18396"/>
    <cellStyle name="Normal 2 2 3 12" xfId="18397"/>
    <cellStyle name="Normal 2 2 3 13" xfId="18398"/>
    <cellStyle name="Normal 2 2 3 14" xfId="18399"/>
    <cellStyle name="Normal 2 2 3 15" xfId="18400"/>
    <cellStyle name="Normal 2 2 3 16" xfId="18401"/>
    <cellStyle name="Normal 2 2 3 17" xfId="18402"/>
    <cellStyle name="Normal 2 2 3 18" xfId="18403"/>
    <cellStyle name="Normal 2 2 3 19" xfId="18404"/>
    <cellStyle name="Normal 2 2 3 2" xfId="527"/>
    <cellStyle name="Normal 2 2 3 2 2" xfId="2456"/>
    <cellStyle name="Normal 2 2 3 2 2 2" xfId="18406"/>
    <cellStyle name="Normal 2 2 3 2 2 3" xfId="18407"/>
    <cellStyle name="Normal 2 2 3 2 2 4" xfId="18408"/>
    <cellStyle name="Normal 2 2 3 2 2 5" xfId="18405"/>
    <cellStyle name="Normal 2 2 3 2 3" xfId="18409"/>
    <cellStyle name="Normal 2 2 3 2 4" xfId="18410"/>
    <cellStyle name="Normal 2 2 3 2 5" xfId="18411"/>
    <cellStyle name="Normal 2 2 3 2 6" xfId="18412"/>
    <cellStyle name="Normal 2 2 3 20" xfId="18413"/>
    <cellStyle name="Normal 2 2 3 21" xfId="18414"/>
    <cellStyle name="Normal 2 2 3 22" xfId="18415"/>
    <cellStyle name="Normal 2 2 3 23" xfId="18416"/>
    <cellStyle name="Normal 2 2 3 24" xfId="18417"/>
    <cellStyle name="Normal 2 2 3 25" xfId="18418"/>
    <cellStyle name="Normal 2 2 3 26" xfId="18419"/>
    <cellStyle name="Normal 2 2 3 27" xfId="18420"/>
    <cellStyle name="Normal 2 2 3 28" xfId="18421"/>
    <cellStyle name="Normal 2 2 3 29" xfId="45488"/>
    <cellStyle name="Normal 2 2 3 3" xfId="528"/>
    <cellStyle name="Normal 2 2 3 3 2" xfId="18422"/>
    <cellStyle name="Normal 2 2 3 3 3" xfId="18423"/>
    <cellStyle name="Normal 2 2 3 3 4" xfId="18424"/>
    <cellStyle name="Normal 2 2 3 4" xfId="529"/>
    <cellStyle name="Normal 2 2 3 5" xfId="530"/>
    <cellStyle name="Normal 2 2 3 6" xfId="18425"/>
    <cellStyle name="Normal 2 2 3 6 2" xfId="45489"/>
    <cellStyle name="Normal 2 2 3 7" xfId="18426"/>
    <cellStyle name="Normal 2 2 3 7 2" xfId="45490"/>
    <cellStyle name="Normal 2 2 3 8" xfId="18427"/>
    <cellStyle name="Normal 2 2 3 9" xfId="18428"/>
    <cellStyle name="Normal 2 2 3_5.2" xfId="45491"/>
    <cellStyle name="Normal 2 2 30" xfId="18429"/>
    <cellStyle name="Normal 2 2 30 2" xfId="45492"/>
    <cellStyle name="Normal 2 2 31" xfId="18430"/>
    <cellStyle name="Normal 2 2 31 2" xfId="45493"/>
    <cellStyle name="Normal 2 2 32" xfId="2561"/>
    <cellStyle name="Normal 2 2 32 2" xfId="45494"/>
    <cellStyle name="Normal 2 2 33" xfId="18431"/>
    <cellStyle name="Normal 2 2 33 2" xfId="45495"/>
    <cellStyle name="Normal 2 2 33 3" xfId="48029"/>
    <cellStyle name="Normal 2 2 34" xfId="18432"/>
    <cellStyle name="Normal 2 2 34 2" xfId="45496"/>
    <cellStyle name="Normal 2 2 35" xfId="18433"/>
    <cellStyle name="Normal 2 2 35 2" xfId="45497"/>
    <cellStyle name="Normal 2 2 36" xfId="18434"/>
    <cellStyle name="Normal 2 2 36 2" xfId="45498"/>
    <cellStyle name="Normal 2 2 37" xfId="18435"/>
    <cellStyle name="Normal 2 2 37 10" xfId="18436"/>
    <cellStyle name="Normal 2 2 37 11" xfId="18437"/>
    <cellStyle name="Normal 2 2 37 12" xfId="18438"/>
    <cellStyle name="Normal 2 2 37 13" xfId="18439"/>
    <cellStyle name="Normal 2 2 37 14" xfId="18440"/>
    <cellStyle name="Normal 2 2 37 15" xfId="18441"/>
    <cellStyle name="Normal 2 2 37 16" xfId="18442"/>
    <cellStyle name="Normal 2 2 37 17" xfId="18443"/>
    <cellStyle name="Normal 2 2 37 18" xfId="18444"/>
    <cellStyle name="Normal 2 2 37 19" xfId="18445"/>
    <cellStyle name="Normal 2 2 37 2" xfId="18446"/>
    <cellStyle name="Normal 2 2 37 20" xfId="18447"/>
    <cellStyle name="Normal 2 2 37 21" xfId="18448"/>
    <cellStyle name="Normal 2 2 37 22" xfId="18449"/>
    <cellStyle name="Normal 2 2 37 23" xfId="18450"/>
    <cellStyle name="Normal 2 2 37 24" xfId="18451"/>
    <cellStyle name="Normal 2 2 37 25" xfId="18452"/>
    <cellStyle name="Normal 2 2 37 26" xfId="18453"/>
    <cellStyle name="Normal 2 2 37 27" xfId="45499"/>
    <cellStyle name="Normal 2 2 37 3" xfId="18454"/>
    <cellStyle name="Normal 2 2 37 4" xfId="18455"/>
    <cellStyle name="Normal 2 2 37 5" xfId="18456"/>
    <cellStyle name="Normal 2 2 37 6" xfId="18457"/>
    <cellStyle name="Normal 2 2 37 7" xfId="18458"/>
    <cellStyle name="Normal 2 2 37 8" xfId="18459"/>
    <cellStyle name="Normal 2 2 37 9" xfId="18460"/>
    <cellStyle name="Normal 2 2 38" xfId="18461"/>
    <cellStyle name="Normal 2 2 38 2" xfId="45500"/>
    <cellStyle name="Normal 2 2 39" xfId="18462"/>
    <cellStyle name="Normal 2 2 39 2" xfId="45501"/>
    <cellStyle name="Normal 2 2 4" xfId="531"/>
    <cellStyle name="Normal 2 2 4 2" xfId="2398"/>
    <cellStyle name="Normal 2 2 4 2 2" xfId="18464"/>
    <cellStyle name="Normal 2 2 4 2 3" xfId="18465"/>
    <cellStyle name="Normal 2 2 4 2 4" xfId="18466"/>
    <cellStyle name="Normal 2 2 4 2 5" xfId="18467"/>
    <cellStyle name="Normal 2 2 4 2 6" xfId="18468"/>
    <cellStyle name="Normal 2 2 4 2 7" xfId="18463"/>
    <cellStyle name="Normal 2 2 4 2 8" xfId="42179"/>
    <cellStyle name="Normal 2 2 4 3" xfId="18469"/>
    <cellStyle name="Normal 2 2 4 3 2" xfId="47700"/>
    <cellStyle name="Normal 2 2 4 4" xfId="18470"/>
    <cellStyle name="Normal 2 2 4 5" xfId="18471"/>
    <cellStyle name="Normal 2 2 4 6" xfId="18472"/>
    <cellStyle name="Normal 2 2 4 7" xfId="18473"/>
    <cellStyle name="Normal 2 2 4 8" xfId="42073"/>
    <cellStyle name="Normal 2 2 40" xfId="18474"/>
    <cellStyle name="Normal 2 2 40 2" xfId="45502"/>
    <cellStyle name="Normal 2 2 41" xfId="18475"/>
    <cellStyle name="Normal 2 2 41 2" xfId="45503"/>
    <cellStyle name="Normal 2 2 42" xfId="18476"/>
    <cellStyle name="Normal 2 2 42 2" xfId="45504"/>
    <cellStyle name="Normal 2 2 43" xfId="18477"/>
    <cellStyle name="Normal 2 2 43 2" xfId="45505"/>
    <cellStyle name="Normal 2 2 44" xfId="18478"/>
    <cellStyle name="Normal 2 2 44 2" xfId="45506"/>
    <cellStyle name="Normal 2 2 45" xfId="18479"/>
    <cellStyle name="Normal 2 2 46" xfId="18480"/>
    <cellStyle name="Normal 2 2 47" xfId="18481"/>
    <cellStyle name="Normal 2 2 48" xfId="18482"/>
    <cellStyle name="Normal 2 2 49" xfId="18483"/>
    <cellStyle name="Normal 2 2 5" xfId="532"/>
    <cellStyle name="Normal 2 2 5 10" xfId="37431"/>
    <cellStyle name="Normal 2 2 5 2" xfId="1887"/>
    <cellStyle name="Normal 2 2 5 2 2" xfId="47701"/>
    <cellStyle name="Normal 2 2 5 3" xfId="1888"/>
    <cellStyle name="Normal 2 2 5 4" xfId="18484"/>
    <cellStyle name="Normal 2 2 5 4 2" xfId="36978"/>
    <cellStyle name="Normal 2 2 5 5" xfId="36886"/>
    <cellStyle name="Normal 2 2 5 6" xfId="37371"/>
    <cellStyle name="Normal 2 2 5 7" xfId="36783"/>
    <cellStyle name="Normal 2 2 5 8" xfId="36540"/>
    <cellStyle name="Normal 2 2 5 9" xfId="37330"/>
    <cellStyle name="Normal 2 2 50" xfId="18485"/>
    <cellStyle name="Normal 2 2 51" xfId="18486"/>
    <cellStyle name="Normal 2 2 52" xfId="18487"/>
    <cellStyle name="Normal 2 2 53" xfId="18488"/>
    <cellStyle name="Normal 2 2 54" xfId="18489"/>
    <cellStyle name="Normal 2 2 55" xfId="18490"/>
    <cellStyle name="Normal 2 2 56" xfId="18491"/>
    <cellStyle name="Normal 2 2 57" xfId="18492"/>
    <cellStyle name="Normal 2 2 58" xfId="18493"/>
    <cellStyle name="Normal 2 2 59" xfId="18494"/>
    <cellStyle name="Normal 2 2 6" xfId="533"/>
    <cellStyle name="Normal 2 2 6 2" xfId="18495"/>
    <cellStyle name="Normal 2 2 6 3" xfId="36413"/>
    <cellStyle name="Normal 2 2 60" xfId="18496"/>
    <cellStyle name="Normal 2 2 61" xfId="18497"/>
    <cellStyle name="Normal 2 2 62" xfId="18498"/>
    <cellStyle name="Normal 2 2 63" xfId="18499"/>
    <cellStyle name="Normal 2 2 64" xfId="18500"/>
    <cellStyle name="Normal 2 2 65" xfId="18501"/>
    <cellStyle name="Normal 2 2 66" xfId="18502"/>
    <cellStyle name="Normal 2 2 67" xfId="18503"/>
    <cellStyle name="Normal 2 2 68" xfId="18504"/>
    <cellStyle name="Normal 2 2 69" xfId="18505"/>
    <cellStyle name="Normal 2 2 7" xfId="534"/>
    <cellStyle name="Normal 2 2 7 2" xfId="18506"/>
    <cellStyle name="Normal 2 2 7 3" xfId="37835"/>
    <cellStyle name="Normal 2 2 70" xfId="42614"/>
    <cellStyle name="Normal 2 2 8" xfId="535"/>
    <cellStyle name="Normal 2 2 8 2" xfId="18507"/>
    <cellStyle name="Normal 2 2 8 3" xfId="37122"/>
    <cellStyle name="Normal 2 2 9" xfId="2455"/>
    <cellStyle name="Normal 2 2 9 2" xfId="18508"/>
    <cellStyle name="Normal 2 2 9 3" xfId="45507"/>
    <cellStyle name="Normal 2 2__Form 35" xfId="1889"/>
    <cellStyle name="Normal 2 20" xfId="18509"/>
    <cellStyle name="Normal 2 20 10" xfId="18510"/>
    <cellStyle name="Normal 2 20 11" xfId="18511"/>
    <cellStyle name="Normal 2 20 12" xfId="18512"/>
    <cellStyle name="Normal 2 20 13" xfId="18513"/>
    <cellStyle name="Normal 2 20 14" xfId="18514"/>
    <cellStyle name="Normal 2 20 15" xfId="18515"/>
    <cellStyle name="Normal 2 20 16" xfId="18516"/>
    <cellStyle name="Normal 2 20 17" xfId="18517"/>
    <cellStyle name="Normal 2 20 18" xfId="18518"/>
    <cellStyle name="Normal 2 20 19" xfId="18519"/>
    <cellStyle name="Normal 2 20 2" xfId="18520"/>
    <cellStyle name="Normal 2 20 2 10" xfId="18521"/>
    <cellStyle name="Normal 2 20 2 11" xfId="18522"/>
    <cellStyle name="Normal 2 20 2 12" xfId="18523"/>
    <cellStyle name="Normal 2 20 2 13" xfId="18524"/>
    <cellStyle name="Normal 2 20 2 14" xfId="18525"/>
    <cellStyle name="Normal 2 20 2 15" xfId="18526"/>
    <cellStyle name="Normal 2 20 2 16" xfId="18527"/>
    <cellStyle name="Normal 2 20 2 17" xfId="18528"/>
    <cellStyle name="Normal 2 20 2 18" xfId="18529"/>
    <cellStyle name="Normal 2 20 2 19" xfId="18530"/>
    <cellStyle name="Normal 2 20 2 2" xfId="18531"/>
    <cellStyle name="Normal 2 20 2 2 10" xfId="18532"/>
    <cellStyle name="Normal 2 20 2 2 11" xfId="18533"/>
    <cellStyle name="Normal 2 20 2 2 12" xfId="18534"/>
    <cellStyle name="Normal 2 20 2 2 13" xfId="18535"/>
    <cellStyle name="Normal 2 20 2 2 14" xfId="18536"/>
    <cellStyle name="Normal 2 20 2 2 15" xfId="18537"/>
    <cellStyle name="Normal 2 20 2 2 16" xfId="18538"/>
    <cellStyle name="Normal 2 20 2 2 17" xfId="18539"/>
    <cellStyle name="Normal 2 20 2 2 18" xfId="18540"/>
    <cellStyle name="Normal 2 20 2 2 19" xfId="18541"/>
    <cellStyle name="Normal 2 20 2 2 2" xfId="18542"/>
    <cellStyle name="Normal 2 20 2 2 2 10" xfId="18543"/>
    <cellStyle name="Normal 2 20 2 2 2 11" xfId="18544"/>
    <cellStyle name="Normal 2 20 2 2 2 12" xfId="18545"/>
    <cellStyle name="Normal 2 20 2 2 2 13" xfId="18546"/>
    <cellStyle name="Normal 2 20 2 2 2 14" xfId="18547"/>
    <cellStyle name="Normal 2 20 2 2 2 15" xfId="18548"/>
    <cellStyle name="Normal 2 20 2 2 2 16" xfId="18549"/>
    <cellStyle name="Normal 2 20 2 2 2 17" xfId="18550"/>
    <cellStyle name="Normal 2 20 2 2 2 18" xfId="18551"/>
    <cellStyle name="Normal 2 20 2 2 2 19" xfId="18552"/>
    <cellStyle name="Normal 2 20 2 2 2 2" xfId="18553"/>
    <cellStyle name="Normal 2 20 2 2 2 20" xfId="18554"/>
    <cellStyle name="Normal 2 20 2 2 2 21" xfId="18555"/>
    <cellStyle name="Normal 2 20 2 2 2 22" xfId="18556"/>
    <cellStyle name="Normal 2 20 2 2 2 23" xfId="18557"/>
    <cellStyle name="Normal 2 20 2 2 2 24" xfId="18558"/>
    <cellStyle name="Normal 2 20 2 2 2 25" xfId="18559"/>
    <cellStyle name="Normal 2 20 2 2 2 26" xfId="18560"/>
    <cellStyle name="Normal 2 20 2 2 2 3" xfId="18561"/>
    <cellStyle name="Normal 2 20 2 2 2 4" xfId="18562"/>
    <cellStyle name="Normal 2 20 2 2 2 5" xfId="18563"/>
    <cellStyle name="Normal 2 20 2 2 2 6" xfId="18564"/>
    <cellStyle name="Normal 2 20 2 2 2 7" xfId="18565"/>
    <cellStyle name="Normal 2 20 2 2 2 8" xfId="18566"/>
    <cellStyle name="Normal 2 20 2 2 2 9" xfId="18567"/>
    <cellStyle name="Normal 2 20 2 2 20" xfId="18568"/>
    <cellStyle name="Normal 2 20 2 2 21" xfId="18569"/>
    <cellStyle name="Normal 2 20 2 2 22" xfId="18570"/>
    <cellStyle name="Normal 2 20 2 2 23" xfId="18571"/>
    <cellStyle name="Normal 2 20 2 2 24" xfId="18572"/>
    <cellStyle name="Normal 2 20 2 2 25" xfId="18573"/>
    <cellStyle name="Normal 2 20 2 2 26" xfId="18574"/>
    <cellStyle name="Normal 2 20 2 2 27" xfId="18575"/>
    <cellStyle name="Normal 2 20 2 2 3" xfId="18576"/>
    <cellStyle name="Normal 2 20 2 2 4" xfId="18577"/>
    <cellStyle name="Normal 2 20 2 2 5" xfId="18578"/>
    <cellStyle name="Normal 2 20 2 2 6" xfId="18579"/>
    <cellStyle name="Normal 2 20 2 2 7" xfId="18580"/>
    <cellStyle name="Normal 2 20 2 2 8" xfId="18581"/>
    <cellStyle name="Normal 2 20 2 2 9" xfId="18582"/>
    <cellStyle name="Normal 2 20 2 20" xfId="18583"/>
    <cellStyle name="Normal 2 20 2 21" xfId="18584"/>
    <cellStyle name="Normal 2 20 2 22" xfId="18585"/>
    <cellStyle name="Normal 2 20 2 23" xfId="18586"/>
    <cellStyle name="Normal 2 20 2 24" xfId="18587"/>
    <cellStyle name="Normal 2 20 2 25" xfId="18588"/>
    <cellStyle name="Normal 2 20 2 26" xfId="18589"/>
    <cellStyle name="Normal 2 20 2 27" xfId="18590"/>
    <cellStyle name="Normal 2 20 2 28" xfId="18591"/>
    <cellStyle name="Normal 2 20 2 29" xfId="18592"/>
    <cellStyle name="Normal 2 20 2 3" xfId="18593"/>
    <cellStyle name="Normal 2 20 2 30" xfId="18594"/>
    <cellStyle name="Normal 2 20 2 31" xfId="18595"/>
    <cellStyle name="Normal 2 20 2 32" xfId="18596"/>
    <cellStyle name="Normal 2 20 2 33" xfId="18597"/>
    <cellStyle name="Normal 2 20 2 34" xfId="18598"/>
    <cellStyle name="Normal 2 20 2 35" xfId="18599"/>
    <cellStyle name="Normal 2 20 2 36" xfId="18600"/>
    <cellStyle name="Normal 2 20 2 37" xfId="18601"/>
    <cellStyle name="Normal 2 20 2 4" xfId="18602"/>
    <cellStyle name="Normal 2 20 2 5" xfId="18603"/>
    <cellStyle name="Normal 2 20 2 6" xfId="18604"/>
    <cellStyle name="Normal 2 20 2 7" xfId="18605"/>
    <cellStyle name="Normal 2 20 2 8" xfId="18606"/>
    <cellStyle name="Normal 2 20 2 9" xfId="18607"/>
    <cellStyle name="Normal 2 20 20" xfId="18608"/>
    <cellStyle name="Normal 2 20 21" xfId="18609"/>
    <cellStyle name="Normal 2 20 22" xfId="18610"/>
    <cellStyle name="Normal 2 20 23" xfId="18611"/>
    <cellStyle name="Normal 2 20 24" xfId="18612"/>
    <cellStyle name="Normal 2 20 25" xfId="18613"/>
    <cellStyle name="Normal 2 20 26" xfId="18614"/>
    <cellStyle name="Normal 2 20 27" xfId="18615"/>
    <cellStyle name="Normal 2 20 28" xfId="18616"/>
    <cellStyle name="Normal 2 20 29" xfId="18617"/>
    <cellStyle name="Normal 2 20 3" xfId="18618"/>
    <cellStyle name="Normal 2 20 3 10" xfId="18619"/>
    <cellStyle name="Normal 2 20 3 11" xfId="18620"/>
    <cellStyle name="Normal 2 20 3 12" xfId="18621"/>
    <cellStyle name="Normal 2 20 3 13" xfId="18622"/>
    <cellStyle name="Normal 2 20 3 2" xfId="18623"/>
    <cellStyle name="Normal 2 20 3 2 10" xfId="18624"/>
    <cellStyle name="Normal 2 20 3 2 11" xfId="18625"/>
    <cellStyle name="Normal 2 20 3 2 12" xfId="18626"/>
    <cellStyle name="Normal 2 20 3 2 13" xfId="18627"/>
    <cellStyle name="Normal 2 20 3 2 2" xfId="18628"/>
    <cellStyle name="Normal 2 20 3 2 3" xfId="18629"/>
    <cellStyle name="Normal 2 20 3 2 4" xfId="18630"/>
    <cellStyle name="Normal 2 20 3 2 5" xfId="18631"/>
    <cellStyle name="Normal 2 20 3 2 6" xfId="18632"/>
    <cellStyle name="Normal 2 20 3 2 7" xfId="18633"/>
    <cellStyle name="Normal 2 20 3 2 8" xfId="18634"/>
    <cellStyle name="Normal 2 20 3 2 9" xfId="18635"/>
    <cellStyle name="Normal 2 20 3 3" xfId="18636"/>
    <cellStyle name="Normal 2 20 3 4" xfId="18637"/>
    <cellStyle name="Normal 2 20 3 5" xfId="18638"/>
    <cellStyle name="Normal 2 20 3 6" xfId="18639"/>
    <cellStyle name="Normal 2 20 3 7" xfId="18640"/>
    <cellStyle name="Normal 2 20 3 8" xfId="18641"/>
    <cellStyle name="Normal 2 20 3 9" xfId="18642"/>
    <cellStyle name="Normal 2 20 30" xfId="18643"/>
    <cellStyle name="Normal 2 20 31" xfId="18644"/>
    <cellStyle name="Normal 2 20 32" xfId="18645"/>
    <cellStyle name="Normal 2 20 33" xfId="18646"/>
    <cellStyle name="Normal 2 20 34" xfId="18647"/>
    <cellStyle name="Normal 2 20 35" xfId="18648"/>
    <cellStyle name="Normal 2 20 36" xfId="18649"/>
    <cellStyle name="Normal 2 20 37" xfId="18650"/>
    <cellStyle name="Normal 2 20 38" xfId="37341"/>
    <cellStyle name="Normal 2 20 4" xfId="18651"/>
    <cellStyle name="Normal 2 20 40" xfId="18652"/>
    <cellStyle name="Normal 2 20 5" xfId="18653"/>
    <cellStyle name="Normal 2 20 6" xfId="18654"/>
    <cellStyle name="Normal 2 20 7" xfId="18655"/>
    <cellStyle name="Normal 2 20 8" xfId="18656"/>
    <cellStyle name="Normal 2 20 9" xfId="18657"/>
    <cellStyle name="Normal 2 21" xfId="18658"/>
    <cellStyle name="Normal 2 21 10" xfId="18659"/>
    <cellStyle name="Normal 2 21 11" xfId="18660"/>
    <cellStyle name="Normal 2 21 12" xfId="18661"/>
    <cellStyle name="Normal 2 21 13" xfId="18662"/>
    <cellStyle name="Normal 2 21 14" xfId="18663"/>
    <cellStyle name="Normal 2 21 15" xfId="18664"/>
    <cellStyle name="Normal 2 21 16" xfId="18665"/>
    <cellStyle name="Normal 2 21 17" xfId="18666"/>
    <cellStyle name="Normal 2 21 18" xfId="18667"/>
    <cellStyle name="Normal 2 21 19" xfId="18668"/>
    <cellStyle name="Normal 2 21 2" xfId="18669"/>
    <cellStyle name="Normal 2 21 20" xfId="18670"/>
    <cellStyle name="Normal 2 21 21" xfId="18671"/>
    <cellStyle name="Normal 2 21 22" xfId="18672"/>
    <cellStyle name="Normal 2 21 23" xfId="18673"/>
    <cellStyle name="Normal 2 21 24" xfId="18674"/>
    <cellStyle name="Normal 2 21 25" xfId="18675"/>
    <cellStyle name="Normal 2 21 26" xfId="18676"/>
    <cellStyle name="Normal 2 21 27" xfId="18677"/>
    <cellStyle name="Normal 2 21 28" xfId="18678"/>
    <cellStyle name="Normal 2 21 29" xfId="18679"/>
    <cellStyle name="Normal 2 21 3" xfId="18680"/>
    <cellStyle name="Normal 2 21 30" xfId="18681"/>
    <cellStyle name="Normal 2 21 31" xfId="42180"/>
    <cellStyle name="Normal 2 21 4" xfId="18682"/>
    <cellStyle name="Normal 2 21 5" xfId="18683"/>
    <cellStyle name="Normal 2 21 6" xfId="18684"/>
    <cellStyle name="Normal 2 21 7" xfId="18685"/>
    <cellStyle name="Normal 2 21 8" xfId="18686"/>
    <cellStyle name="Normal 2 21 9" xfId="18687"/>
    <cellStyle name="Normal 2 22" xfId="18688"/>
    <cellStyle name="Normal 2 22 10" xfId="18689"/>
    <cellStyle name="Normal 2 22 11" xfId="18690"/>
    <cellStyle name="Normal 2 22 12" xfId="18691"/>
    <cellStyle name="Normal 2 22 13" xfId="18692"/>
    <cellStyle name="Normal 2 22 14" xfId="18693"/>
    <cellStyle name="Normal 2 22 15" xfId="18694"/>
    <cellStyle name="Normal 2 22 16" xfId="18695"/>
    <cellStyle name="Normal 2 22 17" xfId="18696"/>
    <cellStyle name="Normal 2 22 18" xfId="18697"/>
    <cellStyle name="Normal 2 22 19" xfId="18698"/>
    <cellStyle name="Normal 2 22 2" xfId="18699"/>
    <cellStyle name="Normal 2 22 2 2" xfId="45509"/>
    <cellStyle name="Normal 2 22 2 2 2" xfId="42604"/>
    <cellStyle name="Normal 2 22 2 2 2 2" xfId="47626"/>
    <cellStyle name="Normal 2 22 2 2 2 3" xfId="47721"/>
    <cellStyle name="Normal 2 22 2 2 3" xfId="47757"/>
    <cellStyle name="Normal 2 22 2 2 3 2" xfId="47796"/>
    <cellStyle name="Normal 2 22 2 3" xfId="47720"/>
    <cellStyle name="Normal 2 22 2 4" xfId="47750"/>
    <cellStyle name="Normal 2 22 2 5" xfId="45508"/>
    <cellStyle name="Normal 2 22 20" xfId="18700"/>
    <cellStyle name="Normal 2 22 21" xfId="18701"/>
    <cellStyle name="Normal 2 22 22" xfId="18702"/>
    <cellStyle name="Normal 2 22 23" xfId="18703"/>
    <cellStyle name="Normal 2 22 24" xfId="18704"/>
    <cellStyle name="Normal 2 22 25" xfId="18705"/>
    <cellStyle name="Normal 2 22 26" xfId="18706"/>
    <cellStyle name="Normal 2 22 27" xfId="18707"/>
    <cellStyle name="Normal 2 22 28" xfId="18708"/>
    <cellStyle name="Normal 2 22 29" xfId="18709"/>
    <cellStyle name="Normal 2 22 3" xfId="18710"/>
    <cellStyle name="Normal 2 22 3 2" xfId="45510"/>
    <cellStyle name="Normal 2 22 30" xfId="18711"/>
    <cellStyle name="Normal 2 22 31" xfId="42603"/>
    <cellStyle name="Normal 2 22 4" xfId="18712"/>
    <cellStyle name="Normal 2 22 4 2" xfId="47751"/>
    <cellStyle name="Normal 2 22 4 3" xfId="45511"/>
    <cellStyle name="Normal 2 22 5" xfId="18713"/>
    <cellStyle name="Normal 2 22 5 2" xfId="47627"/>
    <cellStyle name="Normal 2 22 5 3" xfId="47722"/>
    <cellStyle name="Normal 2 22 5 4" xfId="42605"/>
    <cellStyle name="Normal 2 22 6" xfId="18714"/>
    <cellStyle name="Normal 2 22 6 2" xfId="47765"/>
    <cellStyle name="Normal 2 22 6 3" xfId="47625"/>
    <cellStyle name="Normal 2 22 7" xfId="18715"/>
    <cellStyle name="Normal 2 22 7 2" xfId="47702"/>
    <cellStyle name="Normal 2 22 8" xfId="18716"/>
    <cellStyle name="Normal 2 22 8 2" xfId="47733"/>
    <cellStyle name="Normal 2 22 9" xfId="18717"/>
    <cellStyle name="Normal 2 23" xfId="18718"/>
    <cellStyle name="Normal 2 23 10" xfId="18719"/>
    <cellStyle name="Normal 2 23 11" xfId="18720"/>
    <cellStyle name="Normal 2 23 12" xfId="18721"/>
    <cellStyle name="Normal 2 23 13" xfId="18722"/>
    <cellStyle name="Normal 2 23 14" xfId="18723"/>
    <cellStyle name="Normal 2 23 15" xfId="18724"/>
    <cellStyle name="Normal 2 23 16" xfId="18725"/>
    <cellStyle name="Normal 2 23 17" xfId="18726"/>
    <cellStyle name="Normal 2 23 18" xfId="18727"/>
    <cellStyle name="Normal 2 23 19" xfId="18728"/>
    <cellStyle name="Normal 2 23 2" xfId="18729"/>
    <cellStyle name="Normal 2 23 2 2" xfId="18730"/>
    <cellStyle name="Normal 2 23 2 2 2" xfId="18731"/>
    <cellStyle name="Normal 2 23 2 2 3" xfId="18732"/>
    <cellStyle name="Normal 2 23 2 2 4" xfId="18733"/>
    <cellStyle name="Normal 2 23 2 2 5" xfId="18734"/>
    <cellStyle name="Normal 2 23 2 2 6" xfId="18735"/>
    <cellStyle name="Normal 2 23 2 3" xfId="18736"/>
    <cellStyle name="Normal 2 23 2 4" xfId="18737"/>
    <cellStyle name="Normal 2 23 2 5" xfId="18738"/>
    <cellStyle name="Normal 2 23 2 6" xfId="18739"/>
    <cellStyle name="Normal 2 23 20" xfId="18740"/>
    <cellStyle name="Normal 2 23 21" xfId="18741"/>
    <cellStyle name="Normal 2 23 22" xfId="18742"/>
    <cellStyle name="Normal 2 23 23" xfId="18743"/>
    <cellStyle name="Normal 2 23 24" xfId="18744"/>
    <cellStyle name="Normal 2 23 25" xfId="18745"/>
    <cellStyle name="Normal 2 23 26" xfId="18746"/>
    <cellStyle name="Normal 2 23 27" xfId="18747"/>
    <cellStyle name="Normal 2 23 28" xfId="18748"/>
    <cellStyle name="Normal 2 23 29" xfId="18749"/>
    <cellStyle name="Normal 2 23 3" xfId="18750"/>
    <cellStyle name="Normal 2 23 30" xfId="18751"/>
    <cellStyle name="Normal 2 23 31" xfId="45512"/>
    <cellStyle name="Normal 2 23 4" xfId="18752"/>
    <cellStyle name="Normal 2 23 5" xfId="18753"/>
    <cellStyle name="Normal 2 23 6" xfId="18754"/>
    <cellStyle name="Normal 2 23 7" xfId="18755"/>
    <cellStyle name="Normal 2 23 8" xfId="18756"/>
    <cellStyle name="Normal 2 23 9" xfId="18757"/>
    <cellStyle name="Normal 2 24" xfId="18758"/>
    <cellStyle name="Normal 2 24 10" xfId="18759"/>
    <cellStyle name="Normal 2 24 11" xfId="18760"/>
    <cellStyle name="Normal 2 24 12" xfId="18761"/>
    <cellStyle name="Normal 2 24 13" xfId="18762"/>
    <cellStyle name="Normal 2 24 14" xfId="18763"/>
    <cellStyle name="Normal 2 24 15" xfId="18764"/>
    <cellStyle name="Normal 2 24 16" xfId="18765"/>
    <cellStyle name="Normal 2 24 17" xfId="18766"/>
    <cellStyle name="Normal 2 24 18" xfId="18767"/>
    <cellStyle name="Normal 2 24 19" xfId="18768"/>
    <cellStyle name="Normal 2 24 2" xfId="18769"/>
    <cellStyle name="Normal 2 24 2 2" xfId="18770"/>
    <cellStyle name="Normal 2 24 2 2 2" xfId="18771"/>
    <cellStyle name="Normal 2 24 2 2 3" xfId="18772"/>
    <cellStyle name="Normal 2 24 2 2 4" xfId="18773"/>
    <cellStyle name="Normal 2 24 2 2 5" xfId="18774"/>
    <cellStyle name="Normal 2 24 2 2 6" xfId="18775"/>
    <cellStyle name="Normal 2 24 2 3" xfId="18776"/>
    <cellStyle name="Normal 2 24 2 4" xfId="18777"/>
    <cellStyle name="Normal 2 24 2 5" xfId="18778"/>
    <cellStyle name="Normal 2 24 2 6" xfId="18779"/>
    <cellStyle name="Normal 2 24 20" xfId="18780"/>
    <cellStyle name="Normal 2 24 21" xfId="18781"/>
    <cellStyle name="Normal 2 24 22" xfId="18782"/>
    <cellStyle name="Normal 2 24 23" xfId="18783"/>
    <cellStyle name="Normal 2 24 24" xfId="18784"/>
    <cellStyle name="Normal 2 24 25" xfId="18785"/>
    <cellStyle name="Normal 2 24 26" xfId="18786"/>
    <cellStyle name="Normal 2 24 27" xfId="18787"/>
    <cellStyle name="Normal 2 24 28" xfId="18788"/>
    <cellStyle name="Normal 2 24 29" xfId="18789"/>
    <cellStyle name="Normal 2 24 3" xfId="18790"/>
    <cellStyle name="Normal 2 24 30" xfId="45513"/>
    <cellStyle name="Normal 2 24 4" xfId="18791"/>
    <cellStyle name="Normal 2 24 5" xfId="18792"/>
    <cellStyle name="Normal 2 24 6" xfId="18793"/>
    <cellStyle name="Normal 2 24 7" xfId="18794"/>
    <cellStyle name="Normal 2 24 8" xfId="18795"/>
    <cellStyle name="Normal 2 24 9" xfId="18796"/>
    <cellStyle name="Normal 2 25" xfId="18797"/>
    <cellStyle name="Normal 2 25 10" xfId="18798"/>
    <cellStyle name="Normal 2 25 11" xfId="18799"/>
    <cellStyle name="Normal 2 25 12" xfId="18800"/>
    <cellStyle name="Normal 2 25 13" xfId="18801"/>
    <cellStyle name="Normal 2 25 14" xfId="18802"/>
    <cellStyle name="Normal 2 25 15" xfId="18803"/>
    <cellStyle name="Normal 2 25 16" xfId="18804"/>
    <cellStyle name="Normal 2 25 17" xfId="18805"/>
    <cellStyle name="Normal 2 25 18" xfId="18806"/>
    <cellStyle name="Normal 2 25 19" xfId="18807"/>
    <cellStyle name="Normal 2 25 2" xfId="18808"/>
    <cellStyle name="Normal 2 25 2 2" xfId="18809"/>
    <cellStyle name="Normal 2 25 2 2 2" xfId="18810"/>
    <cellStyle name="Normal 2 25 2 2 3" xfId="18811"/>
    <cellStyle name="Normal 2 25 2 2 4" xfId="18812"/>
    <cellStyle name="Normal 2 25 2 2 5" xfId="18813"/>
    <cellStyle name="Normal 2 25 2 2 6" xfId="18814"/>
    <cellStyle name="Normal 2 25 2 3" xfId="18815"/>
    <cellStyle name="Normal 2 25 2 4" xfId="18816"/>
    <cellStyle name="Normal 2 25 2 5" xfId="18817"/>
    <cellStyle name="Normal 2 25 2 6" xfId="18818"/>
    <cellStyle name="Normal 2 25 20" xfId="18819"/>
    <cellStyle name="Normal 2 25 21" xfId="18820"/>
    <cellStyle name="Normal 2 25 22" xfId="18821"/>
    <cellStyle name="Normal 2 25 23" xfId="18822"/>
    <cellStyle name="Normal 2 25 24" xfId="18823"/>
    <cellStyle name="Normal 2 25 25" xfId="18824"/>
    <cellStyle name="Normal 2 25 26" xfId="18825"/>
    <cellStyle name="Normal 2 25 27" xfId="18826"/>
    <cellStyle name="Normal 2 25 28" xfId="18827"/>
    <cellStyle name="Normal 2 25 29" xfId="18828"/>
    <cellStyle name="Normal 2 25 3" xfId="18829"/>
    <cellStyle name="Normal 2 25 30" xfId="18830"/>
    <cellStyle name="Normal 2 25 31" xfId="42281"/>
    <cellStyle name="Normal 2 25 4" xfId="18831"/>
    <cellStyle name="Normal 2 25 5" xfId="18832"/>
    <cellStyle name="Normal 2 25 6" xfId="18833"/>
    <cellStyle name="Normal 2 25 7" xfId="18834"/>
    <cellStyle name="Normal 2 25 8" xfId="18835"/>
    <cellStyle name="Normal 2 25 9" xfId="18836"/>
    <cellStyle name="Normal 2 26" xfId="18837"/>
    <cellStyle name="Normal 2 26 10" xfId="18838"/>
    <cellStyle name="Normal 2 26 11" xfId="18839"/>
    <cellStyle name="Normal 2 26 12" xfId="18840"/>
    <cellStyle name="Normal 2 26 13" xfId="18841"/>
    <cellStyle name="Normal 2 26 14" xfId="18842"/>
    <cellStyle name="Normal 2 26 15" xfId="18843"/>
    <cellStyle name="Normal 2 26 16" xfId="18844"/>
    <cellStyle name="Normal 2 26 17" xfId="18845"/>
    <cellStyle name="Normal 2 26 18" xfId="18846"/>
    <cellStyle name="Normal 2 26 19" xfId="18847"/>
    <cellStyle name="Normal 2 26 2" xfId="18848"/>
    <cellStyle name="Normal 2 26 2 2" xfId="18849"/>
    <cellStyle name="Normal 2 26 2 2 2" xfId="18850"/>
    <cellStyle name="Normal 2 26 2 2 3" xfId="18851"/>
    <cellStyle name="Normal 2 26 2 2 4" xfId="18852"/>
    <cellStyle name="Normal 2 26 2 2 5" xfId="18853"/>
    <cellStyle name="Normal 2 26 2 2 6" xfId="18854"/>
    <cellStyle name="Normal 2 26 2 3" xfId="18855"/>
    <cellStyle name="Normal 2 26 2 4" xfId="18856"/>
    <cellStyle name="Normal 2 26 2 5" xfId="18857"/>
    <cellStyle name="Normal 2 26 2 6" xfId="18858"/>
    <cellStyle name="Normal 2 26 20" xfId="18859"/>
    <cellStyle name="Normal 2 26 21" xfId="18860"/>
    <cellStyle name="Normal 2 26 22" xfId="18861"/>
    <cellStyle name="Normal 2 26 23" xfId="18862"/>
    <cellStyle name="Normal 2 26 24" xfId="18863"/>
    <cellStyle name="Normal 2 26 25" xfId="18864"/>
    <cellStyle name="Normal 2 26 26" xfId="18865"/>
    <cellStyle name="Normal 2 26 27" xfId="45514"/>
    <cellStyle name="Normal 2 26 3" xfId="18866"/>
    <cellStyle name="Normal 2 26 4" xfId="18867"/>
    <cellStyle name="Normal 2 26 5" xfId="18868"/>
    <cellStyle name="Normal 2 26 6" xfId="18869"/>
    <cellStyle name="Normal 2 26 7" xfId="18870"/>
    <cellStyle name="Normal 2 26 8" xfId="18871"/>
    <cellStyle name="Normal 2 26 9" xfId="18872"/>
    <cellStyle name="Normal 2 27" xfId="18873"/>
    <cellStyle name="Normal 2 27 10" xfId="18874"/>
    <cellStyle name="Normal 2 27 11" xfId="18875"/>
    <cellStyle name="Normal 2 27 12" xfId="18876"/>
    <cellStyle name="Normal 2 27 13" xfId="18877"/>
    <cellStyle name="Normal 2 27 14" xfId="18878"/>
    <cellStyle name="Normal 2 27 15" xfId="18879"/>
    <cellStyle name="Normal 2 27 16" xfId="18880"/>
    <cellStyle name="Normal 2 27 17" xfId="18881"/>
    <cellStyle name="Normal 2 27 18" xfId="18882"/>
    <cellStyle name="Normal 2 27 19" xfId="18883"/>
    <cellStyle name="Normal 2 27 2" xfId="18884"/>
    <cellStyle name="Normal 2 27 2 2" xfId="18885"/>
    <cellStyle name="Normal 2 27 2 2 2" xfId="18886"/>
    <cellStyle name="Normal 2 27 2 2 3" xfId="18887"/>
    <cellStyle name="Normal 2 27 2 2 4" xfId="18888"/>
    <cellStyle name="Normal 2 27 2 2 5" xfId="18889"/>
    <cellStyle name="Normal 2 27 2 2 6" xfId="18890"/>
    <cellStyle name="Normal 2 27 2 3" xfId="18891"/>
    <cellStyle name="Normal 2 27 2 4" xfId="18892"/>
    <cellStyle name="Normal 2 27 2 5" xfId="18893"/>
    <cellStyle name="Normal 2 27 2 6" xfId="18894"/>
    <cellStyle name="Normal 2 27 20" xfId="18895"/>
    <cellStyle name="Normal 2 27 21" xfId="18896"/>
    <cellStyle name="Normal 2 27 22" xfId="18897"/>
    <cellStyle name="Normal 2 27 23" xfId="18898"/>
    <cellStyle name="Normal 2 27 24" xfId="18899"/>
    <cellStyle name="Normal 2 27 25" xfId="18900"/>
    <cellStyle name="Normal 2 27 26" xfId="18901"/>
    <cellStyle name="Normal 2 27 27" xfId="18902"/>
    <cellStyle name="Normal 2 27 28" xfId="45515"/>
    <cellStyle name="Normal 2 27 3" xfId="18903"/>
    <cellStyle name="Normal 2 27 4" xfId="18904"/>
    <cellStyle name="Normal 2 27 5" xfId="18905"/>
    <cellStyle name="Normal 2 27 6" xfId="18906"/>
    <cellStyle name="Normal 2 27 7" xfId="18907"/>
    <cellStyle name="Normal 2 27 8" xfId="18908"/>
    <cellStyle name="Normal 2 27 9" xfId="18909"/>
    <cellStyle name="Normal 2 28" xfId="18910"/>
    <cellStyle name="Normal 2 28 10" xfId="18911"/>
    <cellStyle name="Normal 2 28 11" xfId="18912"/>
    <cellStyle name="Normal 2 28 12" xfId="18913"/>
    <cellStyle name="Normal 2 28 13" xfId="18914"/>
    <cellStyle name="Normal 2 28 14" xfId="18915"/>
    <cellStyle name="Normal 2 28 15" xfId="18916"/>
    <cellStyle name="Normal 2 28 16" xfId="18917"/>
    <cellStyle name="Normal 2 28 17" xfId="18918"/>
    <cellStyle name="Normal 2 28 18" xfId="18919"/>
    <cellStyle name="Normal 2 28 19" xfId="18920"/>
    <cellStyle name="Normal 2 28 2" xfId="18921"/>
    <cellStyle name="Normal 2 28 2 2" xfId="18922"/>
    <cellStyle name="Normal 2 28 2 2 2" xfId="18923"/>
    <cellStyle name="Normal 2 28 2 2 3" xfId="18924"/>
    <cellStyle name="Normal 2 28 2 2 4" xfId="18925"/>
    <cellStyle name="Normal 2 28 2 2 5" xfId="18926"/>
    <cellStyle name="Normal 2 28 2 2 6" xfId="18927"/>
    <cellStyle name="Normal 2 28 2 3" xfId="18928"/>
    <cellStyle name="Normal 2 28 2 4" xfId="18929"/>
    <cellStyle name="Normal 2 28 2 5" xfId="18930"/>
    <cellStyle name="Normal 2 28 2 6" xfId="18931"/>
    <cellStyle name="Normal 2 28 20" xfId="18932"/>
    <cellStyle name="Normal 2 28 21" xfId="18933"/>
    <cellStyle name="Normal 2 28 22" xfId="18934"/>
    <cellStyle name="Normal 2 28 23" xfId="18935"/>
    <cellStyle name="Normal 2 28 24" xfId="18936"/>
    <cellStyle name="Normal 2 28 25" xfId="18937"/>
    <cellStyle name="Normal 2 28 26" xfId="18938"/>
    <cellStyle name="Normal 2 28 27" xfId="45516"/>
    <cellStyle name="Normal 2 28 3" xfId="18939"/>
    <cellStyle name="Normal 2 28 4" xfId="18940"/>
    <cellStyle name="Normal 2 28 5" xfId="18941"/>
    <cellStyle name="Normal 2 28 6" xfId="18942"/>
    <cellStyle name="Normal 2 28 7" xfId="18943"/>
    <cellStyle name="Normal 2 28 8" xfId="18944"/>
    <cellStyle name="Normal 2 28 9" xfId="18945"/>
    <cellStyle name="Normal 2 29" xfId="18946"/>
    <cellStyle name="Normal 2 29 10" xfId="18947"/>
    <cellStyle name="Normal 2 29 11" xfId="18948"/>
    <cellStyle name="Normal 2 29 12" xfId="18949"/>
    <cellStyle name="Normal 2 29 13" xfId="18950"/>
    <cellStyle name="Normal 2 29 14" xfId="18951"/>
    <cellStyle name="Normal 2 29 15" xfId="18952"/>
    <cellStyle name="Normal 2 29 16" xfId="18953"/>
    <cellStyle name="Normal 2 29 17" xfId="18954"/>
    <cellStyle name="Normal 2 29 18" xfId="18955"/>
    <cellStyle name="Normal 2 29 19" xfId="18956"/>
    <cellStyle name="Normal 2 29 2" xfId="18957"/>
    <cellStyle name="Normal 2 29 2 2" xfId="18958"/>
    <cellStyle name="Normal 2 29 2 2 2" xfId="18959"/>
    <cellStyle name="Normal 2 29 2 2 3" xfId="18960"/>
    <cellStyle name="Normal 2 29 2 2 4" xfId="18961"/>
    <cellStyle name="Normal 2 29 2 2 5" xfId="18962"/>
    <cellStyle name="Normal 2 29 2 2 6" xfId="18963"/>
    <cellStyle name="Normal 2 29 2 3" xfId="18964"/>
    <cellStyle name="Normal 2 29 2 4" xfId="18965"/>
    <cellStyle name="Normal 2 29 2 5" xfId="18966"/>
    <cellStyle name="Normal 2 29 2 6" xfId="18967"/>
    <cellStyle name="Normal 2 29 20" xfId="18968"/>
    <cellStyle name="Normal 2 29 21" xfId="18969"/>
    <cellStyle name="Normal 2 29 22" xfId="18970"/>
    <cellStyle name="Normal 2 29 23" xfId="18971"/>
    <cellStyle name="Normal 2 29 24" xfId="18972"/>
    <cellStyle name="Normal 2 29 25" xfId="18973"/>
    <cellStyle name="Normal 2 29 26" xfId="18974"/>
    <cellStyle name="Normal 2 29 27" xfId="45517"/>
    <cellStyle name="Normal 2 29 3" xfId="18975"/>
    <cellStyle name="Normal 2 29 4" xfId="18976"/>
    <cellStyle name="Normal 2 29 5" xfId="18977"/>
    <cellStyle name="Normal 2 29 6" xfId="18978"/>
    <cellStyle name="Normal 2 29 7" xfId="18979"/>
    <cellStyle name="Normal 2 29 8" xfId="18980"/>
    <cellStyle name="Normal 2 29 9" xfId="18981"/>
    <cellStyle name="Normal 2 3" xfId="290"/>
    <cellStyle name="Normal 2 3 10" xfId="18982"/>
    <cellStyle name="Normal 2 3 10 2" xfId="36527"/>
    <cellStyle name="Normal 2 3 11" xfId="18983"/>
    <cellStyle name="Normal 2 3 12" xfId="18984"/>
    <cellStyle name="Normal 2 3 13" xfId="18985"/>
    <cellStyle name="Normal 2 3 14" xfId="18986"/>
    <cellStyle name="Normal 2 3 15" xfId="18987"/>
    <cellStyle name="Normal 2 3 16" xfId="18988"/>
    <cellStyle name="Normal 2 3 17" xfId="18989"/>
    <cellStyle name="Normal 2 3 18" xfId="18990"/>
    <cellStyle name="Normal 2 3 19" xfId="18991"/>
    <cellStyle name="Normal 2 3 2" xfId="1890"/>
    <cellStyle name="Normal 2 3 2 10" xfId="18992"/>
    <cellStyle name="Normal 2 3 2 10 2" xfId="39025"/>
    <cellStyle name="Normal 2 3 2 11" xfId="18993"/>
    <cellStyle name="Normal 2 3 2 12" xfId="18994"/>
    <cellStyle name="Normal 2 3 2 13" xfId="18995"/>
    <cellStyle name="Normal 2 3 2 14" xfId="18996"/>
    <cellStyle name="Normal 2 3 2 15" xfId="18997"/>
    <cellStyle name="Normal 2 3 2 16" xfId="18998"/>
    <cellStyle name="Normal 2 3 2 17" xfId="18999"/>
    <cellStyle name="Normal 2 3 2 18" xfId="19000"/>
    <cellStyle name="Normal 2 3 2 19" xfId="19001"/>
    <cellStyle name="Normal 2 3 2 2" xfId="1891"/>
    <cellStyle name="Normal 2 3 2 2 10" xfId="19003"/>
    <cellStyle name="Normal 2 3 2 2 11" xfId="19004"/>
    <cellStyle name="Normal 2 3 2 2 12" xfId="19005"/>
    <cellStyle name="Normal 2 3 2 2 13" xfId="19006"/>
    <cellStyle name="Normal 2 3 2 2 14" xfId="19007"/>
    <cellStyle name="Normal 2 3 2 2 15" xfId="19008"/>
    <cellStyle name="Normal 2 3 2 2 16" xfId="19009"/>
    <cellStyle name="Normal 2 3 2 2 17" xfId="19010"/>
    <cellStyle name="Normal 2 3 2 2 18" xfId="19011"/>
    <cellStyle name="Normal 2 3 2 2 19" xfId="19012"/>
    <cellStyle name="Normal 2 3 2 2 2" xfId="19013"/>
    <cellStyle name="Normal 2 3 2 2 2 10" xfId="19014"/>
    <cellStyle name="Normal 2 3 2 2 2 11" xfId="19015"/>
    <cellStyle name="Normal 2 3 2 2 2 12" xfId="19016"/>
    <cellStyle name="Normal 2 3 2 2 2 13" xfId="19017"/>
    <cellStyle name="Normal 2 3 2 2 2 14" xfId="19018"/>
    <cellStyle name="Normal 2 3 2 2 2 15" xfId="19019"/>
    <cellStyle name="Normal 2 3 2 2 2 16" xfId="19020"/>
    <cellStyle name="Normal 2 3 2 2 2 17" xfId="19021"/>
    <cellStyle name="Normal 2 3 2 2 2 18" xfId="19022"/>
    <cellStyle name="Normal 2 3 2 2 2 19" xfId="19023"/>
    <cellStyle name="Normal 2 3 2 2 2 2" xfId="19024"/>
    <cellStyle name="Normal 2 3 2 2 2 2 10" xfId="19025"/>
    <cellStyle name="Normal 2 3 2 2 2 2 11" xfId="19026"/>
    <cellStyle name="Normal 2 3 2 2 2 2 12" xfId="19027"/>
    <cellStyle name="Normal 2 3 2 2 2 2 13" xfId="19028"/>
    <cellStyle name="Normal 2 3 2 2 2 2 14" xfId="19029"/>
    <cellStyle name="Normal 2 3 2 2 2 2 15" xfId="19030"/>
    <cellStyle name="Normal 2 3 2 2 2 2 16" xfId="19031"/>
    <cellStyle name="Normal 2 3 2 2 2 2 17" xfId="19032"/>
    <cellStyle name="Normal 2 3 2 2 2 2 18" xfId="19033"/>
    <cellStyle name="Normal 2 3 2 2 2 2 19" xfId="19034"/>
    <cellStyle name="Normal 2 3 2 2 2 2 2" xfId="19035"/>
    <cellStyle name="Normal 2 3 2 2 2 2 20" xfId="19036"/>
    <cellStyle name="Normal 2 3 2 2 2 2 21" xfId="19037"/>
    <cellStyle name="Normal 2 3 2 2 2 2 22" xfId="19038"/>
    <cellStyle name="Normal 2 3 2 2 2 2 23" xfId="19039"/>
    <cellStyle name="Normal 2 3 2 2 2 2 24" xfId="19040"/>
    <cellStyle name="Normal 2 3 2 2 2 2 25" xfId="19041"/>
    <cellStyle name="Normal 2 3 2 2 2 2 26" xfId="19042"/>
    <cellStyle name="Normal 2 3 2 2 2 2 3" xfId="19043"/>
    <cellStyle name="Normal 2 3 2 2 2 2 4" xfId="19044"/>
    <cellStyle name="Normal 2 3 2 2 2 2 5" xfId="19045"/>
    <cellStyle name="Normal 2 3 2 2 2 2 6" xfId="19046"/>
    <cellStyle name="Normal 2 3 2 2 2 2 7" xfId="19047"/>
    <cellStyle name="Normal 2 3 2 2 2 2 8" xfId="19048"/>
    <cellStyle name="Normal 2 3 2 2 2 2 9" xfId="19049"/>
    <cellStyle name="Normal 2 3 2 2 2 20" xfId="19050"/>
    <cellStyle name="Normal 2 3 2 2 2 21" xfId="19051"/>
    <cellStyle name="Normal 2 3 2 2 2 22" xfId="19052"/>
    <cellStyle name="Normal 2 3 2 2 2 23" xfId="19053"/>
    <cellStyle name="Normal 2 3 2 2 2 24" xfId="19054"/>
    <cellStyle name="Normal 2 3 2 2 2 25" xfId="19055"/>
    <cellStyle name="Normal 2 3 2 2 2 26" xfId="19056"/>
    <cellStyle name="Normal 2 3 2 2 2 27" xfId="19057"/>
    <cellStyle name="Normal 2 3 2 2 2 3" xfId="19058"/>
    <cellStyle name="Normal 2 3 2 2 2 4" xfId="19059"/>
    <cellStyle name="Normal 2 3 2 2 2 5" xfId="19060"/>
    <cellStyle name="Normal 2 3 2 2 2 6" xfId="19061"/>
    <cellStyle name="Normal 2 3 2 2 2 7" xfId="19062"/>
    <cellStyle name="Normal 2 3 2 2 2 8" xfId="19063"/>
    <cellStyle name="Normal 2 3 2 2 2 9" xfId="19064"/>
    <cellStyle name="Normal 2 3 2 2 20" xfId="19065"/>
    <cellStyle name="Normal 2 3 2 2 21" xfId="19066"/>
    <cellStyle name="Normal 2 3 2 2 22" xfId="19067"/>
    <cellStyle name="Normal 2 3 2 2 23" xfId="19068"/>
    <cellStyle name="Normal 2 3 2 2 24" xfId="19069"/>
    <cellStyle name="Normal 2 3 2 2 25" xfId="19070"/>
    <cellStyle name="Normal 2 3 2 2 26" xfId="19071"/>
    <cellStyle name="Normal 2 3 2 2 27" xfId="19072"/>
    <cellStyle name="Normal 2 3 2 2 28" xfId="19073"/>
    <cellStyle name="Normal 2 3 2 2 29" xfId="19074"/>
    <cellStyle name="Normal 2 3 2 2 3" xfId="19075"/>
    <cellStyle name="Normal 2 3 2 2 30" xfId="19076"/>
    <cellStyle name="Normal 2 3 2 2 31" xfId="19077"/>
    <cellStyle name="Normal 2 3 2 2 32" xfId="19078"/>
    <cellStyle name="Normal 2 3 2 2 33" xfId="19079"/>
    <cellStyle name="Normal 2 3 2 2 34" xfId="19080"/>
    <cellStyle name="Normal 2 3 2 2 35" xfId="19081"/>
    <cellStyle name="Normal 2 3 2 2 36" xfId="19082"/>
    <cellStyle name="Normal 2 3 2 2 37" xfId="19083"/>
    <cellStyle name="Normal 2 3 2 2 38" xfId="19002"/>
    <cellStyle name="Normal 2 3 2 2 4" xfId="19084"/>
    <cellStyle name="Normal 2 3 2 2 5" xfId="19085"/>
    <cellStyle name="Normal 2 3 2 2 6" xfId="19086"/>
    <cellStyle name="Normal 2 3 2 2 7" xfId="19087"/>
    <cellStyle name="Normal 2 3 2 2 8" xfId="19088"/>
    <cellStyle name="Normal 2 3 2 2 9" xfId="19089"/>
    <cellStyle name="Normal 2 3 2 20" xfId="19090"/>
    <cellStyle name="Normal 2 3 2 21" xfId="19091"/>
    <cellStyle name="Normal 2 3 2 22" xfId="19092"/>
    <cellStyle name="Normal 2 3 2 23" xfId="19093"/>
    <cellStyle name="Normal 2 3 2 24" xfId="19094"/>
    <cellStyle name="Normal 2 3 2 25" xfId="19095"/>
    <cellStyle name="Normal 2 3 2 26" xfId="19096"/>
    <cellStyle name="Normal 2 3 2 27" xfId="19097"/>
    <cellStyle name="Normal 2 3 2 28" xfId="19098"/>
    <cellStyle name="Normal 2 3 2 29" xfId="19099"/>
    <cellStyle name="Normal 2 3 2 3" xfId="1892"/>
    <cellStyle name="Normal 2 3 2 3 10" xfId="19101"/>
    <cellStyle name="Normal 2 3 2 3 11" xfId="19102"/>
    <cellStyle name="Normal 2 3 2 3 12" xfId="19103"/>
    <cellStyle name="Normal 2 3 2 3 13" xfId="19104"/>
    <cellStyle name="Normal 2 3 2 3 14" xfId="19100"/>
    <cellStyle name="Normal 2 3 2 3 2" xfId="19105"/>
    <cellStyle name="Normal 2 3 2 3 2 10" xfId="19106"/>
    <cellStyle name="Normal 2 3 2 3 2 11" xfId="19107"/>
    <cellStyle name="Normal 2 3 2 3 2 12" xfId="19108"/>
    <cellStyle name="Normal 2 3 2 3 2 13" xfId="19109"/>
    <cellStyle name="Normal 2 3 2 3 2 2" xfId="19110"/>
    <cellStyle name="Normal 2 3 2 3 2 3" xfId="19111"/>
    <cellStyle name="Normal 2 3 2 3 2 4" xfId="19112"/>
    <cellStyle name="Normal 2 3 2 3 2 5" xfId="19113"/>
    <cellStyle name="Normal 2 3 2 3 2 6" xfId="19114"/>
    <cellStyle name="Normal 2 3 2 3 2 7" xfId="19115"/>
    <cellStyle name="Normal 2 3 2 3 2 8" xfId="19116"/>
    <cellStyle name="Normal 2 3 2 3 2 9" xfId="19117"/>
    <cellStyle name="Normal 2 3 2 3 3" xfId="19118"/>
    <cellStyle name="Normal 2 3 2 3 4" xfId="19119"/>
    <cellStyle name="Normal 2 3 2 3 5" xfId="19120"/>
    <cellStyle name="Normal 2 3 2 3 6" xfId="19121"/>
    <cellStyle name="Normal 2 3 2 3 7" xfId="19122"/>
    <cellStyle name="Normal 2 3 2 3 8" xfId="19123"/>
    <cellStyle name="Normal 2 3 2 3 9" xfId="19124"/>
    <cellStyle name="Normal 2 3 2 30" xfId="19125"/>
    <cellStyle name="Normal 2 3 2 31" xfId="19126"/>
    <cellStyle name="Normal 2 3 2 32" xfId="19127"/>
    <cellStyle name="Normal 2 3 2 33" xfId="19128"/>
    <cellStyle name="Normal 2 3 2 34" xfId="19129"/>
    <cellStyle name="Normal 2 3 2 35" xfId="19130"/>
    <cellStyle name="Normal 2 3 2 36" xfId="19131"/>
    <cellStyle name="Normal 2 3 2 37" xfId="19132"/>
    <cellStyle name="Normal 2 3 2 38" xfId="19133"/>
    <cellStyle name="Normal 2 3 2 4" xfId="19134"/>
    <cellStyle name="Normal 2 3 2 4 2" xfId="36633"/>
    <cellStyle name="Normal 2 3 2 5" xfId="19135"/>
    <cellStyle name="Normal 2 3 2 5 2" xfId="37986"/>
    <cellStyle name="Normal 2 3 2 6" xfId="19136"/>
    <cellStyle name="Normal 2 3 2 6 2" xfId="36658"/>
    <cellStyle name="Normal 2 3 2 7" xfId="19137"/>
    <cellStyle name="Normal 2 3 2 7 2" xfId="38464"/>
    <cellStyle name="Normal 2 3 2 8" xfId="19138"/>
    <cellStyle name="Normal 2 3 2 8 2" xfId="38502"/>
    <cellStyle name="Normal 2 3 2 9" xfId="19139"/>
    <cellStyle name="Normal 2 3 2 9 2" xfId="37155"/>
    <cellStyle name="Normal 2 3 20" xfId="19140"/>
    <cellStyle name="Normal 2 3 21" xfId="19141"/>
    <cellStyle name="Normal 2 3 22" xfId="19142"/>
    <cellStyle name="Normal 2 3 23" xfId="19143"/>
    <cellStyle name="Normal 2 3 24" xfId="19144"/>
    <cellStyle name="Normal 2 3 24 10" xfId="19145"/>
    <cellStyle name="Normal 2 3 24 11" xfId="19146"/>
    <cellStyle name="Normal 2 3 24 12" xfId="19147"/>
    <cellStyle name="Normal 2 3 24 13" xfId="19148"/>
    <cellStyle name="Normal 2 3 24 14" xfId="19149"/>
    <cellStyle name="Normal 2 3 24 15" xfId="19150"/>
    <cellStyle name="Normal 2 3 24 16" xfId="19151"/>
    <cellStyle name="Normal 2 3 24 17" xfId="19152"/>
    <cellStyle name="Normal 2 3 24 18" xfId="19153"/>
    <cellStyle name="Normal 2 3 24 19" xfId="19154"/>
    <cellStyle name="Normal 2 3 24 2" xfId="19155"/>
    <cellStyle name="Normal 2 3 24 2 10" xfId="19156"/>
    <cellStyle name="Normal 2 3 24 2 11" xfId="19157"/>
    <cellStyle name="Normal 2 3 24 2 12" xfId="19158"/>
    <cellStyle name="Normal 2 3 24 2 13" xfId="19159"/>
    <cellStyle name="Normal 2 3 24 2 14" xfId="19160"/>
    <cellStyle name="Normal 2 3 24 2 15" xfId="19161"/>
    <cellStyle name="Normal 2 3 24 2 16" xfId="19162"/>
    <cellStyle name="Normal 2 3 24 2 17" xfId="19163"/>
    <cellStyle name="Normal 2 3 24 2 18" xfId="19164"/>
    <cellStyle name="Normal 2 3 24 2 19" xfId="19165"/>
    <cellStyle name="Normal 2 3 24 2 2" xfId="19166"/>
    <cellStyle name="Normal 2 3 24 2 20" xfId="19167"/>
    <cellStyle name="Normal 2 3 24 2 21" xfId="19168"/>
    <cellStyle name="Normal 2 3 24 2 22" xfId="19169"/>
    <cellStyle name="Normal 2 3 24 2 23" xfId="19170"/>
    <cellStyle name="Normal 2 3 24 2 24" xfId="19171"/>
    <cellStyle name="Normal 2 3 24 2 25" xfId="19172"/>
    <cellStyle name="Normal 2 3 24 2 26" xfId="19173"/>
    <cellStyle name="Normal 2 3 24 2 3" xfId="19174"/>
    <cellStyle name="Normal 2 3 24 2 4" xfId="19175"/>
    <cellStyle name="Normal 2 3 24 2 5" xfId="19176"/>
    <cellStyle name="Normal 2 3 24 2 6" xfId="19177"/>
    <cellStyle name="Normal 2 3 24 2 7" xfId="19178"/>
    <cellStyle name="Normal 2 3 24 2 8" xfId="19179"/>
    <cellStyle name="Normal 2 3 24 2 9" xfId="19180"/>
    <cellStyle name="Normal 2 3 24 20" xfId="19181"/>
    <cellStyle name="Normal 2 3 24 21" xfId="19182"/>
    <cellStyle name="Normal 2 3 24 22" xfId="19183"/>
    <cellStyle name="Normal 2 3 24 23" xfId="19184"/>
    <cellStyle name="Normal 2 3 24 24" xfId="19185"/>
    <cellStyle name="Normal 2 3 24 25" xfId="19186"/>
    <cellStyle name="Normal 2 3 24 26" xfId="19187"/>
    <cellStyle name="Normal 2 3 24 3" xfId="19188"/>
    <cellStyle name="Normal 2 3 24 4" xfId="19189"/>
    <cellStyle name="Normal 2 3 24 5" xfId="19190"/>
    <cellStyle name="Normal 2 3 24 6" xfId="19191"/>
    <cellStyle name="Normal 2 3 24 7" xfId="19192"/>
    <cellStyle name="Normal 2 3 24 8" xfId="19193"/>
    <cellStyle name="Normal 2 3 24 9" xfId="19194"/>
    <cellStyle name="Normal 2 3 25" xfId="19195"/>
    <cellStyle name="Normal 2 3 26" xfId="19196"/>
    <cellStyle name="Normal 2 3 27" xfId="19197"/>
    <cellStyle name="Normal 2 3 28" xfId="19198"/>
    <cellStyle name="Normal 2 3 29" xfId="19199"/>
    <cellStyle name="Normal 2 3 3" xfId="1893"/>
    <cellStyle name="Normal 2 3 3 2" xfId="19200"/>
    <cellStyle name="Normal 2 3 3 3" xfId="19201"/>
    <cellStyle name="Normal 2 3 3 4" xfId="19202"/>
    <cellStyle name="Normal 2 3 3 5" xfId="47760"/>
    <cellStyle name="Normal 2 3 3 6" xfId="47931"/>
    <cellStyle name="Normal 2 3 30" xfId="19203"/>
    <cellStyle name="Normal 2 3 31" xfId="19204"/>
    <cellStyle name="Normal 2 3 32" xfId="19205"/>
    <cellStyle name="Normal 2 3 33" xfId="19206"/>
    <cellStyle name="Normal 2 3 34" xfId="19207"/>
    <cellStyle name="Normal 2 3 35" xfId="19208"/>
    <cellStyle name="Normal 2 3 35 10" xfId="19209"/>
    <cellStyle name="Normal 2 3 35 11" xfId="19210"/>
    <cellStyle name="Normal 2 3 35 12" xfId="19211"/>
    <cellStyle name="Normal 2 3 35 13" xfId="19212"/>
    <cellStyle name="Normal 2 3 35 14" xfId="19213"/>
    <cellStyle name="Normal 2 3 35 15" xfId="19214"/>
    <cellStyle name="Normal 2 3 35 16" xfId="19215"/>
    <cellStyle name="Normal 2 3 35 17" xfId="19216"/>
    <cellStyle name="Normal 2 3 35 18" xfId="19217"/>
    <cellStyle name="Normal 2 3 35 19" xfId="19218"/>
    <cellStyle name="Normal 2 3 35 2" xfId="19219"/>
    <cellStyle name="Normal 2 3 35 20" xfId="19220"/>
    <cellStyle name="Normal 2 3 35 21" xfId="19221"/>
    <cellStyle name="Normal 2 3 35 22" xfId="19222"/>
    <cellStyle name="Normal 2 3 35 23" xfId="19223"/>
    <cellStyle name="Normal 2 3 35 24" xfId="19224"/>
    <cellStyle name="Normal 2 3 35 25" xfId="19225"/>
    <cellStyle name="Normal 2 3 35 26" xfId="19226"/>
    <cellStyle name="Normal 2 3 35 3" xfId="19227"/>
    <cellStyle name="Normal 2 3 35 4" xfId="19228"/>
    <cellStyle name="Normal 2 3 35 5" xfId="19229"/>
    <cellStyle name="Normal 2 3 35 6" xfId="19230"/>
    <cellStyle name="Normal 2 3 35 7" xfId="19231"/>
    <cellStyle name="Normal 2 3 35 8" xfId="19232"/>
    <cellStyle name="Normal 2 3 35 9" xfId="19233"/>
    <cellStyle name="Normal 2 3 36" xfId="19234"/>
    <cellStyle name="Normal 2 3 37" xfId="19235"/>
    <cellStyle name="Normal 2 3 38" xfId="19236"/>
    <cellStyle name="Normal 2 3 39" xfId="19237"/>
    <cellStyle name="Normal 2 3 4" xfId="1894"/>
    <cellStyle name="Normal 2 3 4 2" xfId="19238"/>
    <cellStyle name="Normal 2 3 4 3" xfId="36415"/>
    <cellStyle name="Normal 2 3 40" xfId="19239"/>
    <cellStyle name="Normal 2 3 41" xfId="19240"/>
    <cellStyle name="Normal 2 3 42" xfId="19241"/>
    <cellStyle name="Normal 2 3 43" xfId="19242"/>
    <cellStyle name="Normal 2 3 44" xfId="19243"/>
    <cellStyle name="Normal 2 3 45" xfId="19244"/>
    <cellStyle name="Normal 2 3 46" xfId="19245"/>
    <cellStyle name="Normal 2 3 47" xfId="19246"/>
    <cellStyle name="Normal 2 3 48" xfId="19247"/>
    <cellStyle name="Normal 2 3 49" xfId="19248"/>
    <cellStyle name="Normal 2 3 5" xfId="19249"/>
    <cellStyle name="Normal 2 3 5 2" xfId="36536"/>
    <cellStyle name="Normal 2 3 50" xfId="19250"/>
    <cellStyle name="Normal 2 3 51" xfId="19251"/>
    <cellStyle name="Normal 2 3 52" xfId="19252"/>
    <cellStyle name="Normal 2 3 53" xfId="19253"/>
    <cellStyle name="Normal 2 3 54" xfId="19254"/>
    <cellStyle name="Normal 2 3 55" xfId="19255"/>
    <cellStyle name="Normal 2 3 56" xfId="19256"/>
    <cellStyle name="Normal 2 3 57" xfId="19257"/>
    <cellStyle name="Normal 2 3 58" xfId="19258"/>
    <cellStyle name="Normal 2 3 59" xfId="19259"/>
    <cellStyle name="Normal 2 3 6" xfId="19260"/>
    <cellStyle name="Normal 2 3 6 2" xfId="36818"/>
    <cellStyle name="Normal 2 3 60" xfId="19261"/>
    <cellStyle name="Normal 2 3 61" xfId="19262"/>
    <cellStyle name="Normal 2 3 62" xfId="19263"/>
    <cellStyle name="Normal 2 3 63" xfId="19264"/>
    <cellStyle name="Normal 2 3 64" xfId="19265"/>
    <cellStyle name="Normal 2 3 65" xfId="19266"/>
    <cellStyle name="Normal 2 3 66" xfId="19267"/>
    <cellStyle name="Normal 2 3 67" xfId="19268"/>
    <cellStyle name="Normal 2 3 68" xfId="19269"/>
    <cellStyle name="Normal 2 3 69" xfId="19270"/>
    <cellStyle name="Normal 2 3 7" xfId="19271"/>
    <cellStyle name="Normal 2 3 7 2" xfId="38053"/>
    <cellStyle name="Normal 2 3 70" xfId="49768"/>
    <cellStyle name="Normal 2 3 8" xfId="19272"/>
    <cellStyle name="Normal 2 3 8 2" xfId="19273"/>
    <cellStyle name="Normal 2 3 8 2 2" xfId="19274"/>
    <cellStyle name="Normal 2 3 8 2 2 2" xfId="19275"/>
    <cellStyle name="Normal 2 3 8 2 2 2 2" xfId="19276"/>
    <cellStyle name="Normal 2 3 8 2 2 2 3" xfId="19277"/>
    <cellStyle name="Normal 2 3 8 2 2 2 4" xfId="19278"/>
    <cellStyle name="Normal 2 3 8 2 2 2 5" xfId="19279"/>
    <cellStyle name="Normal 2 3 8 2 2 2 6" xfId="19280"/>
    <cellStyle name="Normal 2 3 8 2 2 3" xfId="19281"/>
    <cellStyle name="Normal 2 3 8 2 2 4" xfId="19282"/>
    <cellStyle name="Normal 2 3 8 2 2 5" xfId="19283"/>
    <cellStyle name="Normal 2 3 8 2 2 6" xfId="19284"/>
    <cellStyle name="Normal 2 3 8 2 3" xfId="19285"/>
    <cellStyle name="Normal 2 3 8 2 4" xfId="19286"/>
    <cellStyle name="Normal 2 3 8 2 5" xfId="19287"/>
    <cellStyle name="Normal 2 3 8 2 6" xfId="19288"/>
    <cellStyle name="Normal 2 3 8 2 7" xfId="19289"/>
    <cellStyle name="Normal 2 3 8 3" xfId="19290"/>
    <cellStyle name="Normal 2 3 8 4" xfId="19291"/>
    <cellStyle name="Normal 2 3 8 5" xfId="19292"/>
    <cellStyle name="Normal 2 3 8 6" xfId="19293"/>
    <cellStyle name="Normal 2 3 8 7" xfId="19294"/>
    <cellStyle name="Normal 2 3 8 8" xfId="36898"/>
    <cellStyle name="Normal 2 3 9" xfId="19295"/>
    <cellStyle name="Normal 2 3 9 2" xfId="36363"/>
    <cellStyle name="Normal 2 3_5.2" xfId="45518"/>
    <cellStyle name="Normal 2 30" xfId="19296"/>
    <cellStyle name="Normal 2 30 10" xfId="19297"/>
    <cellStyle name="Normal 2 30 11" xfId="19298"/>
    <cellStyle name="Normal 2 30 12" xfId="19299"/>
    <cellStyle name="Normal 2 30 13" xfId="19300"/>
    <cellStyle name="Normal 2 30 14" xfId="19301"/>
    <cellStyle name="Normal 2 30 15" xfId="19302"/>
    <cellStyle name="Normal 2 30 16" xfId="19303"/>
    <cellStyle name="Normal 2 30 17" xfId="19304"/>
    <cellStyle name="Normal 2 30 18" xfId="19305"/>
    <cellStyle name="Normal 2 30 19" xfId="19306"/>
    <cellStyle name="Normal 2 30 2" xfId="19307"/>
    <cellStyle name="Normal 2 30 2 2" xfId="19308"/>
    <cellStyle name="Normal 2 30 2 2 2" xfId="19309"/>
    <cellStyle name="Normal 2 30 2 2 3" xfId="19310"/>
    <cellStyle name="Normal 2 30 2 2 4" xfId="19311"/>
    <cellStyle name="Normal 2 30 2 2 5" xfId="19312"/>
    <cellStyle name="Normal 2 30 2 2 6" xfId="19313"/>
    <cellStyle name="Normal 2 30 2 3" xfId="19314"/>
    <cellStyle name="Normal 2 30 2 4" xfId="19315"/>
    <cellStyle name="Normal 2 30 2 5" xfId="19316"/>
    <cellStyle name="Normal 2 30 2 6" xfId="19317"/>
    <cellStyle name="Normal 2 30 20" xfId="19318"/>
    <cellStyle name="Normal 2 30 21" xfId="19319"/>
    <cellStyle name="Normal 2 30 22" xfId="19320"/>
    <cellStyle name="Normal 2 30 23" xfId="19321"/>
    <cellStyle name="Normal 2 30 24" xfId="19322"/>
    <cellStyle name="Normal 2 30 25" xfId="19323"/>
    <cellStyle name="Normal 2 30 26" xfId="19324"/>
    <cellStyle name="Normal 2 30 27" xfId="45519"/>
    <cellStyle name="Normal 2 30 3" xfId="19325"/>
    <cellStyle name="Normal 2 30 4" xfId="19326"/>
    <cellStyle name="Normal 2 30 5" xfId="19327"/>
    <cellStyle name="Normal 2 30 6" xfId="19328"/>
    <cellStyle name="Normal 2 30 7" xfId="19329"/>
    <cellStyle name="Normal 2 30 8" xfId="19330"/>
    <cellStyle name="Normal 2 30 9" xfId="19331"/>
    <cellStyle name="Normal 2 31" xfId="19332"/>
    <cellStyle name="Normal 2 31 10" xfId="19333"/>
    <cellStyle name="Normal 2 31 11" xfId="19334"/>
    <cellStyle name="Normal 2 31 12" xfId="19335"/>
    <cellStyle name="Normal 2 31 13" xfId="19336"/>
    <cellStyle name="Normal 2 31 14" xfId="19337"/>
    <cellStyle name="Normal 2 31 15" xfId="19338"/>
    <cellStyle name="Normal 2 31 16" xfId="19339"/>
    <cellStyle name="Normal 2 31 17" xfId="19340"/>
    <cellStyle name="Normal 2 31 18" xfId="19341"/>
    <cellStyle name="Normal 2 31 19" xfId="19342"/>
    <cellStyle name="Normal 2 31 2" xfId="19343"/>
    <cellStyle name="Normal 2 31 2 2" xfId="19344"/>
    <cellStyle name="Normal 2 31 2 2 2" xfId="19345"/>
    <cellStyle name="Normal 2 31 2 2 3" xfId="19346"/>
    <cellStyle name="Normal 2 31 2 2 4" xfId="19347"/>
    <cellStyle name="Normal 2 31 2 2 5" xfId="19348"/>
    <cellStyle name="Normal 2 31 2 2 6" xfId="19349"/>
    <cellStyle name="Normal 2 31 2 3" xfId="19350"/>
    <cellStyle name="Normal 2 31 2 4" xfId="19351"/>
    <cellStyle name="Normal 2 31 2 5" xfId="19352"/>
    <cellStyle name="Normal 2 31 2 6" xfId="19353"/>
    <cellStyle name="Normal 2 31 20" xfId="19354"/>
    <cellStyle name="Normal 2 31 21" xfId="19355"/>
    <cellStyle name="Normal 2 31 22" xfId="19356"/>
    <cellStyle name="Normal 2 31 23" xfId="19357"/>
    <cellStyle name="Normal 2 31 24" xfId="19358"/>
    <cellStyle name="Normal 2 31 25" xfId="19359"/>
    <cellStyle name="Normal 2 31 26" xfId="19360"/>
    <cellStyle name="Normal 2 31 27" xfId="45520"/>
    <cellStyle name="Normal 2 31 3" xfId="19361"/>
    <cellStyle name="Normal 2 31 4" xfId="19362"/>
    <cellStyle name="Normal 2 31 5" xfId="19363"/>
    <cellStyle name="Normal 2 31 6" xfId="19364"/>
    <cellStyle name="Normal 2 31 7" xfId="19365"/>
    <cellStyle name="Normal 2 31 8" xfId="19366"/>
    <cellStyle name="Normal 2 31 9" xfId="19367"/>
    <cellStyle name="Normal 2 32" xfId="19368"/>
    <cellStyle name="Normal 2 32 10" xfId="19369"/>
    <cellStyle name="Normal 2 32 11" xfId="19370"/>
    <cellStyle name="Normal 2 32 12" xfId="19371"/>
    <cellStyle name="Normal 2 32 13" xfId="19372"/>
    <cellStyle name="Normal 2 32 14" xfId="19373"/>
    <cellStyle name="Normal 2 32 15" xfId="19374"/>
    <cellStyle name="Normal 2 32 16" xfId="19375"/>
    <cellStyle name="Normal 2 32 17" xfId="19376"/>
    <cellStyle name="Normal 2 32 18" xfId="19377"/>
    <cellStyle name="Normal 2 32 19" xfId="19378"/>
    <cellStyle name="Normal 2 32 2" xfId="19379"/>
    <cellStyle name="Normal 2 32 2 2" xfId="19380"/>
    <cellStyle name="Normal 2 32 2 2 2" xfId="19381"/>
    <cellStyle name="Normal 2 32 2 2 3" xfId="19382"/>
    <cellStyle name="Normal 2 32 2 2 4" xfId="19383"/>
    <cellStyle name="Normal 2 32 2 2 5" xfId="19384"/>
    <cellStyle name="Normal 2 32 2 2 6" xfId="19385"/>
    <cellStyle name="Normal 2 32 2 3" xfId="19386"/>
    <cellStyle name="Normal 2 32 2 4" xfId="19387"/>
    <cellStyle name="Normal 2 32 2 5" xfId="19388"/>
    <cellStyle name="Normal 2 32 2 6" xfId="19389"/>
    <cellStyle name="Normal 2 32 20" xfId="19390"/>
    <cellStyle name="Normal 2 32 21" xfId="19391"/>
    <cellStyle name="Normal 2 32 22" xfId="19392"/>
    <cellStyle name="Normal 2 32 23" xfId="19393"/>
    <cellStyle name="Normal 2 32 24" xfId="19394"/>
    <cellStyle name="Normal 2 32 25" xfId="19395"/>
    <cellStyle name="Normal 2 32 26" xfId="19396"/>
    <cellStyle name="Normal 2 32 27" xfId="45521"/>
    <cellStyle name="Normal 2 32 3" xfId="19397"/>
    <cellStyle name="Normal 2 32 4" xfId="19398"/>
    <cellStyle name="Normal 2 32 5" xfId="19399"/>
    <cellStyle name="Normal 2 32 6" xfId="19400"/>
    <cellStyle name="Normal 2 32 7" xfId="19401"/>
    <cellStyle name="Normal 2 32 8" xfId="19402"/>
    <cellStyle name="Normal 2 32 9" xfId="19403"/>
    <cellStyle name="Normal 2 33" xfId="19404"/>
    <cellStyle name="Normal 2 33 10" xfId="19405"/>
    <cellStyle name="Normal 2 33 11" xfId="19406"/>
    <cellStyle name="Normal 2 33 12" xfId="19407"/>
    <cellStyle name="Normal 2 33 13" xfId="19408"/>
    <cellStyle name="Normal 2 33 14" xfId="19409"/>
    <cellStyle name="Normal 2 33 15" xfId="19410"/>
    <cellStyle name="Normal 2 33 16" xfId="19411"/>
    <cellStyle name="Normal 2 33 17" xfId="19412"/>
    <cellStyle name="Normal 2 33 18" xfId="19413"/>
    <cellStyle name="Normal 2 33 19" xfId="19414"/>
    <cellStyle name="Normal 2 33 2" xfId="19415"/>
    <cellStyle name="Normal 2 33 2 2" xfId="19416"/>
    <cellStyle name="Normal 2 33 2 2 2" xfId="19417"/>
    <cellStyle name="Normal 2 33 2 2 3" xfId="19418"/>
    <cellStyle name="Normal 2 33 2 2 4" xfId="19419"/>
    <cellStyle name="Normal 2 33 2 2 5" xfId="19420"/>
    <cellStyle name="Normal 2 33 2 2 6" xfId="19421"/>
    <cellStyle name="Normal 2 33 2 3" xfId="19422"/>
    <cellStyle name="Normal 2 33 2 4" xfId="19423"/>
    <cellStyle name="Normal 2 33 2 5" xfId="19424"/>
    <cellStyle name="Normal 2 33 2 6" xfId="19425"/>
    <cellStyle name="Normal 2 33 20" xfId="19426"/>
    <cellStyle name="Normal 2 33 21" xfId="19427"/>
    <cellStyle name="Normal 2 33 22" xfId="19428"/>
    <cellStyle name="Normal 2 33 23" xfId="19429"/>
    <cellStyle name="Normal 2 33 24" xfId="19430"/>
    <cellStyle name="Normal 2 33 25" xfId="19431"/>
    <cellStyle name="Normal 2 33 26" xfId="19432"/>
    <cellStyle name="Normal 2 33 27" xfId="45522"/>
    <cellStyle name="Normal 2 33 3" xfId="19433"/>
    <cellStyle name="Normal 2 33 4" xfId="19434"/>
    <cellStyle name="Normal 2 33 5" xfId="19435"/>
    <cellStyle name="Normal 2 33 6" xfId="19436"/>
    <cellStyle name="Normal 2 33 7" xfId="19437"/>
    <cellStyle name="Normal 2 33 8" xfId="19438"/>
    <cellStyle name="Normal 2 33 9" xfId="19439"/>
    <cellStyle name="Normal 2 34" xfId="19440"/>
    <cellStyle name="Normal 2 34 10" xfId="19441"/>
    <cellStyle name="Normal 2 34 11" xfId="19442"/>
    <cellStyle name="Normal 2 34 12" xfId="19443"/>
    <cellStyle name="Normal 2 34 13" xfId="19444"/>
    <cellStyle name="Normal 2 34 14" xfId="19445"/>
    <cellStyle name="Normal 2 34 15" xfId="19446"/>
    <cellStyle name="Normal 2 34 16" xfId="19447"/>
    <cellStyle name="Normal 2 34 17" xfId="19448"/>
    <cellStyle name="Normal 2 34 18" xfId="19449"/>
    <cellStyle name="Normal 2 34 19" xfId="19450"/>
    <cellStyle name="Normal 2 34 2" xfId="19451"/>
    <cellStyle name="Normal 2 34 2 2" xfId="19452"/>
    <cellStyle name="Normal 2 34 2 2 2" xfId="19453"/>
    <cellStyle name="Normal 2 34 2 2 3" xfId="19454"/>
    <cellStyle name="Normal 2 34 2 2 4" xfId="19455"/>
    <cellStyle name="Normal 2 34 2 2 5" xfId="19456"/>
    <cellStyle name="Normal 2 34 2 2 6" xfId="19457"/>
    <cellStyle name="Normal 2 34 2 3" xfId="19458"/>
    <cellStyle name="Normal 2 34 2 4" xfId="19459"/>
    <cellStyle name="Normal 2 34 2 5" xfId="19460"/>
    <cellStyle name="Normal 2 34 2 6" xfId="19461"/>
    <cellStyle name="Normal 2 34 20" xfId="19462"/>
    <cellStyle name="Normal 2 34 21" xfId="19463"/>
    <cellStyle name="Normal 2 34 22" xfId="19464"/>
    <cellStyle name="Normal 2 34 23" xfId="19465"/>
    <cellStyle name="Normal 2 34 24" xfId="19466"/>
    <cellStyle name="Normal 2 34 25" xfId="19467"/>
    <cellStyle name="Normal 2 34 26" xfId="19468"/>
    <cellStyle name="Normal 2 34 27" xfId="45523"/>
    <cellStyle name="Normal 2 34 3" xfId="19469"/>
    <cellStyle name="Normal 2 34 4" xfId="19470"/>
    <cellStyle name="Normal 2 34 5" xfId="19471"/>
    <cellStyle name="Normal 2 34 6" xfId="19472"/>
    <cellStyle name="Normal 2 34 7" xfId="19473"/>
    <cellStyle name="Normal 2 34 8" xfId="19474"/>
    <cellStyle name="Normal 2 34 9" xfId="19475"/>
    <cellStyle name="Normal 2 35" xfId="19476"/>
    <cellStyle name="Normal 2 35 10" xfId="19477"/>
    <cellStyle name="Normal 2 35 11" xfId="19478"/>
    <cellStyle name="Normal 2 35 12" xfId="19479"/>
    <cellStyle name="Normal 2 35 13" xfId="19480"/>
    <cellStyle name="Normal 2 35 14" xfId="19481"/>
    <cellStyle name="Normal 2 35 15" xfId="19482"/>
    <cellStyle name="Normal 2 35 16" xfId="19483"/>
    <cellStyle name="Normal 2 35 17" xfId="19484"/>
    <cellStyle name="Normal 2 35 18" xfId="19485"/>
    <cellStyle name="Normal 2 35 19" xfId="19486"/>
    <cellStyle name="Normal 2 35 2" xfId="19487"/>
    <cellStyle name="Normal 2 35 2 2" xfId="19488"/>
    <cellStyle name="Normal 2 35 2 2 2" xfId="19489"/>
    <cellStyle name="Normal 2 35 2 2 3" xfId="19490"/>
    <cellStyle name="Normal 2 35 2 2 4" xfId="19491"/>
    <cellStyle name="Normal 2 35 2 2 5" xfId="19492"/>
    <cellStyle name="Normal 2 35 2 2 6" xfId="19493"/>
    <cellStyle name="Normal 2 35 2 3" xfId="19494"/>
    <cellStyle name="Normal 2 35 2 4" xfId="19495"/>
    <cellStyle name="Normal 2 35 2 5" xfId="19496"/>
    <cellStyle name="Normal 2 35 2 6" xfId="19497"/>
    <cellStyle name="Normal 2 35 20" xfId="19498"/>
    <cellStyle name="Normal 2 35 21" xfId="19499"/>
    <cellStyle name="Normal 2 35 22" xfId="19500"/>
    <cellStyle name="Normal 2 35 23" xfId="19501"/>
    <cellStyle name="Normal 2 35 24" xfId="19502"/>
    <cellStyle name="Normal 2 35 25" xfId="19503"/>
    <cellStyle name="Normal 2 35 26" xfId="19504"/>
    <cellStyle name="Normal 2 35 27" xfId="45524"/>
    <cellStyle name="Normal 2 35 3" xfId="19505"/>
    <cellStyle name="Normal 2 35 4" xfId="19506"/>
    <cellStyle name="Normal 2 35 5" xfId="19507"/>
    <cellStyle name="Normal 2 35 6" xfId="19508"/>
    <cellStyle name="Normal 2 35 7" xfId="19509"/>
    <cellStyle name="Normal 2 35 8" xfId="19510"/>
    <cellStyle name="Normal 2 35 9" xfId="19511"/>
    <cellStyle name="Normal 2 36" xfId="19512"/>
    <cellStyle name="Normal 2 36 10" xfId="19513"/>
    <cellStyle name="Normal 2 36 11" xfId="19514"/>
    <cellStyle name="Normal 2 36 12" xfId="19515"/>
    <cellStyle name="Normal 2 36 13" xfId="19516"/>
    <cellStyle name="Normal 2 36 14" xfId="19517"/>
    <cellStyle name="Normal 2 36 15" xfId="19518"/>
    <cellStyle name="Normal 2 36 16" xfId="19519"/>
    <cellStyle name="Normal 2 36 17" xfId="19520"/>
    <cellStyle name="Normal 2 36 18" xfId="19521"/>
    <cellStyle name="Normal 2 36 19" xfId="19522"/>
    <cellStyle name="Normal 2 36 2" xfId="19523"/>
    <cellStyle name="Normal 2 36 2 2" xfId="19524"/>
    <cellStyle name="Normal 2 36 2 2 2" xfId="19525"/>
    <cellStyle name="Normal 2 36 2 2 3" xfId="19526"/>
    <cellStyle name="Normal 2 36 2 2 4" xfId="19527"/>
    <cellStyle name="Normal 2 36 2 2 5" xfId="19528"/>
    <cellStyle name="Normal 2 36 2 2 6" xfId="19529"/>
    <cellStyle name="Normal 2 36 2 3" xfId="19530"/>
    <cellStyle name="Normal 2 36 2 4" xfId="19531"/>
    <cellStyle name="Normal 2 36 2 5" xfId="19532"/>
    <cellStyle name="Normal 2 36 2 6" xfId="19533"/>
    <cellStyle name="Normal 2 36 20" xfId="19534"/>
    <cellStyle name="Normal 2 36 21" xfId="19535"/>
    <cellStyle name="Normal 2 36 22" xfId="19536"/>
    <cellStyle name="Normal 2 36 23" xfId="19537"/>
    <cellStyle name="Normal 2 36 24" xfId="19538"/>
    <cellStyle name="Normal 2 36 25" xfId="19539"/>
    <cellStyle name="Normal 2 36 26" xfId="19540"/>
    <cellStyle name="Normal 2 36 27" xfId="45525"/>
    <cellStyle name="Normal 2 36 3" xfId="19541"/>
    <cellStyle name="Normal 2 36 4" xfId="19542"/>
    <cellStyle name="Normal 2 36 5" xfId="19543"/>
    <cellStyle name="Normal 2 36 6" xfId="19544"/>
    <cellStyle name="Normal 2 36 7" xfId="19545"/>
    <cellStyle name="Normal 2 36 8" xfId="19546"/>
    <cellStyle name="Normal 2 36 9" xfId="19547"/>
    <cellStyle name="Normal 2 37" xfId="19548"/>
    <cellStyle name="Normal 2 37 10" xfId="19549"/>
    <cellStyle name="Normal 2 37 11" xfId="19550"/>
    <cellStyle name="Normal 2 37 12" xfId="19551"/>
    <cellStyle name="Normal 2 37 13" xfId="19552"/>
    <cellStyle name="Normal 2 37 14" xfId="19553"/>
    <cellStyle name="Normal 2 37 15" xfId="19554"/>
    <cellStyle name="Normal 2 37 16" xfId="19555"/>
    <cellStyle name="Normal 2 37 17" xfId="19556"/>
    <cellStyle name="Normal 2 37 18" xfId="19557"/>
    <cellStyle name="Normal 2 37 19" xfId="19558"/>
    <cellStyle name="Normal 2 37 2" xfId="19559"/>
    <cellStyle name="Normal 2 37 2 2" xfId="19560"/>
    <cellStyle name="Normal 2 37 2 2 2" xfId="19561"/>
    <cellStyle name="Normal 2 37 2 2 3" xfId="19562"/>
    <cellStyle name="Normal 2 37 2 2 4" xfId="19563"/>
    <cellStyle name="Normal 2 37 2 2 5" xfId="19564"/>
    <cellStyle name="Normal 2 37 2 2 6" xfId="19565"/>
    <cellStyle name="Normal 2 37 2 3" xfId="19566"/>
    <cellStyle name="Normal 2 37 2 4" xfId="19567"/>
    <cellStyle name="Normal 2 37 2 5" xfId="19568"/>
    <cellStyle name="Normal 2 37 2 6" xfId="19569"/>
    <cellStyle name="Normal 2 37 20" xfId="19570"/>
    <cellStyle name="Normal 2 37 21" xfId="19571"/>
    <cellStyle name="Normal 2 37 22" xfId="19572"/>
    <cellStyle name="Normal 2 37 23" xfId="19573"/>
    <cellStyle name="Normal 2 37 24" xfId="19574"/>
    <cellStyle name="Normal 2 37 25" xfId="19575"/>
    <cellStyle name="Normal 2 37 26" xfId="19576"/>
    <cellStyle name="Normal 2 37 27" xfId="45526"/>
    <cellStyle name="Normal 2 37 3" xfId="19577"/>
    <cellStyle name="Normal 2 37 4" xfId="19578"/>
    <cellStyle name="Normal 2 37 5" xfId="19579"/>
    <cellStyle name="Normal 2 37 6" xfId="19580"/>
    <cellStyle name="Normal 2 37 7" xfId="19581"/>
    <cellStyle name="Normal 2 37 8" xfId="19582"/>
    <cellStyle name="Normal 2 37 9" xfId="19583"/>
    <cellStyle name="Normal 2 38" xfId="19584"/>
    <cellStyle name="Normal 2 38 10" xfId="19585"/>
    <cellStyle name="Normal 2 38 11" xfId="19586"/>
    <cellStyle name="Normal 2 38 12" xfId="19587"/>
    <cellStyle name="Normal 2 38 13" xfId="19588"/>
    <cellStyle name="Normal 2 38 14" xfId="19589"/>
    <cellStyle name="Normal 2 38 15" xfId="19590"/>
    <cellStyle name="Normal 2 38 16" xfId="19591"/>
    <cellStyle name="Normal 2 38 17" xfId="19592"/>
    <cellStyle name="Normal 2 38 18" xfId="19593"/>
    <cellStyle name="Normal 2 38 19" xfId="19594"/>
    <cellStyle name="Normal 2 38 2" xfId="19595"/>
    <cellStyle name="Normal 2 38 2 2" xfId="19596"/>
    <cellStyle name="Normal 2 38 2 2 2" xfId="19597"/>
    <cellStyle name="Normal 2 38 2 2 3" xfId="19598"/>
    <cellStyle name="Normal 2 38 2 2 4" xfId="19599"/>
    <cellStyle name="Normal 2 38 2 2 5" xfId="19600"/>
    <cellStyle name="Normal 2 38 2 2 6" xfId="19601"/>
    <cellStyle name="Normal 2 38 2 3" xfId="19602"/>
    <cellStyle name="Normal 2 38 2 4" xfId="19603"/>
    <cellStyle name="Normal 2 38 2 5" xfId="19604"/>
    <cellStyle name="Normal 2 38 2 6" xfId="19605"/>
    <cellStyle name="Normal 2 38 20" xfId="19606"/>
    <cellStyle name="Normal 2 38 21" xfId="19607"/>
    <cellStyle name="Normal 2 38 22" xfId="19608"/>
    <cellStyle name="Normal 2 38 23" xfId="19609"/>
    <cellStyle name="Normal 2 38 24" xfId="19610"/>
    <cellStyle name="Normal 2 38 25" xfId="19611"/>
    <cellStyle name="Normal 2 38 26" xfId="19612"/>
    <cellStyle name="Normal 2 38 27" xfId="45527"/>
    <cellStyle name="Normal 2 38 3" xfId="19613"/>
    <cellStyle name="Normal 2 38 4" xfId="19614"/>
    <cellStyle name="Normal 2 38 5" xfId="19615"/>
    <cellStyle name="Normal 2 38 6" xfId="19616"/>
    <cellStyle name="Normal 2 38 7" xfId="19617"/>
    <cellStyle name="Normal 2 38 8" xfId="19618"/>
    <cellStyle name="Normal 2 38 9" xfId="19619"/>
    <cellStyle name="Normal 2 39" xfId="19620"/>
    <cellStyle name="Normal 2 39 10" xfId="19621"/>
    <cellStyle name="Normal 2 39 11" xfId="19622"/>
    <cellStyle name="Normal 2 39 12" xfId="19623"/>
    <cellStyle name="Normal 2 39 13" xfId="19624"/>
    <cellStyle name="Normal 2 39 14" xfId="19625"/>
    <cellStyle name="Normal 2 39 15" xfId="19626"/>
    <cellStyle name="Normal 2 39 16" xfId="19627"/>
    <cellStyle name="Normal 2 39 17" xfId="19628"/>
    <cellStyle name="Normal 2 39 18" xfId="19629"/>
    <cellStyle name="Normal 2 39 19" xfId="19630"/>
    <cellStyle name="Normal 2 39 2" xfId="19631"/>
    <cellStyle name="Normal 2 39 2 2" xfId="19632"/>
    <cellStyle name="Normal 2 39 2 2 2" xfId="19633"/>
    <cellStyle name="Normal 2 39 2 2 3" xfId="19634"/>
    <cellStyle name="Normal 2 39 2 2 4" xfId="19635"/>
    <cellStyle name="Normal 2 39 2 2 5" xfId="19636"/>
    <cellStyle name="Normal 2 39 2 2 6" xfId="19637"/>
    <cellStyle name="Normal 2 39 2 3" xfId="19638"/>
    <cellStyle name="Normal 2 39 2 4" xfId="19639"/>
    <cellStyle name="Normal 2 39 2 5" xfId="19640"/>
    <cellStyle name="Normal 2 39 2 6" xfId="19641"/>
    <cellStyle name="Normal 2 39 20" xfId="19642"/>
    <cellStyle name="Normal 2 39 21" xfId="19643"/>
    <cellStyle name="Normal 2 39 22" xfId="19644"/>
    <cellStyle name="Normal 2 39 23" xfId="19645"/>
    <cellStyle name="Normal 2 39 24" xfId="19646"/>
    <cellStyle name="Normal 2 39 25" xfId="19647"/>
    <cellStyle name="Normal 2 39 26" xfId="19648"/>
    <cellStyle name="Normal 2 39 27" xfId="45528"/>
    <cellStyle name="Normal 2 39 3" xfId="19649"/>
    <cellStyle name="Normal 2 39 4" xfId="19650"/>
    <cellStyle name="Normal 2 39 5" xfId="19651"/>
    <cellStyle name="Normal 2 39 6" xfId="19652"/>
    <cellStyle name="Normal 2 39 7" xfId="19653"/>
    <cellStyle name="Normal 2 39 8" xfId="19654"/>
    <cellStyle name="Normal 2 39 9" xfId="19655"/>
    <cellStyle name="Normal 2 4" xfId="291"/>
    <cellStyle name="Normal 2 4 10" xfId="19656"/>
    <cellStyle name="Normal 2 4 10 2" xfId="38170"/>
    <cellStyle name="Normal 2 4 11" xfId="19657"/>
    <cellStyle name="Normal 2 4 11 2" xfId="38014"/>
    <cellStyle name="Normal 2 4 12" xfId="19658"/>
    <cellStyle name="Normal 2 4 13" xfId="19659"/>
    <cellStyle name="Normal 2 4 14" xfId="19660"/>
    <cellStyle name="Normal 2 4 15" xfId="19661"/>
    <cellStyle name="Normal 2 4 16" xfId="19662"/>
    <cellStyle name="Normal 2 4 17" xfId="19663"/>
    <cellStyle name="Normal 2 4 18" xfId="19664"/>
    <cellStyle name="Normal 2 4 19" xfId="19665"/>
    <cellStyle name="Normal 2 4 2" xfId="1895"/>
    <cellStyle name="Normal 2 4 2 10" xfId="19666"/>
    <cellStyle name="Normal 2 4 2 11" xfId="19667"/>
    <cellStyle name="Normal 2 4 2 12" xfId="19668"/>
    <cellStyle name="Normal 2 4 2 13" xfId="19669"/>
    <cellStyle name="Normal 2 4 2 14" xfId="19670"/>
    <cellStyle name="Normal 2 4 2 15" xfId="19671"/>
    <cellStyle name="Normal 2 4 2 16" xfId="19672"/>
    <cellStyle name="Normal 2 4 2 17" xfId="19673"/>
    <cellStyle name="Normal 2 4 2 18" xfId="19674"/>
    <cellStyle name="Normal 2 4 2 19" xfId="19675"/>
    <cellStyle name="Normal 2 4 2 2" xfId="1896"/>
    <cellStyle name="Normal 2 4 2 2 10" xfId="19677"/>
    <cellStyle name="Normal 2 4 2 2 11" xfId="19678"/>
    <cellStyle name="Normal 2 4 2 2 12" xfId="19679"/>
    <cellStyle name="Normal 2 4 2 2 13" xfId="19680"/>
    <cellStyle name="Normal 2 4 2 2 14" xfId="19681"/>
    <cellStyle name="Normal 2 4 2 2 15" xfId="19682"/>
    <cellStyle name="Normal 2 4 2 2 16" xfId="19683"/>
    <cellStyle name="Normal 2 4 2 2 17" xfId="19684"/>
    <cellStyle name="Normal 2 4 2 2 18" xfId="19685"/>
    <cellStyle name="Normal 2 4 2 2 19" xfId="19686"/>
    <cellStyle name="Normal 2 4 2 2 2" xfId="19687"/>
    <cellStyle name="Normal 2 4 2 2 2 10" xfId="19688"/>
    <cellStyle name="Normal 2 4 2 2 2 11" xfId="19689"/>
    <cellStyle name="Normal 2 4 2 2 2 12" xfId="19690"/>
    <cellStyle name="Normal 2 4 2 2 2 13" xfId="19691"/>
    <cellStyle name="Normal 2 4 2 2 2 14" xfId="19692"/>
    <cellStyle name="Normal 2 4 2 2 2 15" xfId="19693"/>
    <cellStyle name="Normal 2 4 2 2 2 16" xfId="19694"/>
    <cellStyle name="Normal 2 4 2 2 2 17" xfId="19695"/>
    <cellStyle name="Normal 2 4 2 2 2 18" xfId="19696"/>
    <cellStyle name="Normal 2 4 2 2 2 19" xfId="19697"/>
    <cellStyle name="Normal 2 4 2 2 2 2" xfId="19698"/>
    <cellStyle name="Normal 2 4 2 2 2 2 10" xfId="19699"/>
    <cellStyle name="Normal 2 4 2 2 2 2 11" xfId="19700"/>
    <cellStyle name="Normal 2 4 2 2 2 2 12" xfId="19701"/>
    <cellStyle name="Normal 2 4 2 2 2 2 13" xfId="19702"/>
    <cellStyle name="Normal 2 4 2 2 2 2 14" xfId="19703"/>
    <cellStyle name="Normal 2 4 2 2 2 2 15" xfId="19704"/>
    <cellStyle name="Normal 2 4 2 2 2 2 16" xfId="19705"/>
    <cellStyle name="Normal 2 4 2 2 2 2 17" xfId="19706"/>
    <cellStyle name="Normal 2 4 2 2 2 2 18" xfId="19707"/>
    <cellStyle name="Normal 2 4 2 2 2 2 19" xfId="19708"/>
    <cellStyle name="Normal 2 4 2 2 2 2 2" xfId="19709"/>
    <cellStyle name="Normal 2 4 2 2 2 2 2 2" xfId="19710"/>
    <cellStyle name="Normal 2 4 2 2 2 2 20" xfId="19711"/>
    <cellStyle name="Normal 2 4 2 2 2 2 21" xfId="19712"/>
    <cellStyle name="Normal 2 4 2 2 2 2 22" xfId="19713"/>
    <cellStyle name="Normal 2 4 2 2 2 2 23" xfId="19714"/>
    <cellStyle name="Normal 2 4 2 2 2 2 24" xfId="19715"/>
    <cellStyle name="Normal 2 4 2 2 2 2 25" xfId="19716"/>
    <cellStyle name="Normal 2 4 2 2 2 2 26" xfId="19717"/>
    <cellStyle name="Normal 2 4 2 2 2 2 3" xfId="19718"/>
    <cellStyle name="Normal 2 4 2 2 2 2 4" xfId="19719"/>
    <cellStyle name="Normal 2 4 2 2 2 2 5" xfId="19720"/>
    <cellStyle name="Normal 2 4 2 2 2 2 6" xfId="19721"/>
    <cellStyle name="Normal 2 4 2 2 2 2 7" xfId="19722"/>
    <cellStyle name="Normal 2 4 2 2 2 2 8" xfId="19723"/>
    <cellStyle name="Normal 2 4 2 2 2 2 9" xfId="19724"/>
    <cellStyle name="Normal 2 4 2 2 2 20" xfId="19725"/>
    <cellStyle name="Normal 2 4 2 2 2 21" xfId="19726"/>
    <cellStyle name="Normal 2 4 2 2 2 22" xfId="19727"/>
    <cellStyle name="Normal 2 4 2 2 2 23" xfId="19728"/>
    <cellStyle name="Normal 2 4 2 2 2 24" xfId="19729"/>
    <cellStyle name="Normal 2 4 2 2 2 25" xfId="19730"/>
    <cellStyle name="Normal 2 4 2 2 2 26" xfId="19731"/>
    <cellStyle name="Normal 2 4 2 2 2 27" xfId="19732"/>
    <cellStyle name="Normal 2 4 2 2 2 28" xfId="19733"/>
    <cellStyle name="Normal 2 4 2 2 2 3" xfId="19734"/>
    <cellStyle name="Normal 2 4 2 2 2 4" xfId="19735"/>
    <cellStyle name="Normal 2 4 2 2 2 5" xfId="19736"/>
    <cellStyle name="Normal 2 4 2 2 2 6" xfId="19737"/>
    <cellStyle name="Normal 2 4 2 2 2 7" xfId="19738"/>
    <cellStyle name="Normal 2 4 2 2 2 8" xfId="19739"/>
    <cellStyle name="Normal 2 4 2 2 2 9" xfId="19740"/>
    <cellStyle name="Normal 2 4 2 2 20" xfId="19741"/>
    <cellStyle name="Normal 2 4 2 2 21" xfId="19742"/>
    <cellStyle name="Normal 2 4 2 2 22" xfId="19743"/>
    <cellStyle name="Normal 2 4 2 2 23" xfId="19744"/>
    <cellStyle name="Normal 2 4 2 2 24" xfId="19745"/>
    <cellStyle name="Normal 2 4 2 2 25" xfId="19746"/>
    <cellStyle name="Normal 2 4 2 2 26" xfId="19747"/>
    <cellStyle name="Normal 2 4 2 2 27" xfId="19748"/>
    <cellStyle name="Normal 2 4 2 2 28" xfId="19749"/>
    <cellStyle name="Normal 2 4 2 2 29" xfId="19750"/>
    <cellStyle name="Normal 2 4 2 2 3" xfId="19751"/>
    <cellStyle name="Normal 2 4 2 2 30" xfId="19752"/>
    <cellStyle name="Normal 2 4 2 2 31" xfId="19753"/>
    <cellStyle name="Normal 2 4 2 2 32" xfId="19754"/>
    <cellStyle name="Normal 2 4 2 2 33" xfId="19755"/>
    <cellStyle name="Normal 2 4 2 2 34" xfId="19756"/>
    <cellStyle name="Normal 2 4 2 2 35" xfId="19757"/>
    <cellStyle name="Normal 2 4 2 2 36" xfId="19758"/>
    <cellStyle name="Normal 2 4 2 2 37" xfId="19759"/>
    <cellStyle name="Normal 2 4 2 2 38" xfId="19760"/>
    <cellStyle name="Normal 2 4 2 2 39" xfId="19761"/>
    <cellStyle name="Normal 2 4 2 2 4" xfId="19762"/>
    <cellStyle name="Normal 2 4 2 2 40" xfId="19676"/>
    <cellStyle name="Normal 2 4 2 2 5" xfId="19763"/>
    <cellStyle name="Normal 2 4 2 2 6" xfId="19764"/>
    <cellStyle name="Normal 2 4 2 2 7" xfId="19765"/>
    <cellStyle name="Normal 2 4 2 2 8" xfId="19766"/>
    <cellStyle name="Normal 2 4 2 2 9" xfId="19767"/>
    <cellStyle name="Normal 2 4 2 20" xfId="19768"/>
    <cellStyle name="Normal 2 4 2 21" xfId="19769"/>
    <cellStyle name="Normal 2 4 2 22" xfId="19770"/>
    <cellStyle name="Normal 2 4 2 23" xfId="19771"/>
    <cellStyle name="Normal 2 4 2 24" xfId="19772"/>
    <cellStyle name="Normal 2 4 2 25" xfId="19773"/>
    <cellStyle name="Normal 2 4 2 26" xfId="19774"/>
    <cellStyle name="Normal 2 4 2 27" xfId="19775"/>
    <cellStyle name="Normal 2 4 2 28" xfId="19776"/>
    <cellStyle name="Normal 2 4 2 29" xfId="19777"/>
    <cellStyle name="Normal 2 4 2 3" xfId="19778"/>
    <cellStyle name="Normal 2 4 2 3 10" xfId="19779"/>
    <cellStyle name="Normal 2 4 2 3 11" xfId="19780"/>
    <cellStyle name="Normal 2 4 2 3 12" xfId="19781"/>
    <cellStyle name="Normal 2 4 2 3 13" xfId="19782"/>
    <cellStyle name="Normal 2 4 2 3 2" xfId="19783"/>
    <cellStyle name="Normal 2 4 2 3 2 10" xfId="19784"/>
    <cellStyle name="Normal 2 4 2 3 2 11" xfId="19785"/>
    <cellStyle name="Normal 2 4 2 3 2 12" xfId="19786"/>
    <cellStyle name="Normal 2 4 2 3 2 13" xfId="19787"/>
    <cellStyle name="Normal 2 4 2 3 2 2" xfId="19788"/>
    <cellStyle name="Normal 2 4 2 3 2 3" xfId="19789"/>
    <cellStyle name="Normal 2 4 2 3 2 4" xfId="19790"/>
    <cellStyle name="Normal 2 4 2 3 2 5" xfId="19791"/>
    <cellStyle name="Normal 2 4 2 3 2 6" xfId="19792"/>
    <cellStyle name="Normal 2 4 2 3 2 7" xfId="19793"/>
    <cellStyle name="Normal 2 4 2 3 2 8" xfId="19794"/>
    <cellStyle name="Normal 2 4 2 3 2 9" xfId="19795"/>
    <cellStyle name="Normal 2 4 2 3 3" xfId="19796"/>
    <cellStyle name="Normal 2 4 2 3 4" xfId="19797"/>
    <cellStyle name="Normal 2 4 2 3 5" xfId="19798"/>
    <cellStyle name="Normal 2 4 2 3 6" xfId="19799"/>
    <cellStyle name="Normal 2 4 2 3 7" xfId="19800"/>
    <cellStyle name="Normal 2 4 2 3 8" xfId="19801"/>
    <cellStyle name="Normal 2 4 2 3 9" xfId="19802"/>
    <cellStyle name="Normal 2 4 2 30" xfId="19803"/>
    <cellStyle name="Normal 2 4 2 31" xfId="19804"/>
    <cellStyle name="Normal 2 4 2 32" xfId="19805"/>
    <cellStyle name="Normal 2 4 2 33" xfId="19806"/>
    <cellStyle name="Normal 2 4 2 34" xfId="19807"/>
    <cellStyle name="Normal 2 4 2 35" xfId="19808"/>
    <cellStyle name="Normal 2 4 2 36" xfId="19809"/>
    <cellStyle name="Normal 2 4 2 37" xfId="19810"/>
    <cellStyle name="Normal 2 4 2 38" xfId="19811"/>
    <cellStyle name="Normal 2 4 2 39" xfId="2706"/>
    <cellStyle name="Normal 2 4 2 4" xfId="19812"/>
    <cellStyle name="Normal 2 4 2 5" xfId="19813"/>
    <cellStyle name="Normal 2 4 2 6" xfId="19814"/>
    <cellStyle name="Normal 2 4 2 7" xfId="19815"/>
    <cellStyle name="Normal 2 4 2 8" xfId="19816"/>
    <cellStyle name="Normal 2 4 2 9" xfId="19817"/>
    <cellStyle name="Normal 2 4 2_W-2.1" xfId="19818"/>
    <cellStyle name="Normal 2 4 20" xfId="19819"/>
    <cellStyle name="Normal 2 4 21" xfId="19820"/>
    <cellStyle name="Normal 2 4 22" xfId="19821"/>
    <cellStyle name="Normal 2 4 23" xfId="19822"/>
    <cellStyle name="Normal 2 4 24" xfId="19823"/>
    <cellStyle name="Normal 2 4 24 10" xfId="19824"/>
    <cellStyle name="Normal 2 4 24 11" xfId="19825"/>
    <cellStyle name="Normal 2 4 24 12" xfId="19826"/>
    <cellStyle name="Normal 2 4 24 13" xfId="19827"/>
    <cellStyle name="Normal 2 4 24 14" xfId="19828"/>
    <cellStyle name="Normal 2 4 24 15" xfId="19829"/>
    <cellStyle name="Normal 2 4 24 16" xfId="19830"/>
    <cellStyle name="Normal 2 4 24 17" xfId="19831"/>
    <cellStyle name="Normal 2 4 24 18" xfId="19832"/>
    <cellStyle name="Normal 2 4 24 19" xfId="19833"/>
    <cellStyle name="Normal 2 4 24 2" xfId="19834"/>
    <cellStyle name="Normal 2 4 24 2 10" xfId="19835"/>
    <cellStyle name="Normal 2 4 24 2 11" xfId="19836"/>
    <cellStyle name="Normal 2 4 24 2 12" xfId="19837"/>
    <cellStyle name="Normal 2 4 24 2 13" xfId="19838"/>
    <cellStyle name="Normal 2 4 24 2 14" xfId="19839"/>
    <cellStyle name="Normal 2 4 24 2 15" xfId="19840"/>
    <cellStyle name="Normal 2 4 24 2 16" xfId="19841"/>
    <cellStyle name="Normal 2 4 24 2 17" xfId="19842"/>
    <cellStyle name="Normal 2 4 24 2 18" xfId="19843"/>
    <cellStyle name="Normal 2 4 24 2 19" xfId="19844"/>
    <cellStyle name="Normal 2 4 24 2 2" xfId="19845"/>
    <cellStyle name="Normal 2 4 24 2 20" xfId="19846"/>
    <cellStyle name="Normal 2 4 24 2 21" xfId="19847"/>
    <cellStyle name="Normal 2 4 24 2 22" xfId="19848"/>
    <cellStyle name="Normal 2 4 24 2 23" xfId="19849"/>
    <cellStyle name="Normal 2 4 24 2 24" xfId="19850"/>
    <cellStyle name="Normal 2 4 24 2 25" xfId="19851"/>
    <cellStyle name="Normal 2 4 24 2 26" xfId="19852"/>
    <cellStyle name="Normal 2 4 24 2 3" xfId="19853"/>
    <cellStyle name="Normal 2 4 24 2 4" xfId="19854"/>
    <cellStyle name="Normal 2 4 24 2 5" xfId="19855"/>
    <cellStyle name="Normal 2 4 24 2 6" xfId="19856"/>
    <cellStyle name="Normal 2 4 24 2 7" xfId="19857"/>
    <cellStyle name="Normal 2 4 24 2 8" xfId="19858"/>
    <cellStyle name="Normal 2 4 24 2 9" xfId="19859"/>
    <cellStyle name="Normal 2 4 24 20" xfId="19860"/>
    <cellStyle name="Normal 2 4 24 21" xfId="19861"/>
    <cellStyle name="Normal 2 4 24 22" xfId="19862"/>
    <cellStyle name="Normal 2 4 24 23" xfId="19863"/>
    <cellStyle name="Normal 2 4 24 24" xfId="19864"/>
    <cellStyle name="Normal 2 4 24 25" xfId="19865"/>
    <cellStyle name="Normal 2 4 24 26" xfId="19866"/>
    <cellStyle name="Normal 2 4 24 3" xfId="19867"/>
    <cellStyle name="Normal 2 4 24 4" xfId="19868"/>
    <cellStyle name="Normal 2 4 24 5" xfId="19869"/>
    <cellStyle name="Normal 2 4 24 6" xfId="19870"/>
    <cellStyle name="Normal 2 4 24 7" xfId="19871"/>
    <cellStyle name="Normal 2 4 24 8" xfId="19872"/>
    <cellStyle name="Normal 2 4 24 9" xfId="19873"/>
    <cellStyle name="Normal 2 4 25" xfId="19874"/>
    <cellStyle name="Normal 2 4 26" xfId="19875"/>
    <cellStyle name="Normal 2 4 27" xfId="19876"/>
    <cellStyle name="Normal 2 4 28" xfId="19877"/>
    <cellStyle name="Normal 2 4 29" xfId="19878"/>
    <cellStyle name="Normal 2 4 3" xfId="1897"/>
    <cellStyle name="Normal 2 4 3 2" xfId="1898"/>
    <cellStyle name="Normal 2 4 3 2 2" xfId="1899"/>
    <cellStyle name="Normal 2 4 3 2 2 2" xfId="19881"/>
    <cellStyle name="Normal 2 4 3 2 3" xfId="19880"/>
    <cellStyle name="Normal 2 4 3 3" xfId="19882"/>
    <cellStyle name="Normal 2 4 3 4" xfId="19879"/>
    <cellStyle name="Normal 2 4 3 5" xfId="45530"/>
    <cellStyle name="Normal 2 4 30" xfId="19883"/>
    <cellStyle name="Normal 2 4 31" xfId="19884"/>
    <cellStyle name="Normal 2 4 32" xfId="19885"/>
    <cellStyle name="Normal 2 4 33" xfId="19886"/>
    <cellStyle name="Normal 2 4 34" xfId="19887"/>
    <cellStyle name="Normal 2 4 35" xfId="19888"/>
    <cellStyle name="Normal 2 4 35 10" xfId="19889"/>
    <cellStyle name="Normal 2 4 35 11" xfId="19890"/>
    <cellStyle name="Normal 2 4 35 12" xfId="19891"/>
    <cellStyle name="Normal 2 4 35 13" xfId="19892"/>
    <cellStyle name="Normal 2 4 35 14" xfId="19893"/>
    <cellStyle name="Normal 2 4 35 15" xfId="19894"/>
    <cellStyle name="Normal 2 4 35 16" xfId="19895"/>
    <cellStyle name="Normal 2 4 35 17" xfId="19896"/>
    <cellStyle name="Normal 2 4 35 18" xfId="19897"/>
    <cellStyle name="Normal 2 4 35 19" xfId="19898"/>
    <cellStyle name="Normal 2 4 35 2" xfId="19899"/>
    <cellStyle name="Normal 2 4 35 20" xfId="19900"/>
    <cellStyle name="Normal 2 4 35 21" xfId="19901"/>
    <cellStyle name="Normal 2 4 35 22" xfId="19902"/>
    <cellStyle name="Normal 2 4 35 23" xfId="19903"/>
    <cellStyle name="Normal 2 4 35 24" xfId="19904"/>
    <cellStyle name="Normal 2 4 35 25" xfId="19905"/>
    <cellStyle name="Normal 2 4 35 26" xfId="19906"/>
    <cellStyle name="Normal 2 4 35 3" xfId="19907"/>
    <cellStyle name="Normal 2 4 35 4" xfId="19908"/>
    <cellStyle name="Normal 2 4 35 5" xfId="19909"/>
    <cellStyle name="Normal 2 4 35 6" xfId="19910"/>
    <cellStyle name="Normal 2 4 35 7" xfId="19911"/>
    <cellStyle name="Normal 2 4 35 8" xfId="19912"/>
    <cellStyle name="Normal 2 4 35 9" xfId="19913"/>
    <cellStyle name="Normal 2 4 36" xfId="19914"/>
    <cellStyle name="Normal 2 4 37" xfId="19915"/>
    <cellStyle name="Normal 2 4 38" xfId="19916"/>
    <cellStyle name="Normal 2 4 39" xfId="19917"/>
    <cellStyle name="Normal 2 4 4" xfId="1900"/>
    <cellStyle name="Normal 2 4 4 2" xfId="1901"/>
    <cellStyle name="Normal 2 4 4 2 2" xfId="19920"/>
    <cellStyle name="Normal 2 4 4 2 2 2" xfId="19921"/>
    <cellStyle name="Normal 2 4 4 2 3" xfId="19919"/>
    <cellStyle name="Normal 2 4 4 2 4" xfId="45532"/>
    <cellStyle name="Normal 2 4 4 3" xfId="19922"/>
    <cellStyle name="Normal 2 4 4 3 2" xfId="19923"/>
    <cellStyle name="Normal 2 4 4 3 2 2" xfId="19924"/>
    <cellStyle name="Normal 2 4 4 4" xfId="19918"/>
    <cellStyle name="Normal 2 4 4 5" xfId="45531"/>
    <cellStyle name="Normal 2 4 40" xfId="19925"/>
    <cellStyle name="Normal 2 4 41" xfId="19926"/>
    <cellStyle name="Normal 2 4 42" xfId="19927"/>
    <cellStyle name="Normal 2 4 43" xfId="19928"/>
    <cellStyle name="Normal 2 4 44" xfId="19929"/>
    <cellStyle name="Normal 2 4 45" xfId="19930"/>
    <cellStyle name="Normal 2 4 46" xfId="19931"/>
    <cellStyle name="Normal 2 4 47" xfId="19932"/>
    <cellStyle name="Normal 2 4 48" xfId="19933"/>
    <cellStyle name="Normal 2 4 49" xfId="19934"/>
    <cellStyle name="Normal 2 4 5" xfId="1902"/>
    <cellStyle name="Normal 2 4 5 2" xfId="19936"/>
    <cellStyle name="Normal 2 4 5 2 2" xfId="45534"/>
    <cellStyle name="Normal 2 4 5 3" xfId="19935"/>
    <cellStyle name="Normal 2 4 5 4" xfId="45533"/>
    <cellStyle name="Normal 2 4 50" xfId="19937"/>
    <cellStyle name="Normal 2 4 51" xfId="19938"/>
    <cellStyle name="Normal 2 4 52" xfId="19939"/>
    <cellStyle name="Normal 2 4 53" xfId="19940"/>
    <cellStyle name="Normal 2 4 54" xfId="19941"/>
    <cellStyle name="Normal 2 4 55" xfId="19942"/>
    <cellStyle name="Normal 2 4 56" xfId="19943"/>
    <cellStyle name="Normal 2 4 57" xfId="19944"/>
    <cellStyle name="Normal 2 4 58" xfId="19945"/>
    <cellStyle name="Normal 2 4 59" xfId="19946"/>
    <cellStyle name="Normal 2 4 6" xfId="19947"/>
    <cellStyle name="Normal 2 4 6 2" xfId="37119"/>
    <cellStyle name="Normal 2 4 60" xfId="19948"/>
    <cellStyle name="Normal 2 4 61" xfId="19949"/>
    <cellStyle name="Normal 2 4 62" xfId="19950"/>
    <cellStyle name="Normal 2 4 63" xfId="19951"/>
    <cellStyle name="Normal 2 4 64" xfId="19952"/>
    <cellStyle name="Normal 2 4 65" xfId="19953"/>
    <cellStyle name="Normal 2 4 66" xfId="19954"/>
    <cellStyle name="Normal 2 4 67" xfId="19955"/>
    <cellStyle name="Normal 2 4 68" xfId="19956"/>
    <cellStyle name="Normal 2 4 69" xfId="2705"/>
    <cellStyle name="Normal 2 4 7" xfId="19957"/>
    <cellStyle name="Normal 2 4 7 2" xfId="36819"/>
    <cellStyle name="Normal 2 4 70" xfId="45529"/>
    <cellStyle name="Normal 2 4 71" xfId="49753"/>
    <cellStyle name="Normal 2 4 72" xfId="49764"/>
    <cellStyle name="Normal 2 4 8" xfId="19958"/>
    <cellStyle name="Normal 2 4 8 2" xfId="19959"/>
    <cellStyle name="Normal 2 4 8 2 2" xfId="19960"/>
    <cellStyle name="Normal 2 4 8 2 2 2" xfId="19961"/>
    <cellStyle name="Normal 2 4 8 2 2 2 2" xfId="19962"/>
    <cellStyle name="Normal 2 4 8 2 2 2 3" xfId="19963"/>
    <cellStyle name="Normal 2 4 8 2 2 2 4" xfId="19964"/>
    <cellStyle name="Normal 2 4 8 2 2 2 5" xfId="19965"/>
    <cellStyle name="Normal 2 4 8 2 2 2 6" xfId="19966"/>
    <cellStyle name="Normal 2 4 8 2 2 3" xfId="19967"/>
    <cellStyle name="Normal 2 4 8 2 2 4" xfId="19968"/>
    <cellStyle name="Normal 2 4 8 2 2 5" xfId="19969"/>
    <cellStyle name="Normal 2 4 8 2 2 6" xfId="19970"/>
    <cellStyle name="Normal 2 4 8 2 3" xfId="19971"/>
    <cellStyle name="Normal 2 4 8 2 4" xfId="19972"/>
    <cellStyle name="Normal 2 4 8 2 5" xfId="19973"/>
    <cellStyle name="Normal 2 4 8 2 6" xfId="19974"/>
    <cellStyle name="Normal 2 4 8 2 7" xfId="19975"/>
    <cellStyle name="Normal 2 4 8 3" xfId="19976"/>
    <cellStyle name="Normal 2 4 8 4" xfId="19977"/>
    <cellStyle name="Normal 2 4 8 5" xfId="19978"/>
    <cellStyle name="Normal 2 4 8 6" xfId="19979"/>
    <cellStyle name="Normal 2 4 8 7" xfId="19980"/>
    <cellStyle name="Normal 2 4 8 8" xfId="38564"/>
    <cellStyle name="Normal 2 4 9" xfId="19981"/>
    <cellStyle name="Normal 2 4 9 2" xfId="38544"/>
    <cellStyle name="Normal 2 4_5.2" xfId="45535"/>
    <cellStyle name="Normal 2 40" xfId="19982"/>
    <cellStyle name="Normal 2 40 10" xfId="19983"/>
    <cellStyle name="Normal 2 40 11" xfId="19984"/>
    <cellStyle name="Normal 2 40 12" xfId="19985"/>
    <cellStyle name="Normal 2 40 13" xfId="19986"/>
    <cellStyle name="Normal 2 40 14" xfId="19987"/>
    <cellStyle name="Normal 2 40 15" xfId="19988"/>
    <cellStyle name="Normal 2 40 16" xfId="19989"/>
    <cellStyle name="Normal 2 40 17" xfId="19990"/>
    <cellStyle name="Normal 2 40 18" xfId="19991"/>
    <cellStyle name="Normal 2 40 19" xfId="19992"/>
    <cellStyle name="Normal 2 40 2" xfId="19993"/>
    <cellStyle name="Normal 2 40 2 2" xfId="19994"/>
    <cellStyle name="Normal 2 40 2 2 2" xfId="19995"/>
    <cellStyle name="Normal 2 40 2 2 3" xfId="19996"/>
    <cellStyle name="Normal 2 40 2 2 4" xfId="19997"/>
    <cellStyle name="Normal 2 40 2 2 5" xfId="19998"/>
    <cellStyle name="Normal 2 40 2 2 6" xfId="19999"/>
    <cellStyle name="Normal 2 40 2 3" xfId="20000"/>
    <cellStyle name="Normal 2 40 2 4" xfId="20001"/>
    <cellStyle name="Normal 2 40 2 5" xfId="20002"/>
    <cellStyle name="Normal 2 40 2 6" xfId="20003"/>
    <cellStyle name="Normal 2 40 20" xfId="20004"/>
    <cellStyle name="Normal 2 40 21" xfId="20005"/>
    <cellStyle name="Normal 2 40 22" xfId="20006"/>
    <cellStyle name="Normal 2 40 23" xfId="20007"/>
    <cellStyle name="Normal 2 40 24" xfId="20008"/>
    <cellStyle name="Normal 2 40 25" xfId="20009"/>
    <cellStyle name="Normal 2 40 26" xfId="20010"/>
    <cellStyle name="Normal 2 40 27" xfId="45536"/>
    <cellStyle name="Normal 2 40 3" xfId="20011"/>
    <cellStyle name="Normal 2 40 4" xfId="20012"/>
    <cellStyle name="Normal 2 40 5" xfId="20013"/>
    <cellStyle name="Normal 2 40 6" xfId="20014"/>
    <cellStyle name="Normal 2 40 7" xfId="20015"/>
    <cellStyle name="Normal 2 40 8" xfId="20016"/>
    <cellStyle name="Normal 2 40 9" xfId="20017"/>
    <cellStyle name="Normal 2 41" xfId="20018"/>
    <cellStyle name="Normal 2 41 10" xfId="20019"/>
    <cellStyle name="Normal 2 41 11" xfId="20020"/>
    <cellStyle name="Normal 2 41 12" xfId="20021"/>
    <cellStyle name="Normal 2 41 13" xfId="20022"/>
    <cellStyle name="Normal 2 41 14" xfId="20023"/>
    <cellStyle name="Normal 2 41 15" xfId="20024"/>
    <cellStyle name="Normal 2 41 16" xfId="20025"/>
    <cellStyle name="Normal 2 41 17" xfId="20026"/>
    <cellStyle name="Normal 2 41 18" xfId="20027"/>
    <cellStyle name="Normal 2 41 19" xfId="20028"/>
    <cellStyle name="Normal 2 41 2" xfId="20029"/>
    <cellStyle name="Normal 2 41 2 2" xfId="20030"/>
    <cellStyle name="Normal 2 41 2 2 2" xfId="20031"/>
    <cellStyle name="Normal 2 41 2 2 3" xfId="20032"/>
    <cellStyle name="Normal 2 41 2 2 4" xfId="20033"/>
    <cellStyle name="Normal 2 41 2 2 5" xfId="20034"/>
    <cellStyle name="Normal 2 41 2 2 6" xfId="20035"/>
    <cellStyle name="Normal 2 41 2 3" xfId="20036"/>
    <cellStyle name="Normal 2 41 2 4" xfId="20037"/>
    <cellStyle name="Normal 2 41 2 5" xfId="20038"/>
    <cellStyle name="Normal 2 41 2 6" xfId="20039"/>
    <cellStyle name="Normal 2 41 20" xfId="20040"/>
    <cellStyle name="Normal 2 41 21" xfId="20041"/>
    <cellStyle name="Normal 2 41 22" xfId="20042"/>
    <cellStyle name="Normal 2 41 23" xfId="20043"/>
    <cellStyle name="Normal 2 41 24" xfId="20044"/>
    <cellStyle name="Normal 2 41 25" xfId="20045"/>
    <cellStyle name="Normal 2 41 26" xfId="20046"/>
    <cellStyle name="Normal 2 41 27" xfId="45537"/>
    <cellStyle name="Normal 2 41 3" xfId="20047"/>
    <cellStyle name="Normal 2 41 4" xfId="20048"/>
    <cellStyle name="Normal 2 41 5" xfId="20049"/>
    <cellStyle name="Normal 2 41 6" xfId="20050"/>
    <cellStyle name="Normal 2 41 7" xfId="20051"/>
    <cellStyle name="Normal 2 41 8" xfId="20052"/>
    <cellStyle name="Normal 2 41 9" xfId="20053"/>
    <cellStyle name="Normal 2 42" xfId="20054"/>
    <cellStyle name="Normal 2 42 10" xfId="20055"/>
    <cellStyle name="Normal 2 42 11" xfId="20056"/>
    <cellStyle name="Normal 2 42 12" xfId="20057"/>
    <cellStyle name="Normal 2 42 13" xfId="20058"/>
    <cellStyle name="Normal 2 42 14" xfId="20059"/>
    <cellStyle name="Normal 2 42 15" xfId="20060"/>
    <cellStyle name="Normal 2 42 16" xfId="20061"/>
    <cellStyle name="Normal 2 42 17" xfId="20062"/>
    <cellStyle name="Normal 2 42 18" xfId="20063"/>
    <cellStyle name="Normal 2 42 19" xfId="20064"/>
    <cellStyle name="Normal 2 42 2" xfId="20065"/>
    <cellStyle name="Normal 2 42 2 2" xfId="20066"/>
    <cellStyle name="Normal 2 42 2 2 2" xfId="20067"/>
    <cellStyle name="Normal 2 42 2 2 3" xfId="20068"/>
    <cellStyle name="Normal 2 42 2 2 4" xfId="20069"/>
    <cellStyle name="Normal 2 42 2 2 5" xfId="20070"/>
    <cellStyle name="Normal 2 42 2 2 6" xfId="20071"/>
    <cellStyle name="Normal 2 42 2 3" xfId="20072"/>
    <cellStyle name="Normal 2 42 2 4" xfId="20073"/>
    <cellStyle name="Normal 2 42 2 5" xfId="20074"/>
    <cellStyle name="Normal 2 42 2 6" xfId="20075"/>
    <cellStyle name="Normal 2 42 20" xfId="20076"/>
    <cellStyle name="Normal 2 42 21" xfId="20077"/>
    <cellStyle name="Normal 2 42 22" xfId="20078"/>
    <cellStyle name="Normal 2 42 23" xfId="20079"/>
    <cellStyle name="Normal 2 42 24" xfId="20080"/>
    <cellStyle name="Normal 2 42 25" xfId="20081"/>
    <cellStyle name="Normal 2 42 26" xfId="20082"/>
    <cellStyle name="Normal 2 42 27" xfId="45538"/>
    <cellStyle name="Normal 2 42 3" xfId="20083"/>
    <cellStyle name="Normal 2 42 4" xfId="20084"/>
    <cellStyle name="Normal 2 42 5" xfId="20085"/>
    <cellStyle name="Normal 2 42 6" xfId="20086"/>
    <cellStyle name="Normal 2 42 7" xfId="20087"/>
    <cellStyle name="Normal 2 42 8" xfId="20088"/>
    <cellStyle name="Normal 2 42 9" xfId="20089"/>
    <cellStyle name="Normal 2 43" xfId="20090"/>
    <cellStyle name="Normal 2 43 10" xfId="20091"/>
    <cellStyle name="Normal 2 43 11" xfId="20092"/>
    <cellStyle name="Normal 2 43 12" xfId="20093"/>
    <cellStyle name="Normal 2 43 13" xfId="20094"/>
    <cellStyle name="Normal 2 43 14" xfId="20095"/>
    <cellStyle name="Normal 2 43 15" xfId="20096"/>
    <cellStyle name="Normal 2 43 16" xfId="20097"/>
    <cellStyle name="Normal 2 43 17" xfId="20098"/>
    <cellStyle name="Normal 2 43 18" xfId="20099"/>
    <cellStyle name="Normal 2 43 19" xfId="20100"/>
    <cellStyle name="Normal 2 43 2" xfId="20101"/>
    <cellStyle name="Normal 2 43 2 2" xfId="20102"/>
    <cellStyle name="Normal 2 43 2 2 2" xfId="20103"/>
    <cellStyle name="Normal 2 43 2 2 3" xfId="20104"/>
    <cellStyle name="Normal 2 43 2 2 4" xfId="20105"/>
    <cellStyle name="Normal 2 43 2 2 5" xfId="20106"/>
    <cellStyle name="Normal 2 43 2 2 6" xfId="20107"/>
    <cellStyle name="Normal 2 43 2 3" xfId="20108"/>
    <cellStyle name="Normal 2 43 2 4" xfId="20109"/>
    <cellStyle name="Normal 2 43 2 5" xfId="20110"/>
    <cellStyle name="Normal 2 43 2 6" xfId="20111"/>
    <cellStyle name="Normal 2 43 20" xfId="20112"/>
    <cellStyle name="Normal 2 43 21" xfId="20113"/>
    <cellStyle name="Normal 2 43 22" xfId="20114"/>
    <cellStyle name="Normal 2 43 23" xfId="20115"/>
    <cellStyle name="Normal 2 43 24" xfId="20116"/>
    <cellStyle name="Normal 2 43 25" xfId="20117"/>
    <cellStyle name="Normal 2 43 26" xfId="20118"/>
    <cellStyle name="Normal 2 43 27" xfId="45539"/>
    <cellStyle name="Normal 2 43 3" xfId="20119"/>
    <cellStyle name="Normal 2 43 4" xfId="20120"/>
    <cellStyle name="Normal 2 43 5" xfId="20121"/>
    <cellStyle name="Normal 2 43 6" xfId="20122"/>
    <cellStyle name="Normal 2 43 7" xfId="20123"/>
    <cellStyle name="Normal 2 43 8" xfId="20124"/>
    <cellStyle name="Normal 2 43 9" xfId="20125"/>
    <cellStyle name="Normal 2 44" xfId="20126"/>
    <cellStyle name="Normal 2 44 10" xfId="20127"/>
    <cellStyle name="Normal 2 44 11" xfId="20128"/>
    <cellStyle name="Normal 2 44 12" xfId="20129"/>
    <cellStyle name="Normal 2 44 13" xfId="20130"/>
    <cellStyle name="Normal 2 44 14" xfId="20131"/>
    <cellStyle name="Normal 2 44 15" xfId="20132"/>
    <cellStyle name="Normal 2 44 16" xfId="20133"/>
    <cellStyle name="Normal 2 44 17" xfId="20134"/>
    <cellStyle name="Normal 2 44 18" xfId="20135"/>
    <cellStyle name="Normal 2 44 19" xfId="20136"/>
    <cellStyle name="Normal 2 44 2" xfId="20137"/>
    <cellStyle name="Normal 2 44 2 2" xfId="20138"/>
    <cellStyle name="Normal 2 44 2 2 2" xfId="20139"/>
    <cellStyle name="Normal 2 44 2 2 3" xfId="20140"/>
    <cellStyle name="Normal 2 44 2 2 4" xfId="20141"/>
    <cellStyle name="Normal 2 44 2 2 5" xfId="20142"/>
    <cellStyle name="Normal 2 44 2 2 6" xfId="20143"/>
    <cellStyle name="Normal 2 44 2 3" xfId="20144"/>
    <cellStyle name="Normal 2 44 2 4" xfId="20145"/>
    <cellStyle name="Normal 2 44 2 5" xfId="20146"/>
    <cellStyle name="Normal 2 44 2 6" xfId="20147"/>
    <cellStyle name="Normal 2 44 20" xfId="20148"/>
    <cellStyle name="Normal 2 44 21" xfId="20149"/>
    <cellStyle name="Normal 2 44 22" xfId="20150"/>
    <cellStyle name="Normal 2 44 23" xfId="20151"/>
    <cellStyle name="Normal 2 44 24" xfId="20152"/>
    <cellStyle name="Normal 2 44 25" xfId="20153"/>
    <cellStyle name="Normal 2 44 26" xfId="20154"/>
    <cellStyle name="Normal 2 44 27" xfId="45540"/>
    <cellStyle name="Normal 2 44 3" xfId="20155"/>
    <cellStyle name="Normal 2 44 4" xfId="20156"/>
    <cellStyle name="Normal 2 44 5" xfId="20157"/>
    <cellStyle name="Normal 2 44 6" xfId="20158"/>
    <cellStyle name="Normal 2 44 7" xfId="20159"/>
    <cellStyle name="Normal 2 44 8" xfId="20160"/>
    <cellStyle name="Normal 2 44 9" xfId="20161"/>
    <cellStyle name="Normal 2 45" xfId="20162"/>
    <cellStyle name="Normal 2 45 10" xfId="20163"/>
    <cellStyle name="Normal 2 45 11" xfId="20164"/>
    <cellStyle name="Normal 2 45 12" xfId="20165"/>
    <cellStyle name="Normal 2 45 13" xfId="20166"/>
    <cellStyle name="Normal 2 45 14" xfId="20167"/>
    <cellStyle name="Normal 2 45 15" xfId="20168"/>
    <cellStyle name="Normal 2 45 16" xfId="20169"/>
    <cellStyle name="Normal 2 45 17" xfId="20170"/>
    <cellStyle name="Normal 2 45 18" xfId="20171"/>
    <cellStyle name="Normal 2 45 19" xfId="20172"/>
    <cellStyle name="Normal 2 45 2" xfId="20173"/>
    <cellStyle name="Normal 2 45 2 2" xfId="20174"/>
    <cellStyle name="Normal 2 45 2 2 2" xfId="20175"/>
    <cellStyle name="Normal 2 45 2 2 3" xfId="20176"/>
    <cellStyle name="Normal 2 45 2 2 4" xfId="20177"/>
    <cellStyle name="Normal 2 45 2 2 5" xfId="20178"/>
    <cellStyle name="Normal 2 45 2 2 6" xfId="20179"/>
    <cellStyle name="Normal 2 45 2 3" xfId="20180"/>
    <cellStyle name="Normal 2 45 2 4" xfId="20181"/>
    <cellStyle name="Normal 2 45 2 5" xfId="20182"/>
    <cellStyle name="Normal 2 45 2 6" xfId="20183"/>
    <cellStyle name="Normal 2 45 20" xfId="20184"/>
    <cellStyle name="Normal 2 45 21" xfId="20185"/>
    <cellStyle name="Normal 2 45 22" xfId="20186"/>
    <cellStyle name="Normal 2 45 23" xfId="20187"/>
    <cellStyle name="Normal 2 45 24" xfId="20188"/>
    <cellStyle name="Normal 2 45 25" xfId="20189"/>
    <cellStyle name="Normal 2 45 26" xfId="20190"/>
    <cellStyle name="Normal 2 45 27" xfId="45541"/>
    <cellStyle name="Normal 2 45 3" xfId="20191"/>
    <cellStyle name="Normal 2 45 4" xfId="20192"/>
    <cellStyle name="Normal 2 45 5" xfId="20193"/>
    <cellStyle name="Normal 2 45 6" xfId="20194"/>
    <cellStyle name="Normal 2 45 7" xfId="20195"/>
    <cellStyle name="Normal 2 45 8" xfId="20196"/>
    <cellStyle name="Normal 2 45 9" xfId="20197"/>
    <cellStyle name="Normal 2 46" xfId="20198"/>
    <cellStyle name="Normal 2 46 10" xfId="20199"/>
    <cellStyle name="Normal 2 46 11" xfId="20200"/>
    <cellStyle name="Normal 2 46 12" xfId="20201"/>
    <cellStyle name="Normal 2 46 13" xfId="20202"/>
    <cellStyle name="Normal 2 46 14" xfId="20203"/>
    <cellStyle name="Normal 2 46 15" xfId="20204"/>
    <cellStyle name="Normal 2 46 16" xfId="20205"/>
    <cellStyle name="Normal 2 46 17" xfId="20206"/>
    <cellStyle name="Normal 2 46 18" xfId="20207"/>
    <cellStyle name="Normal 2 46 19" xfId="20208"/>
    <cellStyle name="Normal 2 46 2" xfId="20209"/>
    <cellStyle name="Normal 2 46 2 2" xfId="20210"/>
    <cellStyle name="Normal 2 46 2 2 2" xfId="20211"/>
    <cellStyle name="Normal 2 46 2 2 3" xfId="20212"/>
    <cellStyle name="Normal 2 46 2 2 4" xfId="20213"/>
    <cellStyle name="Normal 2 46 2 2 5" xfId="20214"/>
    <cellStyle name="Normal 2 46 2 2 6" xfId="20215"/>
    <cellStyle name="Normal 2 46 2 3" xfId="20216"/>
    <cellStyle name="Normal 2 46 2 4" xfId="20217"/>
    <cellStyle name="Normal 2 46 2 5" xfId="20218"/>
    <cellStyle name="Normal 2 46 2 6" xfId="20219"/>
    <cellStyle name="Normal 2 46 20" xfId="20220"/>
    <cellStyle name="Normal 2 46 21" xfId="20221"/>
    <cellStyle name="Normal 2 46 22" xfId="20222"/>
    <cellStyle name="Normal 2 46 23" xfId="20223"/>
    <cellStyle name="Normal 2 46 24" xfId="20224"/>
    <cellStyle name="Normal 2 46 25" xfId="20225"/>
    <cellStyle name="Normal 2 46 26" xfId="20226"/>
    <cellStyle name="Normal 2 46 27" xfId="45542"/>
    <cellStyle name="Normal 2 46 3" xfId="20227"/>
    <cellStyle name="Normal 2 46 4" xfId="20228"/>
    <cellStyle name="Normal 2 46 5" xfId="20229"/>
    <cellStyle name="Normal 2 46 6" xfId="20230"/>
    <cellStyle name="Normal 2 46 7" xfId="20231"/>
    <cellStyle name="Normal 2 46 8" xfId="20232"/>
    <cellStyle name="Normal 2 46 9" xfId="20233"/>
    <cellStyle name="Normal 2 47" xfId="20234"/>
    <cellStyle name="Normal 2 47 10" xfId="20235"/>
    <cellStyle name="Normal 2 47 11" xfId="20236"/>
    <cellStyle name="Normal 2 47 12" xfId="20237"/>
    <cellStyle name="Normal 2 47 13" xfId="20238"/>
    <cellStyle name="Normal 2 47 14" xfId="20239"/>
    <cellStyle name="Normal 2 47 15" xfId="20240"/>
    <cellStyle name="Normal 2 47 16" xfId="20241"/>
    <cellStyle name="Normal 2 47 17" xfId="20242"/>
    <cellStyle name="Normal 2 47 18" xfId="20243"/>
    <cellStyle name="Normal 2 47 19" xfId="20244"/>
    <cellStyle name="Normal 2 47 2" xfId="20245"/>
    <cellStyle name="Normal 2 47 2 2" xfId="20246"/>
    <cellStyle name="Normal 2 47 2 2 2" xfId="20247"/>
    <cellStyle name="Normal 2 47 2 2 3" xfId="20248"/>
    <cellStyle name="Normal 2 47 2 2 4" xfId="20249"/>
    <cellStyle name="Normal 2 47 2 2 5" xfId="20250"/>
    <cellStyle name="Normal 2 47 2 2 6" xfId="20251"/>
    <cellStyle name="Normal 2 47 2 3" xfId="20252"/>
    <cellStyle name="Normal 2 47 2 4" xfId="20253"/>
    <cellStyle name="Normal 2 47 2 5" xfId="20254"/>
    <cellStyle name="Normal 2 47 2 6" xfId="20255"/>
    <cellStyle name="Normal 2 47 20" xfId="20256"/>
    <cellStyle name="Normal 2 47 21" xfId="20257"/>
    <cellStyle name="Normal 2 47 22" xfId="20258"/>
    <cellStyle name="Normal 2 47 23" xfId="20259"/>
    <cellStyle name="Normal 2 47 24" xfId="20260"/>
    <cellStyle name="Normal 2 47 25" xfId="20261"/>
    <cellStyle name="Normal 2 47 26" xfId="20262"/>
    <cellStyle name="Normal 2 47 27" xfId="45543"/>
    <cellStyle name="Normal 2 47 3" xfId="20263"/>
    <cellStyle name="Normal 2 47 4" xfId="20264"/>
    <cellStyle name="Normal 2 47 5" xfId="20265"/>
    <cellStyle name="Normal 2 47 6" xfId="20266"/>
    <cellStyle name="Normal 2 47 7" xfId="20267"/>
    <cellStyle name="Normal 2 47 8" xfId="20268"/>
    <cellStyle name="Normal 2 47 9" xfId="20269"/>
    <cellStyle name="Normal 2 48" xfId="20270"/>
    <cellStyle name="Normal 2 48 10" xfId="20271"/>
    <cellStyle name="Normal 2 48 11" xfId="20272"/>
    <cellStyle name="Normal 2 48 12" xfId="20273"/>
    <cellStyle name="Normal 2 48 13" xfId="20274"/>
    <cellStyle name="Normal 2 48 14" xfId="20275"/>
    <cellStyle name="Normal 2 48 15" xfId="20276"/>
    <cellStyle name="Normal 2 48 16" xfId="20277"/>
    <cellStyle name="Normal 2 48 17" xfId="20278"/>
    <cellStyle name="Normal 2 48 18" xfId="20279"/>
    <cellStyle name="Normal 2 48 19" xfId="20280"/>
    <cellStyle name="Normal 2 48 2" xfId="20281"/>
    <cellStyle name="Normal 2 48 2 2" xfId="20282"/>
    <cellStyle name="Normal 2 48 2 2 2" xfId="20283"/>
    <cellStyle name="Normal 2 48 2 2 3" xfId="20284"/>
    <cellStyle name="Normal 2 48 2 2 4" xfId="20285"/>
    <cellStyle name="Normal 2 48 2 2 5" xfId="20286"/>
    <cellStyle name="Normal 2 48 2 2 6" xfId="20287"/>
    <cellStyle name="Normal 2 48 2 3" xfId="20288"/>
    <cellStyle name="Normal 2 48 2 4" xfId="20289"/>
    <cellStyle name="Normal 2 48 2 5" xfId="20290"/>
    <cellStyle name="Normal 2 48 2 6" xfId="20291"/>
    <cellStyle name="Normal 2 48 20" xfId="20292"/>
    <cellStyle name="Normal 2 48 21" xfId="20293"/>
    <cellStyle name="Normal 2 48 22" xfId="20294"/>
    <cellStyle name="Normal 2 48 23" xfId="20295"/>
    <cellStyle name="Normal 2 48 24" xfId="20296"/>
    <cellStyle name="Normal 2 48 25" xfId="20297"/>
    <cellStyle name="Normal 2 48 26" xfId="20298"/>
    <cellStyle name="Normal 2 48 27" xfId="45544"/>
    <cellStyle name="Normal 2 48 3" xfId="20299"/>
    <cellStyle name="Normal 2 48 4" xfId="20300"/>
    <cellStyle name="Normal 2 48 5" xfId="20301"/>
    <cellStyle name="Normal 2 48 6" xfId="20302"/>
    <cellStyle name="Normal 2 48 7" xfId="20303"/>
    <cellStyle name="Normal 2 48 8" xfId="20304"/>
    <cellStyle name="Normal 2 48 9" xfId="20305"/>
    <cellStyle name="Normal 2 49" xfId="20306"/>
    <cellStyle name="Normal 2 49 10" xfId="20307"/>
    <cellStyle name="Normal 2 49 11" xfId="20308"/>
    <cellStyle name="Normal 2 49 12" xfId="20309"/>
    <cellStyle name="Normal 2 49 13" xfId="20310"/>
    <cellStyle name="Normal 2 49 14" xfId="20311"/>
    <cellStyle name="Normal 2 49 15" xfId="20312"/>
    <cellStyle name="Normal 2 49 16" xfId="20313"/>
    <cellStyle name="Normal 2 49 17" xfId="20314"/>
    <cellStyle name="Normal 2 49 18" xfId="20315"/>
    <cellStyle name="Normal 2 49 19" xfId="20316"/>
    <cellStyle name="Normal 2 49 2" xfId="20317"/>
    <cellStyle name="Normal 2 49 2 2" xfId="20318"/>
    <cellStyle name="Normal 2 49 2 2 2" xfId="20319"/>
    <cellStyle name="Normal 2 49 2 2 3" xfId="20320"/>
    <cellStyle name="Normal 2 49 2 2 4" xfId="20321"/>
    <cellStyle name="Normal 2 49 2 2 5" xfId="20322"/>
    <cellStyle name="Normal 2 49 2 2 6" xfId="20323"/>
    <cellStyle name="Normal 2 49 2 3" xfId="20324"/>
    <cellStyle name="Normal 2 49 2 4" xfId="20325"/>
    <cellStyle name="Normal 2 49 2 5" xfId="20326"/>
    <cellStyle name="Normal 2 49 2 6" xfId="20327"/>
    <cellStyle name="Normal 2 49 20" xfId="20328"/>
    <cellStyle name="Normal 2 49 21" xfId="20329"/>
    <cellStyle name="Normal 2 49 22" xfId="20330"/>
    <cellStyle name="Normal 2 49 23" xfId="20331"/>
    <cellStyle name="Normal 2 49 24" xfId="20332"/>
    <cellStyle name="Normal 2 49 25" xfId="20333"/>
    <cellStyle name="Normal 2 49 26" xfId="20334"/>
    <cellStyle name="Normal 2 49 27" xfId="45545"/>
    <cellStyle name="Normal 2 49 3" xfId="20335"/>
    <cellStyle name="Normal 2 49 4" xfId="20336"/>
    <cellStyle name="Normal 2 49 5" xfId="20337"/>
    <cellStyle name="Normal 2 49 6" xfId="20338"/>
    <cellStyle name="Normal 2 49 7" xfId="20339"/>
    <cellStyle name="Normal 2 49 8" xfId="20340"/>
    <cellStyle name="Normal 2 49 9" xfId="20341"/>
    <cellStyle name="Normal 2 5" xfId="292"/>
    <cellStyle name="Normal 2 5 10" xfId="20342"/>
    <cellStyle name="Normal 2 5 10 2" xfId="36874"/>
    <cellStyle name="Normal 2 5 11" xfId="20343"/>
    <cellStyle name="Normal 2 5 12" xfId="20344"/>
    <cellStyle name="Normal 2 5 13" xfId="20345"/>
    <cellStyle name="Normal 2 5 14" xfId="20346"/>
    <cellStyle name="Normal 2 5 15" xfId="20347"/>
    <cellStyle name="Normal 2 5 16" xfId="20348"/>
    <cellStyle name="Normal 2 5 17" xfId="20349"/>
    <cellStyle name="Normal 2 5 18" xfId="20350"/>
    <cellStyle name="Normal 2 5 19" xfId="20351"/>
    <cellStyle name="Normal 2 5 2" xfId="1903"/>
    <cellStyle name="Normal 2 5 2 10" xfId="20352"/>
    <cellStyle name="Normal 2 5 2 11" xfId="20353"/>
    <cellStyle name="Normal 2 5 2 12" xfId="20354"/>
    <cellStyle name="Normal 2 5 2 13" xfId="20355"/>
    <cellStyle name="Normal 2 5 2 14" xfId="20356"/>
    <cellStyle name="Normal 2 5 2 15" xfId="20357"/>
    <cellStyle name="Normal 2 5 2 16" xfId="20358"/>
    <cellStyle name="Normal 2 5 2 17" xfId="20359"/>
    <cellStyle name="Normal 2 5 2 18" xfId="20360"/>
    <cellStyle name="Normal 2 5 2 19" xfId="20361"/>
    <cellStyle name="Normal 2 5 2 2" xfId="20362"/>
    <cellStyle name="Normal 2 5 2 2 10" xfId="20363"/>
    <cellStyle name="Normal 2 5 2 2 11" xfId="20364"/>
    <cellStyle name="Normal 2 5 2 2 12" xfId="20365"/>
    <cellStyle name="Normal 2 5 2 2 13" xfId="20366"/>
    <cellStyle name="Normal 2 5 2 2 14" xfId="20367"/>
    <cellStyle name="Normal 2 5 2 2 15" xfId="20368"/>
    <cellStyle name="Normal 2 5 2 2 16" xfId="20369"/>
    <cellStyle name="Normal 2 5 2 2 17" xfId="20370"/>
    <cellStyle name="Normal 2 5 2 2 18" xfId="20371"/>
    <cellStyle name="Normal 2 5 2 2 19" xfId="20372"/>
    <cellStyle name="Normal 2 5 2 2 2" xfId="20373"/>
    <cellStyle name="Normal 2 5 2 2 2 10" xfId="20374"/>
    <cellStyle name="Normal 2 5 2 2 2 11" xfId="20375"/>
    <cellStyle name="Normal 2 5 2 2 2 12" xfId="20376"/>
    <cellStyle name="Normal 2 5 2 2 2 13" xfId="20377"/>
    <cellStyle name="Normal 2 5 2 2 2 2" xfId="20378"/>
    <cellStyle name="Normal 2 5 2 2 2 2 10" xfId="20379"/>
    <cellStyle name="Normal 2 5 2 2 2 2 11" xfId="20380"/>
    <cellStyle name="Normal 2 5 2 2 2 2 12" xfId="20381"/>
    <cellStyle name="Normal 2 5 2 2 2 2 13" xfId="20382"/>
    <cellStyle name="Normal 2 5 2 2 2 2 2" xfId="20383"/>
    <cellStyle name="Normal 2 5 2 2 2 2 2 2" xfId="20384"/>
    <cellStyle name="Normal 2 5 2 2 2 2 3" xfId="20385"/>
    <cellStyle name="Normal 2 5 2 2 2 2 4" xfId="20386"/>
    <cellStyle name="Normal 2 5 2 2 2 2 5" xfId="20387"/>
    <cellStyle name="Normal 2 5 2 2 2 2 6" xfId="20388"/>
    <cellStyle name="Normal 2 5 2 2 2 2 7" xfId="20389"/>
    <cellStyle name="Normal 2 5 2 2 2 2 8" xfId="20390"/>
    <cellStyle name="Normal 2 5 2 2 2 2 9" xfId="20391"/>
    <cellStyle name="Normal 2 5 2 2 2 3" xfId="20392"/>
    <cellStyle name="Normal 2 5 2 2 2 4" xfId="20393"/>
    <cellStyle name="Normal 2 5 2 2 2 5" xfId="20394"/>
    <cellStyle name="Normal 2 5 2 2 2 6" xfId="20395"/>
    <cellStyle name="Normal 2 5 2 2 2 7" xfId="20396"/>
    <cellStyle name="Normal 2 5 2 2 2 8" xfId="20397"/>
    <cellStyle name="Normal 2 5 2 2 2 9" xfId="20398"/>
    <cellStyle name="Normal 2 5 2 2 20" xfId="20399"/>
    <cellStyle name="Normal 2 5 2 2 21" xfId="20400"/>
    <cellStyle name="Normal 2 5 2 2 22" xfId="20401"/>
    <cellStyle name="Normal 2 5 2 2 23" xfId="20402"/>
    <cellStyle name="Normal 2 5 2 2 24" xfId="20403"/>
    <cellStyle name="Normal 2 5 2 2 3" xfId="20404"/>
    <cellStyle name="Normal 2 5 2 2 4" xfId="20405"/>
    <cellStyle name="Normal 2 5 2 2 5" xfId="20406"/>
    <cellStyle name="Normal 2 5 2 2 6" xfId="20407"/>
    <cellStyle name="Normal 2 5 2 2 7" xfId="20408"/>
    <cellStyle name="Normal 2 5 2 2 8" xfId="20409"/>
    <cellStyle name="Normal 2 5 2 2 9" xfId="20410"/>
    <cellStyle name="Normal 2 5 2 20" xfId="20411"/>
    <cellStyle name="Normal 2 5 2 21" xfId="20412"/>
    <cellStyle name="Normal 2 5 2 22" xfId="20413"/>
    <cellStyle name="Normal 2 5 2 23" xfId="20414"/>
    <cellStyle name="Normal 2 5 2 24" xfId="20415"/>
    <cellStyle name="Normal 2 5 2 3" xfId="20416"/>
    <cellStyle name="Normal 2 5 2 3 10" xfId="20417"/>
    <cellStyle name="Normal 2 5 2 3 11" xfId="20418"/>
    <cellStyle name="Normal 2 5 2 3 12" xfId="20419"/>
    <cellStyle name="Normal 2 5 2 3 13" xfId="20420"/>
    <cellStyle name="Normal 2 5 2 3 2" xfId="20421"/>
    <cellStyle name="Normal 2 5 2 3 2 10" xfId="20422"/>
    <cellStyle name="Normal 2 5 2 3 2 11" xfId="20423"/>
    <cellStyle name="Normal 2 5 2 3 2 12" xfId="20424"/>
    <cellStyle name="Normal 2 5 2 3 2 13" xfId="20425"/>
    <cellStyle name="Normal 2 5 2 3 2 2" xfId="20426"/>
    <cellStyle name="Normal 2 5 2 3 2 3" xfId="20427"/>
    <cellStyle name="Normal 2 5 2 3 2 4" xfId="20428"/>
    <cellStyle name="Normal 2 5 2 3 2 5" xfId="20429"/>
    <cellStyle name="Normal 2 5 2 3 2 6" xfId="20430"/>
    <cellStyle name="Normal 2 5 2 3 2 7" xfId="20431"/>
    <cellStyle name="Normal 2 5 2 3 2 8" xfId="20432"/>
    <cellStyle name="Normal 2 5 2 3 2 9" xfId="20433"/>
    <cellStyle name="Normal 2 5 2 3 3" xfId="20434"/>
    <cellStyle name="Normal 2 5 2 3 4" xfId="20435"/>
    <cellStyle name="Normal 2 5 2 3 5" xfId="20436"/>
    <cellStyle name="Normal 2 5 2 3 6" xfId="20437"/>
    <cellStyle name="Normal 2 5 2 3 7" xfId="20438"/>
    <cellStyle name="Normal 2 5 2 3 8" xfId="20439"/>
    <cellStyle name="Normal 2 5 2 3 9" xfId="20440"/>
    <cellStyle name="Normal 2 5 2 4" xfId="20441"/>
    <cellStyle name="Normal 2 5 2 5" xfId="20442"/>
    <cellStyle name="Normal 2 5 2 6" xfId="20443"/>
    <cellStyle name="Normal 2 5 2 7" xfId="20444"/>
    <cellStyle name="Normal 2 5 2 8" xfId="20445"/>
    <cellStyle name="Normal 2 5 2 9" xfId="20446"/>
    <cellStyle name="Normal 2 5 20" xfId="20447"/>
    <cellStyle name="Normal 2 5 21" xfId="20448"/>
    <cellStyle name="Normal 2 5 22" xfId="20449"/>
    <cellStyle name="Normal 2 5 23" xfId="20450"/>
    <cellStyle name="Normal 2 5 24" xfId="20451"/>
    <cellStyle name="Normal 2 5 24 10" xfId="20452"/>
    <cellStyle name="Normal 2 5 24 11" xfId="20453"/>
    <cellStyle name="Normal 2 5 24 12" xfId="20454"/>
    <cellStyle name="Normal 2 5 24 13" xfId="20455"/>
    <cellStyle name="Normal 2 5 24 2" xfId="20456"/>
    <cellStyle name="Normal 2 5 24 2 10" xfId="20457"/>
    <cellStyle name="Normal 2 5 24 2 11" xfId="20458"/>
    <cellStyle name="Normal 2 5 24 2 12" xfId="20459"/>
    <cellStyle name="Normal 2 5 24 2 13" xfId="20460"/>
    <cellStyle name="Normal 2 5 24 2 2" xfId="20461"/>
    <cellStyle name="Normal 2 5 24 2 3" xfId="20462"/>
    <cellStyle name="Normal 2 5 24 2 4" xfId="20463"/>
    <cellStyle name="Normal 2 5 24 2 5" xfId="20464"/>
    <cellStyle name="Normal 2 5 24 2 6" xfId="20465"/>
    <cellStyle name="Normal 2 5 24 2 7" xfId="20466"/>
    <cellStyle name="Normal 2 5 24 2 8" xfId="20467"/>
    <cellStyle name="Normal 2 5 24 2 9" xfId="20468"/>
    <cellStyle name="Normal 2 5 24 3" xfId="20469"/>
    <cellStyle name="Normal 2 5 24 4" xfId="20470"/>
    <cellStyle name="Normal 2 5 24 5" xfId="20471"/>
    <cellStyle name="Normal 2 5 24 6" xfId="20472"/>
    <cellStyle name="Normal 2 5 24 7" xfId="20473"/>
    <cellStyle name="Normal 2 5 24 8" xfId="20474"/>
    <cellStyle name="Normal 2 5 24 9" xfId="20475"/>
    <cellStyle name="Normal 2 5 25" xfId="20476"/>
    <cellStyle name="Normal 2 5 26" xfId="20477"/>
    <cellStyle name="Normal 2 5 27" xfId="20478"/>
    <cellStyle name="Normal 2 5 28" xfId="20479"/>
    <cellStyle name="Normal 2 5 29" xfId="20480"/>
    <cellStyle name="Normal 2 5 3" xfId="1904"/>
    <cellStyle name="Normal 2 5 3 2" xfId="20481"/>
    <cellStyle name="Normal 2 5 30" xfId="20482"/>
    <cellStyle name="Normal 2 5 31" xfId="20483"/>
    <cellStyle name="Normal 2 5 32" xfId="20484"/>
    <cellStyle name="Normal 2 5 33" xfId="20485"/>
    <cellStyle name="Normal 2 5 34" xfId="20486"/>
    <cellStyle name="Normal 2 5 35" xfId="20487"/>
    <cellStyle name="Normal 2 5 36" xfId="20488"/>
    <cellStyle name="Normal 2 5 37" xfId="20489"/>
    <cellStyle name="Normal 2 5 38" xfId="20490"/>
    <cellStyle name="Normal 2 5 39" xfId="20491"/>
    <cellStyle name="Normal 2 5 4" xfId="1905"/>
    <cellStyle name="Normal 2 5 4 2" xfId="20492"/>
    <cellStyle name="Normal 2 5 4 3" xfId="36416"/>
    <cellStyle name="Normal 2 5 40" xfId="20493"/>
    <cellStyle name="Normal 2 5 41" xfId="20494"/>
    <cellStyle name="Normal 2 5 42" xfId="20495"/>
    <cellStyle name="Normal 2 5 43" xfId="20496"/>
    <cellStyle name="Normal 2 5 44" xfId="20497"/>
    <cellStyle name="Normal 2 5 45" xfId="20498"/>
    <cellStyle name="Normal 2 5 46" xfId="20499"/>
    <cellStyle name="Normal 2 5 47" xfId="20500"/>
    <cellStyle name="Normal 2 5 5" xfId="20501"/>
    <cellStyle name="Normal 2 5 5 2" xfId="37118"/>
    <cellStyle name="Normal 2 5 6" xfId="20502"/>
    <cellStyle name="Normal 2 5 6 2" xfId="36460"/>
    <cellStyle name="Normal 2 5 7" xfId="20503"/>
    <cellStyle name="Normal 2 5 7 2" xfId="37006"/>
    <cellStyle name="Normal 2 5 8" xfId="20504"/>
    <cellStyle name="Normal 2 5 8 2" xfId="20505"/>
    <cellStyle name="Normal 2 5 8 3" xfId="38579"/>
    <cellStyle name="Normal 2 5 9" xfId="20506"/>
    <cellStyle name="Normal 2 5 9 2" xfId="36902"/>
    <cellStyle name="Normal 2 5_5.2" xfId="45546"/>
    <cellStyle name="Normal 2 50" xfId="20507"/>
    <cellStyle name="Normal 2 50 10" xfId="20508"/>
    <cellStyle name="Normal 2 50 11" xfId="20509"/>
    <cellStyle name="Normal 2 50 12" xfId="20510"/>
    <cellStyle name="Normal 2 50 13" xfId="20511"/>
    <cellStyle name="Normal 2 50 14" xfId="20512"/>
    <cellStyle name="Normal 2 50 15" xfId="20513"/>
    <cellStyle name="Normal 2 50 16" xfId="20514"/>
    <cellStyle name="Normal 2 50 17" xfId="20515"/>
    <cellStyle name="Normal 2 50 18" xfId="20516"/>
    <cellStyle name="Normal 2 50 19" xfId="20517"/>
    <cellStyle name="Normal 2 50 2" xfId="20518"/>
    <cellStyle name="Normal 2 50 2 2" xfId="20519"/>
    <cellStyle name="Normal 2 50 2 2 2" xfId="20520"/>
    <cellStyle name="Normal 2 50 2 2 3" xfId="20521"/>
    <cellStyle name="Normal 2 50 2 2 4" xfId="20522"/>
    <cellStyle name="Normal 2 50 2 2 5" xfId="20523"/>
    <cellStyle name="Normal 2 50 2 2 6" xfId="20524"/>
    <cellStyle name="Normal 2 50 2 3" xfId="20525"/>
    <cellStyle name="Normal 2 50 2 4" xfId="20526"/>
    <cellStyle name="Normal 2 50 2 5" xfId="20527"/>
    <cellStyle name="Normal 2 50 2 6" xfId="20528"/>
    <cellStyle name="Normal 2 50 20" xfId="20529"/>
    <cellStyle name="Normal 2 50 21" xfId="20530"/>
    <cellStyle name="Normal 2 50 22" xfId="20531"/>
    <cellStyle name="Normal 2 50 23" xfId="20532"/>
    <cellStyle name="Normal 2 50 24" xfId="20533"/>
    <cellStyle name="Normal 2 50 25" xfId="20534"/>
    <cellStyle name="Normal 2 50 26" xfId="20535"/>
    <cellStyle name="Normal 2 50 27" xfId="45547"/>
    <cellStyle name="Normal 2 50 3" xfId="20536"/>
    <cellStyle name="Normal 2 50 4" xfId="20537"/>
    <cellStyle name="Normal 2 50 5" xfId="20538"/>
    <cellStyle name="Normal 2 50 6" xfId="20539"/>
    <cellStyle name="Normal 2 50 7" xfId="20540"/>
    <cellStyle name="Normal 2 50 8" xfId="20541"/>
    <cellStyle name="Normal 2 50 9" xfId="20542"/>
    <cellStyle name="Normal 2 51" xfId="20543"/>
    <cellStyle name="Normal 2 51 10" xfId="20544"/>
    <cellStyle name="Normal 2 51 11" xfId="20545"/>
    <cellStyle name="Normal 2 51 12" xfId="20546"/>
    <cellStyle name="Normal 2 51 13" xfId="20547"/>
    <cellStyle name="Normal 2 51 14" xfId="20548"/>
    <cellStyle name="Normal 2 51 15" xfId="20549"/>
    <cellStyle name="Normal 2 51 16" xfId="20550"/>
    <cellStyle name="Normal 2 51 17" xfId="20551"/>
    <cellStyle name="Normal 2 51 18" xfId="20552"/>
    <cellStyle name="Normal 2 51 19" xfId="20553"/>
    <cellStyle name="Normal 2 51 2" xfId="20554"/>
    <cellStyle name="Normal 2 51 2 2" xfId="20555"/>
    <cellStyle name="Normal 2 51 2 2 2" xfId="20556"/>
    <cellStyle name="Normal 2 51 2 2 3" xfId="20557"/>
    <cellStyle name="Normal 2 51 2 2 4" xfId="20558"/>
    <cellStyle name="Normal 2 51 2 2 5" xfId="20559"/>
    <cellStyle name="Normal 2 51 2 2 6" xfId="20560"/>
    <cellStyle name="Normal 2 51 2 3" xfId="20561"/>
    <cellStyle name="Normal 2 51 2 4" xfId="20562"/>
    <cellStyle name="Normal 2 51 2 5" xfId="20563"/>
    <cellStyle name="Normal 2 51 2 6" xfId="20564"/>
    <cellStyle name="Normal 2 51 20" xfId="20565"/>
    <cellStyle name="Normal 2 51 21" xfId="20566"/>
    <cellStyle name="Normal 2 51 22" xfId="20567"/>
    <cellStyle name="Normal 2 51 23" xfId="20568"/>
    <cellStyle name="Normal 2 51 24" xfId="20569"/>
    <cellStyle name="Normal 2 51 25" xfId="20570"/>
    <cellStyle name="Normal 2 51 26" xfId="20571"/>
    <cellStyle name="Normal 2 51 27" xfId="45548"/>
    <cellStyle name="Normal 2 51 3" xfId="20572"/>
    <cellStyle name="Normal 2 51 4" xfId="20573"/>
    <cellStyle name="Normal 2 51 5" xfId="20574"/>
    <cellStyle name="Normal 2 51 6" xfId="20575"/>
    <cellStyle name="Normal 2 51 7" xfId="20576"/>
    <cellStyle name="Normal 2 51 8" xfId="20577"/>
    <cellStyle name="Normal 2 51 9" xfId="20578"/>
    <cellStyle name="Normal 2 52" xfId="20579"/>
    <cellStyle name="Normal 2 52 10" xfId="20580"/>
    <cellStyle name="Normal 2 52 11" xfId="20581"/>
    <cellStyle name="Normal 2 52 12" xfId="20582"/>
    <cellStyle name="Normal 2 52 13" xfId="20583"/>
    <cellStyle name="Normal 2 52 14" xfId="20584"/>
    <cellStyle name="Normal 2 52 15" xfId="20585"/>
    <cellStyle name="Normal 2 52 16" xfId="20586"/>
    <cellStyle name="Normal 2 52 17" xfId="20587"/>
    <cellStyle name="Normal 2 52 18" xfId="20588"/>
    <cellStyle name="Normal 2 52 19" xfId="20589"/>
    <cellStyle name="Normal 2 52 2" xfId="20590"/>
    <cellStyle name="Normal 2 52 2 2" xfId="20591"/>
    <cellStyle name="Normal 2 52 2 2 2" xfId="20592"/>
    <cellStyle name="Normal 2 52 2 2 3" xfId="20593"/>
    <cellStyle name="Normal 2 52 2 2 4" xfId="20594"/>
    <cellStyle name="Normal 2 52 2 2 5" xfId="20595"/>
    <cellStyle name="Normal 2 52 2 2 6" xfId="20596"/>
    <cellStyle name="Normal 2 52 2 3" xfId="20597"/>
    <cellStyle name="Normal 2 52 2 4" xfId="20598"/>
    <cellStyle name="Normal 2 52 2 5" xfId="20599"/>
    <cellStyle name="Normal 2 52 2 6" xfId="20600"/>
    <cellStyle name="Normal 2 52 20" xfId="20601"/>
    <cellStyle name="Normal 2 52 21" xfId="20602"/>
    <cellStyle name="Normal 2 52 22" xfId="20603"/>
    <cellStyle name="Normal 2 52 23" xfId="20604"/>
    <cellStyle name="Normal 2 52 24" xfId="20605"/>
    <cellStyle name="Normal 2 52 25" xfId="20606"/>
    <cellStyle name="Normal 2 52 26" xfId="20607"/>
    <cellStyle name="Normal 2 52 27" xfId="45549"/>
    <cellStyle name="Normal 2 52 3" xfId="20608"/>
    <cellStyle name="Normal 2 52 4" xfId="20609"/>
    <cellStyle name="Normal 2 52 5" xfId="20610"/>
    <cellStyle name="Normal 2 52 6" xfId="20611"/>
    <cellStyle name="Normal 2 52 7" xfId="20612"/>
    <cellStyle name="Normal 2 52 8" xfId="20613"/>
    <cellStyle name="Normal 2 52 9" xfId="20614"/>
    <cellStyle name="Normal 2 53" xfId="20615"/>
    <cellStyle name="Normal 2 53 10" xfId="20616"/>
    <cellStyle name="Normal 2 53 11" xfId="20617"/>
    <cellStyle name="Normal 2 53 12" xfId="20618"/>
    <cellStyle name="Normal 2 53 13" xfId="20619"/>
    <cellStyle name="Normal 2 53 14" xfId="20620"/>
    <cellStyle name="Normal 2 53 15" xfId="20621"/>
    <cellStyle name="Normal 2 53 16" xfId="20622"/>
    <cellStyle name="Normal 2 53 17" xfId="20623"/>
    <cellStyle name="Normal 2 53 18" xfId="20624"/>
    <cellStyle name="Normal 2 53 19" xfId="20625"/>
    <cellStyle name="Normal 2 53 2" xfId="20626"/>
    <cellStyle name="Normal 2 53 2 2" xfId="20627"/>
    <cellStyle name="Normal 2 53 2 2 2" xfId="20628"/>
    <cellStyle name="Normal 2 53 2 2 3" xfId="20629"/>
    <cellStyle name="Normal 2 53 2 2 4" xfId="20630"/>
    <cellStyle name="Normal 2 53 2 2 5" xfId="20631"/>
    <cellStyle name="Normal 2 53 2 2 6" xfId="20632"/>
    <cellStyle name="Normal 2 53 2 3" xfId="20633"/>
    <cellStyle name="Normal 2 53 2 4" xfId="20634"/>
    <cellStyle name="Normal 2 53 2 5" xfId="20635"/>
    <cellStyle name="Normal 2 53 2 6" xfId="20636"/>
    <cellStyle name="Normal 2 53 20" xfId="20637"/>
    <cellStyle name="Normal 2 53 21" xfId="20638"/>
    <cellStyle name="Normal 2 53 22" xfId="20639"/>
    <cellStyle name="Normal 2 53 23" xfId="20640"/>
    <cellStyle name="Normal 2 53 24" xfId="20641"/>
    <cellStyle name="Normal 2 53 25" xfId="20642"/>
    <cellStyle name="Normal 2 53 26" xfId="20643"/>
    <cellStyle name="Normal 2 53 27" xfId="45550"/>
    <cellStyle name="Normal 2 53 3" xfId="20644"/>
    <cellStyle name="Normal 2 53 4" xfId="20645"/>
    <cellStyle name="Normal 2 53 5" xfId="20646"/>
    <cellStyle name="Normal 2 53 6" xfId="20647"/>
    <cellStyle name="Normal 2 53 7" xfId="20648"/>
    <cellStyle name="Normal 2 53 8" xfId="20649"/>
    <cellStyle name="Normal 2 53 9" xfId="20650"/>
    <cellStyle name="Normal 2 54" xfId="20651"/>
    <cellStyle name="Normal 2 54 10" xfId="20652"/>
    <cellStyle name="Normal 2 54 11" xfId="20653"/>
    <cellStyle name="Normal 2 54 12" xfId="20654"/>
    <cellStyle name="Normal 2 54 13" xfId="20655"/>
    <cellStyle name="Normal 2 54 14" xfId="20656"/>
    <cellStyle name="Normal 2 54 15" xfId="20657"/>
    <cellStyle name="Normal 2 54 16" xfId="20658"/>
    <cellStyle name="Normal 2 54 17" xfId="20659"/>
    <cellStyle name="Normal 2 54 18" xfId="20660"/>
    <cellStyle name="Normal 2 54 19" xfId="20661"/>
    <cellStyle name="Normal 2 54 2" xfId="20662"/>
    <cellStyle name="Normal 2 54 2 2" xfId="20663"/>
    <cellStyle name="Normal 2 54 2 2 2" xfId="20664"/>
    <cellStyle name="Normal 2 54 2 2 3" xfId="20665"/>
    <cellStyle name="Normal 2 54 2 2 4" xfId="20666"/>
    <cellStyle name="Normal 2 54 2 2 5" xfId="20667"/>
    <cellStyle name="Normal 2 54 2 2 6" xfId="20668"/>
    <cellStyle name="Normal 2 54 2 3" xfId="20669"/>
    <cellStyle name="Normal 2 54 2 4" xfId="20670"/>
    <cellStyle name="Normal 2 54 2 5" xfId="20671"/>
    <cellStyle name="Normal 2 54 2 6" xfId="20672"/>
    <cellStyle name="Normal 2 54 20" xfId="20673"/>
    <cellStyle name="Normal 2 54 21" xfId="20674"/>
    <cellStyle name="Normal 2 54 22" xfId="20675"/>
    <cellStyle name="Normal 2 54 23" xfId="20676"/>
    <cellStyle name="Normal 2 54 24" xfId="20677"/>
    <cellStyle name="Normal 2 54 25" xfId="20678"/>
    <cellStyle name="Normal 2 54 26" xfId="20679"/>
    <cellStyle name="Normal 2 54 27" xfId="45551"/>
    <cellStyle name="Normal 2 54 3" xfId="20680"/>
    <cellStyle name="Normal 2 54 4" xfId="20681"/>
    <cellStyle name="Normal 2 54 5" xfId="20682"/>
    <cellStyle name="Normal 2 54 6" xfId="20683"/>
    <cellStyle name="Normal 2 54 7" xfId="20684"/>
    <cellStyle name="Normal 2 54 8" xfId="20685"/>
    <cellStyle name="Normal 2 54 9" xfId="20686"/>
    <cellStyle name="Normal 2 55" xfId="20687"/>
    <cellStyle name="Normal 2 55 10" xfId="20688"/>
    <cellStyle name="Normal 2 55 11" xfId="20689"/>
    <cellStyle name="Normal 2 55 12" xfId="20690"/>
    <cellStyle name="Normal 2 55 13" xfId="20691"/>
    <cellStyle name="Normal 2 55 14" xfId="20692"/>
    <cellStyle name="Normal 2 55 15" xfId="20693"/>
    <cellStyle name="Normal 2 55 16" xfId="20694"/>
    <cellStyle name="Normal 2 55 17" xfId="20695"/>
    <cellStyle name="Normal 2 55 18" xfId="20696"/>
    <cellStyle name="Normal 2 55 19" xfId="20697"/>
    <cellStyle name="Normal 2 55 2" xfId="20698"/>
    <cellStyle name="Normal 2 55 2 2" xfId="20699"/>
    <cellStyle name="Normal 2 55 2 2 2" xfId="20700"/>
    <cellStyle name="Normal 2 55 2 2 3" xfId="20701"/>
    <cellStyle name="Normal 2 55 2 2 4" xfId="20702"/>
    <cellStyle name="Normal 2 55 2 2 5" xfId="20703"/>
    <cellStyle name="Normal 2 55 2 2 6" xfId="20704"/>
    <cellStyle name="Normal 2 55 2 3" xfId="20705"/>
    <cellStyle name="Normal 2 55 2 4" xfId="20706"/>
    <cellStyle name="Normal 2 55 2 5" xfId="20707"/>
    <cellStyle name="Normal 2 55 2 6" xfId="20708"/>
    <cellStyle name="Normal 2 55 20" xfId="20709"/>
    <cellStyle name="Normal 2 55 21" xfId="20710"/>
    <cellStyle name="Normal 2 55 22" xfId="20711"/>
    <cellStyle name="Normal 2 55 23" xfId="20712"/>
    <cellStyle name="Normal 2 55 24" xfId="20713"/>
    <cellStyle name="Normal 2 55 25" xfId="20714"/>
    <cellStyle name="Normal 2 55 26" xfId="20715"/>
    <cellStyle name="Normal 2 55 27" xfId="45552"/>
    <cellStyle name="Normal 2 55 3" xfId="20716"/>
    <cellStyle name="Normal 2 55 4" xfId="20717"/>
    <cellStyle name="Normal 2 55 5" xfId="20718"/>
    <cellStyle name="Normal 2 55 6" xfId="20719"/>
    <cellStyle name="Normal 2 55 7" xfId="20720"/>
    <cellStyle name="Normal 2 55 8" xfId="20721"/>
    <cellStyle name="Normal 2 55 9" xfId="20722"/>
    <cellStyle name="Normal 2 56" xfId="20723"/>
    <cellStyle name="Normal 2 56 10" xfId="20724"/>
    <cellStyle name="Normal 2 56 11" xfId="20725"/>
    <cellStyle name="Normal 2 56 12" xfId="20726"/>
    <cellStyle name="Normal 2 56 13" xfId="20727"/>
    <cellStyle name="Normal 2 56 14" xfId="20728"/>
    <cellStyle name="Normal 2 56 15" xfId="20729"/>
    <cellStyle name="Normal 2 56 16" xfId="20730"/>
    <cellStyle name="Normal 2 56 17" xfId="20731"/>
    <cellStyle name="Normal 2 56 18" xfId="20732"/>
    <cellStyle name="Normal 2 56 19" xfId="20733"/>
    <cellStyle name="Normal 2 56 2" xfId="20734"/>
    <cellStyle name="Normal 2 56 2 2" xfId="20735"/>
    <cellStyle name="Normal 2 56 2 2 2" xfId="20736"/>
    <cellStyle name="Normal 2 56 2 2 3" xfId="20737"/>
    <cellStyle name="Normal 2 56 2 2 4" xfId="20738"/>
    <cellStyle name="Normal 2 56 2 2 5" xfId="20739"/>
    <cellStyle name="Normal 2 56 2 2 6" xfId="20740"/>
    <cellStyle name="Normal 2 56 2 3" xfId="20741"/>
    <cellStyle name="Normal 2 56 2 4" xfId="20742"/>
    <cellStyle name="Normal 2 56 2 5" xfId="20743"/>
    <cellStyle name="Normal 2 56 2 6" xfId="20744"/>
    <cellStyle name="Normal 2 56 20" xfId="20745"/>
    <cellStyle name="Normal 2 56 21" xfId="20746"/>
    <cellStyle name="Normal 2 56 22" xfId="20747"/>
    <cellStyle name="Normal 2 56 23" xfId="20748"/>
    <cellStyle name="Normal 2 56 24" xfId="20749"/>
    <cellStyle name="Normal 2 56 25" xfId="20750"/>
    <cellStyle name="Normal 2 56 26" xfId="20751"/>
    <cellStyle name="Normal 2 56 27" xfId="45553"/>
    <cellStyle name="Normal 2 56 3" xfId="20752"/>
    <cellStyle name="Normal 2 56 4" xfId="20753"/>
    <cellStyle name="Normal 2 56 5" xfId="20754"/>
    <cellStyle name="Normal 2 56 6" xfId="20755"/>
    <cellStyle name="Normal 2 56 7" xfId="20756"/>
    <cellStyle name="Normal 2 56 8" xfId="20757"/>
    <cellStyle name="Normal 2 56 9" xfId="20758"/>
    <cellStyle name="Normal 2 57" xfId="20759"/>
    <cellStyle name="Normal 2 57 10" xfId="20760"/>
    <cellStyle name="Normal 2 57 11" xfId="20761"/>
    <cellStyle name="Normal 2 57 12" xfId="20762"/>
    <cellStyle name="Normal 2 57 13" xfId="20763"/>
    <cellStyle name="Normal 2 57 14" xfId="20764"/>
    <cellStyle name="Normal 2 57 15" xfId="20765"/>
    <cellStyle name="Normal 2 57 16" xfId="20766"/>
    <cellStyle name="Normal 2 57 17" xfId="20767"/>
    <cellStyle name="Normal 2 57 18" xfId="20768"/>
    <cellStyle name="Normal 2 57 19" xfId="20769"/>
    <cellStyle name="Normal 2 57 2" xfId="20770"/>
    <cellStyle name="Normal 2 57 2 2" xfId="20771"/>
    <cellStyle name="Normal 2 57 2 2 2" xfId="20772"/>
    <cellStyle name="Normal 2 57 2 2 3" xfId="20773"/>
    <cellStyle name="Normal 2 57 2 2 4" xfId="20774"/>
    <cellStyle name="Normal 2 57 2 2 5" xfId="20775"/>
    <cellStyle name="Normal 2 57 2 2 6" xfId="20776"/>
    <cellStyle name="Normal 2 57 2 3" xfId="20777"/>
    <cellStyle name="Normal 2 57 2 4" xfId="20778"/>
    <cellStyle name="Normal 2 57 2 5" xfId="20779"/>
    <cellStyle name="Normal 2 57 2 6" xfId="20780"/>
    <cellStyle name="Normal 2 57 20" xfId="20781"/>
    <cellStyle name="Normal 2 57 21" xfId="20782"/>
    <cellStyle name="Normal 2 57 22" xfId="20783"/>
    <cellStyle name="Normal 2 57 23" xfId="20784"/>
    <cellStyle name="Normal 2 57 24" xfId="20785"/>
    <cellStyle name="Normal 2 57 25" xfId="20786"/>
    <cellStyle name="Normal 2 57 26" xfId="20787"/>
    <cellStyle name="Normal 2 57 27" xfId="20788"/>
    <cellStyle name="Normal 2 57 28" xfId="45554"/>
    <cellStyle name="Normal 2 57 3" xfId="20789"/>
    <cellStyle name="Normal 2 57 4" xfId="20790"/>
    <cellStyle name="Normal 2 57 5" xfId="20791"/>
    <cellStyle name="Normal 2 57 6" xfId="20792"/>
    <cellStyle name="Normal 2 57 7" xfId="20793"/>
    <cellStyle name="Normal 2 57 8" xfId="20794"/>
    <cellStyle name="Normal 2 57 9" xfId="20795"/>
    <cellStyle name="Normal 2 58" xfId="20796"/>
    <cellStyle name="Normal 2 58 2" xfId="20797"/>
    <cellStyle name="Normal 2 58 2 2" xfId="20798"/>
    <cellStyle name="Normal 2 58 2 2 2" xfId="20799"/>
    <cellStyle name="Normal 2 58 2 2 3" xfId="20800"/>
    <cellStyle name="Normal 2 58 2 2 4" xfId="20801"/>
    <cellStyle name="Normal 2 58 2 2 5" xfId="20802"/>
    <cellStyle name="Normal 2 58 2 2 6" xfId="20803"/>
    <cellStyle name="Normal 2 58 2 3" xfId="20804"/>
    <cellStyle name="Normal 2 58 2 4" xfId="20805"/>
    <cellStyle name="Normal 2 58 2 5" xfId="20806"/>
    <cellStyle name="Normal 2 58 2 6" xfId="20807"/>
    <cellStyle name="Normal 2 58 3" xfId="20808"/>
    <cellStyle name="Normal 2 58 4" xfId="20809"/>
    <cellStyle name="Normal 2 58 5" xfId="20810"/>
    <cellStyle name="Normal 2 58 6" xfId="20811"/>
    <cellStyle name="Normal 2 58 7" xfId="20812"/>
    <cellStyle name="Normal 2 58 8" xfId="45555"/>
    <cellStyle name="Normal 2 59" xfId="20813"/>
    <cellStyle name="Normal 2 59 2" xfId="20814"/>
    <cellStyle name="Normal 2 59 2 2" xfId="20815"/>
    <cellStyle name="Normal 2 59 2 2 2" xfId="20816"/>
    <cellStyle name="Normal 2 59 2 2 3" xfId="20817"/>
    <cellStyle name="Normal 2 59 2 2 4" xfId="20818"/>
    <cellStyle name="Normal 2 59 2 2 5" xfId="20819"/>
    <cellStyle name="Normal 2 59 2 2 6" xfId="20820"/>
    <cellStyle name="Normal 2 59 2 3" xfId="20821"/>
    <cellStyle name="Normal 2 59 2 4" xfId="20822"/>
    <cellStyle name="Normal 2 59 2 5" xfId="20823"/>
    <cellStyle name="Normal 2 59 2 6" xfId="20824"/>
    <cellStyle name="Normal 2 59 3" xfId="20825"/>
    <cellStyle name="Normal 2 59 4" xfId="20826"/>
    <cellStyle name="Normal 2 59 5" xfId="20827"/>
    <cellStyle name="Normal 2 59 6" xfId="20828"/>
    <cellStyle name="Normal 2 59 7" xfId="20829"/>
    <cellStyle name="Normal 2 59 8" xfId="45556"/>
    <cellStyle name="Normal 2 6" xfId="293"/>
    <cellStyle name="Normal 2 6 10" xfId="20830"/>
    <cellStyle name="Normal 2 6 11" xfId="20831"/>
    <cellStyle name="Normal 2 6 12" xfId="20832"/>
    <cellStyle name="Normal 2 6 13" xfId="20833"/>
    <cellStyle name="Normal 2 6 14" xfId="20834"/>
    <cellStyle name="Normal 2 6 15" xfId="20835"/>
    <cellStyle name="Normal 2 6 16" xfId="20836"/>
    <cellStyle name="Normal 2 6 17" xfId="20837"/>
    <cellStyle name="Normal 2 6 18" xfId="20838"/>
    <cellStyle name="Normal 2 6 19" xfId="20839"/>
    <cellStyle name="Normal 2 6 2" xfId="536"/>
    <cellStyle name="Normal 2 6 2 10" xfId="20840"/>
    <cellStyle name="Normal 2 6 2 11" xfId="20841"/>
    <cellStyle name="Normal 2 6 2 12" xfId="20842"/>
    <cellStyle name="Normal 2 6 2 13" xfId="20843"/>
    <cellStyle name="Normal 2 6 2 14" xfId="20844"/>
    <cellStyle name="Normal 2 6 2 15" xfId="20845"/>
    <cellStyle name="Normal 2 6 2 16" xfId="20846"/>
    <cellStyle name="Normal 2 6 2 17" xfId="20847"/>
    <cellStyle name="Normal 2 6 2 18" xfId="20848"/>
    <cellStyle name="Normal 2 6 2 19" xfId="20849"/>
    <cellStyle name="Normal 2 6 2 2" xfId="2562"/>
    <cellStyle name="Normal 2 6 2 2 10" xfId="20851"/>
    <cellStyle name="Normal 2 6 2 2 11" xfId="20852"/>
    <cellStyle name="Normal 2 6 2 2 12" xfId="20853"/>
    <cellStyle name="Normal 2 6 2 2 13" xfId="20854"/>
    <cellStyle name="Normal 2 6 2 2 14" xfId="20855"/>
    <cellStyle name="Normal 2 6 2 2 15" xfId="20856"/>
    <cellStyle name="Normal 2 6 2 2 16" xfId="20857"/>
    <cellStyle name="Normal 2 6 2 2 17" xfId="20858"/>
    <cellStyle name="Normal 2 6 2 2 18" xfId="20859"/>
    <cellStyle name="Normal 2 6 2 2 19" xfId="20860"/>
    <cellStyle name="Normal 2 6 2 2 2" xfId="20861"/>
    <cellStyle name="Normal 2 6 2 2 2 10" xfId="20862"/>
    <cellStyle name="Normal 2 6 2 2 2 11" xfId="20863"/>
    <cellStyle name="Normal 2 6 2 2 2 12" xfId="20864"/>
    <cellStyle name="Normal 2 6 2 2 2 13" xfId="20865"/>
    <cellStyle name="Normal 2 6 2 2 2 2" xfId="20866"/>
    <cellStyle name="Normal 2 6 2 2 2 2 10" xfId="20867"/>
    <cellStyle name="Normal 2 6 2 2 2 2 11" xfId="20868"/>
    <cellStyle name="Normal 2 6 2 2 2 2 12" xfId="20869"/>
    <cellStyle name="Normal 2 6 2 2 2 2 13" xfId="20870"/>
    <cellStyle name="Normal 2 6 2 2 2 2 2" xfId="20871"/>
    <cellStyle name="Normal 2 6 2 2 2 2 3" xfId="20872"/>
    <cellStyle name="Normal 2 6 2 2 2 2 4" xfId="20873"/>
    <cellStyle name="Normal 2 6 2 2 2 2 5" xfId="20874"/>
    <cellStyle name="Normal 2 6 2 2 2 2 6" xfId="20875"/>
    <cellStyle name="Normal 2 6 2 2 2 2 7" xfId="20876"/>
    <cellStyle name="Normal 2 6 2 2 2 2 8" xfId="20877"/>
    <cellStyle name="Normal 2 6 2 2 2 2 9" xfId="20878"/>
    <cellStyle name="Normal 2 6 2 2 2 3" xfId="20879"/>
    <cellStyle name="Normal 2 6 2 2 2 4" xfId="20880"/>
    <cellStyle name="Normal 2 6 2 2 2 5" xfId="20881"/>
    <cellStyle name="Normal 2 6 2 2 2 6" xfId="20882"/>
    <cellStyle name="Normal 2 6 2 2 2 7" xfId="20883"/>
    <cellStyle name="Normal 2 6 2 2 2 8" xfId="20884"/>
    <cellStyle name="Normal 2 6 2 2 2 9" xfId="20885"/>
    <cellStyle name="Normal 2 6 2 2 20" xfId="20886"/>
    <cellStyle name="Normal 2 6 2 2 21" xfId="20887"/>
    <cellStyle name="Normal 2 6 2 2 22" xfId="20888"/>
    <cellStyle name="Normal 2 6 2 2 23" xfId="20889"/>
    <cellStyle name="Normal 2 6 2 2 24" xfId="20890"/>
    <cellStyle name="Normal 2 6 2 2 25" xfId="20850"/>
    <cellStyle name="Normal 2 6 2 2 3" xfId="20891"/>
    <cellStyle name="Normal 2 6 2 2 4" xfId="20892"/>
    <cellStyle name="Normal 2 6 2 2 5" xfId="20893"/>
    <cellStyle name="Normal 2 6 2 2 6" xfId="20894"/>
    <cellStyle name="Normal 2 6 2 2 7" xfId="20895"/>
    <cellStyle name="Normal 2 6 2 2 8" xfId="20896"/>
    <cellStyle name="Normal 2 6 2 2 9" xfId="20897"/>
    <cellStyle name="Normal 2 6 2 20" xfId="20898"/>
    <cellStyle name="Normal 2 6 2 21" xfId="20899"/>
    <cellStyle name="Normal 2 6 2 22" xfId="20900"/>
    <cellStyle name="Normal 2 6 2 23" xfId="20901"/>
    <cellStyle name="Normal 2 6 2 24" xfId="20902"/>
    <cellStyle name="Normal 2 6 2 3" xfId="20903"/>
    <cellStyle name="Normal 2 6 2 3 10" xfId="20904"/>
    <cellStyle name="Normal 2 6 2 3 11" xfId="20905"/>
    <cellStyle name="Normal 2 6 2 3 12" xfId="20906"/>
    <cellStyle name="Normal 2 6 2 3 13" xfId="20907"/>
    <cellStyle name="Normal 2 6 2 3 2" xfId="20908"/>
    <cellStyle name="Normal 2 6 2 3 2 10" xfId="20909"/>
    <cellStyle name="Normal 2 6 2 3 2 11" xfId="20910"/>
    <cellStyle name="Normal 2 6 2 3 2 12" xfId="20911"/>
    <cellStyle name="Normal 2 6 2 3 2 13" xfId="20912"/>
    <cellStyle name="Normal 2 6 2 3 2 2" xfId="20913"/>
    <cellStyle name="Normal 2 6 2 3 2 3" xfId="20914"/>
    <cellStyle name="Normal 2 6 2 3 2 4" xfId="20915"/>
    <cellStyle name="Normal 2 6 2 3 2 5" xfId="20916"/>
    <cellStyle name="Normal 2 6 2 3 2 6" xfId="20917"/>
    <cellStyle name="Normal 2 6 2 3 2 7" xfId="20918"/>
    <cellStyle name="Normal 2 6 2 3 2 8" xfId="20919"/>
    <cellStyle name="Normal 2 6 2 3 2 9" xfId="20920"/>
    <cellStyle name="Normal 2 6 2 3 3" xfId="20921"/>
    <cellStyle name="Normal 2 6 2 3 4" xfId="20922"/>
    <cellStyle name="Normal 2 6 2 3 5" xfId="20923"/>
    <cellStyle name="Normal 2 6 2 3 6" xfId="20924"/>
    <cellStyle name="Normal 2 6 2 3 7" xfId="20925"/>
    <cellStyle name="Normal 2 6 2 3 8" xfId="20926"/>
    <cellStyle name="Normal 2 6 2 3 9" xfId="20927"/>
    <cellStyle name="Normal 2 6 2 4" xfId="20928"/>
    <cellStyle name="Normal 2 6 2 5" xfId="20929"/>
    <cellStyle name="Normal 2 6 2 6" xfId="20930"/>
    <cellStyle name="Normal 2 6 2 7" xfId="20931"/>
    <cellStyle name="Normal 2 6 2 8" xfId="20932"/>
    <cellStyle name="Normal 2 6 2 9" xfId="20933"/>
    <cellStyle name="Normal 2 6 20" xfId="20934"/>
    <cellStyle name="Normal 2 6 21" xfId="20935"/>
    <cellStyle name="Normal 2 6 22" xfId="20936"/>
    <cellStyle name="Normal 2 6 23" xfId="20937"/>
    <cellStyle name="Normal 2 6 24" xfId="20938"/>
    <cellStyle name="Normal 2 6 24 10" xfId="20939"/>
    <cellStyle name="Normal 2 6 24 11" xfId="20940"/>
    <cellStyle name="Normal 2 6 24 12" xfId="20941"/>
    <cellStyle name="Normal 2 6 24 13" xfId="20942"/>
    <cellStyle name="Normal 2 6 24 2" xfId="20943"/>
    <cellStyle name="Normal 2 6 24 2 10" xfId="20944"/>
    <cellStyle name="Normal 2 6 24 2 11" xfId="20945"/>
    <cellStyle name="Normal 2 6 24 2 12" xfId="20946"/>
    <cellStyle name="Normal 2 6 24 2 13" xfId="20947"/>
    <cellStyle name="Normal 2 6 24 2 2" xfId="20948"/>
    <cellStyle name="Normal 2 6 24 2 3" xfId="20949"/>
    <cellStyle name="Normal 2 6 24 2 4" xfId="20950"/>
    <cellStyle name="Normal 2 6 24 2 5" xfId="20951"/>
    <cellStyle name="Normal 2 6 24 2 6" xfId="20952"/>
    <cellStyle name="Normal 2 6 24 2 7" xfId="20953"/>
    <cellStyle name="Normal 2 6 24 2 8" xfId="20954"/>
    <cellStyle name="Normal 2 6 24 2 9" xfId="20955"/>
    <cellStyle name="Normal 2 6 24 3" xfId="20956"/>
    <cellStyle name="Normal 2 6 24 4" xfId="20957"/>
    <cellStyle name="Normal 2 6 24 5" xfId="20958"/>
    <cellStyle name="Normal 2 6 24 6" xfId="20959"/>
    <cellStyle name="Normal 2 6 24 7" xfId="20960"/>
    <cellStyle name="Normal 2 6 24 8" xfId="20961"/>
    <cellStyle name="Normal 2 6 24 9" xfId="20962"/>
    <cellStyle name="Normal 2 6 25" xfId="20963"/>
    <cellStyle name="Normal 2 6 26" xfId="20964"/>
    <cellStyle name="Normal 2 6 27" xfId="20965"/>
    <cellStyle name="Normal 2 6 28" xfId="20966"/>
    <cellStyle name="Normal 2 6 29" xfId="20967"/>
    <cellStyle name="Normal 2 6 3" xfId="537"/>
    <cellStyle name="Normal 2 6 3 2" xfId="20968"/>
    <cellStyle name="Normal 2 6 3 3" xfId="35683"/>
    <cellStyle name="Normal 2 6 30" xfId="20969"/>
    <cellStyle name="Normal 2 6 31" xfId="20970"/>
    <cellStyle name="Normal 2 6 32" xfId="20971"/>
    <cellStyle name="Normal 2 6 33" xfId="20972"/>
    <cellStyle name="Normal 2 6 34" xfId="20973"/>
    <cellStyle name="Normal 2 6 35" xfId="20974"/>
    <cellStyle name="Normal 2 6 36" xfId="20975"/>
    <cellStyle name="Normal 2 6 37" xfId="20976"/>
    <cellStyle name="Normal 2 6 38" xfId="20977"/>
    <cellStyle name="Normal 2 6 39" xfId="20978"/>
    <cellStyle name="Normal 2 6 4" xfId="538"/>
    <cellStyle name="Normal 2 6 4 2" xfId="20979"/>
    <cellStyle name="Normal 2 6 40" xfId="20980"/>
    <cellStyle name="Normal 2 6 41" xfId="20981"/>
    <cellStyle name="Normal 2 6 42" xfId="20982"/>
    <cellStyle name="Normal 2 6 43" xfId="20983"/>
    <cellStyle name="Normal 2 6 44" xfId="20984"/>
    <cellStyle name="Normal 2 6 45" xfId="20985"/>
    <cellStyle name="Normal 2 6 46" xfId="20986"/>
    <cellStyle name="Normal 2 6 47" xfId="20987"/>
    <cellStyle name="Normal 2 6 48" xfId="47841"/>
    <cellStyle name="Normal 2 6 5" xfId="539"/>
    <cellStyle name="Normal 2 6 5 2" xfId="20988"/>
    <cellStyle name="Normal 2 6 6" xfId="20989"/>
    <cellStyle name="Normal 2 6 6 2" xfId="45557"/>
    <cellStyle name="Normal 2 6 7" xfId="20990"/>
    <cellStyle name="Normal 2 6 7 2" xfId="45558"/>
    <cellStyle name="Normal 2 6 8" xfId="20991"/>
    <cellStyle name="Normal 2 6 8 2" xfId="20992"/>
    <cellStyle name="Normal 2 6 8 3" xfId="47659"/>
    <cellStyle name="Normal 2 6 9" xfId="20993"/>
    <cellStyle name="Normal 2 6_5.2" xfId="45559"/>
    <cellStyle name="Normal 2 60" xfId="20994"/>
    <cellStyle name="Normal 2 60 2" xfId="20995"/>
    <cellStyle name="Normal 2 60 2 2" xfId="20996"/>
    <cellStyle name="Normal 2 60 2 2 2" xfId="20997"/>
    <cellStyle name="Normal 2 60 2 2 3" xfId="20998"/>
    <cellStyle name="Normal 2 60 2 2 4" xfId="20999"/>
    <cellStyle name="Normal 2 60 2 2 5" xfId="21000"/>
    <cellStyle name="Normal 2 60 2 2 6" xfId="21001"/>
    <cellStyle name="Normal 2 60 2 3" xfId="21002"/>
    <cellStyle name="Normal 2 60 2 4" xfId="21003"/>
    <cellStyle name="Normal 2 60 2 5" xfId="21004"/>
    <cellStyle name="Normal 2 60 2 6" xfId="21005"/>
    <cellStyle name="Normal 2 60 3" xfId="21006"/>
    <cellStyle name="Normal 2 60 4" xfId="21007"/>
    <cellStyle name="Normal 2 60 5" xfId="21008"/>
    <cellStyle name="Normal 2 60 6" xfId="21009"/>
    <cellStyle name="Normal 2 60 7" xfId="21010"/>
    <cellStyle name="Normal 2 60 8" xfId="45560"/>
    <cellStyle name="Normal 2 61" xfId="21011"/>
    <cellStyle name="Normal 2 61 2" xfId="21012"/>
    <cellStyle name="Normal 2 61 2 2" xfId="21013"/>
    <cellStyle name="Normal 2 61 2 2 2" xfId="21014"/>
    <cellStyle name="Normal 2 61 2 2 3" xfId="21015"/>
    <cellStyle name="Normal 2 61 2 2 4" xfId="21016"/>
    <cellStyle name="Normal 2 61 2 2 5" xfId="21017"/>
    <cellStyle name="Normal 2 61 2 2 6" xfId="21018"/>
    <cellStyle name="Normal 2 61 2 3" xfId="21019"/>
    <cellStyle name="Normal 2 61 2 4" xfId="21020"/>
    <cellStyle name="Normal 2 61 2 5" xfId="21021"/>
    <cellStyle name="Normal 2 61 2 6" xfId="21022"/>
    <cellStyle name="Normal 2 61 3" xfId="21023"/>
    <cellStyle name="Normal 2 61 4" xfId="21024"/>
    <cellStyle name="Normal 2 61 5" xfId="21025"/>
    <cellStyle name="Normal 2 61 6" xfId="21026"/>
    <cellStyle name="Normal 2 61 7" xfId="21027"/>
    <cellStyle name="Normal 2 61 8" xfId="45561"/>
    <cellStyle name="Normal 2 62" xfId="21028"/>
    <cellStyle name="Normal 2 62 2" xfId="21029"/>
    <cellStyle name="Normal 2 62 2 2" xfId="21030"/>
    <cellStyle name="Normal 2 62 2 2 2" xfId="21031"/>
    <cellStyle name="Normal 2 62 2 2 3" xfId="21032"/>
    <cellStyle name="Normal 2 62 2 2 4" xfId="21033"/>
    <cellStyle name="Normal 2 62 2 2 5" xfId="21034"/>
    <cellStyle name="Normal 2 62 2 2 6" xfId="21035"/>
    <cellStyle name="Normal 2 62 2 3" xfId="21036"/>
    <cellStyle name="Normal 2 62 2 4" xfId="21037"/>
    <cellStyle name="Normal 2 62 2 5" xfId="21038"/>
    <cellStyle name="Normal 2 62 2 6" xfId="21039"/>
    <cellStyle name="Normal 2 62 3" xfId="21040"/>
    <cellStyle name="Normal 2 62 4" xfId="21041"/>
    <cellStyle name="Normal 2 62 5" xfId="21042"/>
    <cellStyle name="Normal 2 62 6" xfId="21043"/>
    <cellStyle name="Normal 2 62 7" xfId="21044"/>
    <cellStyle name="Normal 2 62 8" xfId="45562"/>
    <cellStyle name="Normal 2 63" xfId="21045"/>
    <cellStyle name="Normal 2 63 2" xfId="21046"/>
    <cellStyle name="Normal 2 63 2 2" xfId="21047"/>
    <cellStyle name="Normal 2 63 2 2 2" xfId="21048"/>
    <cellStyle name="Normal 2 63 2 2 3" xfId="21049"/>
    <cellStyle name="Normal 2 63 2 2 4" xfId="21050"/>
    <cellStyle name="Normal 2 63 2 2 5" xfId="21051"/>
    <cellStyle name="Normal 2 63 2 2 6" xfId="21052"/>
    <cellStyle name="Normal 2 63 2 3" xfId="21053"/>
    <cellStyle name="Normal 2 63 2 4" xfId="21054"/>
    <cellStyle name="Normal 2 63 2 5" xfId="21055"/>
    <cellStyle name="Normal 2 63 2 6" xfId="21056"/>
    <cellStyle name="Normal 2 63 3" xfId="21057"/>
    <cellStyle name="Normal 2 63 4" xfId="21058"/>
    <cellStyle name="Normal 2 63 5" xfId="21059"/>
    <cellStyle name="Normal 2 63 6" xfId="21060"/>
    <cellStyle name="Normal 2 63 7" xfId="21061"/>
    <cellStyle name="Normal 2 63 8" xfId="45563"/>
    <cellStyle name="Normal 2 64" xfId="21062"/>
    <cellStyle name="Normal 2 64 2" xfId="21063"/>
    <cellStyle name="Normal 2 64 2 2" xfId="21064"/>
    <cellStyle name="Normal 2 64 2 2 2" xfId="21065"/>
    <cellStyle name="Normal 2 64 2 2 3" xfId="21066"/>
    <cellStyle name="Normal 2 64 2 2 4" xfId="21067"/>
    <cellStyle name="Normal 2 64 2 2 5" xfId="21068"/>
    <cellStyle name="Normal 2 64 2 2 6" xfId="21069"/>
    <cellStyle name="Normal 2 64 2 3" xfId="21070"/>
    <cellStyle name="Normal 2 64 2 4" xfId="21071"/>
    <cellStyle name="Normal 2 64 2 5" xfId="21072"/>
    <cellStyle name="Normal 2 64 2 6" xfId="21073"/>
    <cellStyle name="Normal 2 64 3" xfId="21074"/>
    <cellStyle name="Normal 2 64 4" xfId="21075"/>
    <cellStyle name="Normal 2 64 5" xfId="21076"/>
    <cellStyle name="Normal 2 64 6" xfId="21077"/>
    <cellStyle name="Normal 2 64 7" xfId="21078"/>
    <cellStyle name="Normal 2 64 8" xfId="45564"/>
    <cellStyle name="Normal 2 65" xfId="21079"/>
    <cellStyle name="Normal 2 65 2" xfId="21080"/>
    <cellStyle name="Normal 2 65 2 2" xfId="21081"/>
    <cellStyle name="Normal 2 65 2 2 2" xfId="21082"/>
    <cellStyle name="Normal 2 65 2 2 3" xfId="21083"/>
    <cellStyle name="Normal 2 65 2 2 4" xfId="21084"/>
    <cellStyle name="Normal 2 65 2 2 5" xfId="21085"/>
    <cellStyle name="Normal 2 65 2 2 6" xfId="21086"/>
    <cellStyle name="Normal 2 65 2 3" xfId="21087"/>
    <cellStyle name="Normal 2 65 2 4" xfId="21088"/>
    <cellStyle name="Normal 2 65 2 5" xfId="21089"/>
    <cellStyle name="Normal 2 65 2 6" xfId="21090"/>
    <cellStyle name="Normal 2 65 3" xfId="21091"/>
    <cellStyle name="Normal 2 65 4" xfId="21092"/>
    <cellStyle name="Normal 2 65 5" xfId="21093"/>
    <cellStyle name="Normal 2 65 6" xfId="21094"/>
    <cellStyle name="Normal 2 65 7" xfId="21095"/>
    <cellStyle name="Normal 2 65 8" xfId="45565"/>
    <cellStyle name="Normal 2 66" xfId="21096"/>
    <cellStyle name="Normal 2 66 2" xfId="21097"/>
    <cellStyle name="Normal 2 66 2 2" xfId="21098"/>
    <cellStyle name="Normal 2 66 2 2 2" xfId="21099"/>
    <cellStyle name="Normal 2 66 2 2 3" xfId="21100"/>
    <cellStyle name="Normal 2 66 2 2 4" xfId="21101"/>
    <cellStyle name="Normal 2 66 2 2 5" xfId="21102"/>
    <cellStyle name="Normal 2 66 2 2 6" xfId="21103"/>
    <cellStyle name="Normal 2 66 2 3" xfId="21104"/>
    <cellStyle name="Normal 2 66 2 4" xfId="21105"/>
    <cellStyle name="Normal 2 66 2 5" xfId="21106"/>
    <cellStyle name="Normal 2 66 2 6" xfId="21107"/>
    <cellStyle name="Normal 2 66 3" xfId="21108"/>
    <cellStyle name="Normal 2 66 4" xfId="21109"/>
    <cellStyle name="Normal 2 66 5" xfId="21110"/>
    <cellStyle name="Normal 2 66 6" xfId="21111"/>
    <cellStyle name="Normal 2 66 7" xfId="21112"/>
    <cellStyle name="Normal 2 66 8" xfId="45566"/>
    <cellStyle name="Normal 2 67" xfId="21113"/>
    <cellStyle name="Normal 2 67 2" xfId="45567"/>
    <cellStyle name="Normal 2 68" xfId="21114"/>
    <cellStyle name="Normal 2 68 2" xfId="45568"/>
    <cellStyle name="Normal 2 69" xfId="21115"/>
    <cellStyle name="Normal 2 69 2" xfId="45569"/>
    <cellStyle name="Normal 2 7" xfId="540"/>
    <cellStyle name="Normal 2 7 10" xfId="21116"/>
    <cellStyle name="Normal 2 7 11" xfId="21117"/>
    <cellStyle name="Normal 2 7 12" xfId="21118"/>
    <cellStyle name="Normal 2 7 13" xfId="21119"/>
    <cellStyle name="Normal 2 7 14" xfId="21120"/>
    <cellStyle name="Normal 2 7 15" xfId="21121"/>
    <cellStyle name="Normal 2 7 16" xfId="21122"/>
    <cellStyle name="Normal 2 7 17" xfId="21123"/>
    <cellStyle name="Normal 2 7 18" xfId="21124"/>
    <cellStyle name="Normal 2 7 19" xfId="21125"/>
    <cellStyle name="Normal 2 7 2" xfId="1906"/>
    <cellStyle name="Normal 2 7 2 10" xfId="21127"/>
    <cellStyle name="Normal 2 7 2 11" xfId="21128"/>
    <cellStyle name="Normal 2 7 2 12" xfId="21129"/>
    <cellStyle name="Normal 2 7 2 13" xfId="21130"/>
    <cellStyle name="Normal 2 7 2 14" xfId="21131"/>
    <cellStyle name="Normal 2 7 2 15" xfId="21132"/>
    <cellStyle name="Normal 2 7 2 16" xfId="21133"/>
    <cellStyle name="Normal 2 7 2 17" xfId="21134"/>
    <cellStyle name="Normal 2 7 2 18" xfId="21135"/>
    <cellStyle name="Normal 2 7 2 19" xfId="21136"/>
    <cellStyle name="Normal 2 7 2 2" xfId="21137"/>
    <cellStyle name="Normal 2 7 2 2 10" xfId="21138"/>
    <cellStyle name="Normal 2 7 2 2 11" xfId="21139"/>
    <cellStyle name="Normal 2 7 2 2 12" xfId="21140"/>
    <cellStyle name="Normal 2 7 2 2 13" xfId="21141"/>
    <cellStyle name="Normal 2 7 2 2 14" xfId="21142"/>
    <cellStyle name="Normal 2 7 2 2 15" xfId="21143"/>
    <cellStyle name="Normal 2 7 2 2 16" xfId="21144"/>
    <cellStyle name="Normal 2 7 2 2 17" xfId="21145"/>
    <cellStyle name="Normal 2 7 2 2 18" xfId="21146"/>
    <cellStyle name="Normal 2 7 2 2 19" xfId="21147"/>
    <cellStyle name="Normal 2 7 2 2 2" xfId="21148"/>
    <cellStyle name="Normal 2 7 2 2 2 10" xfId="21149"/>
    <cellStyle name="Normal 2 7 2 2 2 11" xfId="21150"/>
    <cellStyle name="Normal 2 7 2 2 2 12" xfId="21151"/>
    <cellStyle name="Normal 2 7 2 2 2 13" xfId="21152"/>
    <cellStyle name="Normal 2 7 2 2 2 14" xfId="45571"/>
    <cellStyle name="Normal 2 7 2 2 2 2" xfId="21153"/>
    <cellStyle name="Normal 2 7 2 2 2 2 10" xfId="21154"/>
    <cellStyle name="Normal 2 7 2 2 2 2 11" xfId="21155"/>
    <cellStyle name="Normal 2 7 2 2 2 2 12" xfId="21156"/>
    <cellStyle name="Normal 2 7 2 2 2 2 13" xfId="21157"/>
    <cellStyle name="Normal 2 7 2 2 2 2 14" xfId="45572"/>
    <cellStyle name="Normal 2 7 2 2 2 2 2" xfId="21158"/>
    <cellStyle name="Normal 2 7 2 2 2 2 3" xfId="21159"/>
    <cellStyle name="Normal 2 7 2 2 2 2 4" xfId="21160"/>
    <cellStyle name="Normal 2 7 2 2 2 2 5" xfId="21161"/>
    <cellStyle name="Normal 2 7 2 2 2 2 6" xfId="21162"/>
    <cellStyle name="Normal 2 7 2 2 2 2 7" xfId="21163"/>
    <cellStyle name="Normal 2 7 2 2 2 2 8" xfId="21164"/>
    <cellStyle name="Normal 2 7 2 2 2 2 9" xfId="21165"/>
    <cellStyle name="Normal 2 7 2 2 2 3" xfId="21166"/>
    <cellStyle name="Normal 2 7 2 2 2 4" xfId="21167"/>
    <cellStyle name="Normal 2 7 2 2 2 5" xfId="21168"/>
    <cellStyle name="Normal 2 7 2 2 2 6" xfId="21169"/>
    <cellStyle name="Normal 2 7 2 2 2 7" xfId="21170"/>
    <cellStyle name="Normal 2 7 2 2 2 8" xfId="21171"/>
    <cellStyle name="Normal 2 7 2 2 2 9" xfId="21172"/>
    <cellStyle name="Normal 2 7 2 2 20" xfId="21173"/>
    <cellStyle name="Normal 2 7 2 2 21" xfId="21174"/>
    <cellStyle name="Normal 2 7 2 2 22" xfId="21175"/>
    <cellStyle name="Normal 2 7 2 2 23" xfId="21176"/>
    <cellStyle name="Normal 2 7 2 2 24" xfId="21177"/>
    <cellStyle name="Normal 2 7 2 2 25" xfId="45570"/>
    <cellStyle name="Normal 2 7 2 2 3" xfId="21178"/>
    <cellStyle name="Normal 2 7 2 2 3 2" xfId="45573"/>
    <cellStyle name="Normal 2 7 2 2 4" xfId="21179"/>
    <cellStyle name="Normal 2 7 2 2 4 2" xfId="45574"/>
    <cellStyle name="Normal 2 7 2 2 5" xfId="21180"/>
    <cellStyle name="Normal 2 7 2 2 6" xfId="21181"/>
    <cellStyle name="Normal 2 7 2 2 7" xfId="21182"/>
    <cellStyle name="Normal 2 7 2 2 8" xfId="21183"/>
    <cellStyle name="Normal 2 7 2 2 9" xfId="21184"/>
    <cellStyle name="Normal 2 7 2 20" xfId="21185"/>
    <cellStyle name="Normal 2 7 2 21" xfId="21186"/>
    <cellStyle name="Normal 2 7 2 22" xfId="21187"/>
    <cellStyle name="Normal 2 7 2 23" xfId="21188"/>
    <cellStyle name="Normal 2 7 2 24" xfId="21189"/>
    <cellStyle name="Normal 2 7 2 25" xfId="21126"/>
    <cellStyle name="Normal 2 7 2 26" xfId="42181"/>
    <cellStyle name="Normal 2 7 2 27" xfId="48240"/>
    <cellStyle name="Normal 2 7 2 3" xfId="21190"/>
    <cellStyle name="Normal 2 7 2 3 10" xfId="21191"/>
    <cellStyle name="Normal 2 7 2 3 11" xfId="21192"/>
    <cellStyle name="Normal 2 7 2 3 12" xfId="21193"/>
    <cellStyle name="Normal 2 7 2 3 13" xfId="21194"/>
    <cellStyle name="Normal 2 7 2 3 14" xfId="45575"/>
    <cellStyle name="Normal 2 7 2 3 2" xfId="21195"/>
    <cellStyle name="Normal 2 7 2 3 2 10" xfId="21196"/>
    <cellStyle name="Normal 2 7 2 3 2 11" xfId="21197"/>
    <cellStyle name="Normal 2 7 2 3 2 12" xfId="21198"/>
    <cellStyle name="Normal 2 7 2 3 2 13" xfId="21199"/>
    <cellStyle name="Normal 2 7 2 3 2 14" xfId="45576"/>
    <cellStyle name="Normal 2 7 2 3 2 2" xfId="21200"/>
    <cellStyle name="Normal 2 7 2 3 2 2 2" xfId="45577"/>
    <cellStyle name="Normal 2 7 2 3 2 3" xfId="21201"/>
    <cellStyle name="Normal 2 7 2 3 2 4" xfId="21202"/>
    <cellStyle name="Normal 2 7 2 3 2 5" xfId="21203"/>
    <cellStyle name="Normal 2 7 2 3 2 6" xfId="21204"/>
    <cellStyle name="Normal 2 7 2 3 2 7" xfId="21205"/>
    <cellStyle name="Normal 2 7 2 3 2 8" xfId="21206"/>
    <cellStyle name="Normal 2 7 2 3 2 9" xfId="21207"/>
    <cellStyle name="Normal 2 7 2 3 3" xfId="21208"/>
    <cellStyle name="Normal 2 7 2 3 3 2" xfId="45578"/>
    <cellStyle name="Normal 2 7 2 3 4" xfId="21209"/>
    <cellStyle name="Normal 2 7 2 3 4 2" xfId="45579"/>
    <cellStyle name="Normal 2 7 2 3 5" xfId="21210"/>
    <cellStyle name="Normal 2 7 2 3 6" xfId="21211"/>
    <cellStyle name="Normal 2 7 2 3 7" xfId="21212"/>
    <cellStyle name="Normal 2 7 2 3 8" xfId="21213"/>
    <cellStyle name="Normal 2 7 2 3 9" xfId="21214"/>
    <cellStyle name="Normal 2 7 2 4" xfId="21215"/>
    <cellStyle name="Normal 2 7 2 4 2" xfId="45580"/>
    <cellStyle name="Normal 2 7 2 5" xfId="21216"/>
    <cellStyle name="Normal 2 7 2 5 2" xfId="45581"/>
    <cellStyle name="Normal 2 7 2 6" xfId="21217"/>
    <cellStyle name="Normal 2 7 2 6 2" xfId="45582"/>
    <cellStyle name="Normal 2 7 2 7" xfId="21218"/>
    <cellStyle name="Normal 2 7 2 8" xfId="21219"/>
    <cellStyle name="Normal 2 7 2 9" xfId="21220"/>
    <cellStyle name="Normal 2 7 20" xfId="21221"/>
    <cellStyle name="Normal 2 7 21" xfId="21222"/>
    <cellStyle name="Normal 2 7 22" xfId="21223"/>
    <cellStyle name="Normal 2 7 23" xfId="21224"/>
    <cellStyle name="Normal 2 7 24" xfId="21225"/>
    <cellStyle name="Normal 2 7 24 10" xfId="21226"/>
    <cellStyle name="Normal 2 7 24 11" xfId="21227"/>
    <cellStyle name="Normal 2 7 24 12" xfId="21228"/>
    <cellStyle name="Normal 2 7 24 13" xfId="21229"/>
    <cellStyle name="Normal 2 7 24 2" xfId="21230"/>
    <cellStyle name="Normal 2 7 24 2 10" xfId="21231"/>
    <cellStyle name="Normal 2 7 24 2 11" xfId="21232"/>
    <cellStyle name="Normal 2 7 24 2 12" xfId="21233"/>
    <cellStyle name="Normal 2 7 24 2 13" xfId="21234"/>
    <cellStyle name="Normal 2 7 24 2 2" xfId="21235"/>
    <cellStyle name="Normal 2 7 24 2 3" xfId="21236"/>
    <cellStyle name="Normal 2 7 24 2 4" xfId="21237"/>
    <cellStyle name="Normal 2 7 24 2 5" xfId="21238"/>
    <cellStyle name="Normal 2 7 24 2 6" xfId="21239"/>
    <cellStyle name="Normal 2 7 24 2 7" xfId="21240"/>
    <cellStyle name="Normal 2 7 24 2 8" xfId="21241"/>
    <cellStyle name="Normal 2 7 24 2 9" xfId="21242"/>
    <cellStyle name="Normal 2 7 24 3" xfId="21243"/>
    <cellStyle name="Normal 2 7 24 4" xfId="21244"/>
    <cellStyle name="Normal 2 7 24 5" xfId="21245"/>
    <cellStyle name="Normal 2 7 24 6" xfId="21246"/>
    <cellStyle name="Normal 2 7 24 7" xfId="21247"/>
    <cellStyle name="Normal 2 7 24 8" xfId="21248"/>
    <cellStyle name="Normal 2 7 24 9" xfId="21249"/>
    <cellStyle name="Normal 2 7 25" xfId="21250"/>
    <cellStyle name="Normal 2 7 26" xfId="21251"/>
    <cellStyle name="Normal 2 7 27" xfId="21252"/>
    <cellStyle name="Normal 2 7 28" xfId="21253"/>
    <cellStyle name="Normal 2 7 29" xfId="21254"/>
    <cellStyle name="Normal 2 7 3" xfId="1907"/>
    <cellStyle name="Normal 2 7 3 2" xfId="21255"/>
    <cellStyle name="Normal 2 7 3 2 2" xfId="47754"/>
    <cellStyle name="Normal 2 7 3 3" xfId="45583"/>
    <cellStyle name="Normal 2 7 30" xfId="21256"/>
    <cellStyle name="Normal 2 7 31" xfId="21257"/>
    <cellStyle name="Normal 2 7 32" xfId="21258"/>
    <cellStyle name="Normal 2 7 33" xfId="21259"/>
    <cellStyle name="Normal 2 7 34" xfId="21260"/>
    <cellStyle name="Normal 2 7 35" xfId="21261"/>
    <cellStyle name="Normal 2 7 36" xfId="21262"/>
    <cellStyle name="Normal 2 7 37" xfId="21263"/>
    <cellStyle name="Normal 2 7 38" xfId="21264"/>
    <cellStyle name="Normal 2 7 39" xfId="21265"/>
    <cellStyle name="Normal 2 7 4" xfId="1908"/>
    <cellStyle name="Normal 2 7 4 2" xfId="21266"/>
    <cellStyle name="Normal 2 7 40" xfId="21267"/>
    <cellStyle name="Normal 2 7 41" xfId="21268"/>
    <cellStyle name="Normal 2 7 42" xfId="21269"/>
    <cellStyle name="Normal 2 7 43" xfId="21270"/>
    <cellStyle name="Normal 2 7 44" xfId="21271"/>
    <cellStyle name="Normal 2 7 45" xfId="21272"/>
    <cellStyle name="Normal 2 7 46" xfId="21273"/>
    <cellStyle name="Normal 2 7 47" xfId="21274"/>
    <cellStyle name="Normal 2 7 48" xfId="2707"/>
    <cellStyle name="Normal 2 7 5" xfId="1909"/>
    <cellStyle name="Normal 2 7 5 2" xfId="21275"/>
    <cellStyle name="Normal 2 7 6" xfId="21276"/>
    <cellStyle name="Normal 2 7 7" xfId="21277"/>
    <cellStyle name="Normal 2 7 8" xfId="21278"/>
    <cellStyle name="Normal 2 7 8 2" xfId="21279"/>
    <cellStyle name="Normal 2 7 9" xfId="21280"/>
    <cellStyle name="Normal 2 70" xfId="21281"/>
    <cellStyle name="Normal 2 70 2" xfId="45584"/>
    <cellStyle name="Normal 2 71" xfId="21282"/>
    <cellStyle name="Normal 2 71 2" xfId="45585"/>
    <cellStyle name="Normal 2 72" xfId="21283"/>
    <cellStyle name="Normal 2 72 2" xfId="45586"/>
    <cellStyle name="Normal 2 73" xfId="21284"/>
    <cellStyle name="Normal 2 73 2" xfId="21285"/>
    <cellStyle name="Normal 2 73 2 2" xfId="21286"/>
    <cellStyle name="Normal 2 73 2 3" xfId="21287"/>
    <cellStyle name="Normal 2 73 2 4" xfId="21288"/>
    <cellStyle name="Normal 2 73 2 5" xfId="21289"/>
    <cellStyle name="Normal 2 73 2 6" xfId="21290"/>
    <cellStyle name="Normal 2 73 3" xfId="21291"/>
    <cellStyle name="Normal 2 73 4" xfId="21292"/>
    <cellStyle name="Normal 2 73 5" xfId="21293"/>
    <cellStyle name="Normal 2 73 6" xfId="21294"/>
    <cellStyle name="Normal 2 73 7" xfId="45587"/>
    <cellStyle name="Normal 2 74" xfId="21295"/>
    <cellStyle name="Normal 2 74 2" xfId="21296"/>
    <cellStyle name="Normal 2 74 2 2" xfId="21297"/>
    <cellStyle name="Normal 2 74 2 3" xfId="21298"/>
    <cellStyle name="Normal 2 74 2 4" xfId="21299"/>
    <cellStyle name="Normal 2 74 2 5" xfId="21300"/>
    <cellStyle name="Normal 2 74 2 6" xfId="21301"/>
    <cellStyle name="Normal 2 74 3" xfId="21302"/>
    <cellStyle name="Normal 2 74 4" xfId="21303"/>
    <cellStyle name="Normal 2 74 5" xfId="21304"/>
    <cellStyle name="Normal 2 74 6" xfId="21305"/>
    <cellStyle name="Normal 2 74 7" xfId="45588"/>
    <cellStyle name="Normal 2 75" xfId="21306"/>
    <cellStyle name="Normal 2 75 2" xfId="21307"/>
    <cellStyle name="Normal 2 75 2 2" xfId="21308"/>
    <cellStyle name="Normal 2 75 2 3" xfId="21309"/>
    <cellStyle name="Normal 2 75 2 4" xfId="21310"/>
    <cellStyle name="Normal 2 75 2 5" xfId="21311"/>
    <cellStyle name="Normal 2 75 2 6" xfId="21312"/>
    <cellStyle name="Normal 2 75 3" xfId="21313"/>
    <cellStyle name="Normal 2 75 4" xfId="21314"/>
    <cellStyle name="Normal 2 75 5" xfId="21315"/>
    <cellStyle name="Normal 2 75 6" xfId="21316"/>
    <cellStyle name="Normal 2 75 7" xfId="45589"/>
    <cellStyle name="Normal 2 76" xfId="21317"/>
    <cellStyle name="Normal 2 76 2" xfId="21318"/>
    <cellStyle name="Normal 2 76 2 2" xfId="21319"/>
    <cellStyle name="Normal 2 76 2 3" xfId="21320"/>
    <cellStyle name="Normal 2 76 2 4" xfId="21321"/>
    <cellStyle name="Normal 2 76 2 5" xfId="21322"/>
    <cellStyle name="Normal 2 76 2 6" xfId="21323"/>
    <cellStyle name="Normal 2 76 3" xfId="21324"/>
    <cellStyle name="Normal 2 76 4" xfId="21325"/>
    <cellStyle name="Normal 2 76 5" xfId="21326"/>
    <cellStyle name="Normal 2 76 6" xfId="21327"/>
    <cellStyle name="Normal 2 76 7" xfId="45590"/>
    <cellStyle name="Normal 2 77" xfId="21328"/>
    <cellStyle name="Normal 2 77 2" xfId="21329"/>
    <cellStyle name="Normal 2 77 2 2" xfId="21330"/>
    <cellStyle name="Normal 2 77 2 3" xfId="21331"/>
    <cellStyle name="Normal 2 77 2 4" xfId="21332"/>
    <cellStyle name="Normal 2 77 2 5" xfId="21333"/>
    <cellStyle name="Normal 2 77 2 6" xfId="21334"/>
    <cellStyle name="Normal 2 77 3" xfId="21335"/>
    <cellStyle name="Normal 2 77 4" xfId="21336"/>
    <cellStyle name="Normal 2 77 5" xfId="21337"/>
    <cellStyle name="Normal 2 77 6" xfId="21338"/>
    <cellStyle name="Normal 2 77 7" xfId="47745"/>
    <cellStyle name="Normal 2 78" xfId="21339"/>
    <cellStyle name="Normal 2 78 2" xfId="21340"/>
    <cellStyle name="Normal 2 78 2 2" xfId="21341"/>
    <cellStyle name="Normal 2 78 2 3" xfId="21342"/>
    <cellStyle name="Normal 2 78 2 4" xfId="21343"/>
    <cellStyle name="Normal 2 78 2 5" xfId="21344"/>
    <cellStyle name="Normal 2 78 2 6" xfId="21345"/>
    <cellStyle name="Normal 2 78 3" xfId="21346"/>
    <cellStyle name="Normal 2 78 4" xfId="21347"/>
    <cellStyle name="Normal 2 78 5" xfId="21348"/>
    <cellStyle name="Normal 2 78 6" xfId="21349"/>
    <cellStyle name="Normal 2 79" xfId="21350"/>
    <cellStyle name="Normal 2 79 2" xfId="21351"/>
    <cellStyle name="Normal 2 79 2 2" xfId="21352"/>
    <cellStyle name="Normal 2 79 2 3" xfId="21353"/>
    <cellStyle name="Normal 2 79 2 4" xfId="21354"/>
    <cellStyle name="Normal 2 79 2 5" xfId="21355"/>
    <cellStyle name="Normal 2 79 2 6" xfId="21356"/>
    <cellStyle name="Normal 2 79 3" xfId="21357"/>
    <cellStyle name="Normal 2 79 4" xfId="21358"/>
    <cellStyle name="Normal 2 79 5" xfId="21359"/>
    <cellStyle name="Normal 2 79 6" xfId="21360"/>
    <cellStyle name="Normal 2 8" xfId="541"/>
    <cellStyle name="Normal 2 8 10" xfId="21361"/>
    <cellStyle name="Normal 2 8 11" xfId="21362"/>
    <cellStyle name="Normal 2 8 12" xfId="21363"/>
    <cellStyle name="Normal 2 8 13" xfId="21364"/>
    <cellStyle name="Normal 2 8 14" xfId="21365"/>
    <cellStyle name="Normal 2 8 15" xfId="21366"/>
    <cellStyle name="Normal 2 8 16" xfId="21367"/>
    <cellStyle name="Normal 2 8 17" xfId="21368"/>
    <cellStyle name="Normal 2 8 18" xfId="21369"/>
    <cellStyle name="Normal 2 8 19" xfId="21370"/>
    <cellStyle name="Normal 2 8 2" xfId="2563"/>
    <cellStyle name="Normal 2 8 2 10" xfId="21372"/>
    <cellStyle name="Normal 2 8 2 11" xfId="21373"/>
    <cellStyle name="Normal 2 8 2 12" xfId="21374"/>
    <cellStyle name="Normal 2 8 2 13" xfId="21375"/>
    <cellStyle name="Normal 2 8 2 14" xfId="21376"/>
    <cellStyle name="Normal 2 8 2 15" xfId="21377"/>
    <cellStyle name="Normal 2 8 2 16" xfId="21378"/>
    <cellStyle name="Normal 2 8 2 17" xfId="21379"/>
    <cellStyle name="Normal 2 8 2 18" xfId="21380"/>
    <cellStyle name="Normal 2 8 2 19" xfId="21381"/>
    <cellStyle name="Normal 2 8 2 2" xfId="21382"/>
    <cellStyle name="Normal 2 8 2 2 10" xfId="21383"/>
    <cellStyle name="Normal 2 8 2 2 11" xfId="21384"/>
    <cellStyle name="Normal 2 8 2 2 12" xfId="21385"/>
    <cellStyle name="Normal 2 8 2 2 13" xfId="21386"/>
    <cellStyle name="Normal 2 8 2 2 14" xfId="21387"/>
    <cellStyle name="Normal 2 8 2 2 15" xfId="21388"/>
    <cellStyle name="Normal 2 8 2 2 16" xfId="21389"/>
    <cellStyle name="Normal 2 8 2 2 17" xfId="21390"/>
    <cellStyle name="Normal 2 8 2 2 18" xfId="21391"/>
    <cellStyle name="Normal 2 8 2 2 19" xfId="21392"/>
    <cellStyle name="Normal 2 8 2 2 2" xfId="21393"/>
    <cellStyle name="Normal 2 8 2 2 2 10" xfId="21394"/>
    <cellStyle name="Normal 2 8 2 2 2 11" xfId="21395"/>
    <cellStyle name="Normal 2 8 2 2 2 12" xfId="21396"/>
    <cellStyle name="Normal 2 8 2 2 2 13" xfId="21397"/>
    <cellStyle name="Normal 2 8 2 2 2 2" xfId="21398"/>
    <cellStyle name="Normal 2 8 2 2 2 2 10" xfId="21399"/>
    <cellStyle name="Normal 2 8 2 2 2 2 11" xfId="21400"/>
    <cellStyle name="Normal 2 8 2 2 2 2 12" xfId="21401"/>
    <cellStyle name="Normal 2 8 2 2 2 2 13" xfId="21402"/>
    <cellStyle name="Normal 2 8 2 2 2 2 2" xfId="21403"/>
    <cellStyle name="Normal 2 8 2 2 2 2 3" xfId="21404"/>
    <cellStyle name="Normal 2 8 2 2 2 2 4" xfId="21405"/>
    <cellStyle name="Normal 2 8 2 2 2 2 5" xfId="21406"/>
    <cellStyle name="Normal 2 8 2 2 2 2 6" xfId="21407"/>
    <cellStyle name="Normal 2 8 2 2 2 2 7" xfId="21408"/>
    <cellStyle name="Normal 2 8 2 2 2 2 8" xfId="21409"/>
    <cellStyle name="Normal 2 8 2 2 2 2 9" xfId="21410"/>
    <cellStyle name="Normal 2 8 2 2 2 3" xfId="21411"/>
    <cellStyle name="Normal 2 8 2 2 2 4" xfId="21412"/>
    <cellStyle name="Normal 2 8 2 2 2 5" xfId="21413"/>
    <cellStyle name="Normal 2 8 2 2 2 6" xfId="21414"/>
    <cellStyle name="Normal 2 8 2 2 2 7" xfId="21415"/>
    <cellStyle name="Normal 2 8 2 2 2 8" xfId="21416"/>
    <cellStyle name="Normal 2 8 2 2 2 9" xfId="21417"/>
    <cellStyle name="Normal 2 8 2 2 20" xfId="21418"/>
    <cellStyle name="Normal 2 8 2 2 21" xfId="21419"/>
    <cellStyle name="Normal 2 8 2 2 22" xfId="21420"/>
    <cellStyle name="Normal 2 8 2 2 23" xfId="21421"/>
    <cellStyle name="Normal 2 8 2 2 24" xfId="21422"/>
    <cellStyle name="Normal 2 8 2 2 3" xfId="21423"/>
    <cellStyle name="Normal 2 8 2 2 4" xfId="21424"/>
    <cellStyle name="Normal 2 8 2 2 5" xfId="21425"/>
    <cellStyle name="Normal 2 8 2 2 6" xfId="21426"/>
    <cellStyle name="Normal 2 8 2 2 7" xfId="21427"/>
    <cellStyle name="Normal 2 8 2 2 8" xfId="21428"/>
    <cellStyle name="Normal 2 8 2 2 9" xfId="21429"/>
    <cellStyle name="Normal 2 8 2 20" xfId="21430"/>
    <cellStyle name="Normal 2 8 2 21" xfId="21431"/>
    <cellStyle name="Normal 2 8 2 22" xfId="21432"/>
    <cellStyle name="Normal 2 8 2 23" xfId="21433"/>
    <cellStyle name="Normal 2 8 2 24" xfId="21434"/>
    <cellStyle name="Normal 2 8 2 25" xfId="21371"/>
    <cellStyle name="Normal 2 8 2 26" xfId="45591"/>
    <cellStyle name="Normal 2 8 2 3" xfId="21435"/>
    <cellStyle name="Normal 2 8 2 3 10" xfId="21436"/>
    <cellStyle name="Normal 2 8 2 3 11" xfId="21437"/>
    <cellStyle name="Normal 2 8 2 3 12" xfId="21438"/>
    <cellStyle name="Normal 2 8 2 3 13" xfId="21439"/>
    <cellStyle name="Normal 2 8 2 3 2" xfId="21440"/>
    <cellStyle name="Normal 2 8 2 3 2 10" xfId="21441"/>
    <cellStyle name="Normal 2 8 2 3 2 11" xfId="21442"/>
    <cellStyle name="Normal 2 8 2 3 2 12" xfId="21443"/>
    <cellStyle name="Normal 2 8 2 3 2 13" xfId="21444"/>
    <cellStyle name="Normal 2 8 2 3 2 2" xfId="21445"/>
    <cellStyle name="Normal 2 8 2 3 2 3" xfId="21446"/>
    <cellStyle name="Normal 2 8 2 3 2 4" xfId="21447"/>
    <cellStyle name="Normal 2 8 2 3 2 5" xfId="21448"/>
    <cellStyle name="Normal 2 8 2 3 2 6" xfId="21449"/>
    <cellStyle name="Normal 2 8 2 3 2 7" xfId="21450"/>
    <cellStyle name="Normal 2 8 2 3 2 8" xfId="21451"/>
    <cellStyle name="Normal 2 8 2 3 2 9" xfId="21452"/>
    <cellStyle name="Normal 2 8 2 3 3" xfId="21453"/>
    <cellStyle name="Normal 2 8 2 3 4" xfId="21454"/>
    <cellStyle name="Normal 2 8 2 3 5" xfId="21455"/>
    <cellStyle name="Normal 2 8 2 3 6" xfId="21456"/>
    <cellStyle name="Normal 2 8 2 3 7" xfId="21457"/>
    <cellStyle name="Normal 2 8 2 3 8" xfId="21458"/>
    <cellStyle name="Normal 2 8 2 3 9" xfId="21459"/>
    <cellStyle name="Normal 2 8 2 4" xfId="21460"/>
    <cellStyle name="Normal 2 8 2 5" xfId="21461"/>
    <cellStyle name="Normal 2 8 2 6" xfId="21462"/>
    <cellStyle name="Normal 2 8 2 7" xfId="21463"/>
    <cellStyle name="Normal 2 8 2 8" xfId="21464"/>
    <cellStyle name="Normal 2 8 2 9" xfId="21465"/>
    <cellStyle name="Normal 2 8 20" xfId="21466"/>
    <cellStyle name="Normal 2 8 21" xfId="21467"/>
    <cellStyle name="Normal 2 8 22" xfId="21468"/>
    <cellStyle name="Normal 2 8 23" xfId="21469"/>
    <cellStyle name="Normal 2 8 24" xfId="21470"/>
    <cellStyle name="Normal 2 8 24 10" xfId="21471"/>
    <cellStyle name="Normal 2 8 24 11" xfId="21472"/>
    <cellStyle name="Normal 2 8 24 12" xfId="21473"/>
    <cellStyle name="Normal 2 8 24 13" xfId="21474"/>
    <cellStyle name="Normal 2 8 24 2" xfId="21475"/>
    <cellStyle name="Normal 2 8 24 2 10" xfId="21476"/>
    <cellStyle name="Normal 2 8 24 2 11" xfId="21477"/>
    <cellStyle name="Normal 2 8 24 2 12" xfId="21478"/>
    <cellStyle name="Normal 2 8 24 2 13" xfId="21479"/>
    <cellStyle name="Normal 2 8 24 2 2" xfId="21480"/>
    <cellStyle name="Normal 2 8 24 2 3" xfId="21481"/>
    <cellStyle name="Normal 2 8 24 2 4" xfId="21482"/>
    <cellStyle name="Normal 2 8 24 2 5" xfId="21483"/>
    <cellStyle name="Normal 2 8 24 2 6" xfId="21484"/>
    <cellStyle name="Normal 2 8 24 2 7" xfId="21485"/>
    <cellStyle name="Normal 2 8 24 2 8" xfId="21486"/>
    <cellStyle name="Normal 2 8 24 2 9" xfId="21487"/>
    <cellStyle name="Normal 2 8 24 3" xfId="21488"/>
    <cellStyle name="Normal 2 8 24 4" xfId="21489"/>
    <cellStyle name="Normal 2 8 24 5" xfId="21490"/>
    <cellStyle name="Normal 2 8 24 6" xfId="21491"/>
    <cellStyle name="Normal 2 8 24 7" xfId="21492"/>
    <cellStyle name="Normal 2 8 24 8" xfId="21493"/>
    <cellStyle name="Normal 2 8 24 9" xfId="21494"/>
    <cellStyle name="Normal 2 8 25" xfId="21495"/>
    <cellStyle name="Normal 2 8 26" xfId="21496"/>
    <cellStyle name="Normal 2 8 27" xfId="21497"/>
    <cellStyle name="Normal 2 8 28" xfId="21498"/>
    <cellStyle name="Normal 2 8 29" xfId="21499"/>
    <cellStyle name="Normal 2 8 3" xfId="21500"/>
    <cellStyle name="Normal 2 8 3 2" xfId="45592"/>
    <cellStyle name="Normal 2 8 30" xfId="21501"/>
    <cellStyle name="Normal 2 8 31" xfId="21502"/>
    <cellStyle name="Normal 2 8 32" xfId="21503"/>
    <cellStyle name="Normal 2 8 33" xfId="21504"/>
    <cellStyle name="Normal 2 8 34" xfId="21505"/>
    <cellStyle name="Normal 2 8 35" xfId="21506"/>
    <cellStyle name="Normal 2 8 36" xfId="21507"/>
    <cellStyle name="Normal 2 8 37" xfId="21508"/>
    <cellStyle name="Normal 2 8 38" xfId="21509"/>
    <cellStyle name="Normal 2 8 39" xfId="21510"/>
    <cellStyle name="Normal 2 8 4" xfId="21511"/>
    <cellStyle name="Normal 2 8 40" xfId="21512"/>
    <cellStyle name="Normal 2 8 41" xfId="21513"/>
    <cellStyle name="Normal 2 8 42" xfId="21514"/>
    <cellStyle name="Normal 2 8 43" xfId="21515"/>
    <cellStyle name="Normal 2 8 44" xfId="21516"/>
    <cellStyle name="Normal 2 8 45" xfId="21517"/>
    <cellStyle name="Normal 2 8 46" xfId="21518"/>
    <cellStyle name="Normal 2 8 47" xfId="21519"/>
    <cellStyle name="Normal 2 8 48" xfId="42075"/>
    <cellStyle name="Normal 2 8 5" xfId="21520"/>
    <cellStyle name="Normal 2 8 6" xfId="21521"/>
    <cellStyle name="Normal 2 8 7" xfId="21522"/>
    <cellStyle name="Normal 2 8 8" xfId="21523"/>
    <cellStyle name="Normal 2 8 8 2" xfId="21524"/>
    <cellStyle name="Normal 2 8 9" xfId="21525"/>
    <cellStyle name="Normal 2 80" xfId="21526"/>
    <cellStyle name="Normal 2 80 2" xfId="21527"/>
    <cellStyle name="Normal 2 80 2 2" xfId="21528"/>
    <cellStyle name="Normal 2 80 2 3" xfId="21529"/>
    <cellStyle name="Normal 2 80 2 4" xfId="21530"/>
    <cellStyle name="Normal 2 80 2 5" xfId="21531"/>
    <cellStyle name="Normal 2 80 2 6" xfId="21532"/>
    <cellStyle name="Normal 2 80 3" xfId="21533"/>
    <cellStyle name="Normal 2 80 4" xfId="21534"/>
    <cellStyle name="Normal 2 80 5" xfId="21535"/>
    <cellStyle name="Normal 2 80 6" xfId="21536"/>
    <cellStyle name="Normal 2 81" xfId="21537"/>
    <cellStyle name="Normal 2 81 2" xfId="21538"/>
    <cellStyle name="Normal 2 81 2 2" xfId="21539"/>
    <cellStyle name="Normal 2 81 2 3" xfId="21540"/>
    <cellStyle name="Normal 2 81 2 4" xfId="21541"/>
    <cellStyle name="Normal 2 81 2 5" xfId="21542"/>
    <cellStyle name="Normal 2 81 2 6" xfId="21543"/>
    <cellStyle name="Normal 2 81 3" xfId="21544"/>
    <cellStyle name="Normal 2 81 4" xfId="21545"/>
    <cellStyle name="Normal 2 81 5" xfId="21546"/>
    <cellStyle name="Normal 2 81 6" xfId="21547"/>
    <cellStyle name="Normal 2 82" xfId="21548"/>
    <cellStyle name="Normal 2 82 2" xfId="21549"/>
    <cellStyle name="Normal 2 82 2 2" xfId="21550"/>
    <cellStyle name="Normal 2 82 2 3" xfId="21551"/>
    <cellStyle name="Normal 2 82 2 4" xfId="21552"/>
    <cellStyle name="Normal 2 82 2 5" xfId="21553"/>
    <cellStyle name="Normal 2 82 2 6" xfId="21554"/>
    <cellStyle name="Normal 2 82 3" xfId="21555"/>
    <cellStyle name="Normal 2 82 4" xfId="21556"/>
    <cellStyle name="Normal 2 82 5" xfId="21557"/>
    <cellStyle name="Normal 2 82 6" xfId="21558"/>
    <cellStyle name="Normal 2 83" xfId="21559"/>
    <cellStyle name="Normal 2 83 2" xfId="21560"/>
    <cellStyle name="Normal 2 83 2 2" xfId="21561"/>
    <cellStyle name="Normal 2 83 2 3" xfId="21562"/>
    <cellStyle name="Normal 2 83 2 4" xfId="21563"/>
    <cellStyle name="Normal 2 83 2 5" xfId="21564"/>
    <cellStyle name="Normal 2 83 2 6" xfId="21565"/>
    <cellStyle name="Normal 2 83 3" xfId="21566"/>
    <cellStyle name="Normal 2 83 4" xfId="21567"/>
    <cellStyle name="Normal 2 83 5" xfId="21568"/>
    <cellStyle name="Normal 2 83 6" xfId="21569"/>
    <cellStyle name="Normal 2 84" xfId="21570"/>
    <cellStyle name="Normal 2 84 2" xfId="21571"/>
    <cellStyle name="Normal 2 84 2 2" xfId="21572"/>
    <cellStyle name="Normal 2 84 2 3" xfId="21573"/>
    <cellStyle name="Normal 2 84 2 4" xfId="21574"/>
    <cellStyle name="Normal 2 84 2 5" xfId="21575"/>
    <cellStyle name="Normal 2 84 2 6" xfId="21576"/>
    <cellStyle name="Normal 2 84 3" xfId="21577"/>
    <cellStyle name="Normal 2 84 4" xfId="21578"/>
    <cellStyle name="Normal 2 84 5" xfId="21579"/>
    <cellStyle name="Normal 2 84 6" xfId="21580"/>
    <cellStyle name="Normal 2 85" xfId="21581"/>
    <cellStyle name="Normal 2 85 2" xfId="21582"/>
    <cellStyle name="Normal 2 85 2 2" xfId="21583"/>
    <cellStyle name="Normal 2 85 2 3" xfId="21584"/>
    <cellStyle name="Normal 2 85 2 4" xfId="21585"/>
    <cellStyle name="Normal 2 85 2 5" xfId="21586"/>
    <cellStyle name="Normal 2 85 2 6" xfId="21587"/>
    <cellStyle name="Normal 2 85 3" xfId="21588"/>
    <cellStyle name="Normal 2 85 4" xfId="21589"/>
    <cellStyle name="Normal 2 85 5" xfId="21590"/>
    <cellStyle name="Normal 2 85 6" xfId="21591"/>
    <cellStyle name="Normal 2 86" xfId="21592"/>
    <cellStyle name="Normal 2 86 2" xfId="21593"/>
    <cellStyle name="Normal 2 86 2 2" xfId="21594"/>
    <cellStyle name="Normal 2 86 2 3" xfId="21595"/>
    <cellStyle name="Normal 2 86 2 4" xfId="21596"/>
    <cellStyle name="Normal 2 86 2 5" xfId="21597"/>
    <cellStyle name="Normal 2 86 2 6" xfId="21598"/>
    <cellStyle name="Normal 2 86 3" xfId="21599"/>
    <cellStyle name="Normal 2 86 4" xfId="21600"/>
    <cellStyle name="Normal 2 86 5" xfId="21601"/>
    <cellStyle name="Normal 2 86 6" xfId="21602"/>
    <cellStyle name="Normal 2 87" xfId="21603"/>
    <cellStyle name="Normal 2 87 2" xfId="21604"/>
    <cellStyle name="Normal 2 87 2 2" xfId="21605"/>
    <cellStyle name="Normal 2 87 2 3" xfId="21606"/>
    <cellStyle name="Normal 2 87 2 4" xfId="21607"/>
    <cellStyle name="Normal 2 87 2 5" xfId="21608"/>
    <cellStyle name="Normal 2 87 2 6" xfId="21609"/>
    <cellStyle name="Normal 2 87 3" xfId="21610"/>
    <cellStyle name="Normal 2 87 4" xfId="21611"/>
    <cellStyle name="Normal 2 87 5" xfId="21612"/>
    <cellStyle name="Normal 2 87 6" xfId="21613"/>
    <cellStyle name="Normal 2 88" xfId="21614"/>
    <cellStyle name="Normal 2 88 2" xfId="21615"/>
    <cellStyle name="Normal 2 88 2 2" xfId="21616"/>
    <cellStyle name="Normal 2 88 2 3" xfId="21617"/>
    <cellStyle name="Normal 2 88 2 4" xfId="21618"/>
    <cellStyle name="Normal 2 88 2 5" xfId="21619"/>
    <cellStyle name="Normal 2 88 2 6" xfId="21620"/>
    <cellStyle name="Normal 2 88 3" xfId="21621"/>
    <cellStyle name="Normal 2 88 4" xfId="21622"/>
    <cellStyle name="Normal 2 88 5" xfId="21623"/>
    <cellStyle name="Normal 2 88 6" xfId="21624"/>
    <cellStyle name="Normal 2 89" xfId="21625"/>
    <cellStyle name="Normal 2 89 2" xfId="21626"/>
    <cellStyle name="Normal 2 89 2 2" xfId="21627"/>
    <cellStyle name="Normal 2 89 2 3" xfId="21628"/>
    <cellStyle name="Normal 2 89 2 4" xfId="21629"/>
    <cellStyle name="Normal 2 89 2 5" xfId="21630"/>
    <cellStyle name="Normal 2 89 2 6" xfId="21631"/>
    <cellStyle name="Normal 2 89 3" xfId="21632"/>
    <cellStyle name="Normal 2 89 4" xfId="21633"/>
    <cellStyle name="Normal 2 89 5" xfId="21634"/>
    <cellStyle name="Normal 2 89 6" xfId="21635"/>
    <cellStyle name="Normal 2 9" xfId="542"/>
    <cellStyle name="Normal 2 9 10" xfId="21636"/>
    <cellStyle name="Normal 2 9 11" xfId="21637"/>
    <cellStyle name="Normal 2 9 12" xfId="21638"/>
    <cellStyle name="Normal 2 9 13" xfId="21639"/>
    <cellStyle name="Normal 2 9 14" xfId="21640"/>
    <cellStyle name="Normal 2 9 15" xfId="21641"/>
    <cellStyle name="Normal 2 9 16" xfId="21642"/>
    <cellStyle name="Normal 2 9 17" xfId="21643"/>
    <cellStyle name="Normal 2 9 18" xfId="21644"/>
    <cellStyle name="Normal 2 9 19" xfId="21645"/>
    <cellStyle name="Normal 2 9 2" xfId="2564"/>
    <cellStyle name="Normal 2 9 2 10" xfId="21647"/>
    <cellStyle name="Normal 2 9 2 11" xfId="21648"/>
    <cellStyle name="Normal 2 9 2 12" xfId="21649"/>
    <cellStyle name="Normal 2 9 2 13" xfId="21650"/>
    <cellStyle name="Normal 2 9 2 14" xfId="21651"/>
    <cellStyle name="Normal 2 9 2 15" xfId="21652"/>
    <cellStyle name="Normal 2 9 2 16" xfId="21653"/>
    <cellStyle name="Normal 2 9 2 17" xfId="21654"/>
    <cellStyle name="Normal 2 9 2 18" xfId="21655"/>
    <cellStyle name="Normal 2 9 2 19" xfId="21656"/>
    <cellStyle name="Normal 2 9 2 2" xfId="21657"/>
    <cellStyle name="Normal 2 9 2 2 10" xfId="21658"/>
    <cellStyle name="Normal 2 9 2 2 11" xfId="21659"/>
    <cellStyle name="Normal 2 9 2 2 12" xfId="21660"/>
    <cellStyle name="Normal 2 9 2 2 13" xfId="21661"/>
    <cellStyle name="Normal 2 9 2 2 14" xfId="21662"/>
    <cellStyle name="Normal 2 9 2 2 15" xfId="21663"/>
    <cellStyle name="Normal 2 9 2 2 16" xfId="21664"/>
    <cellStyle name="Normal 2 9 2 2 17" xfId="21665"/>
    <cellStyle name="Normal 2 9 2 2 18" xfId="21666"/>
    <cellStyle name="Normal 2 9 2 2 19" xfId="21667"/>
    <cellStyle name="Normal 2 9 2 2 2" xfId="21668"/>
    <cellStyle name="Normal 2 9 2 2 2 10" xfId="21669"/>
    <cellStyle name="Normal 2 9 2 2 2 11" xfId="21670"/>
    <cellStyle name="Normal 2 9 2 2 2 12" xfId="21671"/>
    <cellStyle name="Normal 2 9 2 2 2 13" xfId="21672"/>
    <cellStyle name="Normal 2 9 2 2 2 2" xfId="21673"/>
    <cellStyle name="Normal 2 9 2 2 2 2 10" xfId="21674"/>
    <cellStyle name="Normal 2 9 2 2 2 2 11" xfId="21675"/>
    <cellStyle name="Normal 2 9 2 2 2 2 12" xfId="21676"/>
    <cellStyle name="Normal 2 9 2 2 2 2 13" xfId="21677"/>
    <cellStyle name="Normal 2 9 2 2 2 2 2" xfId="21678"/>
    <cellStyle name="Normal 2 9 2 2 2 2 3" xfId="21679"/>
    <cellStyle name="Normal 2 9 2 2 2 2 4" xfId="21680"/>
    <cellStyle name="Normal 2 9 2 2 2 2 5" xfId="21681"/>
    <cellStyle name="Normal 2 9 2 2 2 2 6" xfId="21682"/>
    <cellStyle name="Normal 2 9 2 2 2 2 7" xfId="21683"/>
    <cellStyle name="Normal 2 9 2 2 2 2 8" xfId="21684"/>
    <cellStyle name="Normal 2 9 2 2 2 2 9" xfId="21685"/>
    <cellStyle name="Normal 2 9 2 2 2 3" xfId="21686"/>
    <cellStyle name="Normal 2 9 2 2 2 4" xfId="21687"/>
    <cellStyle name="Normal 2 9 2 2 2 5" xfId="21688"/>
    <cellStyle name="Normal 2 9 2 2 2 6" xfId="21689"/>
    <cellStyle name="Normal 2 9 2 2 2 7" xfId="21690"/>
    <cellStyle name="Normal 2 9 2 2 2 8" xfId="21691"/>
    <cellStyle name="Normal 2 9 2 2 2 9" xfId="21692"/>
    <cellStyle name="Normal 2 9 2 2 20" xfId="21693"/>
    <cellStyle name="Normal 2 9 2 2 21" xfId="21694"/>
    <cellStyle name="Normal 2 9 2 2 22" xfId="21695"/>
    <cellStyle name="Normal 2 9 2 2 23" xfId="21696"/>
    <cellStyle name="Normal 2 9 2 2 24" xfId="21697"/>
    <cellStyle name="Normal 2 9 2 2 3" xfId="21698"/>
    <cellStyle name="Normal 2 9 2 2 4" xfId="21699"/>
    <cellStyle name="Normal 2 9 2 2 5" xfId="21700"/>
    <cellStyle name="Normal 2 9 2 2 6" xfId="21701"/>
    <cellStyle name="Normal 2 9 2 2 7" xfId="21702"/>
    <cellStyle name="Normal 2 9 2 2 8" xfId="21703"/>
    <cellStyle name="Normal 2 9 2 2 9" xfId="21704"/>
    <cellStyle name="Normal 2 9 2 20" xfId="21705"/>
    <cellStyle name="Normal 2 9 2 21" xfId="21706"/>
    <cellStyle name="Normal 2 9 2 22" xfId="21707"/>
    <cellStyle name="Normal 2 9 2 23" xfId="21708"/>
    <cellStyle name="Normal 2 9 2 24" xfId="21709"/>
    <cellStyle name="Normal 2 9 2 25" xfId="21646"/>
    <cellStyle name="Normal 2 9 2 26" xfId="45593"/>
    <cellStyle name="Normal 2 9 2 27" xfId="48034"/>
    <cellStyle name="Normal 2 9 2 3" xfId="21710"/>
    <cellStyle name="Normal 2 9 2 3 10" xfId="21711"/>
    <cellStyle name="Normal 2 9 2 3 11" xfId="21712"/>
    <cellStyle name="Normal 2 9 2 3 12" xfId="21713"/>
    <cellStyle name="Normal 2 9 2 3 13" xfId="21714"/>
    <cellStyle name="Normal 2 9 2 3 2" xfId="21715"/>
    <cellStyle name="Normal 2 9 2 3 2 10" xfId="21716"/>
    <cellStyle name="Normal 2 9 2 3 2 11" xfId="21717"/>
    <cellStyle name="Normal 2 9 2 3 2 12" xfId="21718"/>
    <cellStyle name="Normal 2 9 2 3 2 13" xfId="21719"/>
    <cellStyle name="Normal 2 9 2 3 2 2" xfId="21720"/>
    <cellStyle name="Normal 2 9 2 3 2 3" xfId="21721"/>
    <cellStyle name="Normal 2 9 2 3 2 4" xfId="21722"/>
    <cellStyle name="Normal 2 9 2 3 2 5" xfId="21723"/>
    <cellStyle name="Normal 2 9 2 3 2 6" xfId="21724"/>
    <cellStyle name="Normal 2 9 2 3 2 7" xfId="21725"/>
    <cellStyle name="Normal 2 9 2 3 2 8" xfId="21726"/>
    <cellStyle name="Normal 2 9 2 3 2 9" xfId="21727"/>
    <cellStyle name="Normal 2 9 2 3 3" xfId="21728"/>
    <cellStyle name="Normal 2 9 2 3 4" xfId="21729"/>
    <cellStyle name="Normal 2 9 2 3 5" xfId="21730"/>
    <cellStyle name="Normal 2 9 2 3 6" xfId="21731"/>
    <cellStyle name="Normal 2 9 2 3 7" xfId="21732"/>
    <cellStyle name="Normal 2 9 2 3 8" xfId="21733"/>
    <cellStyle name="Normal 2 9 2 3 9" xfId="21734"/>
    <cellStyle name="Normal 2 9 2 4" xfId="21735"/>
    <cellStyle name="Normal 2 9 2 5" xfId="21736"/>
    <cellStyle name="Normal 2 9 2 6" xfId="21737"/>
    <cellStyle name="Normal 2 9 2 7" xfId="21738"/>
    <cellStyle name="Normal 2 9 2 8" xfId="21739"/>
    <cellStyle name="Normal 2 9 2 9" xfId="21740"/>
    <cellStyle name="Normal 2 9 20" xfId="21741"/>
    <cellStyle name="Normal 2 9 21" xfId="21742"/>
    <cellStyle name="Normal 2 9 22" xfId="21743"/>
    <cellStyle name="Normal 2 9 23" xfId="21744"/>
    <cellStyle name="Normal 2 9 24" xfId="21745"/>
    <cellStyle name="Normal 2 9 24 10" xfId="21746"/>
    <cellStyle name="Normal 2 9 24 11" xfId="21747"/>
    <cellStyle name="Normal 2 9 24 12" xfId="21748"/>
    <cellStyle name="Normal 2 9 24 13" xfId="21749"/>
    <cellStyle name="Normal 2 9 24 2" xfId="21750"/>
    <cellStyle name="Normal 2 9 24 2 10" xfId="21751"/>
    <cellStyle name="Normal 2 9 24 2 11" xfId="21752"/>
    <cellStyle name="Normal 2 9 24 2 12" xfId="21753"/>
    <cellStyle name="Normal 2 9 24 2 13" xfId="21754"/>
    <cellStyle name="Normal 2 9 24 2 2" xfId="21755"/>
    <cellStyle name="Normal 2 9 24 2 3" xfId="21756"/>
    <cellStyle name="Normal 2 9 24 2 4" xfId="21757"/>
    <cellStyle name="Normal 2 9 24 2 5" xfId="21758"/>
    <cellStyle name="Normal 2 9 24 2 6" xfId="21759"/>
    <cellStyle name="Normal 2 9 24 2 7" xfId="21760"/>
    <cellStyle name="Normal 2 9 24 2 8" xfId="21761"/>
    <cellStyle name="Normal 2 9 24 2 9" xfId="21762"/>
    <cellStyle name="Normal 2 9 24 3" xfId="21763"/>
    <cellStyle name="Normal 2 9 24 4" xfId="21764"/>
    <cellStyle name="Normal 2 9 24 5" xfId="21765"/>
    <cellStyle name="Normal 2 9 24 6" xfId="21766"/>
    <cellStyle name="Normal 2 9 24 7" xfId="21767"/>
    <cellStyle name="Normal 2 9 24 8" xfId="21768"/>
    <cellStyle name="Normal 2 9 24 9" xfId="21769"/>
    <cellStyle name="Normal 2 9 25" xfId="21770"/>
    <cellStyle name="Normal 2 9 26" xfId="21771"/>
    <cellStyle name="Normal 2 9 27" xfId="21772"/>
    <cellStyle name="Normal 2 9 28" xfId="21773"/>
    <cellStyle name="Normal 2 9 29" xfId="21774"/>
    <cellStyle name="Normal 2 9 3" xfId="21775"/>
    <cellStyle name="Normal 2 9 3 2" xfId="48428"/>
    <cellStyle name="Normal 2 9 30" xfId="21776"/>
    <cellStyle name="Normal 2 9 31" xfId="21777"/>
    <cellStyle name="Normal 2 9 32" xfId="21778"/>
    <cellStyle name="Normal 2 9 33" xfId="21779"/>
    <cellStyle name="Normal 2 9 34" xfId="21780"/>
    <cellStyle name="Normal 2 9 35" xfId="21781"/>
    <cellStyle name="Normal 2 9 36" xfId="21782"/>
    <cellStyle name="Normal 2 9 37" xfId="21783"/>
    <cellStyle name="Normal 2 9 38" xfId="21784"/>
    <cellStyle name="Normal 2 9 39" xfId="21785"/>
    <cellStyle name="Normal 2 9 4" xfId="21786"/>
    <cellStyle name="Normal 2 9 40" xfId="21787"/>
    <cellStyle name="Normal 2 9 41" xfId="21788"/>
    <cellStyle name="Normal 2 9 42" xfId="21789"/>
    <cellStyle name="Normal 2 9 43" xfId="21790"/>
    <cellStyle name="Normal 2 9 44" xfId="21791"/>
    <cellStyle name="Normal 2 9 45" xfId="21792"/>
    <cellStyle name="Normal 2 9 46" xfId="21793"/>
    <cellStyle name="Normal 2 9 47" xfId="21794"/>
    <cellStyle name="Normal 2 9 48" xfId="2708"/>
    <cellStyle name="Normal 2 9 49" xfId="42076"/>
    <cellStyle name="Normal 2 9 5" xfId="21795"/>
    <cellStyle name="Normal 2 9 6" xfId="21796"/>
    <cellStyle name="Normal 2 9 7" xfId="21797"/>
    <cellStyle name="Normal 2 9 8" xfId="21798"/>
    <cellStyle name="Normal 2 9 8 2" xfId="21799"/>
    <cellStyle name="Normal 2 9 9" xfId="21800"/>
    <cellStyle name="Normal 2 90" xfId="21801"/>
    <cellStyle name="Normal 2 90 2" xfId="21802"/>
    <cellStyle name="Normal 2 90 2 2" xfId="21803"/>
    <cellStyle name="Normal 2 90 2 3" xfId="21804"/>
    <cellStyle name="Normal 2 90 2 4" xfId="21805"/>
    <cellStyle name="Normal 2 90 2 5" xfId="21806"/>
    <cellStyle name="Normal 2 90 2 6" xfId="21807"/>
    <cellStyle name="Normal 2 90 3" xfId="21808"/>
    <cellStyle name="Normal 2 90 4" xfId="21809"/>
    <cellStyle name="Normal 2 90 5" xfId="21810"/>
    <cellStyle name="Normal 2 90 6" xfId="21811"/>
    <cellStyle name="Normal 2 91" xfId="21812"/>
    <cellStyle name="Normal 2 91 2" xfId="21813"/>
    <cellStyle name="Normal 2 91 2 2" xfId="21814"/>
    <cellStyle name="Normal 2 91 2 3" xfId="21815"/>
    <cellStyle name="Normal 2 91 2 4" xfId="21816"/>
    <cellStyle name="Normal 2 91 2 5" xfId="21817"/>
    <cellStyle name="Normal 2 91 2 6" xfId="21818"/>
    <cellStyle name="Normal 2 91 3" xfId="21819"/>
    <cellStyle name="Normal 2 91 4" xfId="21820"/>
    <cellStyle name="Normal 2 91 5" xfId="21821"/>
    <cellStyle name="Normal 2 91 6" xfId="21822"/>
    <cellStyle name="Normal 2 92" xfId="21823"/>
    <cellStyle name="Normal 2 92 2" xfId="21824"/>
    <cellStyle name="Normal 2 92 2 2" xfId="21825"/>
    <cellStyle name="Normal 2 92 2 3" xfId="21826"/>
    <cellStyle name="Normal 2 92 2 4" xfId="21827"/>
    <cellStyle name="Normal 2 92 2 5" xfId="21828"/>
    <cellStyle name="Normal 2 92 2 6" xfId="21829"/>
    <cellStyle name="Normal 2 92 3" xfId="21830"/>
    <cellStyle name="Normal 2 92 4" xfId="21831"/>
    <cellStyle name="Normal 2 92 5" xfId="21832"/>
    <cellStyle name="Normal 2 92 6" xfId="21833"/>
    <cellStyle name="Normal 2 93" xfId="21834"/>
    <cellStyle name="Normal 2 93 2" xfId="21835"/>
    <cellStyle name="Normal 2 93 2 2" xfId="21836"/>
    <cellStyle name="Normal 2 93 2 3" xfId="21837"/>
    <cellStyle name="Normal 2 93 2 4" xfId="21838"/>
    <cellStyle name="Normal 2 93 2 5" xfId="21839"/>
    <cellStyle name="Normal 2 93 2 6" xfId="21840"/>
    <cellStyle name="Normal 2 93 3" xfId="21841"/>
    <cellStyle name="Normal 2 93 4" xfId="21842"/>
    <cellStyle name="Normal 2 93 5" xfId="21843"/>
    <cellStyle name="Normal 2 93 6" xfId="21844"/>
    <cellStyle name="Normal 2 94" xfId="21845"/>
    <cellStyle name="Normal 2 94 2" xfId="21846"/>
    <cellStyle name="Normal 2 94 2 2" xfId="21847"/>
    <cellStyle name="Normal 2 94 2 3" xfId="21848"/>
    <cellStyle name="Normal 2 94 2 4" xfId="21849"/>
    <cellStyle name="Normal 2 94 2 5" xfId="21850"/>
    <cellStyle name="Normal 2 94 2 6" xfId="21851"/>
    <cellStyle name="Normal 2 94 3" xfId="21852"/>
    <cellStyle name="Normal 2 94 4" xfId="21853"/>
    <cellStyle name="Normal 2 94 5" xfId="21854"/>
    <cellStyle name="Normal 2 94 6" xfId="21855"/>
    <cellStyle name="Normal 2 95" xfId="21856"/>
    <cellStyle name="Normal 2 95 10" xfId="21857"/>
    <cellStyle name="Normal 2 95 11" xfId="21858"/>
    <cellStyle name="Normal 2 95 12" xfId="21859"/>
    <cellStyle name="Normal 2 95 13" xfId="21860"/>
    <cellStyle name="Normal 2 95 2" xfId="21861"/>
    <cellStyle name="Normal 2 95 2 10" xfId="21862"/>
    <cellStyle name="Normal 2 95 2 11" xfId="21863"/>
    <cellStyle name="Normal 2 95 2 12" xfId="21864"/>
    <cellStyle name="Normal 2 95 2 13" xfId="21865"/>
    <cellStyle name="Normal 2 95 2 2" xfId="21866"/>
    <cellStyle name="Normal 2 95 2 3" xfId="21867"/>
    <cellStyle name="Normal 2 95 2 4" xfId="21868"/>
    <cellStyle name="Normal 2 95 2 5" xfId="21869"/>
    <cellStyle name="Normal 2 95 2 6" xfId="21870"/>
    <cellStyle name="Normal 2 95 2 7" xfId="21871"/>
    <cellStyle name="Normal 2 95 2 8" xfId="21872"/>
    <cellStyle name="Normal 2 95 2 9" xfId="21873"/>
    <cellStyle name="Normal 2 95 3" xfId="21874"/>
    <cellStyle name="Normal 2 95 4" xfId="21875"/>
    <cellStyle name="Normal 2 95 5" xfId="21876"/>
    <cellStyle name="Normal 2 95 6" xfId="21877"/>
    <cellStyle name="Normal 2 95 7" xfId="21878"/>
    <cellStyle name="Normal 2 95 8" xfId="21879"/>
    <cellStyle name="Normal 2 95 9" xfId="21880"/>
    <cellStyle name="Normal 2 96" xfId="21881"/>
    <cellStyle name="Normal 2 96 2" xfId="21882"/>
    <cellStyle name="Normal 2 96 2 2" xfId="21883"/>
    <cellStyle name="Normal 2 96 2 3" xfId="21884"/>
    <cellStyle name="Normal 2 96 2 4" xfId="21885"/>
    <cellStyle name="Normal 2 96 2 5" xfId="21886"/>
    <cellStyle name="Normal 2 96 2 6" xfId="21887"/>
    <cellStyle name="Normal 2 96 3" xfId="21888"/>
    <cellStyle name="Normal 2 96 4" xfId="21889"/>
    <cellStyle name="Normal 2 96 5" xfId="21890"/>
    <cellStyle name="Normal 2 96 6" xfId="21891"/>
    <cellStyle name="Normal 2 97" xfId="21892"/>
    <cellStyle name="Normal 2 97 2" xfId="21893"/>
    <cellStyle name="Normal 2 97 2 2" xfId="21894"/>
    <cellStyle name="Normal 2 97 2 3" xfId="21895"/>
    <cellStyle name="Normal 2 97 2 4" xfId="21896"/>
    <cellStyle name="Normal 2 97 2 5" xfId="21897"/>
    <cellStyle name="Normal 2 97 2 6" xfId="21898"/>
    <cellStyle name="Normal 2 97 3" xfId="21899"/>
    <cellStyle name="Normal 2 97 4" xfId="21900"/>
    <cellStyle name="Normal 2 97 5" xfId="21901"/>
    <cellStyle name="Normal 2 97 6" xfId="21902"/>
    <cellStyle name="Normal 2 98" xfId="21903"/>
    <cellStyle name="Normal 2 98 2" xfId="21904"/>
    <cellStyle name="Normal 2 98 2 2" xfId="21905"/>
    <cellStyle name="Normal 2 98 2 3" xfId="21906"/>
    <cellStyle name="Normal 2 98 2 4" xfId="21907"/>
    <cellStyle name="Normal 2 98 2 5" xfId="21908"/>
    <cellStyle name="Normal 2 98 2 6" xfId="21909"/>
    <cellStyle name="Normal 2 98 3" xfId="21910"/>
    <cellStyle name="Normal 2 98 4" xfId="21911"/>
    <cellStyle name="Normal 2 98 5" xfId="21912"/>
    <cellStyle name="Normal 2 98 6" xfId="21913"/>
    <cellStyle name="Normal 2 99" xfId="21914"/>
    <cellStyle name="Normal 2 99 2" xfId="21915"/>
    <cellStyle name="Normal 2 99 2 2" xfId="21916"/>
    <cellStyle name="Normal 2 99 2 3" xfId="21917"/>
    <cellStyle name="Normal 2 99 2 4" xfId="21918"/>
    <cellStyle name="Normal 2 99 2 5" xfId="21919"/>
    <cellStyle name="Normal 2 99 2 6" xfId="21920"/>
    <cellStyle name="Normal 2 99 3" xfId="21921"/>
    <cellStyle name="Normal 2 99 4" xfId="21922"/>
    <cellStyle name="Normal 2 99 5" xfId="21923"/>
    <cellStyle name="Normal 2 99 6" xfId="21924"/>
    <cellStyle name="Normal 2__Form 35" xfId="1910"/>
    <cellStyle name="Normal 2_3_After_SW_changes_PIF_accounts_2008" xfId="2580"/>
    <cellStyle name="Normal 20" xfId="543"/>
    <cellStyle name="Normal 20 10" xfId="21925"/>
    <cellStyle name="Normal 20 11" xfId="21926"/>
    <cellStyle name="Normal 20 12" xfId="21927"/>
    <cellStyle name="Normal 20 13" xfId="21928"/>
    <cellStyle name="Normal 20 14" xfId="21929"/>
    <cellStyle name="Normal 20 15" xfId="21930"/>
    <cellStyle name="Normal 20 16" xfId="21931"/>
    <cellStyle name="Normal 20 17" xfId="21932"/>
    <cellStyle name="Normal 20 18" xfId="21933"/>
    <cellStyle name="Normal 20 19" xfId="21934"/>
    <cellStyle name="Normal 20 2" xfId="1911"/>
    <cellStyle name="Normal 20 2 10" xfId="21935"/>
    <cellStyle name="Normal 20 2 10 2" xfId="37567"/>
    <cellStyle name="Normal 20 2 11" xfId="21936"/>
    <cellStyle name="Normal 20 2 12" xfId="21937"/>
    <cellStyle name="Normal 20 2 13" xfId="21938"/>
    <cellStyle name="Normal 20 2 14" xfId="21939"/>
    <cellStyle name="Normal 20 2 15" xfId="21940"/>
    <cellStyle name="Normal 20 2 16" xfId="21941"/>
    <cellStyle name="Normal 20 2 17" xfId="21942"/>
    <cellStyle name="Normal 20 2 18" xfId="21943"/>
    <cellStyle name="Normal 20 2 19" xfId="21944"/>
    <cellStyle name="Normal 20 2 2" xfId="1912"/>
    <cellStyle name="Normal 20 2 2 10" xfId="21946"/>
    <cellStyle name="Normal 20 2 2 11" xfId="21947"/>
    <cellStyle name="Normal 20 2 2 12" xfId="21948"/>
    <cellStyle name="Normal 20 2 2 13" xfId="21949"/>
    <cellStyle name="Normal 20 2 2 14" xfId="21950"/>
    <cellStyle name="Normal 20 2 2 15" xfId="21951"/>
    <cellStyle name="Normal 20 2 2 16" xfId="21952"/>
    <cellStyle name="Normal 20 2 2 17" xfId="21953"/>
    <cellStyle name="Normal 20 2 2 18" xfId="21954"/>
    <cellStyle name="Normal 20 2 2 19" xfId="21955"/>
    <cellStyle name="Normal 20 2 2 2" xfId="21956"/>
    <cellStyle name="Normal 20 2 2 2 10" xfId="21957"/>
    <cellStyle name="Normal 20 2 2 2 11" xfId="21958"/>
    <cellStyle name="Normal 20 2 2 2 12" xfId="21959"/>
    <cellStyle name="Normal 20 2 2 2 13" xfId="21960"/>
    <cellStyle name="Normal 20 2 2 2 14" xfId="21961"/>
    <cellStyle name="Normal 20 2 2 2 15" xfId="21962"/>
    <cellStyle name="Normal 20 2 2 2 16" xfId="21963"/>
    <cellStyle name="Normal 20 2 2 2 17" xfId="21964"/>
    <cellStyle name="Normal 20 2 2 2 18" xfId="21965"/>
    <cellStyle name="Normal 20 2 2 2 19" xfId="21966"/>
    <cellStyle name="Normal 20 2 2 2 2" xfId="21967"/>
    <cellStyle name="Normal 20 2 2 2 2 10" xfId="21968"/>
    <cellStyle name="Normal 20 2 2 2 2 11" xfId="21969"/>
    <cellStyle name="Normal 20 2 2 2 2 12" xfId="21970"/>
    <cellStyle name="Normal 20 2 2 2 2 13" xfId="21971"/>
    <cellStyle name="Normal 20 2 2 2 2 14" xfId="21972"/>
    <cellStyle name="Normal 20 2 2 2 2 15" xfId="21973"/>
    <cellStyle name="Normal 20 2 2 2 2 16" xfId="21974"/>
    <cellStyle name="Normal 20 2 2 2 2 17" xfId="21975"/>
    <cellStyle name="Normal 20 2 2 2 2 18" xfId="21976"/>
    <cellStyle name="Normal 20 2 2 2 2 19" xfId="21977"/>
    <cellStyle name="Normal 20 2 2 2 2 2" xfId="21978"/>
    <cellStyle name="Normal 20 2 2 2 2 2 10" xfId="21979"/>
    <cellStyle name="Normal 20 2 2 2 2 2 11" xfId="21980"/>
    <cellStyle name="Normal 20 2 2 2 2 2 12" xfId="21981"/>
    <cellStyle name="Normal 20 2 2 2 2 2 13" xfId="21982"/>
    <cellStyle name="Normal 20 2 2 2 2 2 14" xfId="21983"/>
    <cellStyle name="Normal 20 2 2 2 2 2 15" xfId="21984"/>
    <cellStyle name="Normal 20 2 2 2 2 2 16" xfId="21985"/>
    <cellStyle name="Normal 20 2 2 2 2 2 17" xfId="21986"/>
    <cellStyle name="Normal 20 2 2 2 2 2 18" xfId="21987"/>
    <cellStyle name="Normal 20 2 2 2 2 2 19" xfId="21988"/>
    <cellStyle name="Normal 20 2 2 2 2 2 2" xfId="21989"/>
    <cellStyle name="Normal 20 2 2 2 2 2 20" xfId="21990"/>
    <cellStyle name="Normal 20 2 2 2 2 2 21" xfId="21991"/>
    <cellStyle name="Normal 20 2 2 2 2 2 22" xfId="21992"/>
    <cellStyle name="Normal 20 2 2 2 2 2 23" xfId="21993"/>
    <cellStyle name="Normal 20 2 2 2 2 2 24" xfId="21994"/>
    <cellStyle name="Normal 20 2 2 2 2 2 25" xfId="21995"/>
    <cellStyle name="Normal 20 2 2 2 2 2 26" xfId="21996"/>
    <cellStyle name="Normal 20 2 2 2 2 2 3" xfId="21997"/>
    <cellStyle name="Normal 20 2 2 2 2 2 4" xfId="21998"/>
    <cellStyle name="Normal 20 2 2 2 2 2 5" xfId="21999"/>
    <cellStyle name="Normal 20 2 2 2 2 2 6" xfId="22000"/>
    <cellStyle name="Normal 20 2 2 2 2 2 7" xfId="22001"/>
    <cellStyle name="Normal 20 2 2 2 2 2 8" xfId="22002"/>
    <cellStyle name="Normal 20 2 2 2 2 2 9" xfId="22003"/>
    <cellStyle name="Normal 20 2 2 2 2 20" xfId="22004"/>
    <cellStyle name="Normal 20 2 2 2 2 21" xfId="22005"/>
    <cellStyle name="Normal 20 2 2 2 2 22" xfId="22006"/>
    <cellStyle name="Normal 20 2 2 2 2 23" xfId="22007"/>
    <cellStyle name="Normal 20 2 2 2 2 24" xfId="22008"/>
    <cellStyle name="Normal 20 2 2 2 2 25" xfId="22009"/>
    <cellStyle name="Normal 20 2 2 2 2 26" xfId="22010"/>
    <cellStyle name="Normal 20 2 2 2 2 3" xfId="22011"/>
    <cellStyle name="Normal 20 2 2 2 2 4" xfId="22012"/>
    <cellStyle name="Normal 20 2 2 2 2 5" xfId="22013"/>
    <cellStyle name="Normal 20 2 2 2 2 6" xfId="22014"/>
    <cellStyle name="Normal 20 2 2 2 2 7" xfId="22015"/>
    <cellStyle name="Normal 20 2 2 2 2 8" xfId="22016"/>
    <cellStyle name="Normal 20 2 2 2 2 9" xfId="22017"/>
    <cellStyle name="Normal 20 2 2 2 20" xfId="22018"/>
    <cellStyle name="Normal 20 2 2 2 21" xfId="22019"/>
    <cellStyle name="Normal 20 2 2 2 22" xfId="22020"/>
    <cellStyle name="Normal 20 2 2 2 23" xfId="22021"/>
    <cellStyle name="Normal 20 2 2 2 24" xfId="22022"/>
    <cellStyle name="Normal 20 2 2 2 25" xfId="22023"/>
    <cellStyle name="Normal 20 2 2 2 26" xfId="22024"/>
    <cellStyle name="Normal 20 2 2 2 27" xfId="22025"/>
    <cellStyle name="Normal 20 2 2 2 3" xfId="22026"/>
    <cellStyle name="Normal 20 2 2 2 3 2" xfId="22027"/>
    <cellStyle name="Normal 20 2 2 2 3 3" xfId="22028"/>
    <cellStyle name="Normal 20 2 2 2 3 4" xfId="22029"/>
    <cellStyle name="Normal 20 2 2 2 3 5" xfId="22030"/>
    <cellStyle name="Normal 20 2 2 2 3 6" xfId="22031"/>
    <cellStyle name="Normal 20 2 2 2 4" xfId="22032"/>
    <cellStyle name="Normal 20 2 2 2 5" xfId="22033"/>
    <cellStyle name="Normal 20 2 2 2 6" xfId="22034"/>
    <cellStyle name="Normal 20 2 2 2 7" xfId="22035"/>
    <cellStyle name="Normal 20 2 2 2 8" xfId="22036"/>
    <cellStyle name="Normal 20 2 2 2 9" xfId="22037"/>
    <cellStyle name="Normal 20 2 2 20" xfId="22038"/>
    <cellStyle name="Normal 20 2 2 21" xfId="22039"/>
    <cellStyle name="Normal 20 2 2 22" xfId="22040"/>
    <cellStyle name="Normal 20 2 2 23" xfId="22041"/>
    <cellStyle name="Normal 20 2 2 24" xfId="22042"/>
    <cellStyle name="Normal 20 2 2 25" xfId="22043"/>
    <cellStyle name="Normal 20 2 2 26" xfId="22044"/>
    <cellStyle name="Normal 20 2 2 27" xfId="22045"/>
    <cellStyle name="Normal 20 2 2 28" xfId="22046"/>
    <cellStyle name="Normal 20 2 2 29" xfId="22047"/>
    <cellStyle name="Normal 20 2 2 3" xfId="22048"/>
    <cellStyle name="Normal 20 2 2 30" xfId="22049"/>
    <cellStyle name="Normal 20 2 2 31" xfId="22050"/>
    <cellStyle name="Normal 20 2 2 32" xfId="22051"/>
    <cellStyle name="Normal 20 2 2 33" xfId="22052"/>
    <cellStyle name="Normal 20 2 2 34" xfId="22053"/>
    <cellStyle name="Normal 20 2 2 35" xfId="22054"/>
    <cellStyle name="Normal 20 2 2 36" xfId="22055"/>
    <cellStyle name="Normal 20 2 2 37" xfId="22056"/>
    <cellStyle name="Normal 20 2 2 38" xfId="21945"/>
    <cellStyle name="Normal 20 2 2 39" xfId="48318"/>
    <cellStyle name="Normal 20 2 2 4" xfId="22057"/>
    <cellStyle name="Normal 20 2 2 40" xfId="49626"/>
    <cellStyle name="Normal 20 2 2 41" xfId="49781"/>
    <cellStyle name="Normal 20 2 2 5" xfId="22058"/>
    <cellStyle name="Normal 20 2 2 6" xfId="22059"/>
    <cellStyle name="Normal 20 2 2 7" xfId="22060"/>
    <cellStyle name="Normal 20 2 2 8" xfId="22061"/>
    <cellStyle name="Normal 20 2 2 9" xfId="22062"/>
    <cellStyle name="Normal 20 2 20" xfId="22063"/>
    <cellStyle name="Normal 20 2 21" xfId="22064"/>
    <cellStyle name="Normal 20 2 22" xfId="22065"/>
    <cellStyle name="Normal 20 2 23" xfId="22066"/>
    <cellStyle name="Normal 20 2 24" xfId="22067"/>
    <cellStyle name="Normal 20 2 25" xfId="22068"/>
    <cellStyle name="Normal 20 2 26" xfId="22069"/>
    <cellStyle name="Normal 20 2 27" xfId="22070"/>
    <cellStyle name="Normal 20 2 28" xfId="22071"/>
    <cellStyle name="Normal 20 2 29" xfId="22072"/>
    <cellStyle name="Normal 20 2 3" xfId="1913"/>
    <cellStyle name="Normal 20 2 3 10" xfId="22074"/>
    <cellStyle name="Normal 20 2 3 11" xfId="22075"/>
    <cellStyle name="Normal 20 2 3 12" xfId="22076"/>
    <cellStyle name="Normal 20 2 3 13" xfId="22077"/>
    <cellStyle name="Normal 20 2 3 14" xfId="22073"/>
    <cellStyle name="Normal 20 2 3 2" xfId="22078"/>
    <cellStyle name="Normal 20 2 3 2 10" xfId="22079"/>
    <cellStyle name="Normal 20 2 3 2 11" xfId="22080"/>
    <cellStyle name="Normal 20 2 3 2 12" xfId="22081"/>
    <cellStyle name="Normal 20 2 3 2 13" xfId="22082"/>
    <cellStyle name="Normal 20 2 3 2 2" xfId="22083"/>
    <cellStyle name="Normal 20 2 3 2 2 2" xfId="22084"/>
    <cellStyle name="Normal 20 2 3 2 2 3" xfId="22085"/>
    <cellStyle name="Normal 20 2 3 2 2 4" xfId="22086"/>
    <cellStyle name="Normal 20 2 3 2 2 5" xfId="22087"/>
    <cellStyle name="Normal 20 2 3 2 2 6" xfId="22088"/>
    <cellStyle name="Normal 20 2 3 2 3" xfId="22089"/>
    <cellStyle name="Normal 20 2 3 2 4" xfId="22090"/>
    <cellStyle name="Normal 20 2 3 2 5" xfId="22091"/>
    <cellStyle name="Normal 20 2 3 2 6" xfId="22092"/>
    <cellStyle name="Normal 20 2 3 2 7" xfId="22093"/>
    <cellStyle name="Normal 20 2 3 2 8" xfId="22094"/>
    <cellStyle name="Normal 20 2 3 2 9" xfId="22095"/>
    <cellStyle name="Normal 20 2 3 3" xfId="22096"/>
    <cellStyle name="Normal 20 2 3 3 2" xfId="22097"/>
    <cellStyle name="Normal 20 2 3 3 3" xfId="22098"/>
    <cellStyle name="Normal 20 2 3 3 4" xfId="22099"/>
    <cellStyle name="Normal 20 2 3 3 5" xfId="22100"/>
    <cellStyle name="Normal 20 2 3 3 6" xfId="22101"/>
    <cellStyle name="Normal 20 2 3 4" xfId="22102"/>
    <cellStyle name="Normal 20 2 3 5" xfId="22103"/>
    <cellStyle name="Normal 20 2 3 6" xfId="22104"/>
    <cellStyle name="Normal 20 2 3 7" xfId="22105"/>
    <cellStyle name="Normal 20 2 3 8" xfId="22106"/>
    <cellStyle name="Normal 20 2 3 9" xfId="22107"/>
    <cellStyle name="Normal 20 2 30" xfId="22108"/>
    <cellStyle name="Normal 20 2 31" xfId="22109"/>
    <cellStyle name="Normal 20 2 32" xfId="22110"/>
    <cellStyle name="Normal 20 2 33" xfId="22111"/>
    <cellStyle name="Normal 20 2 34" xfId="22112"/>
    <cellStyle name="Normal 20 2 35" xfId="22113"/>
    <cellStyle name="Normal 20 2 36" xfId="22114"/>
    <cellStyle name="Normal 20 2 37" xfId="22115"/>
    <cellStyle name="Normal 20 2 38" xfId="22116"/>
    <cellStyle name="Normal 20 2 39" xfId="22117"/>
    <cellStyle name="Normal 20 2 4" xfId="22118"/>
    <cellStyle name="Normal 20 2 4 2" xfId="36701"/>
    <cellStyle name="Normal 20 2 40" xfId="2710"/>
    <cellStyle name="Normal 20 2 41" xfId="48212"/>
    <cellStyle name="Normal 20 2 42" xfId="49581"/>
    <cellStyle name="Normal 20 2 5" xfId="22119"/>
    <cellStyle name="Normal 20 2 5 2" xfId="37495"/>
    <cellStyle name="Normal 20 2 6" xfId="22120"/>
    <cellStyle name="Normal 20 2 6 2" xfId="38071"/>
    <cellStyle name="Normal 20 2 7" xfId="22121"/>
    <cellStyle name="Normal 20 2 7 2" xfId="37130"/>
    <cellStyle name="Normal 20 2 8" xfId="22122"/>
    <cellStyle name="Normal 20 2 8 2" xfId="38975"/>
    <cellStyle name="Normal 20 2 9" xfId="22123"/>
    <cellStyle name="Normal 20 2 9 2" xfId="39396"/>
    <cellStyle name="Normal 20 20" xfId="22124"/>
    <cellStyle name="Normal 20 21" xfId="22125"/>
    <cellStyle name="Normal 20 22" xfId="22126"/>
    <cellStyle name="Normal 20 23" xfId="22127"/>
    <cellStyle name="Normal 20 24" xfId="22128"/>
    <cellStyle name="Normal 20 24 10" xfId="22129"/>
    <cellStyle name="Normal 20 24 11" xfId="22130"/>
    <cellStyle name="Normal 20 24 12" xfId="22131"/>
    <cellStyle name="Normal 20 24 13" xfId="22132"/>
    <cellStyle name="Normal 20 24 14" xfId="22133"/>
    <cellStyle name="Normal 20 24 15" xfId="22134"/>
    <cellStyle name="Normal 20 24 16" xfId="22135"/>
    <cellStyle name="Normal 20 24 17" xfId="22136"/>
    <cellStyle name="Normal 20 24 18" xfId="22137"/>
    <cellStyle name="Normal 20 24 19" xfId="22138"/>
    <cellStyle name="Normal 20 24 2" xfId="22139"/>
    <cellStyle name="Normal 20 24 2 10" xfId="22140"/>
    <cellStyle name="Normal 20 24 2 11" xfId="22141"/>
    <cellStyle name="Normal 20 24 2 12" xfId="22142"/>
    <cellStyle name="Normal 20 24 2 13" xfId="22143"/>
    <cellStyle name="Normal 20 24 2 14" xfId="22144"/>
    <cellStyle name="Normal 20 24 2 15" xfId="22145"/>
    <cellStyle name="Normal 20 24 2 16" xfId="22146"/>
    <cellStyle name="Normal 20 24 2 17" xfId="22147"/>
    <cellStyle name="Normal 20 24 2 18" xfId="22148"/>
    <cellStyle name="Normal 20 24 2 19" xfId="22149"/>
    <cellStyle name="Normal 20 24 2 2" xfId="22150"/>
    <cellStyle name="Normal 20 24 2 20" xfId="22151"/>
    <cellStyle name="Normal 20 24 2 21" xfId="22152"/>
    <cellStyle name="Normal 20 24 2 22" xfId="22153"/>
    <cellStyle name="Normal 20 24 2 23" xfId="22154"/>
    <cellStyle name="Normal 20 24 2 24" xfId="22155"/>
    <cellStyle name="Normal 20 24 2 25" xfId="22156"/>
    <cellStyle name="Normal 20 24 2 26" xfId="22157"/>
    <cellStyle name="Normal 20 24 2 3" xfId="22158"/>
    <cellStyle name="Normal 20 24 2 4" xfId="22159"/>
    <cellStyle name="Normal 20 24 2 5" xfId="22160"/>
    <cellStyle name="Normal 20 24 2 6" xfId="22161"/>
    <cellStyle name="Normal 20 24 2 7" xfId="22162"/>
    <cellStyle name="Normal 20 24 2 8" xfId="22163"/>
    <cellStyle name="Normal 20 24 2 9" xfId="22164"/>
    <cellStyle name="Normal 20 24 20" xfId="22165"/>
    <cellStyle name="Normal 20 24 21" xfId="22166"/>
    <cellStyle name="Normal 20 24 22" xfId="22167"/>
    <cellStyle name="Normal 20 24 23" xfId="22168"/>
    <cellStyle name="Normal 20 24 24" xfId="22169"/>
    <cellStyle name="Normal 20 24 25" xfId="22170"/>
    <cellStyle name="Normal 20 24 26" xfId="22171"/>
    <cellStyle name="Normal 20 24 3" xfId="22172"/>
    <cellStyle name="Normal 20 24 4" xfId="22173"/>
    <cellStyle name="Normal 20 24 5" xfId="22174"/>
    <cellStyle name="Normal 20 24 6" xfId="22175"/>
    <cellStyle name="Normal 20 24 7" xfId="22176"/>
    <cellStyle name="Normal 20 24 8" xfId="22177"/>
    <cellStyle name="Normal 20 24 9" xfId="22178"/>
    <cellStyle name="Normal 20 25" xfId="22179"/>
    <cellStyle name="Normal 20 26" xfId="22180"/>
    <cellStyle name="Normal 20 27" xfId="22181"/>
    <cellStyle name="Normal 20 28" xfId="22182"/>
    <cellStyle name="Normal 20 29" xfId="22183"/>
    <cellStyle name="Normal 20 3" xfId="1914"/>
    <cellStyle name="Normal 20 3 2" xfId="22184"/>
    <cellStyle name="Normal 20 3 3" xfId="45594"/>
    <cellStyle name="Normal 20 3 4" xfId="48303"/>
    <cellStyle name="Normal 20 3 5" xfId="49613"/>
    <cellStyle name="Normal 20 30" xfId="22185"/>
    <cellStyle name="Normal 20 31" xfId="22186"/>
    <cellStyle name="Normal 20 32" xfId="22187"/>
    <cellStyle name="Normal 20 33" xfId="22188"/>
    <cellStyle name="Normal 20 34" xfId="22189"/>
    <cellStyle name="Normal 20 35" xfId="22190"/>
    <cellStyle name="Normal 20 35 10" xfId="22191"/>
    <cellStyle name="Normal 20 35 11" xfId="22192"/>
    <cellStyle name="Normal 20 35 12" xfId="22193"/>
    <cellStyle name="Normal 20 35 13" xfId="22194"/>
    <cellStyle name="Normal 20 35 14" xfId="22195"/>
    <cellStyle name="Normal 20 35 15" xfId="22196"/>
    <cellStyle name="Normal 20 35 16" xfId="22197"/>
    <cellStyle name="Normal 20 35 17" xfId="22198"/>
    <cellStyle name="Normal 20 35 18" xfId="22199"/>
    <cellStyle name="Normal 20 35 19" xfId="22200"/>
    <cellStyle name="Normal 20 35 2" xfId="22201"/>
    <cellStyle name="Normal 20 35 20" xfId="22202"/>
    <cellStyle name="Normal 20 35 21" xfId="22203"/>
    <cellStyle name="Normal 20 35 22" xfId="22204"/>
    <cellStyle name="Normal 20 35 23" xfId="22205"/>
    <cellStyle name="Normal 20 35 24" xfId="22206"/>
    <cellStyle name="Normal 20 35 25" xfId="22207"/>
    <cellStyle name="Normal 20 35 26" xfId="22208"/>
    <cellStyle name="Normal 20 35 3" xfId="22209"/>
    <cellStyle name="Normal 20 35 4" xfId="22210"/>
    <cellStyle name="Normal 20 35 5" xfId="22211"/>
    <cellStyle name="Normal 20 35 6" xfId="22212"/>
    <cellStyle name="Normal 20 35 7" xfId="22213"/>
    <cellStyle name="Normal 20 35 8" xfId="22214"/>
    <cellStyle name="Normal 20 35 9" xfId="22215"/>
    <cellStyle name="Normal 20 36" xfId="22216"/>
    <cellStyle name="Normal 20 37" xfId="22217"/>
    <cellStyle name="Normal 20 38" xfId="22218"/>
    <cellStyle name="Normal 20 39" xfId="22219"/>
    <cellStyle name="Normal 20 4" xfId="1915"/>
    <cellStyle name="Normal 20 4 2" xfId="22220"/>
    <cellStyle name="Normal 20 4 3" xfId="45595"/>
    <cellStyle name="Normal 20 40" xfId="22221"/>
    <cellStyle name="Normal 20 41" xfId="22222"/>
    <cellStyle name="Normal 20 42" xfId="22223"/>
    <cellStyle name="Normal 20 43" xfId="22224"/>
    <cellStyle name="Normal 20 44" xfId="22225"/>
    <cellStyle name="Normal 20 45" xfId="22226"/>
    <cellStyle name="Normal 20 46" xfId="22227"/>
    <cellStyle name="Normal 20 47" xfId="22228"/>
    <cellStyle name="Normal 20 48" xfId="22229"/>
    <cellStyle name="Normal 20 49" xfId="22230"/>
    <cellStyle name="Normal 20 5" xfId="1916"/>
    <cellStyle name="Normal 20 5 2" xfId="22231"/>
    <cellStyle name="Normal 20 50" xfId="22232"/>
    <cellStyle name="Normal 20 51" xfId="22233"/>
    <cellStyle name="Normal 20 52" xfId="22234"/>
    <cellStyle name="Normal 20 53" xfId="22235"/>
    <cellStyle name="Normal 20 54" xfId="22236"/>
    <cellStyle name="Normal 20 55" xfId="22237"/>
    <cellStyle name="Normal 20 56" xfId="22238"/>
    <cellStyle name="Normal 20 57" xfId="22239"/>
    <cellStyle name="Normal 20 58" xfId="22240"/>
    <cellStyle name="Normal 20 59" xfId="22241"/>
    <cellStyle name="Normal 20 6" xfId="1917"/>
    <cellStyle name="Normal 20 6 2" xfId="22242"/>
    <cellStyle name="Normal 20 60" xfId="22243"/>
    <cellStyle name="Normal 20 61" xfId="22244"/>
    <cellStyle name="Normal 20 62" xfId="22245"/>
    <cellStyle name="Normal 20 63" xfId="22246"/>
    <cellStyle name="Normal 20 64" xfId="22247"/>
    <cellStyle name="Normal 20 65" xfId="22248"/>
    <cellStyle name="Normal 20 66" xfId="22249"/>
    <cellStyle name="Normal 20 67" xfId="2709"/>
    <cellStyle name="Normal 20 68" xfId="42182"/>
    <cellStyle name="Normal 20 69" xfId="47955"/>
    <cellStyle name="Normal 20 7" xfId="1918"/>
    <cellStyle name="Normal 20 7 2" xfId="22250"/>
    <cellStyle name="Normal 20 70" xfId="49488"/>
    <cellStyle name="Normal 20 8" xfId="1919"/>
    <cellStyle name="Normal 20 8 2" xfId="22252"/>
    <cellStyle name="Normal 20 8 2 2" xfId="22253"/>
    <cellStyle name="Normal 20 8 2 2 2" xfId="22254"/>
    <cellStyle name="Normal 20 8 2 2 2 2" xfId="22255"/>
    <cellStyle name="Normal 20 8 2 2 2 3" xfId="22256"/>
    <cellStyle name="Normal 20 8 2 2 2 4" xfId="22257"/>
    <cellStyle name="Normal 20 8 2 2 2 5" xfId="22258"/>
    <cellStyle name="Normal 20 8 2 2 2 6" xfId="22259"/>
    <cellStyle name="Normal 20 8 2 2 3" xfId="22260"/>
    <cellStyle name="Normal 20 8 2 2 4" xfId="22261"/>
    <cellStyle name="Normal 20 8 2 2 5" xfId="22262"/>
    <cellStyle name="Normal 20 8 2 2 6" xfId="22263"/>
    <cellStyle name="Normal 20 8 2 3" xfId="22264"/>
    <cellStyle name="Normal 20 8 2 4" xfId="22265"/>
    <cellStyle name="Normal 20 8 2 5" xfId="22266"/>
    <cellStyle name="Normal 20 8 2 6" xfId="22267"/>
    <cellStyle name="Normal 20 8 2 7" xfId="22268"/>
    <cellStyle name="Normal 20 8 3" xfId="22269"/>
    <cellStyle name="Normal 20 8 4" xfId="22270"/>
    <cellStyle name="Normal 20 8 5" xfId="22271"/>
    <cellStyle name="Normal 20 8 6" xfId="22272"/>
    <cellStyle name="Normal 20 8 7" xfId="22273"/>
    <cellStyle name="Normal 20 8 8" xfId="22251"/>
    <cellStyle name="Normal 20 9" xfId="2390"/>
    <cellStyle name="Normal 20 9 2" xfId="22274"/>
    <cellStyle name="Normal 20_Final Fixed Assets 2010 " xfId="22275"/>
    <cellStyle name="Normal 200" xfId="22276"/>
    <cellStyle name="Normal 201" xfId="22277"/>
    <cellStyle name="Normal 202" xfId="22278"/>
    <cellStyle name="Normal 203" xfId="22279"/>
    <cellStyle name="Normal 204" xfId="22280"/>
    <cellStyle name="Normal 204 2" xfId="47814"/>
    <cellStyle name="Normal 205" xfId="22281"/>
    <cellStyle name="Normal 206" xfId="22282"/>
    <cellStyle name="Normal 206 2" xfId="47815"/>
    <cellStyle name="Normal 207" xfId="22283"/>
    <cellStyle name="Normal 208" xfId="22284"/>
    <cellStyle name="Normal 209" xfId="22285"/>
    <cellStyle name="Normal 21" xfId="544"/>
    <cellStyle name="Normal 21 10" xfId="22286"/>
    <cellStyle name="Normal 21 11" xfId="22287"/>
    <cellStyle name="Normal 21 12" xfId="22288"/>
    <cellStyle name="Normal 21 13" xfId="22289"/>
    <cellStyle name="Normal 21 14" xfId="22290"/>
    <cellStyle name="Normal 21 15" xfId="22291"/>
    <cellStyle name="Normal 21 16" xfId="22292"/>
    <cellStyle name="Normal 21 17" xfId="22293"/>
    <cellStyle name="Normal 21 18" xfId="22294"/>
    <cellStyle name="Normal 21 19" xfId="22295"/>
    <cellStyle name="Normal 21 2" xfId="1920"/>
    <cellStyle name="Normal 21 2 10" xfId="22296"/>
    <cellStyle name="Normal 21 2 10 2" xfId="40028"/>
    <cellStyle name="Normal 21 2 11" xfId="22297"/>
    <cellStyle name="Normal 21 2 12" xfId="22298"/>
    <cellStyle name="Normal 21 2 13" xfId="22299"/>
    <cellStyle name="Normal 21 2 14" xfId="22300"/>
    <cellStyle name="Normal 21 2 15" xfId="22301"/>
    <cellStyle name="Normal 21 2 16" xfId="22302"/>
    <cellStyle name="Normal 21 2 17" xfId="22303"/>
    <cellStyle name="Normal 21 2 18" xfId="22304"/>
    <cellStyle name="Normal 21 2 19" xfId="22305"/>
    <cellStyle name="Normal 21 2 2" xfId="1921"/>
    <cellStyle name="Normal 21 2 2 10" xfId="22307"/>
    <cellStyle name="Normal 21 2 2 11" xfId="22308"/>
    <cellStyle name="Normal 21 2 2 12" xfId="22309"/>
    <cellStyle name="Normal 21 2 2 13" xfId="22310"/>
    <cellStyle name="Normal 21 2 2 14" xfId="22311"/>
    <cellStyle name="Normal 21 2 2 15" xfId="22312"/>
    <cellStyle name="Normal 21 2 2 16" xfId="22313"/>
    <cellStyle name="Normal 21 2 2 17" xfId="22314"/>
    <cellStyle name="Normal 21 2 2 18" xfId="22315"/>
    <cellStyle name="Normal 21 2 2 19" xfId="22316"/>
    <cellStyle name="Normal 21 2 2 2" xfId="22317"/>
    <cellStyle name="Normal 21 2 2 2 10" xfId="22318"/>
    <cellStyle name="Normal 21 2 2 2 11" xfId="22319"/>
    <cellStyle name="Normal 21 2 2 2 12" xfId="22320"/>
    <cellStyle name="Normal 21 2 2 2 13" xfId="22321"/>
    <cellStyle name="Normal 21 2 2 2 14" xfId="22322"/>
    <cellStyle name="Normal 21 2 2 2 15" xfId="22323"/>
    <cellStyle name="Normal 21 2 2 2 16" xfId="22324"/>
    <cellStyle name="Normal 21 2 2 2 17" xfId="22325"/>
    <cellStyle name="Normal 21 2 2 2 18" xfId="22326"/>
    <cellStyle name="Normal 21 2 2 2 19" xfId="22327"/>
    <cellStyle name="Normal 21 2 2 2 2" xfId="22328"/>
    <cellStyle name="Normal 21 2 2 2 2 10" xfId="22329"/>
    <cellStyle name="Normal 21 2 2 2 2 11" xfId="22330"/>
    <cellStyle name="Normal 21 2 2 2 2 12" xfId="22331"/>
    <cellStyle name="Normal 21 2 2 2 2 13" xfId="22332"/>
    <cellStyle name="Normal 21 2 2 2 2 14" xfId="22333"/>
    <cellStyle name="Normal 21 2 2 2 2 15" xfId="22334"/>
    <cellStyle name="Normal 21 2 2 2 2 16" xfId="22335"/>
    <cellStyle name="Normal 21 2 2 2 2 17" xfId="22336"/>
    <cellStyle name="Normal 21 2 2 2 2 18" xfId="22337"/>
    <cellStyle name="Normal 21 2 2 2 2 19" xfId="22338"/>
    <cellStyle name="Normal 21 2 2 2 2 2" xfId="22339"/>
    <cellStyle name="Normal 21 2 2 2 2 20" xfId="22340"/>
    <cellStyle name="Normal 21 2 2 2 2 21" xfId="22341"/>
    <cellStyle name="Normal 21 2 2 2 2 22" xfId="22342"/>
    <cellStyle name="Normal 21 2 2 2 2 23" xfId="22343"/>
    <cellStyle name="Normal 21 2 2 2 2 24" xfId="22344"/>
    <cellStyle name="Normal 21 2 2 2 2 25" xfId="22345"/>
    <cellStyle name="Normal 21 2 2 2 2 26" xfId="22346"/>
    <cellStyle name="Normal 21 2 2 2 2 3" xfId="22347"/>
    <cellStyle name="Normal 21 2 2 2 2 4" xfId="22348"/>
    <cellStyle name="Normal 21 2 2 2 2 5" xfId="22349"/>
    <cellStyle name="Normal 21 2 2 2 2 6" xfId="22350"/>
    <cellStyle name="Normal 21 2 2 2 2 7" xfId="22351"/>
    <cellStyle name="Normal 21 2 2 2 2 8" xfId="22352"/>
    <cellStyle name="Normal 21 2 2 2 2 9" xfId="22353"/>
    <cellStyle name="Normal 21 2 2 2 20" xfId="22354"/>
    <cellStyle name="Normal 21 2 2 2 21" xfId="22355"/>
    <cellStyle name="Normal 21 2 2 2 22" xfId="22356"/>
    <cellStyle name="Normal 21 2 2 2 23" xfId="22357"/>
    <cellStyle name="Normal 21 2 2 2 24" xfId="22358"/>
    <cellStyle name="Normal 21 2 2 2 25" xfId="22359"/>
    <cellStyle name="Normal 21 2 2 2 26" xfId="22360"/>
    <cellStyle name="Normal 21 2 2 2 27" xfId="22361"/>
    <cellStyle name="Normal 21 2 2 2 3" xfId="22362"/>
    <cellStyle name="Normal 21 2 2 2 4" xfId="22363"/>
    <cellStyle name="Normal 21 2 2 2 5" xfId="22364"/>
    <cellStyle name="Normal 21 2 2 2 6" xfId="22365"/>
    <cellStyle name="Normal 21 2 2 2 7" xfId="22366"/>
    <cellStyle name="Normal 21 2 2 2 8" xfId="22367"/>
    <cellStyle name="Normal 21 2 2 2 9" xfId="22368"/>
    <cellStyle name="Normal 21 2 2 20" xfId="22369"/>
    <cellStyle name="Normal 21 2 2 21" xfId="22370"/>
    <cellStyle name="Normal 21 2 2 22" xfId="22371"/>
    <cellStyle name="Normal 21 2 2 23" xfId="22372"/>
    <cellStyle name="Normal 21 2 2 24" xfId="22373"/>
    <cellStyle name="Normal 21 2 2 25" xfId="22374"/>
    <cellStyle name="Normal 21 2 2 26" xfId="22375"/>
    <cellStyle name="Normal 21 2 2 27" xfId="22376"/>
    <cellStyle name="Normal 21 2 2 28" xfId="22377"/>
    <cellStyle name="Normal 21 2 2 29" xfId="22378"/>
    <cellStyle name="Normal 21 2 2 3" xfId="22379"/>
    <cellStyle name="Normal 21 2 2 30" xfId="22380"/>
    <cellStyle name="Normal 21 2 2 31" xfId="22381"/>
    <cellStyle name="Normal 21 2 2 32" xfId="22382"/>
    <cellStyle name="Normal 21 2 2 33" xfId="22383"/>
    <cellStyle name="Normal 21 2 2 34" xfId="22384"/>
    <cellStyle name="Normal 21 2 2 35" xfId="22385"/>
    <cellStyle name="Normal 21 2 2 36" xfId="22386"/>
    <cellStyle name="Normal 21 2 2 37" xfId="22387"/>
    <cellStyle name="Normal 21 2 2 38" xfId="22306"/>
    <cellStyle name="Normal 21 2 2 4" xfId="22388"/>
    <cellStyle name="Normal 21 2 2 5" xfId="22389"/>
    <cellStyle name="Normal 21 2 2 6" xfId="22390"/>
    <cellStyle name="Normal 21 2 2 7" xfId="22391"/>
    <cellStyle name="Normal 21 2 2 8" xfId="22392"/>
    <cellStyle name="Normal 21 2 2 9" xfId="22393"/>
    <cellStyle name="Normal 21 2 20" xfId="22394"/>
    <cellStyle name="Normal 21 2 21" xfId="22395"/>
    <cellStyle name="Normal 21 2 22" xfId="22396"/>
    <cellStyle name="Normal 21 2 23" xfId="22397"/>
    <cellStyle name="Normal 21 2 24" xfId="22398"/>
    <cellStyle name="Normal 21 2 25" xfId="22399"/>
    <cellStyle name="Normal 21 2 26" xfId="22400"/>
    <cellStyle name="Normal 21 2 27" xfId="22401"/>
    <cellStyle name="Normal 21 2 28" xfId="22402"/>
    <cellStyle name="Normal 21 2 29" xfId="22403"/>
    <cellStyle name="Normal 21 2 3" xfId="1922"/>
    <cellStyle name="Normal 21 2 3 10" xfId="22405"/>
    <cellStyle name="Normal 21 2 3 11" xfId="22406"/>
    <cellStyle name="Normal 21 2 3 12" xfId="22407"/>
    <cellStyle name="Normal 21 2 3 13" xfId="22408"/>
    <cellStyle name="Normal 21 2 3 14" xfId="22404"/>
    <cellStyle name="Normal 21 2 3 2" xfId="22409"/>
    <cellStyle name="Normal 21 2 3 2 10" xfId="22410"/>
    <cellStyle name="Normal 21 2 3 2 11" xfId="22411"/>
    <cellStyle name="Normal 21 2 3 2 12" xfId="22412"/>
    <cellStyle name="Normal 21 2 3 2 13" xfId="22413"/>
    <cellStyle name="Normal 21 2 3 2 2" xfId="22414"/>
    <cellStyle name="Normal 21 2 3 2 3" xfId="22415"/>
    <cellStyle name="Normal 21 2 3 2 4" xfId="22416"/>
    <cellStyle name="Normal 21 2 3 2 5" xfId="22417"/>
    <cellStyle name="Normal 21 2 3 2 6" xfId="22418"/>
    <cellStyle name="Normal 21 2 3 2 7" xfId="22419"/>
    <cellStyle name="Normal 21 2 3 2 8" xfId="22420"/>
    <cellStyle name="Normal 21 2 3 2 9" xfId="22421"/>
    <cellStyle name="Normal 21 2 3 3" xfId="22422"/>
    <cellStyle name="Normal 21 2 3 4" xfId="22423"/>
    <cellStyle name="Normal 21 2 3 5" xfId="22424"/>
    <cellStyle name="Normal 21 2 3 6" xfId="22425"/>
    <cellStyle name="Normal 21 2 3 7" xfId="22426"/>
    <cellStyle name="Normal 21 2 3 8" xfId="22427"/>
    <cellStyle name="Normal 21 2 3 9" xfId="22428"/>
    <cellStyle name="Normal 21 2 30" xfId="22429"/>
    <cellStyle name="Normal 21 2 31" xfId="22430"/>
    <cellStyle name="Normal 21 2 32" xfId="22431"/>
    <cellStyle name="Normal 21 2 33" xfId="22432"/>
    <cellStyle name="Normal 21 2 34" xfId="22433"/>
    <cellStyle name="Normal 21 2 35" xfId="22434"/>
    <cellStyle name="Normal 21 2 36" xfId="22435"/>
    <cellStyle name="Normal 21 2 37" xfId="22436"/>
    <cellStyle name="Normal 21 2 38" xfId="22437"/>
    <cellStyle name="Normal 21 2 39" xfId="22438"/>
    <cellStyle name="Normal 21 2 4" xfId="22439"/>
    <cellStyle name="Normal 21 2 4 2" xfId="36702"/>
    <cellStyle name="Normal 21 2 40" xfId="2712"/>
    <cellStyle name="Normal 21 2 41" xfId="45596"/>
    <cellStyle name="Normal 21 2 5" xfId="22440"/>
    <cellStyle name="Normal 21 2 5 2" xfId="36520"/>
    <cellStyle name="Normal 21 2 6" xfId="22441"/>
    <cellStyle name="Normal 21 2 6 2" xfId="36882"/>
    <cellStyle name="Normal 21 2 7" xfId="22442"/>
    <cellStyle name="Normal 21 2 7 2" xfId="38451"/>
    <cellStyle name="Normal 21 2 8" xfId="22443"/>
    <cellStyle name="Normal 21 2 8 2" xfId="38147"/>
    <cellStyle name="Normal 21 2 9" xfId="22444"/>
    <cellStyle name="Normal 21 2 9 2" xfId="37096"/>
    <cellStyle name="Normal 21 20" xfId="22445"/>
    <cellStyle name="Normal 21 21" xfId="22446"/>
    <cellStyle name="Normal 21 22" xfId="22447"/>
    <cellStyle name="Normal 21 23" xfId="22448"/>
    <cellStyle name="Normal 21 24" xfId="22449"/>
    <cellStyle name="Normal 21 24 10" xfId="22450"/>
    <cellStyle name="Normal 21 24 11" xfId="22451"/>
    <cellStyle name="Normal 21 24 12" xfId="22452"/>
    <cellStyle name="Normal 21 24 13" xfId="22453"/>
    <cellStyle name="Normal 21 24 14" xfId="22454"/>
    <cellStyle name="Normal 21 24 15" xfId="22455"/>
    <cellStyle name="Normal 21 24 16" xfId="22456"/>
    <cellStyle name="Normal 21 24 17" xfId="22457"/>
    <cellStyle name="Normal 21 24 18" xfId="22458"/>
    <cellStyle name="Normal 21 24 19" xfId="22459"/>
    <cellStyle name="Normal 21 24 2" xfId="22460"/>
    <cellStyle name="Normal 21 24 2 10" xfId="22461"/>
    <cellStyle name="Normal 21 24 2 11" xfId="22462"/>
    <cellStyle name="Normal 21 24 2 12" xfId="22463"/>
    <cellStyle name="Normal 21 24 2 13" xfId="22464"/>
    <cellStyle name="Normal 21 24 2 14" xfId="22465"/>
    <cellStyle name="Normal 21 24 2 15" xfId="22466"/>
    <cellStyle name="Normal 21 24 2 16" xfId="22467"/>
    <cellStyle name="Normal 21 24 2 17" xfId="22468"/>
    <cellStyle name="Normal 21 24 2 18" xfId="22469"/>
    <cellStyle name="Normal 21 24 2 19" xfId="22470"/>
    <cellStyle name="Normal 21 24 2 2" xfId="22471"/>
    <cellStyle name="Normal 21 24 2 20" xfId="22472"/>
    <cellStyle name="Normal 21 24 2 21" xfId="22473"/>
    <cellStyle name="Normal 21 24 2 22" xfId="22474"/>
    <cellStyle name="Normal 21 24 2 23" xfId="22475"/>
    <cellStyle name="Normal 21 24 2 24" xfId="22476"/>
    <cellStyle name="Normal 21 24 2 25" xfId="22477"/>
    <cellStyle name="Normal 21 24 2 26" xfId="22478"/>
    <cellStyle name="Normal 21 24 2 3" xfId="22479"/>
    <cellStyle name="Normal 21 24 2 4" xfId="22480"/>
    <cellStyle name="Normal 21 24 2 5" xfId="22481"/>
    <cellStyle name="Normal 21 24 2 6" xfId="22482"/>
    <cellStyle name="Normal 21 24 2 7" xfId="22483"/>
    <cellStyle name="Normal 21 24 2 8" xfId="22484"/>
    <cellStyle name="Normal 21 24 2 9" xfId="22485"/>
    <cellStyle name="Normal 21 24 20" xfId="22486"/>
    <cellStyle name="Normal 21 24 21" xfId="22487"/>
    <cellStyle name="Normal 21 24 22" xfId="22488"/>
    <cellStyle name="Normal 21 24 23" xfId="22489"/>
    <cellStyle name="Normal 21 24 24" xfId="22490"/>
    <cellStyle name="Normal 21 24 25" xfId="22491"/>
    <cellStyle name="Normal 21 24 26" xfId="22492"/>
    <cellStyle name="Normal 21 24 3" xfId="22493"/>
    <cellStyle name="Normal 21 24 4" xfId="22494"/>
    <cellStyle name="Normal 21 24 5" xfId="22495"/>
    <cellStyle name="Normal 21 24 6" xfId="22496"/>
    <cellStyle name="Normal 21 24 7" xfId="22497"/>
    <cellStyle name="Normal 21 24 8" xfId="22498"/>
    <cellStyle name="Normal 21 24 9" xfId="22499"/>
    <cellStyle name="Normal 21 25" xfId="22500"/>
    <cellStyle name="Normal 21 26" xfId="22501"/>
    <cellStyle name="Normal 21 27" xfId="22502"/>
    <cellStyle name="Normal 21 28" xfId="22503"/>
    <cellStyle name="Normal 21 29" xfId="22504"/>
    <cellStyle name="Normal 21 3" xfId="1923"/>
    <cellStyle name="Normal 21 3 2" xfId="22505"/>
    <cellStyle name="Normal 21 3 3" xfId="45597"/>
    <cellStyle name="Normal 21 30" xfId="22506"/>
    <cellStyle name="Normal 21 31" xfId="22507"/>
    <cellStyle name="Normal 21 32" xfId="22508"/>
    <cellStyle name="Normal 21 33" xfId="22509"/>
    <cellStyle name="Normal 21 34" xfId="22510"/>
    <cellStyle name="Normal 21 35" xfId="22511"/>
    <cellStyle name="Normal 21 35 10" xfId="22512"/>
    <cellStyle name="Normal 21 35 11" xfId="22513"/>
    <cellStyle name="Normal 21 35 12" xfId="22514"/>
    <cellStyle name="Normal 21 35 13" xfId="22515"/>
    <cellStyle name="Normal 21 35 14" xfId="22516"/>
    <cellStyle name="Normal 21 35 15" xfId="22517"/>
    <cellStyle name="Normal 21 35 16" xfId="22518"/>
    <cellStyle name="Normal 21 35 17" xfId="22519"/>
    <cellStyle name="Normal 21 35 18" xfId="22520"/>
    <cellStyle name="Normal 21 35 19" xfId="22521"/>
    <cellStyle name="Normal 21 35 2" xfId="22522"/>
    <cellStyle name="Normal 21 35 20" xfId="22523"/>
    <cellStyle name="Normal 21 35 21" xfId="22524"/>
    <cellStyle name="Normal 21 35 22" xfId="22525"/>
    <cellStyle name="Normal 21 35 23" xfId="22526"/>
    <cellStyle name="Normal 21 35 24" xfId="22527"/>
    <cellStyle name="Normal 21 35 25" xfId="22528"/>
    <cellStyle name="Normal 21 35 26" xfId="22529"/>
    <cellStyle name="Normal 21 35 3" xfId="22530"/>
    <cellStyle name="Normal 21 35 4" xfId="22531"/>
    <cellStyle name="Normal 21 35 5" xfId="22532"/>
    <cellStyle name="Normal 21 35 6" xfId="22533"/>
    <cellStyle name="Normal 21 35 7" xfId="22534"/>
    <cellStyle name="Normal 21 35 8" xfId="22535"/>
    <cellStyle name="Normal 21 35 9" xfId="22536"/>
    <cellStyle name="Normal 21 36" xfId="22537"/>
    <cellStyle name="Normal 21 37" xfId="22538"/>
    <cellStyle name="Normal 21 38" xfId="22539"/>
    <cellStyle name="Normal 21 39" xfId="22540"/>
    <cellStyle name="Normal 21 4" xfId="1924"/>
    <cellStyle name="Normal 21 4 2" xfId="22541"/>
    <cellStyle name="Normal 21 4 3" xfId="47672"/>
    <cellStyle name="Normal 21 40" xfId="22542"/>
    <cellStyle name="Normal 21 41" xfId="22543"/>
    <cellStyle name="Normal 21 42" xfId="22544"/>
    <cellStyle name="Normal 21 43" xfId="22545"/>
    <cellStyle name="Normal 21 44" xfId="22546"/>
    <cellStyle name="Normal 21 45" xfId="22547"/>
    <cellStyle name="Normal 21 46" xfId="22548"/>
    <cellStyle name="Normal 21 47" xfId="22549"/>
    <cellStyle name="Normal 21 48" xfId="22550"/>
    <cellStyle name="Normal 21 49" xfId="22551"/>
    <cellStyle name="Normal 21 5" xfId="1925"/>
    <cellStyle name="Normal 21 5 2" xfId="22552"/>
    <cellStyle name="Normal 21 50" xfId="22553"/>
    <cellStyle name="Normal 21 51" xfId="22554"/>
    <cellStyle name="Normal 21 52" xfId="22555"/>
    <cellStyle name="Normal 21 53" xfId="22556"/>
    <cellStyle name="Normal 21 54" xfId="22557"/>
    <cellStyle name="Normal 21 55" xfId="22558"/>
    <cellStyle name="Normal 21 56" xfId="22559"/>
    <cellStyle name="Normal 21 57" xfId="22560"/>
    <cellStyle name="Normal 21 58" xfId="22561"/>
    <cellStyle name="Normal 21 59" xfId="22562"/>
    <cellStyle name="Normal 21 6" xfId="1926"/>
    <cellStyle name="Normal 21 6 2" xfId="22563"/>
    <cellStyle name="Normal 21 60" xfId="22564"/>
    <cellStyle name="Normal 21 61" xfId="22565"/>
    <cellStyle name="Normal 21 62" xfId="22566"/>
    <cellStyle name="Normal 21 63" xfId="22567"/>
    <cellStyle name="Normal 21 64" xfId="22568"/>
    <cellStyle name="Normal 21 65" xfId="22569"/>
    <cellStyle name="Normal 21 66" xfId="1927"/>
    <cellStyle name="Normal 21 66 2" xfId="22570"/>
    <cellStyle name="Normal 21 67" xfId="22571"/>
    <cellStyle name="Normal 21 68" xfId="22572"/>
    <cellStyle name="Normal 21 69" xfId="2711"/>
    <cellStyle name="Normal 21 7" xfId="1928"/>
    <cellStyle name="Normal 21 7 2" xfId="22573"/>
    <cellStyle name="Normal 21 70" xfId="42183"/>
    <cellStyle name="Normal 21 8" xfId="1929"/>
    <cellStyle name="Normal 21 8 2" xfId="22575"/>
    <cellStyle name="Normal 21 8 2 2" xfId="22576"/>
    <cellStyle name="Normal 21 8 2 2 2" xfId="22577"/>
    <cellStyle name="Normal 21 8 2 2 2 2" xfId="22578"/>
    <cellStyle name="Normal 21 8 2 2 2 3" xfId="22579"/>
    <cellStyle name="Normal 21 8 2 2 2 4" xfId="22580"/>
    <cellStyle name="Normal 21 8 2 2 2 5" xfId="22581"/>
    <cellStyle name="Normal 21 8 2 2 2 6" xfId="22582"/>
    <cellStyle name="Normal 21 8 2 2 3" xfId="22583"/>
    <cellStyle name="Normal 21 8 2 2 4" xfId="22584"/>
    <cellStyle name="Normal 21 8 2 2 5" xfId="22585"/>
    <cellStyle name="Normal 21 8 2 2 6" xfId="22586"/>
    <cellStyle name="Normal 21 8 2 3" xfId="22587"/>
    <cellStyle name="Normal 21 8 2 4" xfId="22588"/>
    <cellStyle name="Normal 21 8 2 5" xfId="22589"/>
    <cellStyle name="Normal 21 8 2 6" xfId="22590"/>
    <cellStyle name="Normal 21 8 2 7" xfId="22591"/>
    <cellStyle name="Normal 21 8 3" xfId="22592"/>
    <cellStyle name="Normal 21 8 4" xfId="22593"/>
    <cellStyle name="Normal 21 8 5" xfId="22594"/>
    <cellStyle name="Normal 21 8 6" xfId="22595"/>
    <cellStyle name="Normal 21 8 7" xfId="22596"/>
    <cellStyle name="Normal 21 8 8" xfId="22574"/>
    <cellStyle name="Normal 21 9" xfId="22597"/>
    <cellStyle name="Normal 21_Final Fixed Assets 2010 " xfId="22598"/>
    <cellStyle name="Normal 210" xfId="22599"/>
    <cellStyle name="Normal 211" xfId="22600"/>
    <cellStyle name="Normal 212" xfId="22601"/>
    <cellStyle name="Normal 213" xfId="22602"/>
    <cellStyle name="Normal 214" xfId="22603"/>
    <cellStyle name="Normal 215" xfId="22604"/>
    <cellStyle name="Normal 216" xfId="22605"/>
    <cellStyle name="Normal 217" xfId="22606"/>
    <cellStyle name="Normal 218" xfId="22607"/>
    <cellStyle name="Normal 219" xfId="22608"/>
    <cellStyle name="Normal 22" xfId="545"/>
    <cellStyle name="Normal 22 10" xfId="22609"/>
    <cellStyle name="Normal 22 11" xfId="22610"/>
    <cellStyle name="Normal 22 12" xfId="22611"/>
    <cellStyle name="Normal 22 13" xfId="22612"/>
    <cellStyle name="Normal 22 14" xfId="22613"/>
    <cellStyle name="Normal 22 15" xfId="22614"/>
    <cellStyle name="Normal 22 16" xfId="22615"/>
    <cellStyle name="Normal 22 17" xfId="22616"/>
    <cellStyle name="Normal 22 18" xfId="22617"/>
    <cellStyle name="Normal 22 19" xfId="22618"/>
    <cellStyle name="Normal 22 2" xfId="1930"/>
    <cellStyle name="Normal 22 2 10" xfId="22619"/>
    <cellStyle name="Normal 22 2 10 2" xfId="39485"/>
    <cellStyle name="Normal 22 2 11" xfId="22620"/>
    <cellStyle name="Normal 22 2 12" xfId="22621"/>
    <cellStyle name="Normal 22 2 13" xfId="22622"/>
    <cellStyle name="Normal 22 2 14" xfId="22623"/>
    <cellStyle name="Normal 22 2 15" xfId="22624"/>
    <cellStyle name="Normal 22 2 16" xfId="22625"/>
    <cellStyle name="Normal 22 2 17" xfId="22626"/>
    <cellStyle name="Normal 22 2 18" xfId="22627"/>
    <cellStyle name="Normal 22 2 19" xfId="22628"/>
    <cellStyle name="Normal 22 2 2" xfId="1931"/>
    <cellStyle name="Normal 22 2 2 2" xfId="22629"/>
    <cellStyle name="Normal 22 2 2 2 2" xfId="45600"/>
    <cellStyle name="Normal 22 2 2 3" xfId="45599"/>
    <cellStyle name="Normal 22 2 20" xfId="22630"/>
    <cellStyle name="Normal 22 2 21" xfId="22631"/>
    <cellStyle name="Normal 22 2 22" xfId="22632"/>
    <cellStyle name="Normal 22 2 23" xfId="22633"/>
    <cellStyle name="Normal 22 2 24" xfId="22634"/>
    <cellStyle name="Normal 22 2 25" xfId="22635"/>
    <cellStyle name="Normal 22 2 26" xfId="22636"/>
    <cellStyle name="Normal 22 2 27" xfId="22637"/>
    <cellStyle name="Normal 22 2 28" xfId="2714"/>
    <cellStyle name="Normal 22 2 29" xfId="45598"/>
    <cellStyle name="Normal 22 2 3" xfId="1932"/>
    <cellStyle name="Normal 22 2 3 2" xfId="22638"/>
    <cellStyle name="Normal 22 2 3 3" xfId="45601"/>
    <cellStyle name="Normal 22 2 30" xfId="48304"/>
    <cellStyle name="Normal 22 2 31" xfId="49614"/>
    <cellStyle name="Normal 22 2 4" xfId="22639"/>
    <cellStyle name="Normal 22 2 4 2" xfId="36703"/>
    <cellStyle name="Normal 22 2 4 3" xfId="45602"/>
    <cellStyle name="Normal 22 2 5" xfId="22640"/>
    <cellStyle name="Normal 22 2 5 2" xfId="36521"/>
    <cellStyle name="Normal 22 2 6" xfId="22641"/>
    <cellStyle name="Normal 22 2 6 2" xfId="37494"/>
    <cellStyle name="Normal 22 2 7" xfId="22642"/>
    <cellStyle name="Normal 22 2 7 2" xfId="38501"/>
    <cellStyle name="Normal 22 2 8" xfId="22643"/>
    <cellStyle name="Normal 22 2 8 2" xfId="37573"/>
    <cellStyle name="Normal 22 2 9" xfId="22644"/>
    <cellStyle name="Normal 22 2 9 2" xfId="40020"/>
    <cellStyle name="Normal 22 20" xfId="22645"/>
    <cellStyle name="Normal 22 21" xfId="22646"/>
    <cellStyle name="Normal 22 22" xfId="22647"/>
    <cellStyle name="Normal 22 23" xfId="22648"/>
    <cellStyle name="Normal 22 24" xfId="22649"/>
    <cellStyle name="Normal 22 25" xfId="22650"/>
    <cellStyle name="Normal 22 26" xfId="22651"/>
    <cellStyle name="Normal 22 27" xfId="22652"/>
    <cellStyle name="Normal 22 28" xfId="22653"/>
    <cellStyle name="Normal 22 29" xfId="2713"/>
    <cellStyle name="Normal 22 3" xfId="1933"/>
    <cellStyle name="Normal 22 3 2" xfId="22654"/>
    <cellStyle name="Normal 22 3 2 2" xfId="45605"/>
    <cellStyle name="Normal 22 3 2 3" xfId="45604"/>
    <cellStyle name="Normal 22 3 3" xfId="45606"/>
    <cellStyle name="Normal 22 3 4" xfId="45607"/>
    <cellStyle name="Normal 22 3 5" xfId="45603"/>
    <cellStyle name="Normal 22 3 5 2" xfId="47842"/>
    <cellStyle name="Normal 22 3 6" xfId="49772"/>
    <cellStyle name="Normal 22 30" xfId="42184"/>
    <cellStyle name="Normal 22 31" xfId="47956"/>
    <cellStyle name="Normal 22 32" xfId="49489"/>
    <cellStyle name="Normal 22 4" xfId="1934"/>
    <cellStyle name="Normal 22 4 2" xfId="22655"/>
    <cellStyle name="Normal 22 4 3" xfId="45608"/>
    <cellStyle name="Normal 22 5" xfId="1935"/>
    <cellStyle name="Normal 22 5 2" xfId="22656"/>
    <cellStyle name="Normal 22 5 3" xfId="45609"/>
    <cellStyle name="Normal 22 5 4" xfId="48244"/>
    <cellStyle name="Normal 22 6" xfId="1936"/>
    <cellStyle name="Normal 22 6 2" xfId="22657"/>
    <cellStyle name="Normal 22 6 3" xfId="45610"/>
    <cellStyle name="Normal 22 7" xfId="1937"/>
    <cellStyle name="Normal 22 7 2" xfId="22658"/>
    <cellStyle name="Normal 22 8" xfId="1938"/>
    <cellStyle name="Normal 22 8 2" xfId="22659"/>
    <cellStyle name="Normal 22 9" xfId="2389"/>
    <cellStyle name="Normal 22 9 2" xfId="22660"/>
    <cellStyle name="Normal 22_Final Fixed Assets 2010 " xfId="22661"/>
    <cellStyle name="Normal 220" xfId="22662"/>
    <cellStyle name="Normal 221" xfId="22663"/>
    <cellStyle name="Normal 222" xfId="22664"/>
    <cellStyle name="Normal 223" xfId="22665"/>
    <cellStyle name="Normal 224" xfId="22666"/>
    <cellStyle name="Normal 225" xfId="22667"/>
    <cellStyle name="Normal 226" xfId="22668"/>
    <cellStyle name="Normal 227" xfId="22669"/>
    <cellStyle name="Normal 228" xfId="22670"/>
    <cellStyle name="Normal 229" xfId="22671"/>
    <cellStyle name="Normal 23" xfId="546"/>
    <cellStyle name="Normal 23 10" xfId="22672"/>
    <cellStyle name="Normal 23 11" xfId="22673"/>
    <cellStyle name="Normal 23 12" xfId="22674"/>
    <cellStyle name="Normal 23 13" xfId="22675"/>
    <cellStyle name="Normal 23 14" xfId="22676"/>
    <cellStyle name="Normal 23 15" xfId="22677"/>
    <cellStyle name="Normal 23 16" xfId="22678"/>
    <cellStyle name="Normal 23 17" xfId="22679"/>
    <cellStyle name="Normal 23 18" xfId="22680"/>
    <cellStyle name="Normal 23 19" xfId="22681"/>
    <cellStyle name="Normal 23 2" xfId="1939"/>
    <cellStyle name="Normal 23 2 10" xfId="22682"/>
    <cellStyle name="Normal 23 2 10 2" xfId="37050"/>
    <cellStyle name="Normal 23 2 11" xfId="22683"/>
    <cellStyle name="Normal 23 2 12" xfId="22684"/>
    <cellStyle name="Normal 23 2 13" xfId="22685"/>
    <cellStyle name="Normal 23 2 14" xfId="22686"/>
    <cellStyle name="Normal 23 2 15" xfId="22687"/>
    <cellStyle name="Normal 23 2 16" xfId="22688"/>
    <cellStyle name="Normal 23 2 17" xfId="22689"/>
    <cellStyle name="Normal 23 2 18" xfId="22690"/>
    <cellStyle name="Normal 23 2 19" xfId="22691"/>
    <cellStyle name="Normal 23 2 2" xfId="1940"/>
    <cellStyle name="Normal 23 2 2 2" xfId="22692"/>
    <cellStyle name="Normal 23 2 20" xfId="22693"/>
    <cellStyle name="Normal 23 2 21" xfId="22694"/>
    <cellStyle name="Normal 23 2 22" xfId="22695"/>
    <cellStyle name="Normal 23 2 23" xfId="22696"/>
    <cellStyle name="Normal 23 2 24" xfId="22697"/>
    <cellStyle name="Normal 23 2 25" xfId="22698"/>
    <cellStyle name="Normal 23 2 26" xfId="22699"/>
    <cellStyle name="Normal 23 2 27" xfId="2716"/>
    <cellStyle name="Normal 23 2 28" xfId="45611"/>
    <cellStyle name="Normal 23 2 29" xfId="48305"/>
    <cellStyle name="Normal 23 2 3" xfId="1941"/>
    <cellStyle name="Normal 23 2 3 2" xfId="22700"/>
    <cellStyle name="Normal 23 2 30" xfId="49615"/>
    <cellStyle name="Normal 23 2 4" xfId="22701"/>
    <cellStyle name="Normal 23 2 4 2" xfId="36706"/>
    <cellStyle name="Normal 23 2 5" xfId="22702"/>
    <cellStyle name="Normal 23 2 5 2" xfId="37446"/>
    <cellStyle name="Normal 23 2 6" xfId="22703"/>
    <cellStyle name="Normal 23 2 6 2" xfId="37539"/>
    <cellStyle name="Normal 23 2 7" xfId="22704"/>
    <cellStyle name="Normal 23 2 7 2" xfId="38181"/>
    <cellStyle name="Normal 23 2 8" xfId="22705"/>
    <cellStyle name="Normal 23 2 8 2" xfId="37165"/>
    <cellStyle name="Normal 23 2 9" xfId="22706"/>
    <cellStyle name="Normal 23 2 9 2" xfId="39591"/>
    <cellStyle name="Normal 23 20" xfId="22707"/>
    <cellStyle name="Normal 23 21" xfId="22708"/>
    <cellStyle name="Normal 23 22" xfId="22709"/>
    <cellStyle name="Normal 23 23" xfId="22710"/>
    <cellStyle name="Normal 23 24" xfId="22711"/>
    <cellStyle name="Normal 23 25" xfId="22712"/>
    <cellStyle name="Normal 23 26" xfId="22713"/>
    <cellStyle name="Normal 23 27" xfId="22714"/>
    <cellStyle name="Normal 23 28" xfId="22715"/>
    <cellStyle name="Normal 23 29" xfId="2715"/>
    <cellStyle name="Normal 23 3" xfId="1942"/>
    <cellStyle name="Normal 23 3 2" xfId="22716"/>
    <cellStyle name="Normal 23 3 3" xfId="45612"/>
    <cellStyle name="Normal 23 30" xfId="42185"/>
    <cellStyle name="Normal 23 31" xfId="47957"/>
    <cellStyle name="Normal 23 32" xfId="49490"/>
    <cellStyle name="Normal 23 4" xfId="1943"/>
    <cellStyle name="Normal 23 4 2" xfId="22717"/>
    <cellStyle name="Normal 23 4 3" xfId="47673"/>
    <cellStyle name="Normal 23 5" xfId="1944"/>
    <cellStyle name="Normal 23 5 2" xfId="22718"/>
    <cellStyle name="Normal 23 6" xfId="1945"/>
    <cellStyle name="Normal 23 6 2" xfId="22719"/>
    <cellStyle name="Normal 23 7" xfId="1946"/>
    <cellStyle name="Normal 23 7 2" xfId="22720"/>
    <cellStyle name="Normal 23 8" xfId="1947"/>
    <cellStyle name="Normal 23 8 2" xfId="22721"/>
    <cellStyle name="Normal 23 9" xfId="22722"/>
    <cellStyle name="Normal 230" xfId="22723"/>
    <cellStyle name="Normal 231" xfId="22724"/>
    <cellStyle name="Normal 232" xfId="22725"/>
    <cellStyle name="Normal 233" xfId="22726"/>
    <cellStyle name="Normal 234" xfId="22727"/>
    <cellStyle name="Normal 235" xfId="22728"/>
    <cellStyle name="Normal 236" xfId="22729"/>
    <cellStyle name="Normal 237" xfId="22730"/>
    <cellStyle name="Normal 238" xfId="22731"/>
    <cellStyle name="Normal 239" xfId="22732"/>
    <cellStyle name="Normal 24" xfId="547"/>
    <cellStyle name="Normal 24 10" xfId="22733"/>
    <cellStyle name="Normal 24 10 2" xfId="37352"/>
    <cellStyle name="Normal 24 11" xfId="22734"/>
    <cellStyle name="Normal 24 11 2" xfId="38609"/>
    <cellStyle name="Normal 24 12" xfId="22735"/>
    <cellStyle name="Normal 24 12 2" xfId="39947"/>
    <cellStyle name="Normal 24 13" xfId="22736"/>
    <cellStyle name="Normal 24 14" xfId="22737"/>
    <cellStyle name="Normal 24 15" xfId="22738"/>
    <cellStyle name="Normal 24 16" xfId="22739"/>
    <cellStyle name="Normal 24 17" xfId="22740"/>
    <cellStyle name="Normal 24 18" xfId="22741"/>
    <cellStyle name="Normal 24 19" xfId="22742"/>
    <cellStyle name="Normal 24 2" xfId="1948"/>
    <cellStyle name="Normal 24 2 10" xfId="22744"/>
    <cellStyle name="Normal 24 2 11" xfId="22745"/>
    <cellStyle name="Normal 24 2 12" xfId="22746"/>
    <cellStyle name="Normal 24 2 13" xfId="22747"/>
    <cellStyle name="Normal 24 2 14" xfId="22748"/>
    <cellStyle name="Normal 24 2 15" xfId="22749"/>
    <cellStyle name="Normal 24 2 16" xfId="22750"/>
    <cellStyle name="Normal 24 2 17" xfId="22751"/>
    <cellStyle name="Normal 24 2 18" xfId="22752"/>
    <cellStyle name="Normal 24 2 19" xfId="22753"/>
    <cellStyle name="Normal 24 2 2" xfId="22754"/>
    <cellStyle name="Normal 24 2 20" xfId="22755"/>
    <cellStyle name="Normal 24 2 21" xfId="22756"/>
    <cellStyle name="Normal 24 2 22" xfId="22757"/>
    <cellStyle name="Normal 24 2 23" xfId="22758"/>
    <cellStyle name="Normal 24 2 24" xfId="22759"/>
    <cellStyle name="Normal 24 2 25" xfId="22760"/>
    <cellStyle name="Normal 24 2 26" xfId="22761"/>
    <cellStyle name="Normal 24 2 27" xfId="22762"/>
    <cellStyle name="Normal 24 2 28" xfId="22743"/>
    <cellStyle name="Normal 24 2 29" xfId="45613"/>
    <cellStyle name="Normal 24 2 3" xfId="22763"/>
    <cellStyle name="Normal 24 2 30" xfId="48306"/>
    <cellStyle name="Normal 24 2 31" xfId="49616"/>
    <cellStyle name="Normal 24 2 4" xfId="22764"/>
    <cellStyle name="Normal 24 2 5" xfId="22765"/>
    <cellStyle name="Normal 24 2 6" xfId="22766"/>
    <cellStyle name="Normal 24 2 7" xfId="22767"/>
    <cellStyle name="Normal 24 2 8" xfId="22768"/>
    <cellStyle name="Normal 24 2 9" xfId="22769"/>
    <cellStyle name="Normal 24 20" xfId="22770"/>
    <cellStyle name="Normal 24 21" xfId="22771"/>
    <cellStyle name="Normal 24 22" xfId="22772"/>
    <cellStyle name="Normal 24 23" xfId="22773"/>
    <cellStyle name="Normal 24 24" xfId="22774"/>
    <cellStyle name="Normal 24 25" xfId="22775"/>
    <cellStyle name="Normal 24 26" xfId="22776"/>
    <cellStyle name="Normal 24 27" xfId="22777"/>
    <cellStyle name="Normal 24 28" xfId="22778"/>
    <cellStyle name="Normal 24 29" xfId="22779"/>
    <cellStyle name="Normal 24 29 2" xfId="22780"/>
    <cellStyle name="Normal 24 3" xfId="1949"/>
    <cellStyle name="Normal 24 3 2" xfId="22781"/>
    <cellStyle name="Normal 24 3 3" xfId="45614"/>
    <cellStyle name="Normal 24 30" xfId="22782"/>
    <cellStyle name="Normal 24 30 2" xfId="22783"/>
    <cellStyle name="Normal 24 31" xfId="22784"/>
    <cellStyle name="Normal 24 32" xfId="22785"/>
    <cellStyle name="Normal 24 32 2" xfId="22786"/>
    <cellStyle name="Normal 24 33" xfId="2717"/>
    <cellStyle name="Normal 24 34" xfId="48035"/>
    <cellStyle name="Normal 24 35" xfId="49520"/>
    <cellStyle name="Normal 24 4" xfId="1950"/>
    <cellStyle name="Normal 24 4 2" xfId="22787"/>
    <cellStyle name="Normal 24 5" xfId="1951"/>
    <cellStyle name="Normal 24 5 2" xfId="22788"/>
    <cellStyle name="Normal 24 6" xfId="1952"/>
    <cellStyle name="Normal 24 6 2" xfId="22789"/>
    <cellStyle name="Normal 24 6 3" xfId="36660"/>
    <cellStyle name="Normal 24 7" xfId="2391"/>
    <cellStyle name="Normal 24 7 2" xfId="22790"/>
    <cellStyle name="Normal 24 7 3" xfId="36999"/>
    <cellStyle name="Normal 24 8" xfId="22791"/>
    <cellStyle name="Normal 24 8 2" xfId="36721"/>
    <cellStyle name="Normal 24 9" xfId="22792"/>
    <cellStyle name="Normal 24 9 2" xfId="37980"/>
    <cellStyle name="Normal 24_Final Fixed Assets 2010 " xfId="22793"/>
    <cellStyle name="Normal 240" xfId="22794"/>
    <cellStyle name="Normal 241" xfId="22795"/>
    <cellStyle name="Normal 242" xfId="22796"/>
    <cellStyle name="Normal 243" xfId="22797"/>
    <cellStyle name="Normal 244" xfId="22798"/>
    <cellStyle name="Normal 245" xfId="22799"/>
    <cellStyle name="Normal 246" xfId="22800"/>
    <cellStyle name="Normal 247" xfId="22801"/>
    <cellStyle name="Normal 248" xfId="22802"/>
    <cellStyle name="Normal 249" xfId="22803"/>
    <cellStyle name="Normal 25" xfId="548"/>
    <cellStyle name="Normal 25 10" xfId="38143"/>
    <cellStyle name="Normal 25 11" xfId="36648"/>
    <cellStyle name="Normal 25 12" xfId="39674"/>
    <cellStyle name="Normal 25 13" xfId="42186"/>
    <cellStyle name="Normal 25 14" xfId="48036"/>
    <cellStyle name="Normal 25 15" xfId="49521"/>
    <cellStyle name="Normal 25 2" xfId="1953"/>
    <cellStyle name="Normal 25 2 10" xfId="49617"/>
    <cellStyle name="Normal 25 2 2" xfId="22805"/>
    <cellStyle name="Normal 25 2 2 2" xfId="22806"/>
    <cellStyle name="Normal 25 2 2 2 2" xfId="22807"/>
    <cellStyle name="Normal 25 2 2 3" xfId="22808"/>
    <cellStyle name="Normal 25 2 2 4" xfId="22809"/>
    <cellStyle name="Normal 25 2 2 5" xfId="22810"/>
    <cellStyle name="Normal 25 2 2 6" xfId="22811"/>
    <cellStyle name="Normal 25 2 3" xfId="2582"/>
    <cellStyle name="Normal 25 2 3 2" xfId="22812"/>
    <cellStyle name="Normal 25 2 3 3" xfId="48277"/>
    <cellStyle name="Normal 25 2 3 4" xfId="49599"/>
    <cellStyle name="Normal 25 2 4" xfId="22813"/>
    <cellStyle name="Normal 25 2 5" xfId="22814"/>
    <cellStyle name="Normal 25 2 6" xfId="22815"/>
    <cellStyle name="Normal 25 2 7" xfId="22816"/>
    <cellStyle name="Normal 25 2 8" xfId="22804"/>
    <cellStyle name="Normal 25 2 9" xfId="48307"/>
    <cellStyle name="Normal 25 3" xfId="1954"/>
    <cellStyle name="Normal 25 3 2" xfId="22818"/>
    <cellStyle name="Normal 25 3 3" xfId="22819"/>
    <cellStyle name="Normal 25 3 4" xfId="22820"/>
    <cellStyle name="Normal 25 3 5" xfId="22821"/>
    <cellStyle name="Normal 25 3 6" xfId="22822"/>
    <cellStyle name="Normal 25 3 7" xfId="22817"/>
    <cellStyle name="Normal 25 4" xfId="1955"/>
    <cellStyle name="Normal 25 4 2" xfId="22823"/>
    <cellStyle name="Normal 25 5" xfId="1956"/>
    <cellStyle name="Normal 25 5 2" xfId="22824"/>
    <cellStyle name="Normal 25 6" xfId="1957"/>
    <cellStyle name="Normal 25 6 2" xfId="36614"/>
    <cellStyle name="Normal 25 7" xfId="2392"/>
    <cellStyle name="Normal 25 7 2" xfId="37991"/>
    <cellStyle name="Normal 25 8" xfId="2718"/>
    <cellStyle name="Normal 25 8 2" xfId="36579"/>
    <cellStyle name="Normal 25 9" xfId="38074"/>
    <cellStyle name="Normal 25_Final Fixed Assets 2010 " xfId="22825"/>
    <cellStyle name="Normal 250" xfId="22826"/>
    <cellStyle name="Normal 251" xfId="22827"/>
    <cellStyle name="Normal 252" xfId="22828"/>
    <cellStyle name="Normal 253" xfId="22829"/>
    <cellStyle name="Normal 254" xfId="22830"/>
    <cellStyle name="Normal 255" xfId="22831"/>
    <cellStyle name="Normal 256" xfId="22832"/>
    <cellStyle name="Normal 257" xfId="22833"/>
    <cellStyle name="Normal 257 2" xfId="48242"/>
    <cellStyle name="Normal 258" xfId="22834"/>
    <cellStyle name="Normal 259" xfId="22835"/>
    <cellStyle name="Normal 26" xfId="549"/>
    <cellStyle name="Normal 26 2" xfId="1958"/>
    <cellStyle name="Normal 26 2 10" xfId="48308"/>
    <cellStyle name="Normal 26 2 11" xfId="49618"/>
    <cellStyle name="Normal 26 2 2" xfId="22837"/>
    <cellStyle name="Normal 26 2 3" xfId="22838"/>
    <cellStyle name="Normal 26 2 4" xfId="22839"/>
    <cellStyle name="Normal 26 2 5" xfId="22840"/>
    <cellStyle name="Normal 26 2 6" xfId="22841"/>
    <cellStyle name="Normal 26 2 7" xfId="22842"/>
    <cellStyle name="Normal 26 2 8" xfId="22836"/>
    <cellStyle name="Normal 26 2 9" xfId="45615"/>
    <cellStyle name="Normal 26 3" xfId="1959"/>
    <cellStyle name="Normal 26 3 2" xfId="22843"/>
    <cellStyle name="Normal 26 3 3" xfId="45616"/>
    <cellStyle name="Normal 26 4" xfId="2719"/>
    <cellStyle name="Normal 26 4 2" xfId="47674"/>
    <cellStyle name="Normal 26 5" xfId="42187"/>
    <cellStyle name="Normal 26 6" xfId="48037"/>
    <cellStyle name="Normal 26 7" xfId="49522"/>
    <cellStyle name="Normal 26_Final Fixed Assets 2010 " xfId="22844"/>
    <cellStyle name="Normal 260" xfId="22845"/>
    <cellStyle name="Normal 261" xfId="22846"/>
    <cellStyle name="Normal 262" xfId="22847"/>
    <cellStyle name="Normal 263" xfId="22848"/>
    <cellStyle name="Normal 264" xfId="22849"/>
    <cellStyle name="Normal 265" xfId="22850"/>
    <cellStyle name="Normal 266" xfId="22851"/>
    <cellStyle name="Normal 267" xfId="22852"/>
    <cellStyle name="Normal 268" xfId="22853"/>
    <cellStyle name="Normal 269" xfId="22854"/>
    <cellStyle name="Normal 27" xfId="550"/>
    <cellStyle name="Normal 27 10" xfId="22855"/>
    <cellStyle name="Normal 27 10 2" xfId="37886"/>
    <cellStyle name="Normal 27 11" xfId="22856"/>
    <cellStyle name="Normal 27 12" xfId="22857"/>
    <cellStyle name="Normal 27 13" xfId="22858"/>
    <cellStyle name="Normal 27 14" xfId="22859"/>
    <cellStyle name="Normal 27 15" xfId="22860"/>
    <cellStyle name="Normal 27 16" xfId="22861"/>
    <cellStyle name="Normal 27 17" xfId="22862"/>
    <cellStyle name="Normal 27 18" xfId="22863"/>
    <cellStyle name="Normal 27 19" xfId="22864"/>
    <cellStyle name="Normal 27 2" xfId="1960"/>
    <cellStyle name="Normal 27 2 10" xfId="48309"/>
    <cellStyle name="Normal 27 2 11" xfId="49619"/>
    <cellStyle name="Normal 27 2 2" xfId="22866"/>
    <cellStyle name="Normal 27 2 3" xfId="22867"/>
    <cellStyle name="Normal 27 2 4" xfId="22868"/>
    <cellStyle name="Normal 27 2 5" xfId="22869"/>
    <cellStyle name="Normal 27 2 6" xfId="22870"/>
    <cellStyle name="Normal 27 2 7" xfId="22871"/>
    <cellStyle name="Normal 27 2 8" xfId="22865"/>
    <cellStyle name="Normal 27 2 9" xfId="47675"/>
    <cellStyle name="Normal 27 20" xfId="22872"/>
    <cellStyle name="Normal 27 21" xfId="22873"/>
    <cellStyle name="Normal 27 22" xfId="22874"/>
    <cellStyle name="Normal 27 23" xfId="22875"/>
    <cellStyle name="Normal 27 24" xfId="22876"/>
    <cellStyle name="Normal 27 25" xfId="22877"/>
    <cellStyle name="Normal 27 26" xfId="22878"/>
    <cellStyle name="Normal 27 27" xfId="22879"/>
    <cellStyle name="Normal 27 28" xfId="22880"/>
    <cellStyle name="Normal 27 29" xfId="22881"/>
    <cellStyle name="Normal 27 3" xfId="1961"/>
    <cellStyle name="Normal 27 3 2" xfId="22882"/>
    <cellStyle name="Normal 27 30" xfId="22883"/>
    <cellStyle name="Normal 27 31" xfId="22884"/>
    <cellStyle name="Normal 27 32" xfId="22885"/>
    <cellStyle name="Normal 27 33" xfId="2720"/>
    <cellStyle name="Normal 27 34" xfId="42188"/>
    <cellStyle name="Normal 27 35" xfId="48038"/>
    <cellStyle name="Normal 27 36" xfId="49523"/>
    <cellStyle name="Normal 27 4" xfId="1962"/>
    <cellStyle name="Normal 27 4 2" xfId="22886"/>
    <cellStyle name="Normal 27 4 3" xfId="36643"/>
    <cellStyle name="Normal 27 5" xfId="22887"/>
    <cellStyle name="Normal 27 5 2" xfId="37533"/>
    <cellStyle name="Normal 27 6" xfId="22888"/>
    <cellStyle name="Normal 27 6 2" xfId="36866"/>
    <cellStyle name="Normal 27 7" xfId="22889"/>
    <cellStyle name="Normal 27 7 2" xfId="39075"/>
    <cellStyle name="Normal 27 8" xfId="22890"/>
    <cellStyle name="Normal 27 8 2" xfId="39553"/>
    <cellStyle name="Normal 27 9" xfId="22891"/>
    <cellStyle name="Normal 27 9 2" xfId="40018"/>
    <cellStyle name="Normal 27_Final Fixed Assets 2010 " xfId="22892"/>
    <cellStyle name="Normal 270" xfId="22893"/>
    <cellStyle name="Normal 271" xfId="22894"/>
    <cellStyle name="Normal 272" xfId="22895"/>
    <cellStyle name="Normal 273" xfId="22896"/>
    <cellStyle name="Normal 274" xfId="22897"/>
    <cellStyle name="Normal 275" xfId="22898"/>
    <cellStyle name="Normal 276" xfId="22899"/>
    <cellStyle name="Normal 277" xfId="22900"/>
    <cellStyle name="Normal 278" xfId="22901"/>
    <cellStyle name="Normal 279" xfId="22902"/>
    <cellStyle name="Normal 28" xfId="551"/>
    <cellStyle name="Normal 28 10" xfId="22903"/>
    <cellStyle name="Normal 28 10 2" xfId="40029"/>
    <cellStyle name="Normal 28 11" xfId="22904"/>
    <cellStyle name="Normal 28 12" xfId="22905"/>
    <cellStyle name="Normal 28 13" xfId="22906"/>
    <cellStyle name="Normal 28 14" xfId="22907"/>
    <cellStyle name="Normal 28 15" xfId="22908"/>
    <cellStyle name="Normal 28 16" xfId="22909"/>
    <cellStyle name="Normal 28 17" xfId="22910"/>
    <cellStyle name="Normal 28 18" xfId="22911"/>
    <cellStyle name="Normal 28 19" xfId="22912"/>
    <cellStyle name="Normal 28 2" xfId="1963"/>
    <cellStyle name="Normal 28 2 10" xfId="22914"/>
    <cellStyle name="Normal 28 2 11" xfId="22915"/>
    <cellStyle name="Normal 28 2 12" xfId="22916"/>
    <cellStyle name="Normal 28 2 13" xfId="22917"/>
    <cellStyle name="Normal 28 2 14" xfId="22918"/>
    <cellStyle name="Normal 28 2 15" xfId="22919"/>
    <cellStyle name="Normal 28 2 16" xfId="22920"/>
    <cellStyle name="Normal 28 2 17" xfId="22921"/>
    <cellStyle name="Normal 28 2 18" xfId="22922"/>
    <cellStyle name="Normal 28 2 19" xfId="22923"/>
    <cellStyle name="Normal 28 2 2" xfId="22924"/>
    <cellStyle name="Normal 28 2 20" xfId="22925"/>
    <cellStyle name="Normal 28 2 21" xfId="22926"/>
    <cellStyle name="Normal 28 2 22" xfId="22927"/>
    <cellStyle name="Normal 28 2 23" xfId="22928"/>
    <cellStyle name="Normal 28 2 24" xfId="22929"/>
    <cellStyle name="Normal 28 2 25" xfId="22930"/>
    <cellStyle name="Normal 28 2 26" xfId="22931"/>
    <cellStyle name="Normal 28 2 27" xfId="22932"/>
    <cellStyle name="Normal 28 2 28" xfId="22913"/>
    <cellStyle name="Normal 28 2 29" xfId="45617"/>
    <cellStyle name="Normal 28 2 3" xfId="22933"/>
    <cellStyle name="Normal 28 2 30" xfId="48310"/>
    <cellStyle name="Normal 28 2 31" xfId="49620"/>
    <cellStyle name="Normal 28 2 4" xfId="22934"/>
    <cellStyle name="Normal 28 2 5" xfId="22935"/>
    <cellStyle name="Normal 28 2 6" xfId="22936"/>
    <cellStyle name="Normal 28 2 7" xfId="22937"/>
    <cellStyle name="Normal 28 2 8" xfId="22938"/>
    <cellStyle name="Normal 28 2 9" xfId="22939"/>
    <cellStyle name="Normal 28 20" xfId="22940"/>
    <cellStyle name="Normal 28 21" xfId="22941"/>
    <cellStyle name="Normal 28 22" xfId="22942"/>
    <cellStyle name="Normal 28 23" xfId="22943"/>
    <cellStyle name="Normal 28 24" xfId="22944"/>
    <cellStyle name="Normal 28 25" xfId="22945"/>
    <cellStyle name="Normal 28 26" xfId="22946"/>
    <cellStyle name="Normal 28 27" xfId="22947"/>
    <cellStyle name="Normal 28 28" xfId="22948"/>
    <cellStyle name="Normal 28 29" xfId="22949"/>
    <cellStyle name="Normal 28 3" xfId="1964"/>
    <cellStyle name="Normal 28 3 2" xfId="22951"/>
    <cellStyle name="Normal 28 3 3" xfId="22952"/>
    <cellStyle name="Normal 28 3 4" xfId="22953"/>
    <cellStyle name="Normal 28 3 5" xfId="22954"/>
    <cellStyle name="Normal 28 3 6" xfId="22955"/>
    <cellStyle name="Normal 28 3 7" xfId="22950"/>
    <cellStyle name="Normal 28 3 8" xfId="45618"/>
    <cellStyle name="Normal 28 30" xfId="22956"/>
    <cellStyle name="Normal 28 31" xfId="22957"/>
    <cellStyle name="Normal 28 32" xfId="22958"/>
    <cellStyle name="Normal 28 33" xfId="22959"/>
    <cellStyle name="Normal 28 34" xfId="2721"/>
    <cellStyle name="Normal 28 35" xfId="42189"/>
    <cellStyle name="Normal 28 36" xfId="48039"/>
    <cellStyle name="Normal 28 37" xfId="49524"/>
    <cellStyle name="Normal 28 4" xfId="1965"/>
    <cellStyle name="Normal 28 4 2" xfId="22960"/>
    <cellStyle name="Normal 28 4 3" xfId="36671"/>
    <cellStyle name="Normal 28 4 4" xfId="47676"/>
    <cellStyle name="Normal 28 5" xfId="2393"/>
    <cellStyle name="Normal 28 5 2" xfId="22961"/>
    <cellStyle name="Normal 28 5 3" xfId="37540"/>
    <cellStyle name="Normal 28 6" xfId="22962"/>
    <cellStyle name="Normal 28 6 2" xfId="36873"/>
    <cellStyle name="Normal 28 7" xfId="22963"/>
    <cellStyle name="Normal 28 7 2" xfId="36798"/>
    <cellStyle name="Normal 28 8" xfId="22964"/>
    <cellStyle name="Normal 28 8 2" xfId="39121"/>
    <cellStyle name="Normal 28 9" xfId="22965"/>
    <cellStyle name="Normal 28 9 2" xfId="39650"/>
    <cellStyle name="Normal 28_Final Fixed Assets 2010 " xfId="22966"/>
    <cellStyle name="Normal 280" xfId="22967"/>
    <cellStyle name="Normal 281" xfId="22968"/>
    <cellStyle name="Normal 282" xfId="22969"/>
    <cellStyle name="Normal 283" xfId="22970"/>
    <cellStyle name="Normal 284" xfId="22971"/>
    <cellStyle name="Normal 285" xfId="22972"/>
    <cellStyle name="Normal 286" xfId="22973"/>
    <cellStyle name="Normal 287" xfId="22974"/>
    <cellStyle name="Normal 288" xfId="22975"/>
    <cellStyle name="Normal 289" xfId="22976"/>
    <cellStyle name="Normal 29" xfId="552"/>
    <cellStyle name="Normal 29 10" xfId="22977"/>
    <cellStyle name="Normal 29 11" xfId="22978"/>
    <cellStyle name="Normal 29 12" xfId="22979"/>
    <cellStyle name="Normal 29 13" xfId="22980"/>
    <cellStyle name="Normal 29 14" xfId="22981"/>
    <cellStyle name="Normal 29 15" xfId="22982"/>
    <cellStyle name="Normal 29 16" xfId="22983"/>
    <cellStyle name="Normal 29 17" xfId="22984"/>
    <cellStyle name="Normal 29 18" xfId="22985"/>
    <cellStyle name="Normal 29 19" xfId="22986"/>
    <cellStyle name="Normal 29 2" xfId="1966"/>
    <cellStyle name="Normal 29 2 10" xfId="22987"/>
    <cellStyle name="Normal 29 2 11" xfId="22988"/>
    <cellStyle name="Normal 29 2 12" xfId="22989"/>
    <cellStyle name="Normal 29 2 13" xfId="22990"/>
    <cellStyle name="Normal 29 2 14" xfId="22991"/>
    <cellStyle name="Normal 29 2 15" xfId="22992"/>
    <cellStyle name="Normal 29 2 16" xfId="22993"/>
    <cellStyle name="Normal 29 2 17" xfId="22994"/>
    <cellStyle name="Normal 29 2 18" xfId="22995"/>
    <cellStyle name="Normal 29 2 19" xfId="22996"/>
    <cellStyle name="Normal 29 2 2" xfId="22997"/>
    <cellStyle name="Normal 29 2 20" xfId="22998"/>
    <cellStyle name="Normal 29 2 21" xfId="22999"/>
    <cellStyle name="Normal 29 2 22" xfId="23000"/>
    <cellStyle name="Normal 29 2 23" xfId="23001"/>
    <cellStyle name="Normal 29 2 24" xfId="23002"/>
    <cellStyle name="Normal 29 2 25" xfId="23003"/>
    <cellStyle name="Normal 29 2 26" xfId="23004"/>
    <cellStyle name="Normal 29 2 27" xfId="23005"/>
    <cellStyle name="Normal 29 2 28" xfId="2723"/>
    <cellStyle name="Normal 29 2 29" xfId="48311"/>
    <cellStyle name="Normal 29 2 3" xfId="23006"/>
    <cellStyle name="Normal 29 2 30" xfId="49621"/>
    <cellStyle name="Normal 29 2 4" xfId="23007"/>
    <cellStyle name="Normal 29 2 5" xfId="23008"/>
    <cellStyle name="Normal 29 2 6" xfId="23009"/>
    <cellStyle name="Normal 29 2 7" xfId="23010"/>
    <cellStyle name="Normal 29 2 8" xfId="23011"/>
    <cellStyle name="Normal 29 2 9" xfId="23012"/>
    <cellStyle name="Normal 29 20" xfId="23013"/>
    <cellStyle name="Normal 29 21" xfId="23014"/>
    <cellStyle name="Normal 29 22" xfId="23015"/>
    <cellStyle name="Normal 29 23" xfId="23016"/>
    <cellStyle name="Normal 29 24" xfId="23017"/>
    <cellStyle name="Normal 29 25" xfId="23018"/>
    <cellStyle name="Normal 29 26" xfId="23019"/>
    <cellStyle name="Normal 29 27" xfId="23020"/>
    <cellStyle name="Normal 29 28" xfId="23021"/>
    <cellStyle name="Normal 29 29" xfId="23022"/>
    <cellStyle name="Normal 29 3" xfId="1967"/>
    <cellStyle name="Normal 29 3 2" xfId="23024"/>
    <cellStyle name="Normal 29 3 3" xfId="23025"/>
    <cellStyle name="Normal 29 3 4" xfId="23026"/>
    <cellStyle name="Normal 29 3 5" xfId="23027"/>
    <cellStyle name="Normal 29 3 6" xfId="23028"/>
    <cellStyle name="Normal 29 3 7" xfId="23023"/>
    <cellStyle name="Normal 29 30" xfId="23029"/>
    <cellStyle name="Normal 29 31" xfId="23030"/>
    <cellStyle name="Normal 29 32" xfId="23031"/>
    <cellStyle name="Normal 29 33" xfId="23032"/>
    <cellStyle name="Normal 29 34" xfId="2722"/>
    <cellStyle name="Normal 29 35" xfId="42190"/>
    <cellStyle name="Normal 29 36" xfId="48040"/>
    <cellStyle name="Normal 29 37" xfId="49525"/>
    <cellStyle name="Normal 29 4" xfId="1968"/>
    <cellStyle name="Normal 29 4 2" xfId="23033"/>
    <cellStyle name="Normal 29 5" xfId="1969"/>
    <cellStyle name="Normal 29 5 2" xfId="23034"/>
    <cellStyle name="Normal 29 6" xfId="2457"/>
    <cellStyle name="Normal 29 6 2" xfId="23035"/>
    <cellStyle name="Normal 29 7" xfId="23036"/>
    <cellStyle name="Normal 29 8" xfId="23037"/>
    <cellStyle name="Normal 29 9" xfId="23038"/>
    <cellStyle name="Normal 29_Final Fixed Assets 2010 " xfId="23039"/>
    <cellStyle name="Normal 290" xfId="23040"/>
    <cellStyle name="Normal 291" xfId="23041"/>
    <cellStyle name="Normal 292" xfId="23042"/>
    <cellStyle name="Normal 293" xfId="23043"/>
    <cellStyle name="Normal 294" xfId="23044"/>
    <cellStyle name="Normal 295" xfId="23045"/>
    <cellStyle name="Normal 296" xfId="23046"/>
    <cellStyle name="Normal 297" xfId="23047"/>
    <cellStyle name="Normal 298" xfId="23048"/>
    <cellStyle name="Normal 299" xfId="23049"/>
    <cellStyle name="Normal 3" xfId="294"/>
    <cellStyle name="Normal 3 10" xfId="2528"/>
    <cellStyle name="Normal 3 10 2" xfId="23050"/>
    <cellStyle name="Normal 3 10 3" xfId="36820"/>
    <cellStyle name="Normal 3 10 4" xfId="45619"/>
    <cellStyle name="Normal 3 11" xfId="23051"/>
    <cellStyle name="Normal 3 11 2" xfId="36531"/>
    <cellStyle name="Normal 3 11 3" xfId="45620"/>
    <cellStyle name="Normal 3 12" xfId="23052"/>
    <cellStyle name="Normal 3 12 2" xfId="36629"/>
    <cellStyle name="Normal 3 12 3" xfId="45621"/>
    <cellStyle name="Normal 3 13" xfId="23053"/>
    <cellStyle name="Normal 3 13 2" xfId="39574"/>
    <cellStyle name="Normal 3 13 3" xfId="45622"/>
    <cellStyle name="Normal 3 14" xfId="23054"/>
    <cellStyle name="Normal 3 14 2" xfId="39011"/>
    <cellStyle name="Normal 3 14 3" xfId="45623"/>
    <cellStyle name="Normal 3 15" xfId="23055"/>
    <cellStyle name="Normal 3 15 2" xfId="45624"/>
    <cellStyle name="Normal 3 16" xfId="23056"/>
    <cellStyle name="Normal 3 16 2" xfId="45625"/>
    <cellStyle name="Normal 3 17" xfId="23057"/>
    <cellStyle name="Normal 3 17 2" xfId="45626"/>
    <cellStyle name="Normal 3 18" xfId="23058"/>
    <cellStyle name="Normal 3 18 2" xfId="45627"/>
    <cellStyle name="Normal 3 19" xfId="23059"/>
    <cellStyle name="Normal 3 19 2" xfId="45628"/>
    <cellStyle name="Normal 3 2" xfId="295"/>
    <cellStyle name="Normal 3 2 10" xfId="23060"/>
    <cellStyle name="Normal 3 2 11" xfId="23061"/>
    <cellStyle name="Normal 3 2 12" xfId="23062"/>
    <cellStyle name="Normal 3 2 13" xfId="23063"/>
    <cellStyle name="Normal 3 2 14" xfId="23064"/>
    <cellStyle name="Normal 3 2 15" xfId="23065"/>
    <cellStyle name="Normal 3 2 16" xfId="23066"/>
    <cellStyle name="Normal 3 2 17" xfId="23067"/>
    <cellStyle name="Normal 3 2 18" xfId="23068"/>
    <cellStyle name="Normal 3 2 19" xfId="23069"/>
    <cellStyle name="Normal 3 2 2" xfId="553"/>
    <cellStyle name="Normal 3 2 2 10" xfId="23070"/>
    <cellStyle name="Normal 3 2 2 11" xfId="23071"/>
    <cellStyle name="Normal 3 2 2 12" xfId="23072"/>
    <cellStyle name="Normal 3 2 2 13" xfId="23073"/>
    <cellStyle name="Normal 3 2 2 14" xfId="23074"/>
    <cellStyle name="Normal 3 2 2 15" xfId="23075"/>
    <cellStyle name="Normal 3 2 2 16" xfId="23076"/>
    <cellStyle name="Normal 3 2 2 17" xfId="23077"/>
    <cellStyle name="Normal 3 2 2 18" xfId="23078"/>
    <cellStyle name="Normal 3 2 2 19" xfId="23079"/>
    <cellStyle name="Normal 3 2 2 2" xfId="1970"/>
    <cellStyle name="Normal 3 2 2 2 10" xfId="23080"/>
    <cellStyle name="Normal 3 2 2 2 11" xfId="23081"/>
    <cellStyle name="Normal 3 2 2 2 12" xfId="23082"/>
    <cellStyle name="Normal 3 2 2 2 13" xfId="23083"/>
    <cellStyle name="Normal 3 2 2 2 14" xfId="23084"/>
    <cellStyle name="Normal 3 2 2 2 15" xfId="23085"/>
    <cellStyle name="Normal 3 2 2 2 16" xfId="23086"/>
    <cellStyle name="Normal 3 2 2 2 17" xfId="23087"/>
    <cellStyle name="Normal 3 2 2 2 18" xfId="23088"/>
    <cellStyle name="Normal 3 2 2 2 19" xfId="23089"/>
    <cellStyle name="Normal 3 2 2 2 2" xfId="23090"/>
    <cellStyle name="Normal 3 2 2 2 2 10" xfId="23091"/>
    <cellStyle name="Normal 3 2 2 2 2 11" xfId="23092"/>
    <cellStyle name="Normal 3 2 2 2 2 12" xfId="23093"/>
    <cellStyle name="Normal 3 2 2 2 2 13" xfId="23094"/>
    <cellStyle name="Normal 3 2 2 2 2 14" xfId="23095"/>
    <cellStyle name="Normal 3 2 2 2 2 15" xfId="23096"/>
    <cellStyle name="Normal 3 2 2 2 2 16" xfId="23097"/>
    <cellStyle name="Normal 3 2 2 2 2 17" xfId="23098"/>
    <cellStyle name="Normal 3 2 2 2 2 18" xfId="23099"/>
    <cellStyle name="Normal 3 2 2 2 2 19" xfId="23100"/>
    <cellStyle name="Normal 3 2 2 2 2 2" xfId="23101"/>
    <cellStyle name="Normal 3 2 2 2 2 2 10" xfId="23102"/>
    <cellStyle name="Normal 3 2 2 2 2 2 11" xfId="23103"/>
    <cellStyle name="Normal 3 2 2 2 2 2 12" xfId="23104"/>
    <cellStyle name="Normal 3 2 2 2 2 2 13" xfId="23105"/>
    <cellStyle name="Normal 3 2 2 2 2 2 14" xfId="23106"/>
    <cellStyle name="Normal 3 2 2 2 2 2 15" xfId="23107"/>
    <cellStyle name="Normal 3 2 2 2 2 2 16" xfId="23108"/>
    <cellStyle name="Normal 3 2 2 2 2 2 17" xfId="23109"/>
    <cellStyle name="Normal 3 2 2 2 2 2 18" xfId="23110"/>
    <cellStyle name="Normal 3 2 2 2 2 2 19" xfId="23111"/>
    <cellStyle name="Normal 3 2 2 2 2 2 2" xfId="23112"/>
    <cellStyle name="Normal 3 2 2 2 2 2 2 10" xfId="23113"/>
    <cellStyle name="Normal 3 2 2 2 2 2 2 11" xfId="23114"/>
    <cellStyle name="Normal 3 2 2 2 2 2 2 12" xfId="23115"/>
    <cellStyle name="Normal 3 2 2 2 2 2 2 13" xfId="23116"/>
    <cellStyle name="Normal 3 2 2 2 2 2 2 14" xfId="23117"/>
    <cellStyle name="Normal 3 2 2 2 2 2 2 15" xfId="23118"/>
    <cellStyle name="Normal 3 2 2 2 2 2 2 16" xfId="23119"/>
    <cellStyle name="Normal 3 2 2 2 2 2 2 17" xfId="23120"/>
    <cellStyle name="Normal 3 2 2 2 2 2 2 18" xfId="23121"/>
    <cellStyle name="Normal 3 2 2 2 2 2 2 19" xfId="23122"/>
    <cellStyle name="Normal 3 2 2 2 2 2 2 2" xfId="23123"/>
    <cellStyle name="Normal 3 2 2 2 2 2 2 20" xfId="23124"/>
    <cellStyle name="Normal 3 2 2 2 2 2 2 21" xfId="23125"/>
    <cellStyle name="Normal 3 2 2 2 2 2 2 22" xfId="23126"/>
    <cellStyle name="Normal 3 2 2 2 2 2 2 23" xfId="23127"/>
    <cellStyle name="Normal 3 2 2 2 2 2 2 24" xfId="23128"/>
    <cellStyle name="Normal 3 2 2 2 2 2 2 25" xfId="23129"/>
    <cellStyle name="Normal 3 2 2 2 2 2 2 26" xfId="23130"/>
    <cellStyle name="Normal 3 2 2 2 2 2 2 3" xfId="23131"/>
    <cellStyle name="Normal 3 2 2 2 2 2 2 4" xfId="23132"/>
    <cellStyle name="Normal 3 2 2 2 2 2 2 5" xfId="23133"/>
    <cellStyle name="Normal 3 2 2 2 2 2 2 6" xfId="23134"/>
    <cellStyle name="Normal 3 2 2 2 2 2 2 7" xfId="23135"/>
    <cellStyle name="Normal 3 2 2 2 2 2 2 8" xfId="23136"/>
    <cellStyle name="Normal 3 2 2 2 2 2 2 9" xfId="23137"/>
    <cellStyle name="Normal 3 2 2 2 2 2 20" xfId="23138"/>
    <cellStyle name="Normal 3 2 2 2 2 2 21" xfId="23139"/>
    <cellStyle name="Normal 3 2 2 2 2 2 22" xfId="23140"/>
    <cellStyle name="Normal 3 2 2 2 2 2 23" xfId="23141"/>
    <cellStyle name="Normal 3 2 2 2 2 2 24" xfId="23142"/>
    <cellStyle name="Normal 3 2 2 2 2 2 25" xfId="23143"/>
    <cellStyle name="Normal 3 2 2 2 2 2 26" xfId="23144"/>
    <cellStyle name="Normal 3 2 2 2 2 2 27" xfId="23145"/>
    <cellStyle name="Normal 3 2 2 2 2 2 3" xfId="23146"/>
    <cellStyle name="Normal 3 2 2 2 2 2 4" xfId="23147"/>
    <cellStyle name="Normal 3 2 2 2 2 2 5" xfId="23148"/>
    <cellStyle name="Normal 3 2 2 2 2 2 6" xfId="23149"/>
    <cellStyle name="Normal 3 2 2 2 2 2 7" xfId="23150"/>
    <cellStyle name="Normal 3 2 2 2 2 2 8" xfId="23151"/>
    <cellStyle name="Normal 3 2 2 2 2 2 9" xfId="23152"/>
    <cellStyle name="Normal 3 2 2 2 2 20" xfId="23153"/>
    <cellStyle name="Normal 3 2 2 2 2 21" xfId="23154"/>
    <cellStyle name="Normal 3 2 2 2 2 22" xfId="23155"/>
    <cellStyle name="Normal 3 2 2 2 2 23" xfId="23156"/>
    <cellStyle name="Normal 3 2 2 2 2 24" xfId="23157"/>
    <cellStyle name="Normal 3 2 2 2 2 25" xfId="23158"/>
    <cellStyle name="Normal 3 2 2 2 2 26" xfId="23159"/>
    <cellStyle name="Normal 3 2 2 2 2 27" xfId="23160"/>
    <cellStyle name="Normal 3 2 2 2 2 28" xfId="23161"/>
    <cellStyle name="Normal 3 2 2 2 2 29" xfId="23162"/>
    <cellStyle name="Normal 3 2 2 2 2 3" xfId="23163"/>
    <cellStyle name="Normal 3 2 2 2 2 30" xfId="23164"/>
    <cellStyle name="Normal 3 2 2 2 2 31" xfId="23165"/>
    <cellStyle name="Normal 3 2 2 2 2 32" xfId="23166"/>
    <cellStyle name="Normal 3 2 2 2 2 33" xfId="23167"/>
    <cellStyle name="Normal 3 2 2 2 2 34" xfId="23168"/>
    <cellStyle name="Normal 3 2 2 2 2 35" xfId="23169"/>
    <cellStyle name="Normal 3 2 2 2 2 36" xfId="23170"/>
    <cellStyle name="Normal 3 2 2 2 2 37" xfId="23171"/>
    <cellStyle name="Normal 3 2 2 2 2 4" xfId="23172"/>
    <cellStyle name="Normal 3 2 2 2 2 5" xfId="23173"/>
    <cellStyle name="Normal 3 2 2 2 2 6" xfId="23174"/>
    <cellStyle name="Normal 3 2 2 2 2 7" xfId="23175"/>
    <cellStyle name="Normal 3 2 2 2 2 8" xfId="23176"/>
    <cellStyle name="Normal 3 2 2 2 2 9" xfId="23177"/>
    <cellStyle name="Normal 3 2 2 2 20" xfId="23178"/>
    <cellStyle name="Normal 3 2 2 2 21" xfId="23179"/>
    <cellStyle name="Normal 3 2 2 2 22" xfId="23180"/>
    <cellStyle name="Normal 3 2 2 2 23" xfId="23181"/>
    <cellStyle name="Normal 3 2 2 2 24" xfId="23182"/>
    <cellStyle name="Normal 3 2 2 2 25" xfId="23183"/>
    <cellStyle name="Normal 3 2 2 2 26" xfId="23184"/>
    <cellStyle name="Normal 3 2 2 2 27" xfId="23185"/>
    <cellStyle name="Normal 3 2 2 2 28" xfId="23186"/>
    <cellStyle name="Normal 3 2 2 2 29" xfId="23187"/>
    <cellStyle name="Normal 3 2 2 2 3" xfId="23188"/>
    <cellStyle name="Normal 3 2 2 2 3 10" xfId="23189"/>
    <cellStyle name="Normal 3 2 2 2 3 11" xfId="23190"/>
    <cellStyle name="Normal 3 2 2 2 3 12" xfId="23191"/>
    <cellStyle name="Normal 3 2 2 2 3 13" xfId="23192"/>
    <cellStyle name="Normal 3 2 2 2 3 2" xfId="23193"/>
    <cellStyle name="Normal 3 2 2 2 3 2 10" xfId="23194"/>
    <cellStyle name="Normal 3 2 2 2 3 2 11" xfId="23195"/>
    <cellStyle name="Normal 3 2 2 2 3 2 12" xfId="23196"/>
    <cellStyle name="Normal 3 2 2 2 3 2 13" xfId="23197"/>
    <cellStyle name="Normal 3 2 2 2 3 2 2" xfId="23198"/>
    <cellStyle name="Normal 3 2 2 2 3 2 3" xfId="23199"/>
    <cellStyle name="Normal 3 2 2 2 3 2 4" xfId="23200"/>
    <cellStyle name="Normal 3 2 2 2 3 2 5" xfId="23201"/>
    <cellStyle name="Normal 3 2 2 2 3 2 6" xfId="23202"/>
    <cellStyle name="Normal 3 2 2 2 3 2 7" xfId="23203"/>
    <cellStyle name="Normal 3 2 2 2 3 2 8" xfId="23204"/>
    <cellStyle name="Normal 3 2 2 2 3 2 9" xfId="23205"/>
    <cellStyle name="Normal 3 2 2 2 3 3" xfId="23206"/>
    <cellStyle name="Normal 3 2 2 2 3 4" xfId="23207"/>
    <cellStyle name="Normal 3 2 2 2 3 5" xfId="23208"/>
    <cellStyle name="Normal 3 2 2 2 3 6" xfId="23209"/>
    <cellStyle name="Normal 3 2 2 2 3 7" xfId="23210"/>
    <cellStyle name="Normal 3 2 2 2 3 8" xfId="23211"/>
    <cellStyle name="Normal 3 2 2 2 3 9" xfId="23212"/>
    <cellStyle name="Normal 3 2 2 2 30" xfId="23213"/>
    <cellStyle name="Normal 3 2 2 2 31" xfId="23214"/>
    <cellStyle name="Normal 3 2 2 2 32" xfId="23215"/>
    <cellStyle name="Normal 3 2 2 2 33" xfId="23216"/>
    <cellStyle name="Normal 3 2 2 2 34" xfId="23217"/>
    <cellStyle name="Normal 3 2 2 2 35" xfId="23218"/>
    <cellStyle name="Normal 3 2 2 2 36" xfId="23219"/>
    <cellStyle name="Normal 3 2 2 2 37" xfId="23220"/>
    <cellStyle name="Normal 3 2 2 2 38" xfId="2724"/>
    <cellStyle name="Normal 3 2 2 2 39" xfId="47761"/>
    <cellStyle name="Normal 3 2 2 2 4" xfId="23221"/>
    <cellStyle name="Normal 3 2 2 2 40" xfId="48216"/>
    <cellStyle name="Normal 3 2 2 2 5" xfId="23222"/>
    <cellStyle name="Normal 3 2 2 2 6" xfId="23223"/>
    <cellStyle name="Normal 3 2 2 2 7" xfId="23224"/>
    <cellStyle name="Normal 3 2 2 2 8" xfId="23225"/>
    <cellStyle name="Normal 3 2 2 2 9" xfId="23226"/>
    <cellStyle name="Normal 3 2 2 20" xfId="23227"/>
    <cellStyle name="Normal 3 2 2 21" xfId="23228"/>
    <cellStyle name="Normal 3 2 2 22" xfId="23229"/>
    <cellStyle name="Normal 3 2 2 23" xfId="23230"/>
    <cellStyle name="Normal 3 2 2 24" xfId="23231"/>
    <cellStyle name="Normal 3 2 2 24 10" xfId="23232"/>
    <cellStyle name="Normal 3 2 2 24 11" xfId="23233"/>
    <cellStyle name="Normal 3 2 2 24 12" xfId="23234"/>
    <cellStyle name="Normal 3 2 2 24 13" xfId="23235"/>
    <cellStyle name="Normal 3 2 2 24 14" xfId="23236"/>
    <cellStyle name="Normal 3 2 2 24 15" xfId="23237"/>
    <cellStyle name="Normal 3 2 2 24 16" xfId="23238"/>
    <cellStyle name="Normal 3 2 2 24 17" xfId="23239"/>
    <cellStyle name="Normal 3 2 2 24 18" xfId="23240"/>
    <cellStyle name="Normal 3 2 2 24 19" xfId="23241"/>
    <cellStyle name="Normal 3 2 2 24 2" xfId="23242"/>
    <cellStyle name="Normal 3 2 2 24 2 10" xfId="23243"/>
    <cellStyle name="Normal 3 2 2 24 2 11" xfId="23244"/>
    <cellStyle name="Normal 3 2 2 24 2 12" xfId="23245"/>
    <cellStyle name="Normal 3 2 2 24 2 13" xfId="23246"/>
    <cellStyle name="Normal 3 2 2 24 2 14" xfId="23247"/>
    <cellStyle name="Normal 3 2 2 24 2 15" xfId="23248"/>
    <cellStyle name="Normal 3 2 2 24 2 16" xfId="23249"/>
    <cellStyle name="Normal 3 2 2 24 2 17" xfId="23250"/>
    <cellStyle name="Normal 3 2 2 24 2 18" xfId="23251"/>
    <cellStyle name="Normal 3 2 2 24 2 19" xfId="23252"/>
    <cellStyle name="Normal 3 2 2 24 2 2" xfId="23253"/>
    <cellStyle name="Normal 3 2 2 24 2 20" xfId="23254"/>
    <cellStyle name="Normal 3 2 2 24 2 21" xfId="23255"/>
    <cellStyle name="Normal 3 2 2 24 2 22" xfId="23256"/>
    <cellStyle name="Normal 3 2 2 24 2 23" xfId="23257"/>
    <cellStyle name="Normal 3 2 2 24 2 24" xfId="23258"/>
    <cellStyle name="Normal 3 2 2 24 2 25" xfId="23259"/>
    <cellStyle name="Normal 3 2 2 24 2 26" xfId="23260"/>
    <cellStyle name="Normal 3 2 2 24 2 3" xfId="23261"/>
    <cellStyle name="Normal 3 2 2 24 2 4" xfId="23262"/>
    <cellStyle name="Normal 3 2 2 24 2 5" xfId="23263"/>
    <cellStyle name="Normal 3 2 2 24 2 6" xfId="23264"/>
    <cellStyle name="Normal 3 2 2 24 2 7" xfId="23265"/>
    <cellStyle name="Normal 3 2 2 24 2 8" xfId="23266"/>
    <cellStyle name="Normal 3 2 2 24 2 9" xfId="23267"/>
    <cellStyle name="Normal 3 2 2 24 20" xfId="23268"/>
    <cellStyle name="Normal 3 2 2 24 21" xfId="23269"/>
    <cellStyle name="Normal 3 2 2 24 22" xfId="23270"/>
    <cellStyle name="Normal 3 2 2 24 23" xfId="23271"/>
    <cellStyle name="Normal 3 2 2 24 24" xfId="23272"/>
    <cellStyle name="Normal 3 2 2 24 25" xfId="23273"/>
    <cellStyle name="Normal 3 2 2 24 26" xfId="23274"/>
    <cellStyle name="Normal 3 2 2 24 3" xfId="23275"/>
    <cellStyle name="Normal 3 2 2 24 4" xfId="23276"/>
    <cellStyle name="Normal 3 2 2 24 5" xfId="23277"/>
    <cellStyle name="Normal 3 2 2 24 6" xfId="23278"/>
    <cellStyle name="Normal 3 2 2 24 7" xfId="23279"/>
    <cellStyle name="Normal 3 2 2 24 8" xfId="23280"/>
    <cellStyle name="Normal 3 2 2 24 9" xfId="23281"/>
    <cellStyle name="Normal 3 2 2 25" xfId="23282"/>
    <cellStyle name="Normal 3 2 2 26" xfId="23283"/>
    <cellStyle name="Normal 3 2 2 27" xfId="23284"/>
    <cellStyle name="Normal 3 2 2 28" xfId="23285"/>
    <cellStyle name="Normal 3 2 2 29" xfId="23286"/>
    <cellStyle name="Normal 3 2 2 3" xfId="2459"/>
    <cellStyle name="Normal 3 2 2 3 2" xfId="23287"/>
    <cellStyle name="Normal 3 2 2 30" xfId="23288"/>
    <cellStyle name="Normal 3 2 2 31" xfId="23289"/>
    <cellStyle name="Normal 3 2 2 32" xfId="23290"/>
    <cellStyle name="Normal 3 2 2 33" xfId="23291"/>
    <cellStyle name="Normal 3 2 2 34" xfId="23292"/>
    <cellStyle name="Normal 3 2 2 35" xfId="23293"/>
    <cellStyle name="Normal 3 2 2 35 10" xfId="23294"/>
    <cellStyle name="Normal 3 2 2 35 11" xfId="23295"/>
    <cellStyle name="Normal 3 2 2 35 12" xfId="23296"/>
    <cellStyle name="Normal 3 2 2 35 13" xfId="23297"/>
    <cellStyle name="Normal 3 2 2 35 14" xfId="23298"/>
    <cellStyle name="Normal 3 2 2 35 15" xfId="23299"/>
    <cellStyle name="Normal 3 2 2 35 16" xfId="23300"/>
    <cellStyle name="Normal 3 2 2 35 17" xfId="23301"/>
    <cellStyle name="Normal 3 2 2 35 18" xfId="23302"/>
    <cellStyle name="Normal 3 2 2 35 19" xfId="23303"/>
    <cellStyle name="Normal 3 2 2 35 2" xfId="23304"/>
    <cellStyle name="Normal 3 2 2 35 20" xfId="23305"/>
    <cellStyle name="Normal 3 2 2 35 21" xfId="23306"/>
    <cellStyle name="Normal 3 2 2 35 22" xfId="23307"/>
    <cellStyle name="Normal 3 2 2 35 23" xfId="23308"/>
    <cellStyle name="Normal 3 2 2 35 24" xfId="23309"/>
    <cellStyle name="Normal 3 2 2 35 25" xfId="23310"/>
    <cellStyle name="Normal 3 2 2 35 26" xfId="23311"/>
    <cellStyle name="Normal 3 2 2 35 3" xfId="23312"/>
    <cellStyle name="Normal 3 2 2 35 4" xfId="23313"/>
    <cellStyle name="Normal 3 2 2 35 5" xfId="23314"/>
    <cellStyle name="Normal 3 2 2 35 6" xfId="23315"/>
    <cellStyle name="Normal 3 2 2 35 7" xfId="23316"/>
    <cellStyle name="Normal 3 2 2 35 8" xfId="23317"/>
    <cellStyle name="Normal 3 2 2 35 9" xfId="23318"/>
    <cellStyle name="Normal 3 2 2 36" xfId="23319"/>
    <cellStyle name="Normal 3 2 2 37" xfId="23320"/>
    <cellStyle name="Normal 3 2 2 38" xfId="23321"/>
    <cellStyle name="Normal 3 2 2 39" xfId="23322"/>
    <cellStyle name="Normal 3 2 2 4" xfId="23323"/>
    <cellStyle name="Normal 3 2 2 40" xfId="23324"/>
    <cellStyle name="Normal 3 2 2 41" xfId="23325"/>
    <cellStyle name="Normal 3 2 2 42" xfId="23326"/>
    <cellStyle name="Normal 3 2 2 43" xfId="23327"/>
    <cellStyle name="Normal 3 2 2 44" xfId="23328"/>
    <cellStyle name="Normal 3 2 2 45" xfId="23329"/>
    <cellStyle name="Normal 3 2 2 46" xfId="23330"/>
    <cellStyle name="Normal 3 2 2 47" xfId="23331"/>
    <cellStyle name="Normal 3 2 2 48" xfId="23332"/>
    <cellStyle name="Normal 3 2 2 49" xfId="23333"/>
    <cellStyle name="Normal 3 2 2 5" xfId="23334"/>
    <cellStyle name="Normal 3 2 2 50" xfId="23335"/>
    <cellStyle name="Normal 3 2 2 51" xfId="23336"/>
    <cellStyle name="Normal 3 2 2 52" xfId="23337"/>
    <cellStyle name="Normal 3 2 2 53" xfId="23338"/>
    <cellStyle name="Normal 3 2 2 54" xfId="23339"/>
    <cellStyle name="Normal 3 2 2 55" xfId="23340"/>
    <cellStyle name="Normal 3 2 2 56" xfId="23341"/>
    <cellStyle name="Normal 3 2 2 57" xfId="23342"/>
    <cellStyle name="Normal 3 2 2 58" xfId="23343"/>
    <cellStyle name="Normal 3 2 2 59" xfId="23344"/>
    <cellStyle name="Normal 3 2 2 6" xfId="23345"/>
    <cellStyle name="Normal 3 2 2 60" xfId="23346"/>
    <cellStyle name="Normal 3 2 2 61" xfId="23347"/>
    <cellStyle name="Normal 3 2 2 62" xfId="23348"/>
    <cellStyle name="Normal 3 2 2 63" xfId="23349"/>
    <cellStyle name="Normal 3 2 2 64" xfId="23350"/>
    <cellStyle name="Normal 3 2 2 65" xfId="23351"/>
    <cellStyle name="Normal 3 2 2 66" xfId="23352"/>
    <cellStyle name="Normal 3 2 2 7" xfId="23353"/>
    <cellStyle name="Normal 3 2 2 8" xfId="23354"/>
    <cellStyle name="Normal 3 2 2 8 2" xfId="23355"/>
    <cellStyle name="Normal 3 2 2 9" xfId="23356"/>
    <cellStyle name="Normal 3 2 2_W-2.1" xfId="23357"/>
    <cellStyle name="Normal 3 2 20" xfId="23358"/>
    <cellStyle name="Normal 3 2 20 10" xfId="23359"/>
    <cellStyle name="Normal 3 2 20 11" xfId="23360"/>
    <cellStyle name="Normal 3 2 20 12" xfId="23361"/>
    <cellStyle name="Normal 3 2 20 13" xfId="23362"/>
    <cellStyle name="Normal 3 2 20 14" xfId="23363"/>
    <cellStyle name="Normal 3 2 20 15" xfId="23364"/>
    <cellStyle name="Normal 3 2 20 16" xfId="23365"/>
    <cellStyle name="Normal 3 2 20 17" xfId="23366"/>
    <cellStyle name="Normal 3 2 20 18" xfId="23367"/>
    <cellStyle name="Normal 3 2 20 19" xfId="23368"/>
    <cellStyle name="Normal 3 2 20 2" xfId="23369"/>
    <cellStyle name="Normal 3 2 20 2 10" xfId="23370"/>
    <cellStyle name="Normal 3 2 20 2 11" xfId="23371"/>
    <cellStyle name="Normal 3 2 20 2 12" xfId="23372"/>
    <cellStyle name="Normal 3 2 20 2 13" xfId="23373"/>
    <cellStyle name="Normal 3 2 20 2 14" xfId="23374"/>
    <cellStyle name="Normal 3 2 20 2 15" xfId="23375"/>
    <cellStyle name="Normal 3 2 20 2 16" xfId="23376"/>
    <cellStyle name="Normal 3 2 20 2 17" xfId="23377"/>
    <cellStyle name="Normal 3 2 20 2 18" xfId="23378"/>
    <cellStyle name="Normal 3 2 20 2 19" xfId="23379"/>
    <cellStyle name="Normal 3 2 20 2 2" xfId="23380"/>
    <cellStyle name="Normal 3 2 20 2 2 10" xfId="23381"/>
    <cellStyle name="Normal 3 2 20 2 2 11" xfId="23382"/>
    <cellStyle name="Normal 3 2 20 2 2 12" xfId="23383"/>
    <cellStyle name="Normal 3 2 20 2 2 13" xfId="23384"/>
    <cellStyle name="Normal 3 2 20 2 2 14" xfId="23385"/>
    <cellStyle name="Normal 3 2 20 2 2 15" xfId="23386"/>
    <cellStyle name="Normal 3 2 20 2 2 16" xfId="23387"/>
    <cellStyle name="Normal 3 2 20 2 2 17" xfId="23388"/>
    <cellStyle name="Normal 3 2 20 2 2 18" xfId="23389"/>
    <cellStyle name="Normal 3 2 20 2 2 19" xfId="23390"/>
    <cellStyle name="Normal 3 2 20 2 2 2" xfId="23391"/>
    <cellStyle name="Normal 3 2 20 2 2 2 10" xfId="23392"/>
    <cellStyle name="Normal 3 2 20 2 2 2 11" xfId="23393"/>
    <cellStyle name="Normal 3 2 20 2 2 2 12" xfId="23394"/>
    <cellStyle name="Normal 3 2 20 2 2 2 13" xfId="23395"/>
    <cellStyle name="Normal 3 2 20 2 2 2 14" xfId="23396"/>
    <cellStyle name="Normal 3 2 20 2 2 2 15" xfId="23397"/>
    <cellStyle name="Normal 3 2 20 2 2 2 16" xfId="23398"/>
    <cellStyle name="Normal 3 2 20 2 2 2 17" xfId="23399"/>
    <cellStyle name="Normal 3 2 20 2 2 2 18" xfId="23400"/>
    <cellStyle name="Normal 3 2 20 2 2 2 19" xfId="23401"/>
    <cellStyle name="Normal 3 2 20 2 2 2 2" xfId="23402"/>
    <cellStyle name="Normal 3 2 20 2 2 2 20" xfId="23403"/>
    <cellStyle name="Normal 3 2 20 2 2 2 21" xfId="23404"/>
    <cellStyle name="Normal 3 2 20 2 2 2 22" xfId="23405"/>
    <cellStyle name="Normal 3 2 20 2 2 2 23" xfId="23406"/>
    <cellStyle name="Normal 3 2 20 2 2 2 24" xfId="23407"/>
    <cellStyle name="Normal 3 2 20 2 2 2 25" xfId="23408"/>
    <cellStyle name="Normal 3 2 20 2 2 2 26" xfId="23409"/>
    <cellStyle name="Normal 3 2 20 2 2 2 3" xfId="23410"/>
    <cellStyle name="Normal 3 2 20 2 2 2 4" xfId="23411"/>
    <cellStyle name="Normal 3 2 20 2 2 2 5" xfId="23412"/>
    <cellStyle name="Normal 3 2 20 2 2 2 6" xfId="23413"/>
    <cellStyle name="Normal 3 2 20 2 2 2 7" xfId="23414"/>
    <cellStyle name="Normal 3 2 20 2 2 2 8" xfId="23415"/>
    <cellStyle name="Normal 3 2 20 2 2 2 9" xfId="23416"/>
    <cellStyle name="Normal 3 2 20 2 2 20" xfId="23417"/>
    <cellStyle name="Normal 3 2 20 2 2 21" xfId="23418"/>
    <cellStyle name="Normal 3 2 20 2 2 22" xfId="23419"/>
    <cellStyle name="Normal 3 2 20 2 2 23" xfId="23420"/>
    <cellStyle name="Normal 3 2 20 2 2 24" xfId="23421"/>
    <cellStyle name="Normal 3 2 20 2 2 25" xfId="23422"/>
    <cellStyle name="Normal 3 2 20 2 2 26" xfId="23423"/>
    <cellStyle name="Normal 3 2 20 2 2 27" xfId="23424"/>
    <cellStyle name="Normal 3 2 20 2 2 3" xfId="23425"/>
    <cellStyle name="Normal 3 2 20 2 2 4" xfId="23426"/>
    <cellStyle name="Normal 3 2 20 2 2 5" xfId="23427"/>
    <cellStyle name="Normal 3 2 20 2 2 6" xfId="23428"/>
    <cellStyle name="Normal 3 2 20 2 2 7" xfId="23429"/>
    <cellStyle name="Normal 3 2 20 2 2 8" xfId="23430"/>
    <cellStyle name="Normal 3 2 20 2 2 9" xfId="23431"/>
    <cellStyle name="Normal 3 2 20 2 20" xfId="23432"/>
    <cellStyle name="Normal 3 2 20 2 21" xfId="23433"/>
    <cellStyle name="Normal 3 2 20 2 22" xfId="23434"/>
    <cellStyle name="Normal 3 2 20 2 23" xfId="23435"/>
    <cellStyle name="Normal 3 2 20 2 24" xfId="23436"/>
    <cellStyle name="Normal 3 2 20 2 25" xfId="23437"/>
    <cellStyle name="Normal 3 2 20 2 26" xfId="23438"/>
    <cellStyle name="Normal 3 2 20 2 27" xfId="23439"/>
    <cellStyle name="Normal 3 2 20 2 28" xfId="23440"/>
    <cellStyle name="Normal 3 2 20 2 29" xfId="23441"/>
    <cellStyle name="Normal 3 2 20 2 3" xfId="23442"/>
    <cellStyle name="Normal 3 2 20 2 30" xfId="23443"/>
    <cellStyle name="Normal 3 2 20 2 31" xfId="23444"/>
    <cellStyle name="Normal 3 2 20 2 32" xfId="23445"/>
    <cellStyle name="Normal 3 2 20 2 33" xfId="23446"/>
    <cellStyle name="Normal 3 2 20 2 34" xfId="23447"/>
    <cellStyle name="Normal 3 2 20 2 35" xfId="23448"/>
    <cellStyle name="Normal 3 2 20 2 36" xfId="23449"/>
    <cellStyle name="Normal 3 2 20 2 37" xfId="23450"/>
    <cellStyle name="Normal 3 2 20 2 4" xfId="23451"/>
    <cellStyle name="Normal 3 2 20 2 5" xfId="23452"/>
    <cellStyle name="Normal 3 2 20 2 6" xfId="23453"/>
    <cellStyle name="Normal 3 2 20 2 7" xfId="23454"/>
    <cellStyle name="Normal 3 2 20 2 8" xfId="23455"/>
    <cellStyle name="Normal 3 2 20 2 9" xfId="23456"/>
    <cellStyle name="Normal 3 2 20 20" xfId="23457"/>
    <cellStyle name="Normal 3 2 20 21" xfId="23458"/>
    <cellStyle name="Normal 3 2 20 22" xfId="23459"/>
    <cellStyle name="Normal 3 2 20 23" xfId="23460"/>
    <cellStyle name="Normal 3 2 20 24" xfId="23461"/>
    <cellStyle name="Normal 3 2 20 25" xfId="23462"/>
    <cellStyle name="Normal 3 2 20 26" xfId="23463"/>
    <cellStyle name="Normal 3 2 20 27" xfId="23464"/>
    <cellStyle name="Normal 3 2 20 28" xfId="23465"/>
    <cellStyle name="Normal 3 2 20 29" xfId="23466"/>
    <cellStyle name="Normal 3 2 20 3" xfId="23467"/>
    <cellStyle name="Normal 3 2 20 3 10" xfId="23468"/>
    <cellStyle name="Normal 3 2 20 3 11" xfId="23469"/>
    <cellStyle name="Normal 3 2 20 3 12" xfId="23470"/>
    <cellStyle name="Normal 3 2 20 3 13" xfId="23471"/>
    <cellStyle name="Normal 3 2 20 3 2" xfId="23472"/>
    <cellStyle name="Normal 3 2 20 3 2 10" xfId="23473"/>
    <cellStyle name="Normal 3 2 20 3 2 11" xfId="23474"/>
    <cellStyle name="Normal 3 2 20 3 2 12" xfId="23475"/>
    <cellStyle name="Normal 3 2 20 3 2 13" xfId="23476"/>
    <cellStyle name="Normal 3 2 20 3 2 2" xfId="23477"/>
    <cellStyle name="Normal 3 2 20 3 2 3" xfId="23478"/>
    <cellStyle name="Normal 3 2 20 3 2 4" xfId="23479"/>
    <cellStyle name="Normal 3 2 20 3 2 5" xfId="23480"/>
    <cellStyle name="Normal 3 2 20 3 2 6" xfId="23481"/>
    <cellStyle name="Normal 3 2 20 3 2 7" xfId="23482"/>
    <cellStyle name="Normal 3 2 20 3 2 8" xfId="23483"/>
    <cellStyle name="Normal 3 2 20 3 2 9" xfId="23484"/>
    <cellStyle name="Normal 3 2 20 3 3" xfId="23485"/>
    <cellStyle name="Normal 3 2 20 3 4" xfId="23486"/>
    <cellStyle name="Normal 3 2 20 3 5" xfId="23487"/>
    <cellStyle name="Normal 3 2 20 3 6" xfId="23488"/>
    <cellStyle name="Normal 3 2 20 3 7" xfId="23489"/>
    <cellStyle name="Normal 3 2 20 3 8" xfId="23490"/>
    <cellStyle name="Normal 3 2 20 3 9" xfId="23491"/>
    <cellStyle name="Normal 3 2 20 30" xfId="23492"/>
    <cellStyle name="Normal 3 2 20 31" xfId="23493"/>
    <cellStyle name="Normal 3 2 20 32" xfId="23494"/>
    <cellStyle name="Normal 3 2 20 33" xfId="23495"/>
    <cellStyle name="Normal 3 2 20 34" xfId="23496"/>
    <cellStyle name="Normal 3 2 20 35" xfId="23497"/>
    <cellStyle name="Normal 3 2 20 36" xfId="23498"/>
    <cellStyle name="Normal 3 2 20 37" xfId="23499"/>
    <cellStyle name="Normal 3 2 20 4" xfId="23500"/>
    <cellStyle name="Normal 3 2 20 5" xfId="23501"/>
    <cellStyle name="Normal 3 2 20 6" xfId="23502"/>
    <cellStyle name="Normal 3 2 20 7" xfId="23503"/>
    <cellStyle name="Normal 3 2 20 8" xfId="23504"/>
    <cellStyle name="Normal 3 2 20 9" xfId="23505"/>
    <cellStyle name="Normal 3 2 21" xfId="23506"/>
    <cellStyle name="Normal 3 2 22" xfId="23507"/>
    <cellStyle name="Normal 3 2 23" xfId="23508"/>
    <cellStyle name="Normal 3 2 24" xfId="23509"/>
    <cellStyle name="Normal 3 2 25" xfId="23510"/>
    <cellStyle name="Normal 3 2 25 2" xfId="23511"/>
    <cellStyle name="Normal 3 2 26" xfId="23512"/>
    <cellStyle name="Normal 3 2 27" xfId="23513"/>
    <cellStyle name="Normal 3 2 28" xfId="23514"/>
    <cellStyle name="Normal 3 2 29" xfId="23515"/>
    <cellStyle name="Normal 3 2 3" xfId="554"/>
    <cellStyle name="Normal 3 2 3 2" xfId="23517"/>
    <cellStyle name="Normal 3 2 3 3" xfId="23516"/>
    <cellStyle name="Normal 3 2 3 4" xfId="35616"/>
    <cellStyle name="Normal 3 2 30" xfId="23518"/>
    <cellStyle name="Normal 3 2 30 2" xfId="48042"/>
    <cellStyle name="Normal 3 2 31" xfId="23519"/>
    <cellStyle name="Normal 3 2 32" xfId="23520"/>
    <cellStyle name="Normal 3 2 33" xfId="23521"/>
    <cellStyle name="Normal 3 2 34" xfId="23522"/>
    <cellStyle name="Normal 3 2 35" xfId="23523"/>
    <cellStyle name="Normal 3 2 36" xfId="23524"/>
    <cellStyle name="Normal 3 2 37" xfId="23525"/>
    <cellStyle name="Normal 3 2 38" xfId="23526"/>
    <cellStyle name="Normal 3 2 39" xfId="23527"/>
    <cellStyle name="Normal 3 2 4" xfId="555"/>
    <cellStyle name="Normal 3 2 4 2" xfId="23528"/>
    <cellStyle name="Normal 3 2 4 3" xfId="35727"/>
    <cellStyle name="Normal 3 2 4 4" xfId="47932"/>
    <cellStyle name="Normal 3 2 40" xfId="23529"/>
    <cellStyle name="Normal 3 2 41" xfId="23530"/>
    <cellStyle name="Normal 3 2 41 10" xfId="23531"/>
    <cellStyle name="Normal 3 2 41 11" xfId="23532"/>
    <cellStyle name="Normal 3 2 41 12" xfId="23533"/>
    <cellStyle name="Normal 3 2 41 13" xfId="23534"/>
    <cellStyle name="Normal 3 2 41 14" xfId="23535"/>
    <cellStyle name="Normal 3 2 41 15" xfId="23536"/>
    <cellStyle name="Normal 3 2 41 16" xfId="23537"/>
    <cellStyle name="Normal 3 2 41 17" xfId="23538"/>
    <cellStyle name="Normal 3 2 41 18" xfId="23539"/>
    <cellStyle name="Normal 3 2 41 19" xfId="23540"/>
    <cellStyle name="Normal 3 2 41 2" xfId="23541"/>
    <cellStyle name="Normal 3 2 41 2 10" xfId="23542"/>
    <cellStyle name="Normal 3 2 41 2 11" xfId="23543"/>
    <cellStyle name="Normal 3 2 41 2 12" xfId="23544"/>
    <cellStyle name="Normal 3 2 41 2 13" xfId="23545"/>
    <cellStyle name="Normal 3 2 41 2 14" xfId="23546"/>
    <cellStyle name="Normal 3 2 41 2 15" xfId="23547"/>
    <cellStyle name="Normal 3 2 41 2 16" xfId="23548"/>
    <cellStyle name="Normal 3 2 41 2 17" xfId="23549"/>
    <cellStyle name="Normal 3 2 41 2 18" xfId="23550"/>
    <cellStyle name="Normal 3 2 41 2 19" xfId="23551"/>
    <cellStyle name="Normal 3 2 41 2 2" xfId="23552"/>
    <cellStyle name="Normal 3 2 41 2 20" xfId="23553"/>
    <cellStyle name="Normal 3 2 41 2 21" xfId="23554"/>
    <cellStyle name="Normal 3 2 41 2 22" xfId="23555"/>
    <cellStyle name="Normal 3 2 41 2 23" xfId="23556"/>
    <cellStyle name="Normal 3 2 41 2 24" xfId="23557"/>
    <cellStyle name="Normal 3 2 41 2 25" xfId="23558"/>
    <cellStyle name="Normal 3 2 41 2 26" xfId="23559"/>
    <cellStyle name="Normal 3 2 41 2 3" xfId="23560"/>
    <cellStyle name="Normal 3 2 41 2 4" xfId="23561"/>
    <cellStyle name="Normal 3 2 41 2 5" xfId="23562"/>
    <cellStyle name="Normal 3 2 41 2 6" xfId="23563"/>
    <cellStyle name="Normal 3 2 41 2 7" xfId="23564"/>
    <cellStyle name="Normal 3 2 41 2 8" xfId="23565"/>
    <cellStyle name="Normal 3 2 41 2 9" xfId="23566"/>
    <cellStyle name="Normal 3 2 41 20" xfId="23567"/>
    <cellStyle name="Normal 3 2 41 21" xfId="23568"/>
    <cellStyle name="Normal 3 2 41 22" xfId="23569"/>
    <cellStyle name="Normal 3 2 41 23" xfId="23570"/>
    <cellStyle name="Normal 3 2 41 24" xfId="23571"/>
    <cellStyle name="Normal 3 2 41 25" xfId="23572"/>
    <cellStyle name="Normal 3 2 41 26" xfId="23573"/>
    <cellStyle name="Normal 3 2 41 3" xfId="23574"/>
    <cellStyle name="Normal 3 2 41 4" xfId="23575"/>
    <cellStyle name="Normal 3 2 41 5" xfId="23576"/>
    <cellStyle name="Normal 3 2 41 6" xfId="23577"/>
    <cellStyle name="Normal 3 2 41 7" xfId="23578"/>
    <cellStyle name="Normal 3 2 41 8" xfId="23579"/>
    <cellStyle name="Normal 3 2 41 9" xfId="23580"/>
    <cellStyle name="Normal 3 2 42" xfId="23581"/>
    <cellStyle name="Normal 3 2 43" xfId="23582"/>
    <cellStyle name="Normal 3 2 44" xfId="23583"/>
    <cellStyle name="Normal 3 2 45" xfId="23584"/>
    <cellStyle name="Normal 3 2 46" xfId="23585"/>
    <cellStyle name="Normal 3 2 47" xfId="23586"/>
    <cellStyle name="Normal 3 2 48" xfId="23587"/>
    <cellStyle name="Normal 3 2 49" xfId="23588"/>
    <cellStyle name="Normal 3 2 5" xfId="556"/>
    <cellStyle name="Normal 3 2 5 2" xfId="23589"/>
    <cellStyle name="Normal 3 2 50" xfId="23590"/>
    <cellStyle name="Normal 3 2 51" xfId="23591"/>
    <cellStyle name="Normal 3 2 52" xfId="23592"/>
    <cellStyle name="Normal 3 2 52 10" xfId="23593"/>
    <cellStyle name="Normal 3 2 52 11" xfId="23594"/>
    <cellStyle name="Normal 3 2 52 12" xfId="23595"/>
    <cellStyle name="Normal 3 2 52 13" xfId="23596"/>
    <cellStyle name="Normal 3 2 52 14" xfId="23597"/>
    <cellStyle name="Normal 3 2 52 15" xfId="23598"/>
    <cellStyle name="Normal 3 2 52 16" xfId="23599"/>
    <cellStyle name="Normal 3 2 52 17" xfId="23600"/>
    <cellStyle name="Normal 3 2 52 18" xfId="23601"/>
    <cellStyle name="Normal 3 2 52 19" xfId="23602"/>
    <cellStyle name="Normal 3 2 52 2" xfId="23603"/>
    <cellStyle name="Normal 3 2 52 20" xfId="23604"/>
    <cellStyle name="Normal 3 2 52 21" xfId="23605"/>
    <cellStyle name="Normal 3 2 52 22" xfId="23606"/>
    <cellStyle name="Normal 3 2 52 23" xfId="23607"/>
    <cellStyle name="Normal 3 2 52 24" xfId="23608"/>
    <cellStyle name="Normal 3 2 52 25" xfId="23609"/>
    <cellStyle name="Normal 3 2 52 26" xfId="23610"/>
    <cellStyle name="Normal 3 2 52 3" xfId="23611"/>
    <cellStyle name="Normal 3 2 52 4" xfId="23612"/>
    <cellStyle name="Normal 3 2 52 5" xfId="23613"/>
    <cellStyle name="Normal 3 2 52 6" xfId="23614"/>
    <cellStyle name="Normal 3 2 52 7" xfId="23615"/>
    <cellStyle name="Normal 3 2 52 8" xfId="23616"/>
    <cellStyle name="Normal 3 2 52 9" xfId="23617"/>
    <cellStyle name="Normal 3 2 53" xfId="23618"/>
    <cellStyle name="Normal 3 2 54" xfId="23619"/>
    <cellStyle name="Normal 3 2 55" xfId="23620"/>
    <cellStyle name="Normal 3 2 56" xfId="23621"/>
    <cellStyle name="Normal 3 2 57" xfId="23622"/>
    <cellStyle name="Normal 3 2 58" xfId="23623"/>
    <cellStyle name="Normal 3 2 59" xfId="23624"/>
    <cellStyle name="Normal 3 2 6" xfId="557"/>
    <cellStyle name="Normal 3 2 6 2" xfId="23625"/>
    <cellStyle name="Normal 3 2 60" xfId="23626"/>
    <cellStyle name="Normal 3 2 61" xfId="23627"/>
    <cellStyle name="Normal 3 2 62" xfId="23628"/>
    <cellStyle name="Normal 3 2 63" xfId="23629"/>
    <cellStyle name="Normal 3 2 64" xfId="23630"/>
    <cellStyle name="Normal 3 2 65" xfId="23631"/>
    <cellStyle name="Normal 3 2 66" xfId="23632"/>
    <cellStyle name="Normal 3 2 67" xfId="23633"/>
    <cellStyle name="Normal 3 2 68" xfId="23634"/>
    <cellStyle name="Normal 3 2 69" xfId="23635"/>
    <cellStyle name="Normal 3 2 7" xfId="23636"/>
    <cellStyle name="Normal 3 2 7 2" xfId="45630"/>
    <cellStyle name="Normal 3 2 70" xfId="23637"/>
    <cellStyle name="Normal 3 2 71" xfId="23638"/>
    <cellStyle name="Normal 3 2 72" xfId="23639"/>
    <cellStyle name="Normal 3 2 73" xfId="23640"/>
    <cellStyle name="Normal 3 2 74" xfId="23641"/>
    <cellStyle name="Normal 3 2 75" xfId="23642"/>
    <cellStyle name="Normal 3 2 76" xfId="23643"/>
    <cellStyle name="Normal 3 2 77" xfId="23644"/>
    <cellStyle name="Normal 3 2 78" xfId="23645"/>
    <cellStyle name="Normal 3 2 79" xfId="23646"/>
    <cellStyle name="Normal 3 2 8" xfId="23647"/>
    <cellStyle name="Normal 3 2 80" xfId="23648"/>
    <cellStyle name="Normal 3 2 81" xfId="23649"/>
    <cellStyle name="Normal 3 2 82" xfId="23650"/>
    <cellStyle name="Normal 3 2 83" xfId="23651"/>
    <cellStyle name="Normal 3 2 84" xfId="23652"/>
    <cellStyle name="Normal 3 2 85" xfId="45629"/>
    <cellStyle name="Normal 3 2 9" xfId="23653"/>
    <cellStyle name="Normal 3 2_5.2" xfId="45631"/>
    <cellStyle name="Normal 3 20" xfId="23654"/>
    <cellStyle name="Normal 3 20 10" xfId="23655"/>
    <cellStyle name="Normal 3 20 11" xfId="23656"/>
    <cellStyle name="Normal 3 20 12" xfId="23657"/>
    <cellStyle name="Normal 3 20 13" xfId="23658"/>
    <cellStyle name="Normal 3 20 14" xfId="23659"/>
    <cellStyle name="Normal 3 20 15" xfId="23660"/>
    <cellStyle name="Normal 3 20 16" xfId="23661"/>
    <cellStyle name="Normal 3 20 17" xfId="23662"/>
    <cellStyle name="Normal 3 20 18" xfId="23663"/>
    <cellStyle name="Normal 3 20 19" xfId="23664"/>
    <cellStyle name="Normal 3 20 2" xfId="23665"/>
    <cellStyle name="Normal 3 20 2 10" xfId="23666"/>
    <cellStyle name="Normal 3 20 2 11" xfId="23667"/>
    <cellStyle name="Normal 3 20 2 12" xfId="23668"/>
    <cellStyle name="Normal 3 20 2 13" xfId="23669"/>
    <cellStyle name="Normal 3 20 2 14" xfId="23670"/>
    <cellStyle name="Normal 3 20 2 15" xfId="23671"/>
    <cellStyle name="Normal 3 20 2 16" xfId="23672"/>
    <cellStyle name="Normal 3 20 2 17" xfId="23673"/>
    <cellStyle name="Normal 3 20 2 18" xfId="23674"/>
    <cellStyle name="Normal 3 20 2 19" xfId="23675"/>
    <cellStyle name="Normal 3 20 2 2" xfId="23676"/>
    <cellStyle name="Normal 3 20 2 2 10" xfId="23677"/>
    <cellStyle name="Normal 3 20 2 2 11" xfId="23678"/>
    <cellStyle name="Normal 3 20 2 2 12" xfId="23679"/>
    <cellStyle name="Normal 3 20 2 2 13" xfId="23680"/>
    <cellStyle name="Normal 3 20 2 2 14" xfId="23681"/>
    <cellStyle name="Normal 3 20 2 2 15" xfId="23682"/>
    <cellStyle name="Normal 3 20 2 2 16" xfId="23683"/>
    <cellStyle name="Normal 3 20 2 2 17" xfId="23684"/>
    <cellStyle name="Normal 3 20 2 2 18" xfId="23685"/>
    <cellStyle name="Normal 3 20 2 2 19" xfId="23686"/>
    <cellStyle name="Normal 3 20 2 2 2" xfId="23687"/>
    <cellStyle name="Normal 3 20 2 2 2 10" xfId="23688"/>
    <cellStyle name="Normal 3 20 2 2 2 11" xfId="23689"/>
    <cellStyle name="Normal 3 20 2 2 2 12" xfId="23690"/>
    <cellStyle name="Normal 3 20 2 2 2 13" xfId="23691"/>
    <cellStyle name="Normal 3 20 2 2 2 14" xfId="23692"/>
    <cellStyle name="Normal 3 20 2 2 2 15" xfId="23693"/>
    <cellStyle name="Normal 3 20 2 2 2 16" xfId="23694"/>
    <cellStyle name="Normal 3 20 2 2 2 17" xfId="23695"/>
    <cellStyle name="Normal 3 20 2 2 2 18" xfId="23696"/>
    <cellStyle name="Normal 3 20 2 2 2 19" xfId="23697"/>
    <cellStyle name="Normal 3 20 2 2 2 2" xfId="23698"/>
    <cellStyle name="Normal 3 20 2 2 2 20" xfId="23699"/>
    <cellStyle name="Normal 3 20 2 2 2 21" xfId="23700"/>
    <cellStyle name="Normal 3 20 2 2 2 22" xfId="23701"/>
    <cellStyle name="Normal 3 20 2 2 2 23" xfId="23702"/>
    <cellStyle name="Normal 3 20 2 2 2 24" xfId="23703"/>
    <cellStyle name="Normal 3 20 2 2 2 25" xfId="23704"/>
    <cellStyle name="Normal 3 20 2 2 2 26" xfId="23705"/>
    <cellStyle name="Normal 3 20 2 2 2 3" xfId="23706"/>
    <cellStyle name="Normal 3 20 2 2 2 4" xfId="23707"/>
    <cellStyle name="Normal 3 20 2 2 2 5" xfId="23708"/>
    <cellStyle name="Normal 3 20 2 2 2 6" xfId="23709"/>
    <cellStyle name="Normal 3 20 2 2 2 7" xfId="23710"/>
    <cellStyle name="Normal 3 20 2 2 2 8" xfId="23711"/>
    <cellStyle name="Normal 3 20 2 2 2 9" xfId="23712"/>
    <cellStyle name="Normal 3 20 2 2 20" xfId="23713"/>
    <cellStyle name="Normal 3 20 2 2 21" xfId="23714"/>
    <cellStyle name="Normal 3 20 2 2 22" xfId="23715"/>
    <cellStyle name="Normal 3 20 2 2 23" xfId="23716"/>
    <cellStyle name="Normal 3 20 2 2 24" xfId="23717"/>
    <cellStyle name="Normal 3 20 2 2 25" xfId="23718"/>
    <cellStyle name="Normal 3 20 2 2 26" xfId="23719"/>
    <cellStyle name="Normal 3 20 2 2 27" xfId="23720"/>
    <cellStyle name="Normal 3 20 2 2 3" xfId="23721"/>
    <cellStyle name="Normal 3 20 2 2 4" xfId="23722"/>
    <cellStyle name="Normal 3 20 2 2 5" xfId="23723"/>
    <cellStyle name="Normal 3 20 2 2 6" xfId="23724"/>
    <cellStyle name="Normal 3 20 2 2 7" xfId="23725"/>
    <cellStyle name="Normal 3 20 2 2 8" xfId="23726"/>
    <cellStyle name="Normal 3 20 2 2 9" xfId="23727"/>
    <cellStyle name="Normal 3 20 2 20" xfId="23728"/>
    <cellStyle name="Normal 3 20 2 21" xfId="23729"/>
    <cellStyle name="Normal 3 20 2 22" xfId="23730"/>
    <cellStyle name="Normal 3 20 2 23" xfId="23731"/>
    <cellStyle name="Normal 3 20 2 24" xfId="23732"/>
    <cellStyle name="Normal 3 20 2 25" xfId="23733"/>
    <cellStyle name="Normal 3 20 2 26" xfId="23734"/>
    <cellStyle name="Normal 3 20 2 27" xfId="23735"/>
    <cellStyle name="Normal 3 20 2 28" xfId="23736"/>
    <cellStyle name="Normal 3 20 2 29" xfId="23737"/>
    <cellStyle name="Normal 3 20 2 3" xfId="23738"/>
    <cellStyle name="Normal 3 20 2 30" xfId="23739"/>
    <cellStyle name="Normal 3 20 2 31" xfId="23740"/>
    <cellStyle name="Normal 3 20 2 32" xfId="23741"/>
    <cellStyle name="Normal 3 20 2 33" xfId="23742"/>
    <cellStyle name="Normal 3 20 2 34" xfId="23743"/>
    <cellStyle name="Normal 3 20 2 35" xfId="23744"/>
    <cellStyle name="Normal 3 20 2 36" xfId="23745"/>
    <cellStyle name="Normal 3 20 2 37" xfId="23746"/>
    <cellStyle name="Normal 3 20 2 4" xfId="23747"/>
    <cellStyle name="Normal 3 20 2 5" xfId="23748"/>
    <cellStyle name="Normal 3 20 2 6" xfId="23749"/>
    <cellStyle name="Normal 3 20 2 7" xfId="23750"/>
    <cellStyle name="Normal 3 20 2 8" xfId="23751"/>
    <cellStyle name="Normal 3 20 2 9" xfId="23752"/>
    <cellStyle name="Normal 3 20 20" xfId="23753"/>
    <cellStyle name="Normal 3 20 21" xfId="23754"/>
    <cellStyle name="Normal 3 20 22" xfId="23755"/>
    <cellStyle name="Normal 3 20 23" xfId="23756"/>
    <cellStyle name="Normal 3 20 24" xfId="23757"/>
    <cellStyle name="Normal 3 20 25" xfId="23758"/>
    <cellStyle name="Normal 3 20 26" xfId="23759"/>
    <cellStyle name="Normal 3 20 27" xfId="23760"/>
    <cellStyle name="Normal 3 20 28" xfId="23761"/>
    <cellStyle name="Normal 3 20 29" xfId="23762"/>
    <cellStyle name="Normal 3 20 3" xfId="23763"/>
    <cellStyle name="Normal 3 20 3 10" xfId="23764"/>
    <cellStyle name="Normal 3 20 3 11" xfId="23765"/>
    <cellStyle name="Normal 3 20 3 12" xfId="23766"/>
    <cellStyle name="Normal 3 20 3 13" xfId="23767"/>
    <cellStyle name="Normal 3 20 3 2" xfId="23768"/>
    <cellStyle name="Normal 3 20 3 2 10" xfId="23769"/>
    <cellStyle name="Normal 3 20 3 2 11" xfId="23770"/>
    <cellStyle name="Normal 3 20 3 2 12" xfId="23771"/>
    <cellStyle name="Normal 3 20 3 2 13" xfId="23772"/>
    <cellStyle name="Normal 3 20 3 2 2" xfId="23773"/>
    <cellStyle name="Normal 3 20 3 2 3" xfId="23774"/>
    <cellStyle name="Normal 3 20 3 2 4" xfId="23775"/>
    <cellStyle name="Normal 3 20 3 2 5" xfId="23776"/>
    <cellStyle name="Normal 3 20 3 2 6" xfId="23777"/>
    <cellStyle name="Normal 3 20 3 2 7" xfId="23778"/>
    <cellStyle name="Normal 3 20 3 2 8" xfId="23779"/>
    <cellStyle name="Normal 3 20 3 2 9" xfId="23780"/>
    <cellStyle name="Normal 3 20 3 3" xfId="23781"/>
    <cellStyle name="Normal 3 20 3 4" xfId="23782"/>
    <cellStyle name="Normal 3 20 3 5" xfId="23783"/>
    <cellStyle name="Normal 3 20 3 6" xfId="23784"/>
    <cellStyle name="Normal 3 20 3 7" xfId="23785"/>
    <cellStyle name="Normal 3 20 3 8" xfId="23786"/>
    <cellStyle name="Normal 3 20 3 9" xfId="23787"/>
    <cellStyle name="Normal 3 20 30" xfId="23788"/>
    <cellStyle name="Normal 3 20 31" xfId="23789"/>
    <cellStyle name="Normal 3 20 32" xfId="23790"/>
    <cellStyle name="Normal 3 20 33" xfId="23791"/>
    <cellStyle name="Normal 3 20 34" xfId="23792"/>
    <cellStyle name="Normal 3 20 35" xfId="23793"/>
    <cellStyle name="Normal 3 20 36" xfId="23794"/>
    <cellStyle name="Normal 3 20 37" xfId="23795"/>
    <cellStyle name="Normal 3 20 38" xfId="45632"/>
    <cellStyle name="Normal 3 20 4" xfId="23796"/>
    <cellStyle name="Normal 3 20 5" xfId="23797"/>
    <cellStyle name="Normal 3 20 6" xfId="23798"/>
    <cellStyle name="Normal 3 20 7" xfId="23799"/>
    <cellStyle name="Normal 3 20 8" xfId="23800"/>
    <cellStyle name="Normal 3 20 9" xfId="23801"/>
    <cellStyle name="Normal 3 21" xfId="23802"/>
    <cellStyle name="Normal 3 21 2" xfId="45633"/>
    <cellStyle name="Normal 3 22" xfId="23803"/>
    <cellStyle name="Normal 3 22 2" xfId="45634"/>
    <cellStyle name="Normal 3 23" xfId="23804"/>
    <cellStyle name="Normal 3 23 2" xfId="45635"/>
    <cellStyle name="Normal 3 24" xfId="23805"/>
    <cellStyle name="Normal 3 24 2" xfId="45636"/>
    <cellStyle name="Normal 3 25" xfId="23806"/>
    <cellStyle name="Normal 3 25 2" xfId="23807"/>
    <cellStyle name="Normal 3 25 3" xfId="45637"/>
    <cellStyle name="Normal 3 26" xfId="23808"/>
    <cellStyle name="Normal 3 26 2" xfId="45638"/>
    <cellStyle name="Normal 3 27" xfId="23809"/>
    <cellStyle name="Normal 3 27 2" xfId="45639"/>
    <cellStyle name="Normal 3 28" xfId="23810"/>
    <cellStyle name="Normal 3 28 2" xfId="45640"/>
    <cellStyle name="Normal 3 29" xfId="23811"/>
    <cellStyle name="Normal 3 29 2" xfId="45641"/>
    <cellStyle name="Normal 3 3" xfId="558"/>
    <cellStyle name="Normal 3 3 10" xfId="23812"/>
    <cellStyle name="Normal 3 3 10 2" xfId="40104"/>
    <cellStyle name="Normal 3 3 11" xfId="23813"/>
    <cellStyle name="Normal 3 3 12" xfId="23814"/>
    <cellStyle name="Normal 3 3 13" xfId="23815"/>
    <cellStyle name="Normal 3 3 14" xfId="23816"/>
    <cellStyle name="Normal 3 3 15" xfId="23817"/>
    <cellStyle name="Normal 3 3 16" xfId="23818"/>
    <cellStyle name="Normal 3 3 17" xfId="23819"/>
    <cellStyle name="Normal 3 3 18" xfId="23820"/>
    <cellStyle name="Normal 3 3 19" xfId="23821"/>
    <cellStyle name="Normal 3 3 2" xfId="1971"/>
    <cellStyle name="Normal 3 3 2 10" xfId="23823"/>
    <cellStyle name="Normal 3 3 2 11" xfId="23824"/>
    <cellStyle name="Normal 3 3 2 12" xfId="23825"/>
    <cellStyle name="Normal 3 3 2 13" xfId="23826"/>
    <cellStyle name="Normal 3 3 2 14" xfId="23827"/>
    <cellStyle name="Normal 3 3 2 15" xfId="23828"/>
    <cellStyle name="Normal 3 3 2 16" xfId="23829"/>
    <cellStyle name="Normal 3 3 2 17" xfId="23830"/>
    <cellStyle name="Normal 3 3 2 18" xfId="23831"/>
    <cellStyle name="Normal 3 3 2 19" xfId="23832"/>
    <cellStyle name="Normal 3 3 2 2" xfId="23833"/>
    <cellStyle name="Normal 3 3 2 2 10" xfId="23834"/>
    <cellStyle name="Normal 3 3 2 2 11" xfId="23835"/>
    <cellStyle name="Normal 3 3 2 2 12" xfId="23836"/>
    <cellStyle name="Normal 3 3 2 2 13" xfId="23837"/>
    <cellStyle name="Normal 3 3 2 2 14" xfId="23838"/>
    <cellStyle name="Normal 3 3 2 2 15" xfId="23839"/>
    <cellStyle name="Normal 3 3 2 2 16" xfId="23840"/>
    <cellStyle name="Normal 3 3 2 2 17" xfId="23841"/>
    <cellStyle name="Normal 3 3 2 2 18" xfId="23842"/>
    <cellStyle name="Normal 3 3 2 2 19" xfId="23843"/>
    <cellStyle name="Normal 3 3 2 2 2" xfId="23844"/>
    <cellStyle name="Normal 3 3 2 2 2 10" xfId="23845"/>
    <cellStyle name="Normal 3 3 2 2 2 11" xfId="23846"/>
    <cellStyle name="Normal 3 3 2 2 2 12" xfId="23847"/>
    <cellStyle name="Normal 3 3 2 2 2 13" xfId="23848"/>
    <cellStyle name="Normal 3 3 2 2 2 14" xfId="23849"/>
    <cellStyle name="Normal 3 3 2 2 2 15" xfId="23850"/>
    <cellStyle name="Normal 3 3 2 2 2 16" xfId="23851"/>
    <cellStyle name="Normal 3 3 2 2 2 17" xfId="23852"/>
    <cellStyle name="Normal 3 3 2 2 2 18" xfId="23853"/>
    <cellStyle name="Normal 3 3 2 2 2 19" xfId="23854"/>
    <cellStyle name="Normal 3 3 2 2 2 2" xfId="23855"/>
    <cellStyle name="Normal 3 3 2 2 2 2 10" xfId="23856"/>
    <cellStyle name="Normal 3 3 2 2 2 2 11" xfId="23857"/>
    <cellStyle name="Normal 3 3 2 2 2 2 12" xfId="23858"/>
    <cellStyle name="Normal 3 3 2 2 2 2 13" xfId="23859"/>
    <cellStyle name="Normal 3 3 2 2 2 2 14" xfId="23860"/>
    <cellStyle name="Normal 3 3 2 2 2 2 15" xfId="23861"/>
    <cellStyle name="Normal 3 3 2 2 2 2 16" xfId="23862"/>
    <cellStyle name="Normal 3 3 2 2 2 2 17" xfId="23863"/>
    <cellStyle name="Normal 3 3 2 2 2 2 18" xfId="23864"/>
    <cellStyle name="Normal 3 3 2 2 2 2 19" xfId="23865"/>
    <cellStyle name="Normal 3 3 2 2 2 2 2" xfId="23866"/>
    <cellStyle name="Normal 3 3 2 2 2 2 20" xfId="23867"/>
    <cellStyle name="Normal 3 3 2 2 2 2 21" xfId="23868"/>
    <cellStyle name="Normal 3 3 2 2 2 2 22" xfId="23869"/>
    <cellStyle name="Normal 3 3 2 2 2 2 23" xfId="23870"/>
    <cellStyle name="Normal 3 3 2 2 2 2 24" xfId="23871"/>
    <cellStyle name="Normal 3 3 2 2 2 2 25" xfId="23872"/>
    <cellStyle name="Normal 3 3 2 2 2 2 26" xfId="23873"/>
    <cellStyle name="Normal 3 3 2 2 2 2 27" xfId="45646"/>
    <cellStyle name="Normal 3 3 2 2 2 2 3" xfId="23874"/>
    <cellStyle name="Normal 3 3 2 2 2 2 4" xfId="23875"/>
    <cellStyle name="Normal 3 3 2 2 2 2 5" xfId="23876"/>
    <cellStyle name="Normal 3 3 2 2 2 2 6" xfId="23877"/>
    <cellStyle name="Normal 3 3 2 2 2 2 7" xfId="23878"/>
    <cellStyle name="Normal 3 3 2 2 2 2 8" xfId="23879"/>
    <cellStyle name="Normal 3 3 2 2 2 2 9" xfId="23880"/>
    <cellStyle name="Normal 3 3 2 2 2 20" xfId="23881"/>
    <cellStyle name="Normal 3 3 2 2 2 21" xfId="23882"/>
    <cellStyle name="Normal 3 3 2 2 2 22" xfId="23883"/>
    <cellStyle name="Normal 3 3 2 2 2 23" xfId="23884"/>
    <cellStyle name="Normal 3 3 2 2 2 24" xfId="23885"/>
    <cellStyle name="Normal 3 3 2 2 2 25" xfId="23886"/>
    <cellStyle name="Normal 3 3 2 2 2 26" xfId="23887"/>
    <cellStyle name="Normal 3 3 2 2 2 27" xfId="23888"/>
    <cellStyle name="Normal 3 3 2 2 2 28" xfId="45645"/>
    <cellStyle name="Normal 3 3 2 2 2 3" xfId="23889"/>
    <cellStyle name="Normal 3 3 2 2 2 4" xfId="23890"/>
    <cellStyle name="Normal 3 3 2 2 2 5" xfId="23891"/>
    <cellStyle name="Normal 3 3 2 2 2 6" xfId="23892"/>
    <cellStyle name="Normal 3 3 2 2 2 7" xfId="23893"/>
    <cellStyle name="Normal 3 3 2 2 2 8" xfId="23894"/>
    <cellStyle name="Normal 3 3 2 2 2 9" xfId="23895"/>
    <cellStyle name="Normal 3 3 2 2 20" xfId="23896"/>
    <cellStyle name="Normal 3 3 2 2 21" xfId="23897"/>
    <cellStyle name="Normal 3 3 2 2 22" xfId="23898"/>
    <cellStyle name="Normal 3 3 2 2 23" xfId="23899"/>
    <cellStyle name="Normal 3 3 2 2 24" xfId="23900"/>
    <cellStyle name="Normal 3 3 2 2 25" xfId="23901"/>
    <cellStyle name="Normal 3 3 2 2 26" xfId="23902"/>
    <cellStyle name="Normal 3 3 2 2 27" xfId="23903"/>
    <cellStyle name="Normal 3 3 2 2 28" xfId="23904"/>
    <cellStyle name="Normal 3 3 2 2 29" xfId="23905"/>
    <cellStyle name="Normal 3 3 2 2 3" xfId="23906"/>
    <cellStyle name="Normal 3 3 2 2 3 2" xfId="45647"/>
    <cellStyle name="Normal 3 3 2 2 30" xfId="23907"/>
    <cellStyle name="Normal 3 3 2 2 31" xfId="23908"/>
    <cellStyle name="Normal 3 3 2 2 32" xfId="23909"/>
    <cellStyle name="Normal 3 3 2 2 33" xfId="23910"/>
    <cellStyle name="Normal 3 3 2 2 34" xfId="23911"/>
    <cellStyle name="Normal 3 3 2 2 35" xfId="23912"/>
    <cellStyle name="Normal 3 3 2 2 36" xfId="23913"/>
    <cellStyle name="Normal 3 3 2 2 37" xfId="23914"/>
    <cellStyle name="Normal 3 3 2 2 38" xfId="45644"/>
    <cellStyle name="Normal 3 3 2 2 4" xfId="23915"/>
    <cellStyle name="Normal 3 3 2 2 4 2" xfId="45648"/>
    <cellStyle name="Normal 3 3 2 2 5" xfId="23916"/>
    <cellStyle name="Normal 3 3 2 2 6" xfId="23917"/>
    <cellStyle name="Normal 3 3 2 2 7" xfId="23918"/>
    <cellStyle name="Normal 3 3 2 2 8" xfId="23919"/>
    <cellStyle name="Normal 3 3 2 2 9" xfId="23920"/>
    <cellStyle name="Normal 3 3 2 20" xfId="23921"/>
    <cellStyle name="Normal 3 3 2 21" xfId="23922"/>
    <cellStyle name="Normal 3 3 2 22" xfId="23923"/>
    <cellStyle name="Normal 3 3 2 23" xfId="23924"/>
    <cellStyle name="Normal 3 3 2 24" xfId="23925"/>
    <cellStyle name="Normal 3 3 2 25" xfId="23926"/>
    <cellStyle name="Normal 3 3 2 26" xfId="23927"/>
    <cellStyle name="Normal 3 3 2 27" xfId="23928"/>
    <cellStyle name="Normal 3 3 2 28" xfId="23929"/>
    <cellStyle name="Normal 3 3 2 29" xfId="23930"/>
    <cellStyle name="Normal 3 3 2 3" xfId="23931"/>
    <cellStyle name="Normal 3 3 2 3 10" xfId="23932"/>
    <cellStyle name="Normal 3 3 2 3 11" xfId="23933"/>
    <cellStyle name="Normal 3 3 2 3 12" xfId="23934"/>
    <cellStyle name="Normal 3 3 2 3 13" xfId="23935"/>
    <cellStyle name="Normal 3 3 2 3 14" xfId="45649"/>
    <cellStyle name="Normal 3 3 2 3 2" xfId="23936"/>
    <cellStyle name="Normal 3 3 2 3 2 10" xfId="23937"/>
    <cellStyle name="Normal 3 3 2 3 2 11" xfId="23938"/>
    <cellStyle name="Normal 3 3 2 3 2 12" xfId="23939"/>
    <cellStyle name="Normal 3 3 2 3 2 13" xfId="23940"/>
    <cellStyle name="Normal 3 3 2 3 2 14" xfId="45650"/>
    <cellStyle name="Normal 3 3 2 3 2 2" xfId="23941"/>
    <cellStyle name="Normal 3 3 2 3 2 3" xfId="23942"/>
    <cellStyle name="Normal 3 3 2 3 2 4" xfId="23943"/>
    <cellStyle name="Normal 3 3 2 3 2 5" xfId="23944"/>
    <cellStyle name="Normal 3 3 2 3 2 6" xfId="23945"/>
    <cellStyle name="Normal 3 3 2 3 2 7" xfId="23946"/>
    <cellStyle name="Normal 3 3 2 3 2 8" xfId="23947"/>
    <cellStyle name="Normal 3 3 2 3 2 9" xfId="23948"/>
    <cellStyle name="Normal 3 3 2 3 3" xfId="23949"/>
    <cellStyle name="Normal 3 3 2 3 4" xfId="23950"/>
    <cellStyle name="Normal 3 3 2 3 5" xfId="23951"/>
    <cellStyle name="Normal 3 3 2 3 6" xfId="23952"/>
    <cellStyle name="Normal 3 3 2 3 7" xfId="23953"/>
    <cellStyle name="Normal 3 3 2 3 8" xfId="23954"/>
    <cellStyle name="Normal 3 3 2 3 9" xfId="23955"/>
    <cellStyle name="Normal 3 3 2 30" xfId="23956"/>
    <cellStyle name="Normal 3 3 2 31" xfId="23957"/>
    <cellStyle name="Normal 3 3 2 32" xfId="23958"/>
    <cellStyle name="Normal 3 3 2 33" xfId="23959"/>
    <cellStyle name="Normal 3 3 2 34" xfId="23960"/>
    <cellStyle name="Normal 3 3 2 35" xfId="23961"/>
    <cellStyle name="Normal 3 3 2 36" xfId="23962"/>
    <cellStyle name="Normal 3 3 2 37" xfId="23963"/>
    <cellStyle name="Normal 3 3 2 38" xfId="23964"/>
    <cellStyle name="Normal 3 3 2 39" xfId="23822"/>
    <cellStyle name="Normal 3 3 2 4" xfId="23965"/>
    <cellStyle name="Normal 3 3 2 4 2" xfId="45651"/>
    <cellStyle name="Normal 3 3 2 40" xfId="45643"/>
    <cellStyle name="Normal 3 3 2 5" xfId="23966"/>
    <cellStyle name="Normal 3 3 2 5 2" xfId="45652"/>
    <cellStyle name="Normal 3 3 2 6" xfId="23967"/>
    <cellStyle name="Normal 3 3 2 7" xfId="23968"/>
    <cellStyle name="Normal 3 3 2 8" xfId="23969"/>
    <cellStyle name="Normal 3 3 2 9" xfId="23970"/>
    <cellStyle name="Normal 3 3 20" xfId="23971"/>
    <cellStyle name="Normal 3 3 21" xfId="23972"/>
    <cellStyle name="Normal 3 3 22" xfId="23973"/>
    <cellStyle name="Normal 3 3 23" xfId="23974"/>
    <cellStyle name="Normal 3 3 24" xfId="23975"/>
    <cellStyle name="Normal 3 3 24 10" xfId="23976"/>
    <cellStyle name="Normal 3 3 24 11" xfId="23977"/>
    <cellStyle name="Normal 3 3 24 12" xfId="23978"/>
    <cellStyle name="Normal 3 3 24 13" xfId="23979"/>
    <cellStyle name="Normal 3 3 24 14" xfId="23980"/>
    <cellStyle name="Normal 3 3 24 15" xfId="23981"/>
    <cellStyle name="Normal 3 3 24 16" xfId="23982"/>
    <cellStyle name="Normal 3 3 24 17" xfId="23983"/>
    <cellStyle name="Normal 3 3 24 18" xfId="23984"/>
    <cellStyle name="Normal 3 3 24 19" xfId="23985"/>
    <cellStyle name="Normal 3 3 24 2" xfId="23986"/>
    <cellStyle name="Normal 3 3 24 2 10" xfId="23987"/>
    <cellStyle name="Normal 3 3 24 2 11" xfId="23988"/>
    <cellStyle name="Normal 3 3 24 2 12" xfId="23989"/>
    <cellStyle name="Normal 3 3 24 2 13" xfId="23990"/>
    <cellStyle name="Normal 3 3 24 2 14" xfId="23991"/>
    <cellStyle name="Normal 3 3 24 2 15" xfId="23992"/>
    <cellStyle name="Normal 3 3 24 2 16" xfId="23993"/>
    <cellStyle name="Normal 3 3 24 2 17" xfId="23994"/>
    <cellStyle name="Normal 3 3 24 2 18" xfId="23995"/>
    <cellStyle name="Normal 3 3 24 2 19" xfId="23996"/>
    <cellStyle name="Normal 3 3 24 2 2" xfId="23997"/>
    <cellStyle name="Normal 3 3 24 2 20" xfId="23998"/>
    <cellStyle name="Normal 3 3 24 2 21" xfId="23999"/>
    <cellStyle name="Normal 3 3 24 2 22" xfId="24000"/>
    <cellStyle name="Normal 3 3 24 2 23" xfId="24001"/>
    <cellStyle name="Normal 3 3 24 2 24" xfId="24002"/>
    <cellStyle name="Normal 3 3 24 2 25" xfId="24003"/>
    <cellStyle name="Normal 3 3 24 2 26" xfId="24004"/>
    <cellStyle name="Normal 3 3 24 2 3" xfId="24005"/>
    <cellStyle name="Normal 3 3 24 2 4" xfId="24006"/>
    <cellStyle name="Normal 3 3 24 2 5" xfId="24007"/>
    <cellStyle name="Normal 3 3 24 2 6" xfId="24008"/>
    <cellStyle name="Normal 3 3 24 2 7" xfId="24009"/>
    <cellStyle name="Normal 3 3 24 2 8" xfId="24010"/>
    <cellStyle name="Normal 3 3 24 2 9" xfId="24011"/>
    <cellStyle name="Normal 3 3 24 20" xfId="24012"/>
    <cellStyle name="Normal 3 3 24 21" xfId="24013"/>
    <cellStyle name="Normal 3 3 24 22" xfId="24014"/>
    <cellStyle name="Normal 3 3 24 23" xfId="24015"/>
    <cellStyle name="Normal 3 3 24 24" xfId="24016"/>
    <cellStyle name="Normal 3 3 24 25" xfId="24017"/>
    <cellStyle name="Normal 3 3 24 26" xfId="24018"/>
    <cellStyle name="Normal 3 3 24 3" xfId="24019"/>
    <cellStyle name="Normal 3 3 24 4" xfId="24020"/>
    <cellStyle name="Normal 3 3 24 5" xfId="24021"/>
    <cellStyle name="Normal 3 3 24 6" xfId="24022"/>
    <cellStyle name="Normal 3 3 24 7" xfId="24023"/>
    <cellStyle name="Normal 3 3 24 8" xfId="24024"/>
    <cellStyle name="Normal 3 3 24 9" xfId="24025"/>
    <cellStyle name="Normal 3 3 25" xfId="24026"/>
    <cellStyle name="Normal 3 3 26" xfId="24027"/>
    <cellStyle name="Normal 3 3 27" xfId="24028"/>
    <cellStyle name="Normal 3 3 28" xfId="24029"/>
    <cellStyle name="Normal 3 3 29" xfId="24030"/>
    <cellStyle name="Normal 3 3 3" xfId="1972"/>
    <cellStyle name="Normal 3 3 3 2" xfId="24031"/>
    <cellStyle name="Normal 3 3 3 3" xfId="45653"/>
    <cellStyle name="Normal 3 3 30" xfId="24032"/>
    <cellStyle name="Normal 3 3 31" xfId="24033"/>
    <cellStyle name="Normal 3 3 32" xfId="24034"/>
    <cellStyle name="Normal 3 3 33" xfId="24035"/>
    <cellStyle name="Normal 3 3 34" xfId="24036"/>
    <cellStyle name="Normal 3 3 35" xfId="24037"/>
    <cellStyle name="Normal 3 3 35 10" xfId="24038"/>
    <cellStyle name="Normal 3 3 35 11" xfId="24039"/>
    <cellStyle name="Normal 3 3 35 12" xfId="24040"/>
    <cellStyle name="Normal 3 3 35 13" xfId="24041"/>
    <cellStyle name="Normal 3 3 35 14" xfId="24042"/>
    <cellStyle name="Normal 3 3 35 15" xfId="24043"/>
    <cellStyle name="Normal 3 3 35 16" xfId="24044"/>
    <cellStyle name="Normal 3 3 35 17" xfId="24045"/>
    <cellStyle name="Normal 3 3 35 18" xfId="24046"/>
    <cellStyle name="Normal 3 3 35 19" xfId="24047"/>
    <cellStyle name="Normal 3 3 35 2" xfId="24048"/>
    <cellStyle name="Normal 3 3 35 20" xfId="24049"/>
    <cellStyle name="Normal 3 3 35 21" xfId="24050"/>
    <cellStyle name="Normal 3 3 35 22" xfId="24051"/>
    <cellStyle name="Normal 3 3 35 23" xfId="24052"/>
    <cellStyle name="Normal 3 3 35 24" xfId="24053"/>
    <cellStyle name="Normal 3 3 35 25" xfId="24054"/>
    <cellStyle name="Normal 3 3 35 26" xfId="24055"/>
    <cellStyle name="Normal 3 3 35 3" xfId="24056"/>
    <cellStyle name="Normal 3 3 35 4" xfId="24057"/>
    <cellStyle name="Normal 3 3 35 5" xfId="24058"/>
    <cellStyle name="Normal 3 3 35 6" xfId="24059"/>
    <cellStyle name="Normal 3 3 35 7" xfId="24060"/>
    <cellStyle name="Normal 3 3 35 8" xfId="24061"/>
    <cellStyle name="Normal 3 3 35 9" xfId="24062"/>
    <cellStyle name="Normal 3 3 36" xfId="24063"/>
    <cellStyle name="Normal 3 3 37" xfId="24064"/>
    <cellStyle name="Normal 3 3 38" xfId="24065"/>
    <cellStyle name="Normal 3 3 39" xfId="24066"/>
    <cellStyle name="Normal 3 3 4" xfId="1973"/>
    <cellStyle name="Normal 3 3 4 2" xfId="24067"/>
    <cellStyle name="Normal 3 3 4 3" xfId="36523"/>
    <cellStyle name="Normal 3 3 4 4" xfId="47724"/>
    <cellStyle name="Normal 3 3 40" xfId="24068"/>
    <cellStyle name="Normal 3 3 41" xfId="24069"/>
    <cellStyle name="Normal 3 3 42" xfId="24070"/>
    <cellStyle name="Normal 3 3 43" xfId="24071"/>
    <cellStyle name="Normal 3 3 44" xfId="24072"/>
    <cellStyle name="Normal 3 3 45" xfId="24073"/>
    <cellStyle name="Normal 3 3 46" xfId="24074"/>
    <cellStyle name="Normal 3 3 47" xfId="24075"/>
    <cellStyle name="Normal 3 3 48" xfId="24076"/>
    <cellStyle name="Normal 3 3 49" xfId="24077"/>
    <cellStyle name="Normal 3 3 5" xfId="24078"/>
    <cellStyle name="Normal 3 3 5 2" xfId="36624"/>
    <cellStyle name="Normal 3 3 50" xfId="24079"/>
    <cellStyle name="Normal 3 3 51" xfId="24080"/>
    <cellStyle name="Normal 3 3 52" xfId="24081"/>
    <cellStyle name="Normal 3 3 53" xfId="24082"/>
    <cellStyle name="Normal 3 3 54" xfId="24083"/>
    <cellStyle name="Normal 3 3 55" xfId="24084"/>
    <cellStyle name="Normal 3 3 56" xfId="24085"/>
    <cellStyle name="Normal 3 3 57" xfId="24086"/>
    <cellStyle name="Normal 3 3 58" xfId="24087"/>
    <cellStyle name="Normal 3 3 59" xfId="24088"/>
    <cellStyle name="Normal 3 3 6" xfId="24089"/>
    <cellStyle name="Normal 3 3 6 2" xfId="36845"/>
    <cellStyle name="Normal 3 3 60" xfId="24090"/>
    <cellStyle name="Normal 3 3 61" xfId="24091"/>
    <cellStyle name="Normal 3 3 62" xfId="24092"/>
    <cellStyle name="Normal 3 3 63" xfId="24093"/>
    <cellStyle name="Normal 3 3 64" xfId="24094"/>
    <cellStyle name="Normal 3 3 65" xfId="24095"/>
    <cellStyle name="Normal 3 3 66" xfId="24096"/>
    <cellStyle name="Normal 3 3 67" xfId="42077"/>
    <cellStyle name="Normal 3 3 68" xfId="45642"/>
    <cellStyle name="Normal 3 3 69" xfId="49756"/>
    <cellStyle name="Normal 3 3 7" xfId="24097"/>
    <cellStyle name="Normal 3 3 7 2" xfId="38554"/>
    <cellStyle name="Normal 3 3 8" xfId="24098"/>
    <cellStyle name="Normal 3 3 8 2" xfId="24099"/>
    <cellStyle name="Normal 3 3 8 3" xfId="37160"/>
    <cellStyle name="Normal 3 3 9" xfId="24100"/>
    <cellStyle name="Normal 3 3 9 2" xfId="36334"/>
    <cellStyle name="Normal 3 30" xfId="24101"/>
    <cellStyle name="Normal 3 30 2" xfId="45654"/>
    <cellStyle name="Normal 3 31" xfId="24102"/>
    <cellStyle name="Normal 3 31 2" xfId="45655"/>
    <cellStyle name="Normal 3 32" xfId="24103"/>
    <cellStyle name="Normal 3 32 2" xfId="47748"/>
    <cellStyle name="Normal 3 33" xfId="24104"/>
    <cellStyle name="Normal 3 34" xfId="24105"/>
    <cellStyle name="Normal 3 35" xfId="24106"/>
    <cellStyle name="Normal 3 36" xfId="24107"/>
    <cellStyle name="Normal 3 37" xfId="24108"/>
    <cellStyle name="Normal 3 38" xfId="24109"/>
    <cellStyle name="Normal 3 39" xfId="24110"/>
    <cellStyle name="Normal 3 4" xfId="559"/>
    <cellStyle name="Normal 3 4 10" xfId="38087"/>
    <cellStyle name="Normal 3 4 11" xfId="48496"/>
    <cellStyle name="Normal 3 4 2" xfId="1974"/>
    <cellStyle name="Normal 3 4 2 2" xfId="24111"/>
    <cellStyle name="Normal 3 4 3" xfId="1975"/>
    <cellStyle name="Normal 3 4 3 2" xfId="24112"/>
    <cellStyle name="Normal 3 4 4" xfId="24113"/>
    <cellStyle name="Normal 3 4 4 2" xfId="24114"/>
    <cellStyle name="Normal 3 4 4 3" xfId="36672"/>
    <cellStyle name="Normal 3 4 5" xfId="36560"/>
    <cellStyle name="Normal 3 4 6" xfId="36712"/>
    <cellStyle name="Normal 3 4 7" xfId="38599"/>
    <cellStyle name="Normal 3 4 8" xfId="36941"/>
    <cellStyle name="Normal 3 4 9" xfId="36388"/>
    <cellStyle name="Normal 3 40" xfId="24115"/>
    <cellStyle name="Normal 3 41" xfId="24116"/>
    <cellStyle name="Normal 3 41 10" xfId="24117"/>
    <cellStyle name="Normal 3 41 11" xfId="24118"/>
    <cellStyle name="Normal 3 41 12" xfId="24119"/>
    <cellStyle name="Normal 3 41 13" xfId="24120"/>
    <cellStyle name="Normal 3 41 14" xfId="24121"/>
    <cellStyle name="Normal 3 41 15" xfId="24122"/>
    <cellStyle name="Normal 3 41 16" xfId="24123"/>
    <cellStyle name="Normal 3 41 17" xfId="24124"/>
    <cellStyle name="Normal 3 41 18" xfId="24125"/>
    <cellStyle name="Normal 3 41 19" xfId="24126"/>
    <cellStyle name="Normal 3 41 2" xfId="24127"/>
    <cellStyle name="Normal 3 41 2 10" xfId="24128"/>
    <cellStyle name="Normal 3 41 2 11" xfId="24129"/>
    <cellStyle name="Normal 3 41 2 12" xfId="24130"/>
    <cellStyle name="Normal 3 41 2 13" xfId="24131"/>
    <cellStyle name="Normal 3 41 2 14" xfId="24132"/>
    <cellStyle name="Normal 3 41 2 15" xfId="24133"/>
    <cellStyle name="Normal 3 41 2 16" xfId="24134"/>
    <cellStyle name="Normal 3 41 2 17" xfId="24135"/>
    <cellStyle name="Normal 3 41 2 18" xfId="24136"/>
    <cellStyle name="Normal 3 41 2 19" xfId="24137"/>
    <cellStyle name="Normal 3 41 2 2" xfId="24138"/>
    <cellStyle name="Normal 3 41 2 20" xfId="24139"/>
    <cellStyle name="Normal 3 41 2 21" xfId="24140"/>
    <cellStyle name="Normal 3 41 2 22" xfId="24141"/>
    <cellStyle name="Normal 3 41 2 23" xfId="24142"/>
    <cellStyle name="Normal 3 41 2 24" xfId="24143"/>
    <cellStyle name="Normal 3 41 2 25" xfId="24144"/>
    <cellStyle name="Normal 3 41 2 26" xfId="24145"/>
    <cellStyle name="Normal 3 41 2 3" xfId="24146"/>
    <cellStyle name="Normal 3 41 2 4" xfId="24147"/>
    <cellStyle name="Normal 3 41 2 5" xfId="24148"/>
    <cellStyle name="Normal 3 41 2 6" xfId="24149"/>
    <cellStyle name="Normal 3 41 2 7" xfId="24150"/>
    <cellStyle name="Normal 3 41 2 8" xfId="24151"/>
    <cellStyle name="Normal 3 41 2 9" xfId="24152"/>
    <cellStyle name="Normal 3 41 20" xfId="24153"/>
    <cellStyle name="Normal 3 41 21" xfId="24154"/>
    <cellStyle name="Normal 3 41 22" xfId="24155"/>
    <cellStyle name="Normal 3 41 23" xfId="24156"/>
    <cellStyle name="Normal 3 41 24" xfId="24157"/>
    <cellStyle name="Normal 3 41 25" xfId="24158"/>
    <cellStyle name="Normal 3 41 26" xfId="24159"/>
    <cellStyle name="Normal 3 41 3" xfId="24160"/>
    <cellStyle name="Normal 3 41 4" xfId="24161"/>
    <cellStyle name="Normal 3 41 5" xfId="24162"/>
    <cellStyle name="Normal 3 41 6" xfId="24163"/>
    <cellStyle name="Normal 3 41 7" xfId="24164"/>
    <cellStyle name="Normal 3 41 8" xfId="24165"/>
    <cellStyle name="Normal 3 41 9" xfId="24166"/>
    <cellStyle name="Normal 3 42" xfId="24167"/>
    <cellStyle name="Normal 3 43" xfId="24168"/>
    <cellStyle name="Normal 3 44" xfId="24169"/>
    <cellStyle name="Normal 3 45" xfId="24170"/>
    <cellStyle name="Normal 3 46" xfId="24171"/>
    <cellStyle name="Normal 3 47" xfId="24172"/>
    <cellStyle name="Normal 3 48" xfId="24173"/>
    <cellStyle name="Normal 3 49" xfId="24174"/>
    <cellStyle name="Normal 3 5" xfId="560"/>
    <cellStyle name="Normal 3 5 2" xfId="24175"/>
    <cellStyle name="Normal 3 5 2 2" xfId="45656"/>
    <cellStyle name="Normal 3 5 3" xfId="24176"/>
    <cellStyle name="Normal 3 5 4" xfId="24177"/>
    <cellStyle name="Normal 3 5 5" xfId="35551"/>
    <cellStyle name="Normal 3 50" xfId="24178"/>
    <cellStyle name="Normal 3 51" xfId="24179"/>
    <cellStyle name="Normal 3 52" xfId="24180"/>
    <cellStyle name="Normal 3 52 10" xfId="24181"/>
    <cellStyle name="Normal 3 52 11" xfId="24182"/>
    <cellStyle name="Normal 3 52 12" xfId="24183"/>
    <cellStyle name="Normal 3 52 13" xfId="24184"/>
    <cellStyle name="Normal 3 52 14" xfId="24185"/>
    <cellStyle name="Normal 3 52 15" xfId="24186"/>
    <cellStyle name="Normal 3 52 16" xfId="24187"/>
    <cellStyle name="Normal 3 52 17" xfId="24188"/>
    <cellStyle name="Normal 3 52 18" xfId="24189"/>
    <cellStyle name="Normal 3 52 19" xfId="24190"/>
    <cellStyle name="Normal 3 52 2" xfId="24191"/>
    <cellStyle name="Normal 3 52 20" xfId="24192"/>
    <cellStyle name="Normal 3 52 21" xfId="24193"/>
    <cellStyle name="Normal 3 52 22" xfId="24194"/>
    <cellStyle name="Normal 3 52 23" xfId="24195"/>
    <cellStyle name="Normal 3 52 24" xfId="24196"/>
    <cellStyle name="Normal 3 52 25" xfId="24197"/>
    <cellStyle name="Normal 3 52 26" xfId="24198"/>
    <cellStyle name="Normal 3 52 3" xfId="24199"/>
    <cellStyle name="Normal 3 52 4" xfId="24200"/>
    <cellStyle name="Normal 3 52 5" xfId="24201"/>
    <cellStyle name="Normal 3 52 6" xfId="24202"/>
    <cellStyle name="Normal 3 52 7" xfId="24203"/>
    <cellStyle name="Normal 3 52 8" xfId="24204"/>
    <cellStyle name="Normal 3 52 9" xfId="24205"/>
    <cellStyle name="Normal 3 53" xfId="24206"/>
    <cellStyle name="Normal 3 54" xfId="24207"/>
    <cellStyle name="Normal 3 55" xfId="24208"/>
    <cellStyle name="Normal 3 56" xfId="24209"/>
    <cellStyle name="Normal 3 57" xfId="24210"/>
    <cellStyle name="Normal 3 58" xfId="24211"/>
    <cellStyle name="Normal 3 59" xfId="24212"/>
    <cellStyle name="Normal 3 6" xfId="561"/>
    <cellStyle name="Normal 3 6 10" xfId="38061"/>
    <cellStyle name="Normal 3 6 11" xfId="45657"/>
    <cellStyle name="Normal 3 6 2" xfId="1976"/>
    <cellStyle name="Normal 3 6 2 2" xfId="24214"/>
    <cellStyle name="Normal 3 6 2 2 2" xfId="45660"/>
    <cellStyle name="Normal 3 6 2 2 3" xfId="45659"/>
    <cellStyle name="Normal 3 6 2 3" xfId="45661"/>
    <cellStyle name="Normal 3 6 2 4" xfId="45662"/>
    <cellStyle name="Normal 3 6 2 5" xfId="45658"/>
    <cellStyle name="Normal 3 6 3" xfId="1977"/>
    <cellStyle name="Normal 3 6 3 2" xfId="45664"/>
    <cellStyle name="Normal 3 6 3 3" xfId="45663"/>
    <cellStyle name="Normal 3 6 4" xfId="2523"/>
    <cellStyle name="Normal 3 6 4 2" xfId="37004"/>
    <cellStyle name="Normal 3 6 4 3" xfId="45665"/>
    <cellStyle name="Normal 3 6 5" xfId="24213"/>
    <cellStyle name="Normal 3 6 5 2" xfId="36870"/>
    <cellStyle name="Normal 3 6 5 3" xfId="45666"/>
    <cellStyle name="Normal 3 6 6" xfId="36391"/>
    <cellStyle name="Normal 3 6 7" xfId="38046"/>
    <cellStyle name="Normal 3 6 8" xfId="39042"/>
    <cellStyle name="Normal 3 6 9" xfId="37072"/>
    <cellStyle name="Normal 3 60" xfId="24215"/>
    <cellStyle name="Normal 3 61" xfId="24216"/>
    <cellStyle name="Normal 3 62" xfId="24217"/>
    <cellStyle name="Normal 3 63" xfId="24218"/>
    <cellStyle name="Normal 3 64" xfId="24219"/>
    <cellStyle name="Normal 3 65" xfId="24220"/>
    <cellStyle name="Normal 3 66" xfId="24221"/>
    <cellStyle name="Normal 3 67" xfId="24222"/>
    <cellStyle name="Normal 3 68" xfId="24223"/>
    <cellStyle name="Normal 3 69" xfId="24224"/>
    <cellStyle name="Normal 3 7" xfId="1978"/>
    <cellStyle name="Normal 3 7 2" xfId="24225"/>
    <cellStyle name="Normal 3 7 2 2" xfId="37838"/>
    <cellStyle name="Normal 3 7 3" xfId="37837"/>
    <cellStyle name="Normal 3 7 4" xfId="45667"/>
    <cellStyle name="Normal 3 70" xfId="24226"/>
    <cellStyle name="Normal 3 71" xfId="24227"/>
    <cellStyle name="Normal 3 72" xfId="24228"/>
    <cellStyle name="Normal 3 73" xfId="24229"/>
    <cellStyle name="Normal 3 74" xfId="24230"/>
    <cellStyle name="Normal 3 75" xfId="24231"/>
    <cellStyle name="Normal 3 76" xfId="24232"/>
    <cellStyle name="Normal 3 77" xfId="24233"/>
    <cellStyle name="Normal 3 78" xfId="24234"/>
    <cellStyle name="Normal 3 79" xfId="24235"/>
    <cellStyle name="Normal 3 8" xfId="2458"/>
    <cellStyle name="Normal 3 8 2" xfId="24236"/>
    <cellStyle name="Normal 3 8 3" xfId="36418"/>
    <cellStyle name="Normal 3 8 4" xfId="45668"/>
    <cellStyle name="Normal 3 80" xfId="24237"/>
    <cellStyle name="Normal 3 81" xfId="24238"/>
    <cellStyle name="Normal 3 82" xfId="24239"/>
    <cellStyle name="Normal 3 83" xfId="24240"/>
    <cellStyle name="Normal 3 84" xfId="24241"/>
    <cellStyle name="Normal 3 84 2" xfId="24242"/>
    <cellStyle name="Normal 3 84 2 2" xfId="24243"/>
    <cellStyle name="Normal 3 84 3" xfId="24244"/>
    <cellStyle name="Normal 3 85" xfId="24245"/>
    <cellStyle name="Normal 3 86" xfId="42612"/>
    <cellStyle name="Normal 3 87" xfId="49693"/>
    <cellStyle name="Normal 3 88" xfId="49706"/>
    <cellStyle name="Normal 3 89" xfId="49709"/>
    <cellStyle name="Normal 3 9" xfId="2400"/>
    <cellStyle name="Normal 3 9 2" xfId="24246"/>
    <cellStyle name="Normal 3 9 3" xfId="37116"/>
    <cellStyle name="Normal 3 9 4" xfId="45669"/>
    <cellStyle name="Normal 3 90" xfId="49689"/>
    <cellStyle name="Normal 3 91" xfId="49788"/>
    <cellStyle name="Normal 3_10.3-11.1" xfId="24247"/>
    <cellStyle name="Normal 3_Accounts-PIF" xfId="713"/>
    <cellStyle name="Normal 30" xfId="562"/>
    <cellStyle name="Normal 30 10" xfId="24248"/>
    <cellStyle name="Normal 30 11" xfId="24249"/>
    <cellStyle name="Normal 30 12" xfId="24250"/>
    <cellStyle name="Normal 30 13" xfId="24251"/>
    <cellStyle name="Normal 30 14" xfId="24252"/>
    <cellStyle name="Normal 30 15" xfId="24253"/>
    <cellStyle name="Normal 30 16" xfId="24254"/>
    <cellStyle name="Normal 30 17" xfId="24255"/>
    <cellStyle name="Normal 30 18" xfId="24256"/>
    <cellStyle name="Normal 30 19" xfId="24257"/>
    <cellStyle name="Normal 30 2" xfId="1979"/>
    <cellStyle name="Normal 30 2 10" xfId="24259"/>
    <cellStyle name="Normal 30 2 11" xfId="24260"/>
    <cellStyle name="Normal 30 2 12" xfId="24261"/>
    <cellStyle name="Normal 30 2 13" xfId="24262"/>
    <cellStyle name="Normal 30 2 14" xfId="24263"/>
    <cellStyle name="Normal 30 2 15" xfId="24264"/>
    <cellStyle name="Normal 30 2 16" xfId="24265"/>
    <cellStyle name="Normal 30 2 17" xfId="24266"/>
    <cellStyle name="Normal 30 2 18" xfId="24267"/>
    <cellStyle name="Normal 30 2 19" xfId="24268"/>
    <cellStyle name="Normal 30 2 2" xfId="24269"/>
    <cellStyle name="Normal 30 2 20" xfId="24270"/>
    <cellStyle name="Normal 30 2 21" xfId="24271"/>
    <cellStyle name="Normal 30 2 22" xfId="24272"/>
    <cellStyle name="Normal 30 2 23" xfId="24273"/>
    <cellStyle name="Normal 30 2 24" xfId="24274"/>
    <cellStyle name="Normal 30 2 25" xfId="24275"/>
    <cellStyle name="Normal 30 2 26" xfId="24276"/>
    <cellStyle name="Normal 30 2 27" xfId="24277"/>
    <cellStyle name="Normal 30 2 28" xfId="24258"/>
    <cellStyle name="Normal 30 2 29" xfId="42592"/>
    <cellStyle name="Normal 30 2 29 2" xfId="49681"/>
    <cellStyle name="Normal 30 2 3" xfId="24278"/>
    <cellStyle name="Normal 30 2 30" xfId="47677"/>
    <cellStyle name="Normal 30 2 31" xfId="48312"/>
    <cellStyle name="Normal 30 2 32" xfId="49622"/>
    <cellStyle name="Normal 30 2 4" xfId="24279"/>
    <cellStyle name="Normal 30 2 5" xfId="24280"/>
    <cellStyle name="Normal 30 2 6" xfId="24281"/>
    <cellStyle name="Normal 30 2 7" xfId="24282"/>
    <cellStyle name="Normal 30 2 8" xfId="24283"/>
    <cellStyle name="Normal 30 2 9" xfId="24284"/>
    <cellStyle name="Normal 30 20" xfId="24285"/>
    <cellStyle name="Normal 30 21" xfId="24286"/>
    <cellStyle name="Normal 30 22" xfId="24287"/>
    <cellStyle name="Normal 30 23" xfId="24288"/>
    <cellStyle name="Normal 30 24" xfId="24289"/>
    <cellStyle name="Normal 30 25" xfId="24290"/>
    <cellStyle name="Normal 30 26" xfId="24291"/>
    <cellStyle name="Normal 30 27" xfId="24292"/>
    <cellStyle name="Normal 30 28" xfId="24293"/>
    <cellStyle name="Normal 30 29" xfId="24294"/>
    <cellStyle name="Normal 30 3" xfId="2394"/>
    <cellStyle name="Normal 30 3 2" xfId="24296"/>
    <cellStyle name="Normal 30 3 3" xfId="24297"/>
    <cellStyle name="Normal 30 3 4" xfId="24298"/>
    <cellStyle name="Normal 30 3 5" xfId="24299"/>
    <cellStyle name="Normal 30 3 6" xfId="24300"/>
    <cellStyle name="Normal 30 3 7" xfId="24295"/>
    <cellStyle name="Normal 30 30" xfId="24301"/>
    <cellStyle name="Normal 30 31" xfId="24302"/>
    <cellStyle name="Normal 30 32" xfId="24303"/>
    <cellStyle name="Normal 30 33" xfId="24304"/>
    <cellStyle name="Normal 30 34" xfId="24305"/>
    <cellStyle name="Normal 30 35" xfId="24306"/>
    <cellStyle name="Normal 30 36" xfId="2725"/>
    <cellStyle name="Normal 30 37" xfId="42191"/>
    <cellStyle name="Normal 30 38" xfId="48043"/>
    <cellStyle name="Normal 30 39" xfId="49526"/>
    <cellStyle name="Normal 30 4" xfId="24307"/>
    <cellStyle name="Normal 30 5" xfId="24308"/>
    <cellStyle name="Normal 30 6" xfId="24309"/>
    <cellStyle name="Normal 30 7" xfId="24310"/>
    <cellStyle name="Normal 30 8" xfId="24311"/>
    <cellStyle name="Normal 30 9" xfId="24312"/>
    <cellStyle name="Normal 30_Final Fixed Assets 2010 " xfId="24313"/>
    <cellStyle name="Normal 300" xfId="24314"/>
    <cellStyle name="Normal 301" xfId="24315"/>
    <cellStyle name="Normal 302" xfId="24316"/>
    <cellStyle name="Normal 303" xfId="24317"/>
    <cellStyle name="Normal 304" xfId="24318"/>
    <cellStyle name="Normal 305" xfId="24319"/>
    <cellStyle name="Normal 306" xfId="24320"/>
    <cellStyle name="Normal 307" xfId="24321"/>
    <cellStyle name="Normal 308" xfId="24322"/>
    <cellStyle name="Normal 309" xfId="24323"/>
    <cellStyle name="Normal 31" xfId="563"/>
    <cellStyle name="Normal 31 10" xfId="24324"/>
    <cellStyle name="Normal 31 11" xfId="24325"/>
    <cellStyle name="Normal 31 12" xfId="24326"/>
    <cellStyle name="Normal 31 13" xfId="24327"/>
    <cellStyle name="Normal 31 14" xfId="24328"/>
    <cellStyle name="Normal 31 15" xfId="24329"/>
    <cellStyle name="Normal 31 16" xfId="24330"/>
    <cellStyle name="Normal 31 17" xfId="24331"/>
    <cellStyle name="Normal 31 18" xfId="24332"/>
    <cellStyle name="Normal 31 19" xfId="24333"/>
    <cellStyle name="Normal 31 2" xfId="1980"/>
    <cellStyle name="Normal 31 2 10" xfId="24335"/>
    <cellStyle name="Normal 31 2 11" xfId="24336"/>
    <cellStyle name="Normal 31 2 12" xfId="24337"/>
    <cellStyle name="Normal 31 2 13" xfId="24338"/>
    <cellStyle name="Normal 31 2 14" xfId="24339"/>
    <cellStyle name="Normal 31 2 15" xfId="24340"/>
    <cellStyle name="Normal 31 2 16" xfId="24341"/>
    <cellStyle name="Normal 31 2 17" xfId="24342"/>
    <cellStyle name="Normal 31 2 18" xfId="24343"/>
    <cellStyle name="Normal 31 2 19" xfId="24344"/>
    <cellStyle name="Normal 31 2 2" xfId="24345"/>
    <cellStyle name="Normal 31 2 20" xfId="24346"/>
    <cellStyle name="Normal 31 2 21" xfId="24347"/>
    <cellStyle name="Normal 31 2 22" xfId="24348"/>
    <cellStyle name="Normal 31 2 23" xfId="24349"/>
    <cellStyle name="Normal 31 2 24" xfId="24350"/>
    <cellStyle name="Normal 31 2 25" xfId="24351"/>
    <cellStyle name="Normal 31 2 26" xfId="24352"/>
    <cellStyle name="Normal 31 2 27" xfId="24353"/>
    <cellStyle name="Normal 31 2 28" xfId="24334"/>
    <cellStyle name="Normal 31 2 29" xfId="47678"/>
    <cellStyle name="Normal 31 2 3" xfId="24354"/>
    <cellStyle name="Normal 31 2 30" xfId="48181"/>
    <cellStyle name="Normal 31 2 4" xfId="24355"/>
    <cellStyle name="Normal 31 2 5" xfId="24356"/>
    <cellStyle name="Normal 31 2 6" xfId="24357"/>
    <cellStyle name="Normal 31 2 7" xfId="24358"/>
    <cellStyle name="Normal 31 2 8" xfId="24359"/>
    <cellStyle name="Normal 31 2 9" xfId="24360"/>
    <cellStyle name="Normal 31 20" xfId="24361"/>
    <cellStyle name="Normal 31 21" xfId="24362"/>
    <cellStyle name="Normal 31 22" xfId="24363"/>
    <cellStyle name="Normal 31 23" xfId="24364"/>
    <cellStyle name="Normal 31 24" xfId="24365"/>
    <cellStyle name="Normal 31 25" xfId="24366"/>
    <cellStyle name="Normal 31 26" xfId="24367"/>
    <cellStyle name="Normal 31 27" xfId="24368"/>
    <cellStyle name="Normal 31 28" xfId="24369"/>
    <cellStyle name="Normal 31 29" xfId="24370"/>
    <cellStyle name="Normal 31 3" xfId="2460"/>
    <cellStyle name="Normal 31 3 2" xfId="24372"/>
    <cellStyle name="Normal 31 3 3" xfId="24373"/>
    <cellStyle name="Normal 31 3 4" xfId="24374"/>
    <cellStyle name="Normal 31 3 5" xfId="24375"/>
    <cellStyle name="Normal 31 3 6" xfId="24376"/>
    <cellStyle name="Normal 31 3 7" xfId="24371"/>
    <cellStyle name="Normal 31 30" xfId="24377"/>
    <cellStyle name="Normal 31 31" xfId="24378"/>
    <cellStyle name="Normal 31 32" xfId="24379"/>
    <cellStyle name="Normal 31 33" xfId="24380"/>
    <cellStyle name="Normal 31 34" xfId="24381"/>
    <cellStyle name="Normal 31 35" xfId="2726"/>
    <cellStyle name="Normal 31 36" xfId="42192"/>
    <cellStyle name="Normal 31 37" xfId="42593"/>
    <cellStyle name="Normal 31 37 2" xfId="49683"/>
    <cellStyle name="Normal 31 38" xfId="48044"/>
    <cellStyle name="Normal 31 39" xfId="49527"/>
    <cellStyle name="Normal 31 4" xfId="24382"/>
    <cellStyle name="Normal 31 5" xfId="24383"/>
    <cellStyle name="Normal 31 6" xfId="24384"/>
    <cellStyle name="Normal 31 7" xfId="24385"/>
    <cellStyle name="Normal 31 8" xfId="24386"/>
    <cellStyle name="Normal 31 9" xfId="24387"/>
    <cellStyle name="Normal 310" xfId="24388"/>
    <cellStyle name="Normal 311" xfId="24389"/>
    <cellStyle name="Normal 312" xfId="24390"/>
    <cellStyle name="Normal 313" xfId="24391"/>
    <cellStyle name="Normal 314" xfId="24392"/>
    <cellStyle name="Normal 315" xfId="24393"/>
    <cellStyle name="Normal 316" xfId="24394"/>
    <cellStyle name="Normal 317" xfId="24395"/>
    <cellStyle name="Normal 318" xfId="24396"/>
    <cellStyle name="Normal 319" xfId="24397"/>
    <cellStyle name="Normal 32" xfId="564"/>
    <cellStyle name="Normal 32 10" xfId="42193"/>
    <cellStyle name="Normal 32 11" xfId="48045"/>
    <cellStyle name="Normal 32 12" xfId="49528"/>
    <cellStyle name="Normal 32 2" xfId="1981"/>
    <cellStyle name="Normal 32 2 10" xfId="48315"/>
    <cellStyle name="Normal 32 2 11" xfId="49623"/>
    <cellStyle name="Normal 32 2 2" xfId="24399"/>
    <cellStyle name="Normal 32 2 3" xfId="24400"/>
    <cellStyle name="Normal 32 2 4" xfId="24401"/>
    <cellStyle name="Normal 32 2 5" xfId="24402"/>
    <cellStyle name="Normal 32 2 6" xfId="24403"/>
    <cellStyle name="Normal 32 2 7" xfId="24404"/>
    <cellStyle name="Normal 32 2 8" xfId="24398"/>
    <cellStyle name="Normal 32 2 9" xfId="47679"/>
    <cellStyle name="Normal 32 3" xfId="2395"/>
    <cellStyle name="Normal 32 3 2" xfId="24405"/>
    <cellStyle name="Normal 32 4" xfId="24406"/>
    <cellStyle name="Normal 32 5" xfId="24407"/>
    <cellStyle name="Normal 32 6" xfId="24408"/>
    <cellStyle name="Normal 32 7" xfId="24409"/>
    <cellStyle name="Normal 32 8" xfId="24410"/>
    <cellStyle name="Normal 32 9" xfId="2727"/>
    <cellStyle name="Normal 320" xfId="24411"/>
    <cellStyle name="Normal 321" xfId="24412"/>
    <cellStyle name="Normal 322" xfId="24413"/>
    <cellStyle name="Normal 323" xfId="24414"/>
    <cellStyle name="Normal 324" xfId="24415"/>
    <cellStyle name="Normal 325" xfId="24416"/>
    <cellStyle name="Normal 326" xfId="24417"/>
    <cellStyle name="Normal 327" xfId="24418"/>
    <cellStyle name="Normal 328" xfId="24419"/>
    <cellStyle name="Normal 329" xfId="24420"/>
    <cellStyle name="Normal 33" xfId="565"/>
    <cellStyle name="Normal 33 10" xfId="42194"/>
    <cellStyle name="Normal 33 11" xfId="48046"/>
    <cellStyle name="Normal 33 12" xfId="49529"/>
    <cellStyle name="Normal 33 2" xfId="1982"/>
    <cellStyle name="Normal 33 2 10" xfId="48317"/>
    <cellStyle name="Normal 33 2 11" xfId="49625"/>
    <cellStyle name="Normal 33 2 2" xfId="24422"/>
    <cellStyle name="Normal 33 2 3" xfId="24423"/>
    <cellStyle name="Normal 33 2 4" xfId="24424"/>
    <cellStyle name="Normal 33 2 5" xfId="24425"/>
    <cellStyle name="Normal 33 2 6" xfId="24426"/>
    <cellStyle name="Normal 33 2 7" xfId="24427"/>
    <cellStyle name="Normal 33 2 8" xfId="24421"/>
    <cellStyle name="Normal 33 2 9" xfId="47680"/>
    <cellStyle name="Normal 33 3" xfId="2396"/>
    <cellStyle name="Normal 33 3 2" xfId="24428"/>
    <cellStyle name="Normal 33 4" xfId="24429"/>
    <cellStyle name="Normal 33 5" xfId="24430"/>
    <cellStyle name="Normal 33 6" xfId="24431"/>
    <cellStyle name="Normal 33 7" xfId="24432"/>
    <cellStyle name="Normal 33 8" xfId="24433"/>
    <cellStyle name="Normal 33 9" xfId="2728"/>
    <cellStyle name="Normal 330" xfId="24434"/>
    <cellStyle name="Normal 331" xfId="24435"/>
    <cellStyle name="Normal 332" xfId="24436"/>
    <cellStyle name="Normal 333" xfId="24437"/>
    <cellStyle name="Normal 334" xfId="24438"/>
    <cellStyle name="Normal 335" xfId="24439"/>
    <cellStyle name="Normal 336" xfId="24440"/>
    <cellStyle name="Normal 337" xfId="24441"/>
    <cellStyle name="Normal 338" xfId="24442"/>
    <cellStyle name="Normal 339" xfId="24443"/>
    <cellStyle name="Normal 34" xfId="566"/>
    <cellStyle name="Normal 34 2" xfId="1983"/>
    <cellStyle name="Normal 34 2 2" xfId="24444"/>
    <cellStyle name="Normal 34 2 3" xfId="2846"/>
    <cellStyle name="Normal 34 2 4" xfId="45670"/>
    <cellStyle name="Normal 34 2 5" xfId="48321"/>
    <cellStyle name="Normal 34 2 6" xfId="49629"/>
    <cellStyle name="Normal 34 3" xfId="2505"/>
    <cellStyle name="Normal 34 3 2" xfId="24445"/>
    <cellStyle name="Normal 34 3 3" xfId="42609"/>
    <cellStyle name="Normal 34 3 6 2" xfId="47753"/>
    <cellStyle name="Normal 34 3 6 2 2" xfId="47795"/>
    <cellStyle name="Normal 34 4" xfId="2729"/>
    <cellStyle name="Normal 34 4 2" xfId="47716"/>
    <cellStyle name="Normal 34 5" xfId="42195"/>
    <cellStyle name="Normal 34 6" xfId="48047"/>
    <cellStyle name="Normal 34 7" xfId="49530"/>
    <cellStyle name="Normal 340" xfId="24446"/>
    <cellStyle name="Normal 341" xfId="24447"/>
    <cellStyle name="Normal 342" xfId="24448"/>
    <cellStyle name="Normal 343" xfId="24449"/>
    <cellStyle name="Normal 344" xfId="24450"/>
    <cellStyle name="Normal 345" xfId="24451"/>
    <cellStyle name="Normal 346" xfId="24452"/>
    <cellStyle name="Normal 347" xfId="24453"/>
    <cellStyle name="Normal 348" xfId="24454"/>
    <cellStyle name="Normal 349" xfId="24455"/>
    <cellStyle name="Normal 35" xfId="567"/>
    <cellStyle name="Normal 35 10" xfId="2508"/>
    <cellStyle name="Normal 35 10 2" xfId="37012"/>
    <cellStyle name="Normal 35 11" xfId="2730"/>
    <cellStyle name="Normal 35 11 2" xfId="36867"/>
    <cellStyle name="Normal 35 12" xfId="36639"/>
    <cellStyle name="Normal 35 13" xfId="38623"/>
    <cellStyle name="Normal 35 14" xfId="38686"/>
    <cellStyle name="Normal 35 15" xfId="38597"/>
    <cellStyle name="Normal 35 16" xfId="39971"/>
    <cellStyle name="Normal 35 17" xfId="40736"/>
    <cellStyle name="Normal 35 18" xfId="41352"/>
    <cellStyle name="Normal 35 19" xfId="35572"/>
    <cellStyle name="Normal 35 2" xfId="1984"/>
    <cellStyle name="Normal 35 2 10" xfId="38472"/>
    <cellStyle name="Normal 35 2 11" xfId="37455"/>
    <cellStyle name="Normal 35 2 12" xfId="40750"/>
    <cellStyle name="Normal 35 2 13" xfId="41366"/>
    <cellStyle name="Normal 35 2 14" xfId="35629"/>
    <cellStyle name="Normal 35 2 15" xfId="45671"/>
    <cellStyle name="Normal 35 2 2" xfId="1985"/>
    <cellStyle name="Normal 35 2 2 10" xfId="40478"/>
    <cellStyle name="Normal 35 2 2 11" xfId="40806"/>
    <cellStyle name="Normal 35 2 2 12" xfId="41422"/>
    <cellStyle name="Normal 35 2 2 13" xfId="35770"/>
    <cellStyle name="Normal 35 2 2 2" xfId="1986"/>
    <cellStyle name="Normal 35 2 2 2 10" xfId="40972"/>
    <cellStyle name="Normal 35 2 2 2 11" xfId="41588"/>
    <cellStyle name="Normal 35 2 2 2 12" xfId="35962"/>
    <cellStyle name="Normal 35 2 2 2 2" xfId="36269"/>
    <cellStyle name="Normal 35 2 2 2 2 2" xfId="41279"/>
    <cellStyle name="Normal 35 2 2 2 2 3" xfId="41899"/>
    <cellStyle name="Normal 35 2 2 2 3" xfId="37841"/>
    <cellStyle name="Normal 35 2 2 2 4" xfId="38426"/>
    <cellStyle name="Normal 35 2 2 2 5" xfId="38949"/>
    <cellStyle name="Normal 35 2 2 2 6" xfId="39451"/>
    <cellStyle name="Normal 35 2 2 2 7" xfId="39912"/>
    <cellStyle name="Normal 35 2 2 2 8" xfId="40329"/>
    <cellStyle name="Normal 35 2 2 2 9" xfId="40679"/>
    <cellStyle name="Normal 35 2 2 3" xfId="24457"/>
    <cellStyle name="Normal 35 2 2 3 10" xfId="41900"/>
    <cellStyle name="Normal 35 2 2 3 11" xfId="36103"/>
    <cellStyle name="Normal 35 2 2 3 2" xfId="37984"/>
    <cellStyle name="Normal 35 2 2 3 3" xfId="38545"/>
    <cellStyle name="Normal 35 2 2 3 4" xfId="39071"/>
    <cellStyle name="Normal 35 2 2 3 5" xfId="39552"/>
    <cellStyle name="Normal 35 2 2 3 6" xfId="40006"/>
    <cellStyle name="Normal 35 2 2 3 7" xfId="40395"/>
    <cellStyle name="Normal 35 2 2 3 8" xfId="40720"/>
    <cellStyle name="Normal 35 2 2 3 9" xfId="41113"/>
    <cellStyle name="Normal 35 2 2 4" xfId="37606"/>
    <cellStyle name="Normal 35 2 2 5" xfId="38203"/>
    <cellStyle name="Normal 35 2 2 6" xfId="38727"/>
    <cellStyle name="Normal 35 2 2 7" xfId="39234"/>
    <cellStyle name="Normal 35 2 2 8" xfId="39705"/>
    <cellStyle name="Normal 35 2 2 9" xfId="40126"/>
    <cellStyle name="Normal 35 2 3" xfId="1987"/>
    <cellStyle name="Normal 35 2 3 10" xfId="40917"/>
    <cellStyle name="Normal 35 2 3 11" xfId="41533"/>
    <cellStyle name="Normal 35 2 3 12" xfId="35907"/>
    <cellStyle name="Normal 35 2 3 2" xfId="24458"/>
    <cellStyle name="Normal 35 2 3 2 2" xfId="41224"/>
    <cellStyle name="Normal 35 2 3 2 3" xfId="41901"/>
    <cellStyle name="Normal 35 2 3 2 4" xfId="36214"/>
    <cellStyle name="Normal 35 2 3 3" xfId="37503"/>
    <cellStyle name="Normal 35 2 3 4" xfId="38107"/>
    <cellStyle name="Normal 35 2 3 5" xfId="38630"/>
    <cellStyle name="Normal 35 2 3 6" xfId="39147"/>
    <cellStyle name="Normal 35 2 3 7" xfId="39623"/>
    <cellStyle name="Normal 35 2 3 8" xfId="40052"/>
    <cellStyle name="Normal 35 2 3 9" xfId="40422"/>
    <cellStyle name="Normal 35 2 4" xfId="24456"/>
    <cellStyle name="Normal 35 2 4 10" xfId="41902"/>
    <cellStyle name="Normal 35 2 4 11" xfId="36048"/>
    <cellStyle name="Normal 35 2 4 2" xfId="37840"/>
    <cellStyle name="Normal 35 2 4 3" xfId="38425"/>
    <cellStyle name="Normal 35 2 4 4" xfId="38948"/>
    <cellStyle name="Normal 35 2 4 5" xfId="39450"/>
    <cellStyle name="Normal 35 2 4 6" xfId="39911"/>
    <cellStyle name="Normal 35 2 4 7" xfId="40328"/>
    <cellStyle name="Normal 35 2 4 8" xfId="40678"/>
    <cellStyle name="Normal 35 2 4 9" xfId="41058"/>
    <cellStyle name="Normal 35 2 5" xfId="37187"/>
    <cellStyle name="Normal 35 2 6" xfId="36611"/>
    <cellStyle name="Normal 35 2 7" xfId="37395"/>
    <cellStyle name="Normal 35 2 8" xfId="37037"/>
    <cellStyle name="Normal 35 2 9" xfId="36410"/>
    <cellStyle name="Normal 35 20" xfId="42196"/>
    <cellStyle name="Normal 35 21" xfId="48048"/>
    <cellStyle name="Normal 35 3" xfId="1988"/>
    <cellStyle name="Normal 35 3 10" xfId="39091"/>
    <cellStyle name="Normal 35 3 11" xfId="40829"/>
    <cellStyle name="Normal 35 3 12" xfId="41445"/>
    <cellStyle name="Normal 35 3 13" xfId="35800"/>
    <cellStyle name="Normal 35 3 14" xfId="45672"/>
    <cellStyle name="Normal 35 3 2" xfId="1989"/>
    <cellStyle name="Normal 35 3 2 10" xfId="40995"/>
    <cellStyle name="Normal 35 3 2 11" xfId="41611"/>
    <cellStyle name="Normal 35 3 2 12" xfId="35985"/>
    <cellStyle name="Normal 35 3 2 2" xfId="36292"/>
    <cellStyle name="Normal 35 3 2 2 2" xfId="41302"/>
    <cellStyle name="Normal 35 3 2 2 3" xfId="41903"/>
    <cellStyle name="Normal 35 3 2 3" xfId="37629"/>
    <cellStyle name="Normal 35 3 2 4" xfId="38226"/>
    <cellStyle name="Normal 35 3 2 5" xfId="38750"/>
    <cellStyle name="Normal 35 3 2 6" xfId="39257"/>
    <cellStyle name="Normal 35 3 2 7" xfId="39728"/>
    <cellStyle name="Normal 35 3 2 8" xfId="40149"/>
    <cellStyle name="Normal 35 3 2 9" xfId="40501"/>
    <cellStyle name="Normal 35 3 3" xfId="24459"/>
    <cellStyle name="Normal 35 3 3 10" xfId="41904"/>
    <cellStyle name="Normal 35 3 3 11" xfId="36126"/>
    <cellStyle name="Normal 35 3 3 2" xfId="37842"/>
    <cellStyle name="Normal 35 3 3 3" xfId="38427"/>
    <cellStyle name="Normal 35 3 3 4" xfId="38950"/>
    <cellStyle name="Normal 35 3 3 5" xfId="39452"/>
    <cellStyle name="Normal 35 3 3 6" xfId="39913"/>
    <cellStyle name="Normal 35 3 3 7" xfId="40330"/>
    <cellStyle name="Normal 35 3 3 8" xfId="40680"/>
    <cellStyle name="Normal 35 3 3 9" xfId="41136"/>
    <cellStyle name="Normal 35 3 4" xfId="37228"/>
    <cellStyle name="Normal 35 3 5" xfId="37559"/>
    <cellStyle name="Normal 35 3 6" xfId="38162"/>
    <cellStyle name="Normal 35 3 7" xfId="38518"/>
    <cellStyle name="Normal 35 3 8" xfId="39043"/>
    <cellStyle name="Normal 35 3 9" xfId="39491"/>
    <cellStyle name="Normal 35 4" xfId="1990"/>
    <cellStyle name="Normal 35 4 10" xfId="37008"/>
    <cellStyle name="Normal 35 4 11" xfId="40843"/>
    <cellStyle name="Normal 35 4 12" xfId="41459"/>
    <cellStyle name="Normal 35 4 13" xfId="35817"/>
    <cellStyle name="Normal 35 4 14" xfId="45673"/>
    <cellStyle name="Normal 35 4 2" xfId="1991"/>
    <cellStyle name="Normal 35 4 2 10" xfId="41009"/>
    <cellStyle name="Normal 35 4 2 11" xfId="41625"/>
    <cellStyle name="Normal 35 4 2 12" xfId="35999"/>
    <cellStyle name="Normal 35 4 2 2" xfId="36306"/>
    <cellStyle name="Normal 35 4 2 2 2" xfId="41316"/>
    <cellStyle name="Normal 35 4 2 2 3" xfId="41905"/>
    <cellStyle name="Normal 35 4 2 3" xfId="37643"/>
    <cellStyle name="Normal 35 4 2 4" xfId="38240"/>
    <cellStyle name="Normal 35 4 2 5" xfId="38764"/>
    <cellStyle name="Normal 35 4 2 6" xfId="39271"/>
    <cellStyle name="Normal 35 4 2 7" xfId="39742"/>
    <cellStyle name="Normal 35 4 2 8" xfId="40163"/>
    <cellStyle name="Normal 35 4 2 9" xfId="40515"/>
    <cellStyle name="Normal 35 4 3" xfId="36140"/>
    <cellStyle name="Normal 35 4 3 10" xfId="41906"/>
    <cellStyle name="Normal 35 4 3 2" xfId="37843"/>
    <cellStyle name="Normal 35 4 3 3" xfId="38428"/>
    <cellStyle name="Normal 35 4 3 4" xfId="38951"/>
    <cellStyle name="Normal 35 4 3 5" xfId="39453"/>
    <cellStyle name="Normal 35 4 3 6" xfId="39914"/>
    <cellStyle name="Normal 35 4 3 7" xfId="40331"/>
    <cellStyle name="Normal 35 4 3 8" xfId="40681"/>
    <cellStyle name="Normal 35 4 3 9" xfId="41150"/>
    <cellStyle name="Normal 35 4 4" xfId="37252"/>
    <cellStyle name="Normal 35 4 5" xfId="36598"/>
    <cellStyle name="Normal 35 4 6" xfId="37997"/>
    <cellStyle name="Normal 35 4 7" xfId="38469"/>
    <cellStyle name="Normal 35 4 8" xfId="39200"/>
    <cellStyle name="Normal 35 4 9" xfId="39007"/>
    <cellStyle name="Normal 35 5" xfId="1992"/>
    <cellStyle name="Normal 35 5 10" xfId="40087"/>
    <cellStyle name="Normal 35 5 11" xfId="40867"/>
    <cellStyle name="Normal 35 5 12" xfId="41483"/>
    <cellStyle name="Normal 35 5 13" xfId="35842"/>
    <cellStyle name="Normal 35 5 14" xfId="45674"/>
    <cellStyle name="Normal 35 5 2" xfId="1993"/>
    <cellStyle name="Normal 35 5 2 10" xfId="41033"/>
    <cellStyle name="Normal 35 5 2 11" xfId="41649"/>
    <cellStyle name="Normal 35 5 2 12" xfId="36023"/>
    <cellStyle name="Normal 35 5 2 2" xfId="36330"/>
    <cellStyle name="Normal 35 5 2 2 2" xfId="41340"/>
    <cellStyle name="Normal 35 5 2 2 3" xfId="41907"/>
    <cellStyle name="Normal 35 5 2 3" xfId="37667"/>
    <cellStyle name="Normal 35 5 2 4" xfId="38264"/>
    <cellStyle name="Normal 35 5 2 5" xfId="38788"/>
    <cellStyle name="Normal 35 5 2 6" xfId="39295"/>
    <cellStyle name="Normal 35 5 2 7" xfId="39766"/>
    <cellStyle name="Normal 35 5 2 8" xfId="40187"/>
    <cellStyle name="Normal 35 5 2 9" xfId="40539"/>
    <cellStyle name="Normal 35 5 3" xfId="36164"/>
    <cellStyle name="Normal 35 5 3 10" xfId="41908"/>
    <cellStyle name="Normal 35 5 3 2" xfId="37844"/>
    <cellStyle name="Normal 35 5 3 3" xfId="38429"/>
    <cellStyle name="Normal 35 5 3 4" xfId="38952"/>
    <cellStyle name="Normal 35 5 3 5" xfId="39454"/>
    <cellStyle name="Normal 35 5 3 6" xfId="39915"/>
    <cellStyle name="Normal 35 5 3 7" xfId="40332"/>
    <cellStyle name="Normal 35 5 3 8" xfId="40682"/>
    <cellStyle name="Normal 35 5 3 9" xfId="41174"/>
    <cellStyle name="Normal 35 5 4" xfId="37280"/>
    <cellStyle name="Normal 35 5 5" xfId="37921"/>
    <cellStyle name="Normal 35 5 6" xfId="37957"/>
    <cellStyle name="Normal 35 5 7" xfId="36664"/>
    <cellStyle name="Normal 35 5 8" xfId="36918"/>
    <cellStyle name="Normal 35 5 9" xfId="39666"/>
    <cellStyle name="Normal 35 6" xfId="1994"/>
    <cellStyle name="Normal 35 6 10" xfId="40455"/>
    <cellStyle name="Normal 35 6 11" xfId="40783"/>
    <cellStyle name="Normal 35 6 12" xfId="41399"/>
    <cellStyle name="Normal 35 6 13" xfId="35728"/>
    <cellStyle name="Normal 35 6 14" xfId="47717"/>
    <cellStyle name="Normal 35 6 2" xfId="1995"/>
    <cellStyle name="Normal 35 6 2 10" xfId="40949"/>
    <cellStyle name="Normal 35 6 2 11" xfId="41565"/>
    <cellStyle name="Normal 35 6 2 12" xfId="35939"/>
    <cellStyle name="Normal 35 6 2 2" xfId="36246"/>
    <cellStyle name="Normal 35 6 2 2 2" xfId="41256"/>
    <cellStyle name="Normal 35 6 2 2 3" xfId="41909"/>
    <cellStyle name="Normal 35 6 2 3" xfId="37845"/>
    <cellStyle name="Normal 35 6 2 4" xfId="38430"/>
    <cellStyle name="Normal 35 6 2 5" xfId="38953"/>
    <cellStyle name="Normal 35 6 2 6" xfId="39455"/>
    <cellStyle name="Normal 35 6 2 7" xfId="39916"/>
    <cellStyle name="Normal 35 6 2 8" xfId="40333"/>
    <cellStyle name="Normal 35 6 2 9" xfId="40683"/>
    <cellStyle name="Normal 35 6 3" xfId="36080"/>
    <cellStyle name="Normal 35 6 3 10" xfId="41910"/>
    <cellStyle name="Normal 35 6 3 2" xfId="37988"/>
    <cellStyle name="Normal 35 6 3 3" xfId="38549"/>
    <cellStyle name="Normal 35 6 3 4" xfId="39074"/>
    <cellStyle name="Normal 35 6 3 5" xfId="39554"/>
    <cellStyle name="Normal 35 6 3 6" xfId="40008"/>
    <cellStyle name="Normal 35 6 3 7" xfId="40396"/>
    <cellStyle name="Normal 35 6 3 8" xfId="40721"/>
    <cellStyle name="Normal 35 6 3 9" xfId="41090"/>
    <cellStyle name="Normal 35 6 4" xfId="37581"/>
    <cellStyle name="Normal 35 6 5" xfId="38178"/>
    <cellStyle name="Normal 35 6 6" xfId="38702"/>
    <cellStyle name="Normal 35 6 7" xfId="39210"/>
    <cellStyle name="Normal 35 6 8" xfId="39681"/>
    <cellStyle name="Normal 35 6 9" xfId="40101"/>
    <cellStyle name="Normal 35 7" xfId="1996"/>
    <cellStyle name="Normal 35 7 10" xfId="40903"/>
    <cellStyle name="Normal 35 7 11" xfId="41519"/>
    <cellStyle name="Normal 35 7 12" xfId="35893"/>
    <cellStyle name="Normal 35 7 2" xfId="36200"/>
    <cellStyle name="Normal 35 7 2 10" xfId="41911"/>
    <cellStyle name="Normal 35 7 2 2" xfId="37846"/>
    <cellStyle name="Normal 35 7 2 3" xfId="38431"/>
    <cellStyle name="Normal 35 7 2 4" xfId="38954"/>
    <cellStyle name="Normal 35 7 2 5" xfId="39456"/>
    <cellStyle name="Normal 35 7 2 6" xfId="39917"/>
    <cellStyle name="Normal 35 7 2 7" xfId="40334"/>
    <cellStyle name="Normal 35 7 2 8" xfId="40684"/>
    <cellStyle name="Normal 35 7 2 9" xfId="41210"/>
    <cellStyle name="Normal 35 7 3" xfId="37473"/>
    <cellStyle name="Normal 35 7 4" xfId="38077"/>
    <cellStyle name="Normal 35 7 5" xfId="38601"/>
    <cellStyle name="Normal 35 7 6" xfId="39122"/>
    <cellStyle name="Normal 35 7 7" xfId="39595"/>
    <cellStyle name="Normal 35 7 8" xfId="40030"/>
    <cellStyle name="Normal 35 7 9" xfId="40408"/>
    <cellStyle name="Normal 35 8" xfId="1997"/>
    <cellStyle name="Normal 35 8 10" xfId="40890"/>
    <cellStyle name="Normal 35 8 11" xfId="41506"/>
    <cellStyle name="Normal 35 8 12" xfId="35875"/>
    <cellStyle name="Normal 35 8 2" xfId="36187"/>
    <cellStyle name="Normal 35 8 2 2" xfId="41197"/>
    <cellStyle name="Normal 35 8 2 3" xfId="41912"/>
    <cellStyle name="Normal 35 8 3" xfId="37320"/>
    <cellStyle name="Normal 35 8 4" xfId="37900"/>
    <cellStyle name="Normal 35 8 5" xfId="38487"/>
    <cellStyle name="Normal 35 8 6" xfId="37258"/>
    <cellStyle name="Normal 35 8 7" xfId="38037"/>
    <cellStyle name="Normal 35 8 8" xfId="39663"/>
    <cellStyle name="Normal 35 8 9" xfId="40364"/>
    <cellStyle name="Normal 35 9" xfId="1998"/>
    <cellStyle name="Normal 35 9 10" xfId="41913"/>
    <cellStyle name="Normal 35 9 11" xfId="36034"/>
    <cellStyle name="Normal 35 9 2" xfId="37839"/>
    <cellStyle name="Normal 35 9 3" xfId="38424"/>
    <cellStyle name="Normal 35 9 4" xfId="38947"/>
    <cellStyle name="Normal 35 9 5" xfId="39449"/>
    <cellStyle name="Normal 35 9 6" xfId="39910"/>
    <cellStyle name="Normal 35 9 7" xfId="40327"/>
    <cellStyle name="Normal 35 9 8" xfId="40677"/>
    <cellStyle name="Normal 35 9 9" xfId="41044"/>
    <cellStyle name="Normal 350" xfId="24460"/>
    <cellStyle name="Normal 351" xfId="24461"/>
    <cellStyle name="Normal 352" xfId="24462"/>
    <cellStyle name="Normal 353" xfId="24463"/>
    <cellStyle name="Normal 354" xfId="24464"/>
    <cellStyle name="Normal 355" xfId="24465"/>
    <cellStyle name="Normal 356" xfId="24466"/>
    <cellStyle name="Normal 357" xfId="24467"/>
    <cellStyle name="Normal 358" xfId="24468"/>
    <cellStyle name="Normal 359" xfId="24469"/>
    <cellStyle name="Normal 36" xfId="568"/>
    <cellStyle name="Normal 36 2" xfId="1999"/>
    <cellStyle name="Normal 36 2 2" xfId="24471"/>
    <cellStyle name="Normal 36 2 2 2" xfId="47739"/>
    <cellStyle name="Normal 36 2 3" xfId="24470"/>
    <cellStyle name="Normal 36 2 4" xfId="42263"/>
    <cellStyle name="Normal 36 2 5" xfId="42472"/>
    <cellStyle name="Normal 36 2 6" xfId="42564"/>
    <cellStyle name="Normal 36 2 7" xfId="45675"/>
    <cellStyle name="Normal 36 2 8" xfId="48324"/>
    <cellStyle name="Normal 36 2 9" xfId="49632"/>
    <cellStyle name="Normal 36 3" xfId="2509"/>
    <cellStyle name="Normal 36 3 2" xfId="24472"/>
    <cellStyle name="Normal 36 4" xfId="2731"/>
    <cellStyle name="Normal 36 5" xfId="42238"/>
    <cellStyle name="Normal 36 6" xfId="48049"/>
    <cellStyle name="Normal 36 7" xfId="49531"/>
    <cellStyle name="Normal 360" xfId="24473"/>
    <cellStyle name="Normal 361" xfId="24474"/>
    <cellStyle name="Normal 362" xfId="24475"/>
    <cellStyle name="Normal 363" xfId="24476"/>
    <cellStyle name="Normal 364" xfId="24477"/>
    <cellStyle name="Normal 365" xfId="24478"/>
    <cellStyle name="Normal 366" xfId="24479"/>
    <cellStyle name="Normal 367" xfId="24480"/>
    <cellStyle name="Normal 368" xfId="24481"/>
    <cellStyle name="Normal 369" xfId="24482"/>
    <cellStyle name="Normal 37" xfId="569"/>
    <cellStyle name="Normal 37 2" xfId="2000"/>
    <cellStyle name="Normal 37 2 2" xfId="24484"/>
    <cellStyle name="Normal 37 2 3" xfId="24483"/>
    <cellStyle name="Normal 37 2 4" xfId="45676"/>
    <cellStyle name="Normal 37 2 5" xfId="48323"/>
    <cellStyle name="Normal 37 2 6" xfId="49631"/>
    <cellStyle name="Normal 37 3" xfId="2511"/>
    <cellStyle name="Normal 37 3 2" xfId="24485"/>
    <cellStyle name="Normal 37 4" xfId="2732"/>
    <cellStyle name="Normal 37 5" xfId="42241"/>
    <cellStyle name="Normal 37 6" xfId="42450"/>
    <cellStyle name="Normal 37 7" xfId="42542"/>
    <cellStyle name="Normal 37 8" xfId="48050"/>
    <cellStyle name="Normal 37 9" xfId="49532"/>
    <cellStyle name="Normal 370" xfId="24486"/>
    <cellStyle name="Normal 371" xfId="24487"/>
    <cellStyle name="Normal 372" xfId="24488"/>
    <cellStyle name="Normal 373" xfId="24489"/>
    <cellStyle name="Normal 374" xfId="24490"/>
    <cellStyle name="Normal 375" xfId="24491"/>
    <cellStyle name="Normal 376" xfId="24492"/>
    <cellStyle name="Normal 377" xfId="24493"/>
    <cellStyle name="Normal 378" xfId="24494"/>
    <cellStyle name="Normal 379" xfId="24495"/>
    <cellStyle name="Normal 38" xfId="570"/>
    <cellStyle name="Normal 38 2" xfId="2513"/>
    <cellStyle name="Normal 38 2 2" xfId="24497"/>
    <cellStyle name="Normal 38 2 3" xfId="24496"/>
    <cellStyle name="Normal 38 2 4" xfId="45677"/>
    <cellStyle name="Normal 38 3" xfId="24498"/>
    <cellStyle name="Normal 38 3 2" xfId="45678"/>
    <cellStyle name="Normal 38 4" xfId="2733"/>
    <cellStyle name="Normal 38 4 2" xfId="45679"/>
    <cellStyle name="Normal 38 4 3" xfId="48490"/>
    <cellStyle name="Normal 38 5" xfId="35586"/>
    <cellStyle name="Normal 38 6" xfId="48051"/>
    <cellStyle name="Normal 38 7" xfId="49533"/>
    <cellStyle name="Normal 380" xfId="24499"/>
    <cellStyle name="Normal 381" xfId="24500"/>
    <cellStyle name="Normal 382" xfId="24501"/>
    <cellStyle name="Normal 383" xfId="24502"/>
    <cellStyle name="Normal 384" xfId="24503"/>
    <cellStyle name="Normal 385" xfId="24504"/>
    <cellStyle name="Normal 386" xfId="24505"/>
    <cellStyle name="Normal 387" xfId="24506"/>
    <cellStyle name="Normal 388" xfId="24507"/>
    <cellStyle name="Normal 389" xfId="24508"/>
    <cellStyle name="Normal 39" xfId="571"/>
    <cellStyle name="Normal 39 2" xfId="24509"/>
    <cellStyle name="Normal 39 2 2" xfId="24510"/>
    <cellStyle name="Normal 39 2 3" xfId="42290"/>
    <cellStyle name="Normal 39 2 4" xfId="42610"/>
    <cellStyle name="Normal 39 3" xfId="24511"/>
    <cellStyle name="Normal 39 4" xfId="2734"/>
    <cellStyle name="Normal 39 5" xfId="48052"/>
    <cellStyle name="Normal 39 6" xfId="49534"/>
    <cellStyle name="Normal 390" xfId="24512"/>
    <cellStyle name="Normal 391" xfId="24513"/>
    <cellStyle name="Normal 392" xfId="24514"/>
    <cellStyle name="Normal 393" xfId="24515"/>
    <cellStyle name="Normal 394" xfId="24516"/>
    <cellStyle name="Normal 395" xfId="24517"/>
    <cellStyle name="Normal 396" xfId="24518"/>
    <cellStyle name="Normal 397" xfId="24519"/>
    <cellStyle name="Normal 398" xfId="24520"/>
    <cellStyle name="Normal 399" xfId="24521"/>
    <cellStyle name="Normal 4" xfId="296"/>
    <cellStyle name="Normal 4 10" xfId="24522"/>
    <cellStyle name="Normal 4 10 2" xfId="36404"/>
    <cellStyle name="Normal 4 11" xfId="24523"/>
    <cellStyle name="Normal 4 11 2" xfId="36393"/>
    <cellStyle name="Normal 4 12" xfId="24524"/>
    <cellStyle name="Normal 4 12 2" xfId="36725"/>
    <cellStyle name="Normal 4 13" xfId="24525"/>
    <cellStyle name="Normal 4 13 2" xfId="38892"/>
    <cellStyle name="Normal 4 14" xfId="24526"/>
    <cellStyle name="Normal 4 14 2" xfId="45681"/>
    <cellStyle name="Normal 4 15" xfId="24527"/>
    <cellStyle name="Normal 4 15 2" xfId="45682"/>
    <cellStyle name="Normal 4 16" xfId="24528"/>
    <cellStyle name="Normal 4 16 2" xfId="45683"/>
    <cellStyle name="Normal 4 17" xfId="24529"/>
    <cellStyle name="Normal 4 17 2" xfId="45684"/>
    <cellStyle name="Normal 4 18" xfId="24530"/>
    <cellStyle name="Normal 4 18 2" xfId="45685"/>
    <cellStyle name="Normal 4 19" xfId="24531"/>
    <cellStyle name="Normal 4 19 2" xfId="45686"/>
    <cellStyle name="Normal 4 2" xfId="297"/>
    <cellStyle name="Normal 4 2 10" xfId="24532"/>
    <cellStyle name="Normal 4 2 11" xfId="24533"/>
    <cellStyle name="Normal 4 2 12" xfId="24534"/>
    <cellStyle name="Normal 4 2 13" xfId="24535"/>
    <cellStyle name="Normal 4 2 14" xfId="24536"/>
    <cellStyle name="Normal 4 2 15" xfId="24537"/>
    <cellStyle name="Normal 4 2 16" xfId="24538"/>
    <cellStyle name="Normal 4 2 17" xfId="24539"/>
    <cellStyle name="Normal 4 2 18" xfId="24540"/>
    <cellStyle name="Normal 4 2 19" xfId="24541"/>
    <cellStyle name="Normal 4 2 2" xfId="572"/>
    <cellStyle name="Normal 4 2 2 10" xfId="24542"/>
    <cellStyle name="Normal 4 2 2 11" xfId="24543"/>
    <cellStyle name="Normal 4 2 2 12" xfId="24544"/>
    <cellStyle name="Normal 4 2 2 13" xfId="24545"/>
    <cellStyle name="Normal 4 2 2 14" xfId="24546"/>
    <cellStyle name="Normal 4 2 2 15" xfId="24547"/>
    <cellStyle name="Normal 4 2 2 16" xfId="24548"/>
    <cellStyle name="Normal 4 2 2 17" xfId="24549"/>
    <cellStyle name="Normal 4 2 2 18" xfId="24550"/>
    <cellStyle name="Normal 4 2 2 19" xfId="24551"/>
    <cellStyle name="Normal 4 2 2 2" xfId="2462"/>
    <cellStyle name="Normal 4 2 2 2 10" xfId="24553"/>
    <cellStyle name="Normal 4 2 2 2 11" xfId="24554"/>
    <cellStyle name="Normal 4 2 2 2 12" xfId="24555"/>
    <cellStyle name="Normal 4 2 2 2 13" xfId="24556"/>
    <cellStyle name="Normal 4 2 2 2 14" xfId="24557"/>
    <cellStyle name="Normal 4 2 2 2 15" xfId="24558"/>
    <cellStyle name="Normal 4 2 2 2 16" xfId="24559"/>
    <cellStyle name="Normal 4 2 2 2 17" xfId="24560"/>
    <cellStyle name="Normal 4 2 2 2 18" xfId="24561"/>
    <cellStyle name="Normal 4 2 2 2 19" xfId="24562"/>
    <cellStyle name="Normal 4 2 2 2 2" xfId="24563"/>
    <cellStyle name="Normal 4 2 2 2 2 10" xfId="24564"/>
    <cellStyle name="Normal 4 2 2 2 2 11" xfId="24565"/>
    <cellStyle name="Normal 4 2 2 2 2 12" xfId="24566"/>
    <cellStyle name="Normal 4 2 2 2 2 13" xfId="24567"/>
    <cellStyle name="Normal 4 2 2 2 2 14" xfId="24568"/>
    <cellStyle name="Normal 4 2 2 2 2 15" xfId="24569"/>
    <cellStyle name="Normal 4 2 2 2 2 16" xfId="24570"/>
    <cellStyle name="Normal 4 2 2 2 2 17" xfId="24571"/>
    <cellStyle name="Normal 4 2 2 2 2 18" xfId="24572"/>
    <cellStyle name="Normal 4 2 2 2 2 19" xfId="24573"/>
    <cellStyle name="Normal 4 2 2 2 2 2" xfId="24574"/>
    <cellStyle name="Normal 4 2 2 2 2 20" xfId="24575"/>
    <cellStyle name="Normal 4 2 2 2 2 21" xfId="24576"/>
    <cellStyle name="Normal 4 2 2 2 2 22" xfId="24577"/>
    <cellStyle name="Normal 4 2 2 2 2 23" xfId="24578"/>
    <cellStyle name="Normal 4 2 2 2 2 24" xfId="24579"/>
    <cellStyle name="Normal 4 2 2 2 2 25" xfId="24580"/>
    <cellStyle name="Normal 4 2 2 2 2 26" xfId="24581"/>
    <cellStyle name="Normal 4 2 2 2 2 3" xfId="24582"/>
    <cellStyle name="Normal 4 2 2 2 2 4" xfId="24583"/>
    <cellStyle name="Normal 4 2 2 2 2 5" xfId="24584"/>
    <cellStyle name="Normal 4 2 2 2 2 6" xfId="24585"/>
    <cellStyle name="Normal 4 2 2 2 2 7" xfId="24586"/>
    <cellStyle name="Normal 4 2 2 2 2 8" xfId="24587"/>
    <cellStyle name="Normal 4 2 2 2 2 9" xfId="24588"/>
    <cellStyle name="Normal 4 2 2 2 20" xfId="24589"/>
    <cellStyle name="Normal 4 2 2 2 21" xfId="24590"/>
    <cellStyle name="Normal 4 2 2 2 22" xfId="24591"/>
    <cellStyle name="Normal 4 2 2 2 23" xfId="24592"/>
    <cellStyle name="Normal 4 2 2 2 24" xfId="24593"/>
    <cellStyle name="Normal 4 2 2 2 25" xfId="24594"/>
    <cellStyle name="Normal 4 2 2 2 26" xfId="24595"/>
    <cellStyle name="Normal 4 2 2 2 27" xfId="24552"/>
    <cellStyle name="Normal 4 2 2 2 3" xfId="24596"/>
    <cellStyle name="Normal 4 2 2 2 4" xfId="24597"/>
    <cellStyle name="Normal 4 2 2 2 5" xfId="24598"/>
    <cellStyle name="Normal 4 2 2 2 6" xfId="24599"/>
    <cellStyle name="Normal 4 2 2 2 7" xfId="24600"/>
    <cellStyle name="Normal 4 2 2 2 8" xfId="24601"/>
    <cellStyle name="Normal 4 2 2 2 9" xfId="24602"/>
    <cellStyle name="Normal 4 2 2 20" xfId="24603"/>
    <cellStyle name="Normal 4 2 2 21" xfId="24604"/>
    <cellStyle name="Normal 4 2 2 22" xfId="24605"/>
    <cellStyle name="Normal 4 2 2 23" xfId="24606"/>
    <cellStyle name="Normal 4 2 2 24" xfId="24607"/>
    <cellStyle name="Normal 4 2 2 25" xfId="24608"/>
    <cellStyle name="Normal 4 2 2 26" xfId="24609"/>
    <cellStyle name="Normal 4 2 2 27" xfId="24610"/>
    <cellStyle name="Normal 4 2 2 3" xfId="24611"/>
    <cellStyle name="Normal 4 2 2 4" xfId="24612"/>
    <cellStyle name="Normal 4 2 2 5" xfId="24613"/>
    <cellStyle name="Normal 4 2 2 6" xfId="24614"/>
    <cellStyle name="Normal 4 2 2 7" xfId="24615"/>
    <cellStyle name="Normal 4 2 2 8" xfId="24616"/>
    <cellStyle name="Normal 4 2 2 9" xfId="24617"/>
    <cellStyle name="Normal 4 2 20" xfId="24618"/>
    <cellStyle name="Normal 4 2 21" xfId="24619"/>
    <cellStyle name="Normal 4 2 22" xfId="24620"/>
    <cellStyle name="Normal 4 2 23" xfId="24621"/>
    <cellStyle name="Normal 4 2 24" xfId="24622"/>
    <cellStyle name="Normal 4 2 25" xfId="24623"/>
    <cellStyle name="Normal 4 2 26" xfId="24624"/>
    <cellStyle name="Normal 4 2 27" xfId="24625"/>
    <cellStyle name="Normal 4 2 28" xfId="24626"/>
    <cellStyle name="Normal 4 2 29" xfId="24627"/>
    <cellStyle name="Normal 4 2 3" xfId="573"/>
    <cellStyle name="Normal 4 2 3 2" xfId="24628"/>
    <cellStyle name="Normal 4 2 30" xfId="2735"/>
    <cellStyle name="Normal 4 2 31" xfId="49774"/>
    <cellStyle name="Normal 4 2 4" xfId="574"/>
    <cellStyle name="Normal 4 2 4 2" xfId="24630"/>
    <cellStyle name="Normal 4 2 4 3" xfId="24631"/>
    <cellStyle name="Normal 4 2 4 4" xfId="24632"/>
    <cellStyle name="Normal 4 2 4 5" xfId="24633"/>
    <cellStyle name="Normal 4 2 4 6" xfId="24634"/>
    <cellStyle name="Normal 4 2 4 7" xfId="24629"/>
    <cellStyle name="Normal 4 2 5" xfId="575"/>
    <cellStyle name="Normal 4 2 5 2" xfId="24635"/>
    <cellStyle name="Normal 4 2 6" xfId="2461"/>
    <cellStyle name="Normal 4 2 6 2" xfId="24636"/>
    <cellStyle name="Normal 4 2 7" xfId="24637"/>
    <cellStyle name="Normal 4 2 8" xfId="24638"/>
    <cellStyle name="Normal 4 2 9" xfId="24639"/>
    <cellStyle name="Normal 4 2_5.2" xfId="45687"/>
    <cellStyle name="Normal 4 20" xfId="24640"/>
    <cellStyle name="Normal 4 20 2" xfId="45688"/>
    <cellStyle name="Normal 4 21" xfId="24641"/>
    <cellStyle name="Normal 4 21 2" xfId="45689"/>
    <cellStyle name="Normal 4 22" xfId="24642"/>
    <cellStyle name="Normal 4 22 2" xfId="45690"/>
    <cellStyle name="Normal 4 23" xfId="24643"/>
    <cellStyle name="Normal 4 23 2" xfId="45691"/>
    <cellStyle name="Normal 4 24" xfId="24644"/>
    <cellStyle name="Normal 4 24 2" xfId="45692"/>
    <cellStyle name="Normal 4 25" xfId="24645"/>
    <cellStyle name="Normal 4 25 2" xfId="45693"/>
    <cellStyle name="Normal 4 26" xfId="24646"/>
    <cellStyle name="Normal 4 26 2" xfId="45694"/>
    <cellStyle name="Normal 4 27" xfId="2565"/>
    <cellStyle name="Normal 4 27 2" xfId="45695"/>
    <cellStyle name="Normal 4 28" xfId="24647"/>
    <cellStyle name="Normal 4 28 2" xfId="45696"/>
    <cellStyle name="Normal 4 29" xfId="24648"/>
    <cellStyle name="Normal 4 29 2" xfId="45697"/>
    <cellStyle name="Normal 4 3" xfId="712"/>
    <cellStyle name="Normal 4 3 10" xfId="24649"/>
    <cellStyle name="Normal 4 3 10 2" xfId="24650"/>
    <cellStyle name="Normal 4 3 10 3" xfId="24651"/>
    <cellStyle name="Normal 4 3 10 4" xfId="37954"/>
    <cellStyle name="Normal 4 3 11" xfId="24652"/>
    <cellStyle name="Normal 4 3 12" xfId="24653"/>
    <cellStyle name="Normal 4 3 13" xfId="24654"/>
    <cellStyle name="Normal 4 3 14" xfId="24655"/>
    <cellStyle name="Normal 4 3 15" xfId="24656"/>
    <cellStyle name="Normal 4 3 16" xfId="24657"/>
    <cellStyle name="Normal 4 3 17" xfId="24658"/>
    <cellStyle name="Normal 4 3 18" xfId="24659"/>
    <cellStyle name="Normal 4 3 19" xfId="24660"/>
    <cellStyle name="Normal 4 3 2" xfId="2001"/>
    <cellStyle name="Normal 4 3 2 10" xfId="24662"/>
    <cellStyle name="Normal 4 3 2 11" xfId="24663"/>
    <cellStyle name="Normal 4 3 2 12" xfId="24664"/>
    <cellStyle name="Normal 4 3 2 13" xfId="24665"/>
    <cellStyle name="Normal 4 3 2 14" xfId="24666"/>
    <cellStyle name="Normal 4 3 2 15" xfId="24667"/>
    <cellStyle name="Normal 4 3 2 16" xfId="24668"/>
    <cellStyle name="Normal 4 3 2 17" xfId="24669"/>
    <cellStyle name="Normal 4 3 2 18" xfId="24670"/>
    <cellStyle name="Normal 4 3 2 19" xfId="24671"/>
    <cellStyle name="Normal 4 3 2 2" xfId="24672"/>
    <cellStyle name="Normal 4 3 2 20" xfId="24673"/>
    <cellStyle name="Normal 4 3 2 21" xfId="24674"/>
    <cellStyle name="Normal 4 3 2 22" xfId="24675"/>
    <cellStyle name="Normal 4 3 2 23" xfId="24676"/>
    <cellStyle name="Normal 4 3 2 24" xfId="24677"/>
    <cellStyle name="Normal 4 3 2 25" xfId="24678"/>
    <cellStyle name="Normal 4 3 2 26" xfId="24679"/>
    <cellStyle name="Normal 4 3 2 27" xfId="24661"/>
    <cellStyle name="Normal 4 3 2 28" xfId="45698"/>
    <cellStyle name="Normal 4 3 2 3" xfId="24680"/>
    <cellStyle name="Normal 4 3 2 4" xfId="24681"/>
    <cellStyle name="Normal 4 3 2 5" xfId="24682"/>
    <cellStyle name="Normal 4 3 2 6" xfId="24683"/>
    <cellStyle name="Normal 4 3 2 7" xfId="24684"/>
    <cellStyle name="Normal 4 3 2 8" xfId="24685"/>
    <cellStyle name="Normal 4 3 2 9" xfId="24686"/>
    <cellStyle name="Normal 4 3 20" xfId="24687"/>
    <cellStyle name="Normal 4 3 21" xfId="24688"/>
    <cellStyle name="Normal 4 3 22" xfId="24689"/>
    <cellStyle name="Normal 4 3 23" xfId="24690"/>
    <cellStyle name="Normal 4 3 24" xfId="24691"/>
    <cellStyle name="Normal 4 3 25" xfId="24692"/>
    <cellStyle name="Normal 4 3 26" xfId="24693"/>
    <cellStyle name="Normal 4 3 27" xfId="24694"/>
    <cellStyle name="Normal 4 3 27 2" xfId="24695"/>
    <cellStyle name="Normal 4 3 28" xfId="24696"/>
    <cellStyle name="Normal 4 3 29" xfId="2736"/>
    <cellStyle name="Normal 4 3 3" xfId="2002"/>
    <cellStyle name="Normal 4 3 3 2" xfId="24697"/>
    <cellStyle name="Normal 4 3 30" xfId="42284"/>
    <cellStyle name="Normal 4 3 31" xfId="42489"/>
    <cellStyle name="Normal 4 3 32" xfId="42579"/>
    <cellStyle name="Normal 4 3 4" xfId="24698"/>
    <cellStyle name="Normal 4 3 4 2" xfId="37016"/>
    <cellStyle name="Normal 4 3 5" xfId="24699"/>
    <cellStyle name="Normal 4 3 5 2" xfId="37531"/>
    <cellStyle name="Normal 4 3 6" xfId="24700"/>
    <cellStyle name="Normal 4 3 6 2" xfId="36916"/>
    <cellStyle name="Normal 4 3 7" xfId="24701"/>
    <cellStyle name="Normal 4 3 7 2" xfId="36519"/>
    <cellStyle name="Normal 4 3 8" xfId="24702"/>
    <cellStyle name="Normal 4 3 8 2" xfId="37364"/>
    <cellStyle name="Normal 4 3 9" xfId="24703"/>
    <cellStyle name="Normal 4 3 9 2" xfId="39615"/>
    <cellStyle name="Normal 4 30" xfId="24704"/>
    <cellStyle name="Normal 4 30 2" xfId="47660"/>
    <cellStyle name="Normal 4 31" xfId="24705"/>
    <cellStyle name="Normal 4 32" xfId="24706"/>
    <cellStyle name="Normal 4 33" xfId="24707"/>
    <cellStyle name="Normal 4 34" xfId="24708"/>
    <cellStyle name="Normal 4 35" xfId="24709"/>
    <cellStyle name="Normal 4 36" xfId="24710"/>
    <cellStyle name="Normal 4 37" xfId="24711"/>
    <cellStyle name="Normal 4 37 10" xfId="24712"/>
    <cellStyle name="Normal 4 37 11" xfId="24713"/>
    <cellStyle name="Normal 4 37 12" xfId="24714"/>
    <cellStyle name="Normal 4 37 13" xfId="24715"/>
    <cellStyle name="Normal 4 37 14" xfId="24716"/>
    <cellStyle name="Normal 4 37 15" xfId="24717"/>
    <cellStyle name="Normal 4 37 16" xfId="24718"/>
    <cellStyle name="Normal 4 37 17" xfId="24719"/>
    <cellStyle name="Normal 4 37 18" xfId="24720"/>
    <cellStyle name="Normal 4 37 19" xfId="24721"/>
    <cellStyle name="Normal 4 37 2" xfId="24722"/>
    <cellStyle name="Normal 4 37 20" xfId="24723"/>
    <cellStyle name="Normal 4 37 21" xfId="24724"/>
    <cellStyle name="Normal 4 37 22" xfId="24725"/>
    <cellStyle name="Normal 4 37 23" xfId="24726"/>
    <cellStyle name="Normal 4 37 24" xfId="24727"/>
    <cellStyle name="Normal 4 37 25" xfId="24728"/>
    <cellStyle name="Normal 4 37 26" xfId="24729"/>
    <cellStyle name="Normal 4 37 3" xfId="24730"/>
    <cellStyle name="Normal 4 37 4" xfId="24731"/>
    <cellStyle name="Normal 4 37 5" xfId="24732"/>
    <cellStyle name="Normal 4 37 6" xfId="24733"/>
    <cellStyle name="Normal 4 37 7" xfId="24734"/>
    <cellStyle name="Normal 4 37 8" xfId="24735"/>
    <cellStyle name="Normal 4 37 9" xfId="24736"/>
    <cellStyle name="Normal 4 38" xfId="24737"/>
    <cellStyle name="Normal 4 39" xfId="24738"/>
    <cellStyle name="Normal 4 4" xfId="2003"/>
    <cellStyle name="Normal 4 4 2" xfId="2004"/>
    <cellStyle name="Normal 4 4 2 2" xfId="24739"/>
    <cellStyle name="Normal 4 4 3" xfId="24740"/>
    <cellStyle name="Normal 4 4 4" xfId="24741"/>
    <cellStyle name="Normal 4 4 5" xfId="24742"/>
    <cellStyle name="Normal 4 4 6" xfId="48214"/>
    <cellStyle name="Normal 4 40" xfId="24743"/>
    <cellStyle name="Normal 4 41" xfId="24744"/>
    <cellStyle name="Normal 4 42" xfId="24745"/>
    <cellStyle name="Normal 4 43" xfId="24746"/>
    <cellStyle name="Normal 4 44" xfId="24747"/>
    <cellStyle name="Normal 4 45" xfId="24748"/>
    <cellStyle name="Normal 4 46" xfId="24749"/>
    <cellStyle name="Normal 4 47" xfId="24750"/>
    <cellStyle name="Normal 4 48" xfId="24751"/>
    <cellStyle name="Normal 4 49" xfId="24752"/>
    <cellStyle name="Normal 4 5" xfId="2005"/>
    <cellStyle name="Normal 4 5 2" xfId="24754"/>
    <cellStyle name="Normal 4 5 3" xfId="24753"/>
    <cellStyle name="Normal 4 5 4" xfId="45699"/>
    <cellStyle name="Normal 4 50" xfId="24755"/>
    <cellStyle name="Normal 4 51" xfId="24756"/>
    <cellStyle name="Normal 4 52" xfId="24757"/>
    <cellStyle name="Normal 4 53" xfId="24758"/>
    <cellStyle name="Normal 4 54" xfId="24759"/>
    <cellStyle name="Normal 4 55" xfId="24760"/>
    <cellStyle name="Normal 4 56" xfId="24761"/>
    <cellStyle name="Normal 4 57" xfId="24762"/>
    <cellStyle name="Normal 4 58" xfId="24763"/>
    <cellStyle name="Normal 4 59" xfId="24764"/>
    <cellStyle name="Normal 4 6" xfId="2006"/>
    <cellStyle name="Normal 4 6 2" xfId="24765"/>
    <cellStyle name="Normal 4 6 3" xfId="45700"/>
    <cellStyle name="Normal 4 60" xfId="24766"/>
    <cellStyle name="Normal 4 61" xfId="24767"/>
    <cellStyle name="Normal 4 62" xfId="24768"/>
    <cellStyle name="Normal 4 63" xfId="24769"/>
    <cellStyle name="Normal 4 64" xfId="24770"/>
    <cellStyle name="Normal 4 65" xfId="24771"/>
    <cellStyle name="Normal 4 66" xfId="24772"/>
    <cellStyle name="Normal 4 67" xfId="24773"/>
    <cellStyle name="Normal 4 68" xfId="24774"/>
    <cellStyle name="Normal 4 69" xfId="45680"/>
    <cellStyle name="Normal 4 7" xfId="24775"/>
    <cellStyle name="Normal 4 7 2" xfId="36419"/>
    <cellStyle name="Normal 4 70" xfId="47933"/>
    <cellStyle name="Normal 4 71" xfId="47934"/>
    <cellStyle name="Normal 4 72" xfId="48156"/>
    <cellStyle name="Normal 4 73" xfId="47945"/>
    <cellStyle name="Normal 4 74" xfId="47826"/>
    <cellStyle name="Normal 4 75" xfId="47832"/>
    <cellStyle name="Normal 4 76" xfId="49279"/>
    <cellStyle name="Normal 4 77" xfId="49484"/>
    <cellStyle name="Normal 4 78" xfId="49697"/>
    <cellStyle name="Normal 4 79" xfId="49710"/>
    <cellStyle name="Normal 4 8" xfId="24776"/>
    <cellStyle name="Normal 4 8 2" xfId="37115"/>
    <cellStyle name="Normal 4 80" xfId="49688"/>
    <cellStyle name="Normal 4 81" xfId="49707"/>
    <cellStyle name="Normal 4 82" xfId="49752"/>
    <cellStyle name="Normal 4 9" xfId="24777"/>
    <cellStyle name="Normal 4 9 2" xfId="24778"/>
    <cellStyle name="Normal 4 9 3" xfId="36548"/>
    <cellStyle name="Normal 4_1. AISF Accounts - Dec 2013" xfId="45701"/>
    <cellStyle name="Normal 40" xfId="576"/>
    <cellStyle name="Normal 40 10" xfId="48053"/>
    <cellStyle name="Normal 40 11" xfId="49535"/>
    <cellStyle name="Normal 40 2" xfId="2463"/>
    <cellStyle name="Normal 40 2 2" xfId="24780"/>
    <cellStyle name="Normal 40 2 3" xfId="24779"/>
    <cellStyle name="Normal 40 2 4" xfId="42272"/>
    <cellStyle name="Normal 40 2 5" xfId="42478"/>
    <cellStyle name="Normal 40 2 6" xfId="42568"/>
    <cellStyle name="Normal 40 2 7" xfId="42611"/>
    <cellStyle name="Normal 40 2 8" xfId="49782"/>
    <cellStyle name="Normal 40 3" xfId="24781"/>
    <cellStyle name="Normal 40 4" xfId="24782"/>
    <cellStyle name="Normal 40 5" xfId="2737"/>
    <cellStyle name="Normal 40 6" xfId="35589"/>
    <cellStyle name="Normal 40 7" xfId="42244"/>
    <cellStyle name="Normal 40 8" xfId="42453"/>
    <cellStyle name="Normal 40 9" xfId="42545"/>
    <cellStyle name="Normal 400" xfId="24783"/>
    <cellStyle name="Normal 401" xfId="24784"/>
    <cellStyle name="Normal 402" xfId="24785"/>
    <cellStyle name="Normal 403" xfId="24786"/>
    <cellStyle name="Normal 404" xfId="24787"/>
    <cellStyle name="Normal 405" xfId="24788"/>
    <cellStyle name="Normal 406" xfId="24789"/>
    <cellStyle name="Normal 407" xfId="24790"/>
    <cellStyle name="Normal 408" xfId="24791"/>
    <cellStyle name="Normal 409" xfId="24792"/>
    <cellStyle name="Normal 41" xfId="577"/>
    <cellStyle name="Normal 41 2" xfId="2464"/>
    <cellStyle name="Normal 41 2 2" xfId="24794"/>
    <cellStyle name="Normal 41 2 3" xfId="24793"/>
    <cellStyle name="Normal 41 2 4" xfId="45702"/>
    <cellStyle name="Normal 41 2 5" xfId="48254"/>
    <cellStyle name="Normal 41 3" xfId="24795"/>
    <cellStyle name="Normal 41 4" xfId="2738"/>
    <cellStyle name="Normal 41 5" xfId="35592"/>
    <cellStyle name="Normal 41 6" xfId="42269"/>
    <cellStyle name="Normal 41 7" xfId="48054"/>
    <cellStyle name="Normal 41 8" xfId="49536"/>
    <cellStyle name="Normal 410" xfId="24796"/>
    <cellStyle name="Normal 411" xfId="24797"/>
    <cellStyle name="Normal 412" xfId="24798"/>
    <cellStyle name="Normal 413" xfId="24799"/>
    <cellStyle name="Normal 414" xfId="24800"/>
    <cellStyle name="Normal 415" xfId="24801"/>
    <cellStyle name="Normal 416" xfId="24802"/>
    <cellStyle name="Normal 417" xfId="24803"/>
    <cellStyle name="Normal 418" xfId="24804"/>
    <cellStyle name="Normal 419" xfId="24805"/>
    <cellStyle name="Normal 42" xfId="578"/>
    <cellStyle name="Normal 42 10" xfId="49537"/>
    <cellStyle name="Normal 42 2" xfId="2465"/>
    <cellStyle name="Normal 42 2 2" xfId="24807"/>
    <cellStyle name="Normal 42 2 3" xfId="24806"/>
    <cellStyle name="Normal 42 2 4" xfId="47736"/>
    <cellStyle name="Normal 42 2 5" xfId="48325"/>
    <cellStyle name="Normal 42 2 6" xfId="49633"/>
    <cellStyle name="Normal 42 3" xfId="24808"/>
    <cellStyle name="Normal 42 4" xfId="2739"/>
    <cellStyle name="Normal 42 5" xfId="35576"/>
    <cellStyle name="Normal 42 6" xfId="42278"/>
    <cellStyle name="Normal 42 7" xfId="42484"/>
    <cellStyle name="Normal 42 8" xfId="42574"/>
    <cellStyle name="Normal 42 9" xfId="48055"/>
    <cellStyle name="Normal 420" xfId="24809"/>
    <cellStyle name="Normal 421" xfId="24810"/>
    <cellStyle name="Normal 422" xfId="24811"/>
    <cellStyle name="Normal 423" xfId="24812"/>
    <cellStyle name="Normal 424" xfId="24813"/>
    <cellStyle name="Normal 425" xfId="24814"/>
    <cellStyle name="Normal 426" xfId="24815"/>
    <cellStyle name="Normal 427" xfId="24816"/>
    <cellStyle name="Normal 428" xfId="24817"/>
    <cellStyle name="Normal 429" xfId="24818"/>
    <cellStyle name="Normal 43" xfId="579"/>
    <cellStyle name="Normal 43 10" xfId="49538"/>
    <cellStyle name="Normal 43 2" xfId="2466"/>
    <cellStyle name="Normal 43 2 2" xfId="24820"/>
    <cellStyle name="Normal 43 2 3" xfId="24819"/>
    <cellStyle name="Normal 43 2 4" xfId="47746"/>
    <cellStyle name="Normal 43 2 5" xfId="48326"/>
    <cellStyle name="Normal 43 2 6" xfId="49634"/>
    <cellStyle name="Normal 43 3" xfId="24821"/>
    <cellStyle name="Normal 43 4" xfId="2740"/>
    <cellStyle name="Normal 43 5" xfId="35575"/>
    <cellStyle name="Normal 43 6" xfId="42282"/>
    <cellStyle name="Normal 43 7" xfId="42487"/>
    <cellStyle name="Normal 43 8" xfId="42577"/>
    <cellStyle name="Normal 43 9" xfId="48056"/>
    <cellStyle name="Normal 430" xfId="24822"/>
    <cellStyle name="Normal 431" xfId="24823"/>
    <cellStyle name="Normal 432" xfId="24824"/>
    <cellStyle name="Normal 433" xfId="24825"/>
    <cellStyle name="Normal 434" xfId="24826"/>
    <cellStyle name="Normal 435" xfId="24827"/>
    <cellStyle name="Normal 436" xfId="24828"/>
    <cellStyle name="Normal 437" xfId="24829"/>
    <cellStyle name="Normal 438" xfId="24830"/>
    <cellStyle name="Normal 439" xfId="24831"/>
    <cellStyle name="Normal 44" xfId="580"/>
    <cellStyle name="Normal 44 10" xfId="48057"/>
    <cellStyle name="Normal 44 11" xfId="49539"/>
    <cellStyle name="Normal 44 2" xfId="2467"/>
    <cellStyle name="Normal 44 2 2" xfId="24833"/>
    <cellStyle name="Normal 44 2 3" xfId="24832"/>
    <cellStyle name="Normal 44 2 4" xfId="47790"/>
    <cellStyle name="Normal 44 2 5" xfId="48328"/>
    <cellStyle name="Normal 44 2 6" xfId="49636"/>
    <cellStyle name="Normal 44 3" xfId="24834"/>
    <cellStyle name="Normal 44 3 2" xfId="48247"/>
    <cellStyle name="Normal 44 3 2 2" xfId="48346"/>
    <cellStyle name="Normal 44 3 2 2 2" xfId="49653"/>
    <cellStyle name="Normal 44 3 2 3" xfId="49591"/>
    <cellStyle name="Normal 44 3 3" xfId="48278"/>
    <cellStyle name="Normal 44 3 4" xfId="49600"/>
    <cellStyle name="Normal 44 4" xfId="2741"/>
    <cellStyle name="Normal 44 5" xfId="35585"/>
    <cellStyle name="Normal 44 6" xfId="41975"/>
    <cellStyle name="Normal 44 7" xfId="42288"/>
    <cellStyle name="Normal 44 8" xfId="42492"/>
    <cellStyle name="Normal 44 9" xfId="42581"/>
    <cellStyle name="Normal 440" xfId="24835"/>
    <cellStyle name="Normal 441" xfId="24836"/>
    <cellStyle name="Normal 442" xfId="24837"/>
    <cellStyle name="Normal 443" xfId="24838"/>
    <cellStyle name="Normal 444" xfId="24839"/>
    <cellStyle name="Normal 445" xfId="24840"/>
    <cellStyle name="Normal 446" xfId="24841"/>
    <cellStyle name="Normal 447" xfId="24842"/>
    <cellStyle name="Normal 448" xfId="24843"/>
    <cellStyle name="Normal 449" xfId="24844"/>
    <cellStyle name="Normal 45" xfId="581"/>
    <cellStyle name="Normal 45 10" xfId="49540"/>
    <cellStyle name="Normal 45 11" xfId="49759"/>
    <cellStyle name="Normal 45 2" xfId="2468"/>
    <cellStyle name="Normal 45 2 2" xfId="24846"/>
    <cellStyle name="Normal 45 2 3" xfId="24845"/>
    <cellStyle name="Normal 45 2 4" xfId="45703"/>
    <cellStyle name="Normal 45 2 5" xfId="48284"/>
    <cellStyle name="Normal 45 3" xfId="24847"/>
    <cellStyle name="Normal 45 3 2" xfId="45704"/>
    <cellStyle name="Normal 45 4" xfId="2742"/>
    <cellStyle name="Normal 45 4 2" xfId="45705"/>
    <cellStyle name="Normal 45 5" xfId="35588"/>
    <cellStyle name="Normal 45 6" xfId="42297"/>
    <cellStyle name="Normal 45 7" xfId="42497"/>
    <cellStyle name="Normal 45 8" xfId="42586"/>
    <cellStyle name="Normal 45 9" xfId="48058"/>
    <cellStyle name="Normal 450" xfId="24848"/>
    <cellStyle name="Normal 451" xfId="24849"/>
    <cellStyle name="Normal 452" xfId="24850"/>
    <cellStyle name="Normal 453" xfId="24851"/>
    <cellStyle name="Normal 454" xfId="24852"/>
    <cellStyle name="Normal 455" xfId="24853"/>
    <cellStyle name="Normal 456" xfId="24854"/>
    <cellStyle name="Normal 456 2" xfId="24855"/>
    <cellStyle name="Normal 457" xfId="24856"/>
    <cellStyle name="Normal 458" xfId="24857"/>
    <cellStyle name="Normal 459" xfId="24858"/>
    <cellStyle name="Normal 459 2" xfId="24859"/>
    <cellStyle name="Normal 46" xfId="582"/>
    <cellStyle name="Normal 46 2" xfId="2007"/>
    <cellStyle name="Normal 46 2 2" xfId="24861"/>
    <cellStyle name="Normal 46 2 3" xfId="24860"/>
    <cellStyle name="Normal 46 2 4" xfId="45706"/>
    <cellStyle name="Normal 46 2 5" xfId="48329"/>
    <cellStyle name="Normal 46 2 6" xfId="49637"/>
    <cellStyle name="Normal 46 3" xfId="2469"/>
    <cellStyle name="Normal 46 3 2" xfId="24862"/>
    <cellStyle name="Normal 46 3 3" xfId="45707"/>
    <cellStyle name="Normal 46 4" xfId="2743"/>
    <cellStyle name="Normal 46 4 2" xfId="45708"/>
    <cellStyle name="Normal 46 5" xfId="48059"/>
    <cellStyle name="Normal 46 6" xfId="49541"/>
    <cellStyle name="Normal 460" xfId="24863"/>
    <cellStyle name="Normal 461" xfId="24864"/>
    <cellStyle name="Normal 462" xfId="24865"/>
    <cellStyle name="Normal 463" xfId="24866"/>
    <cellStyle name="Normal 464" xfId="24867"/>
    <cellStyle name="Normal 464 2" xfId="24868"/>
    <cellStyle name="Normal 465" xfId="2862"/>
    <cellStyle name="Normal 466" xfId="24869"/>
    <cellStyle name="Normal 467" xfId="24870"/>
    <cellStyle name="Normal 468" xfId="24871"/>
    <cellStyle name="Normal 469" xfId="2583"/>
    <cellStyle name="Normal 47" xfId="583"/>
    <cellStyle name="Normal 47 2" xfId="2008"/>
    <cellStyle name="Normal 47 2 2" xfId="24873"/>
    <cellStyle name="Normal 47 2 3" xfId="24872"/>
    <cellStyle name="Normal 47 2 4" xfId="45709"/>
    <cellStyle name="Normal 47 2 5" xfId="48330"/>
    <cellStyle name="Normal 47 2 6" xfId="49638"/>
    <cellStyle name="Normal 47 3" xfId="2470"/>
    <cellStyle name="Normal 47 3 2" xfId="24874"/>
    <cellStyle name="Normal 47 4" xfId="2744"/>
    <cellStyle name="Normal 47 5" xfId="42267"/>
    <cellStyle name="Normal 47 6" xfId="42476"/>
    <cellStyle name="Normal 47 7" xfId="42566"/>
    <cellStyle name="Normal 47 8" xfId="48060"/>
    <cellStyle name="Normal 47 9" xfId="49542"/>
    <cellStyle name="Normal 470" xfId="35528"/>
    <cellStyle name="Normal 471" xfId="41980"/>
    <cellStyle name="Normal 472" xfId="41982"/>
    <cellStyle name="Normal 473" xfId="42098"/>
    <cellStyle name="Normal 474" xfId="42265"/>
    <cellStyle name="Normal 475" xfId="42312"/>
    <cellStyle name="Normal 476" xfId="42334"/>
    <cellStyle name="Normal 477" xfId="42002"/>
    <cellStyle name="Normal 478" xfId="42369"/>
    <cellStyle name="Normal 479" xfId="42410"/>
    <cellStyle name="Normal 48" xfId="584"/>
    <cellStyle name="Normal 48 10" xfId="37021"/>
    <cellStyle name="Normal 48 11" xfId="36707"/>
    <cellStyle name="Normal 48 12" xfId="37044"/>
    <cellStyle name="Normal 48 13" xfId="37983"/>
    <cellStyle name="Normal 48 14" xfId="37384"/>
    <cellStyle name="Normal 48 15" xfId="37132"/>
    <cellStyle name="Normal 48 16" xfId="37456"/>
    <cellStyle name="Normal 48 17" xfId="40739"/>
    <cellStyle name="Normal 48 18" xfId="41355"/>
    <cellStyle name="Normal 48 19" xfId="35581"/>
    <cellStyle name="Normal 48 2" xfId="2009"/>
    <cellStyle name="Normal 48 2 10" xfId="39303"/>
    <cellStyle name="Normal 48 2 11" xfId="39187"/>
    <cellStyle name="Normal 48 2 12" xfId="40753"/>
    <cellStyle name="Normal 48 2 13" xfId="41369"/>
    <cellStyle name="Normal 48 2 14" xfId="35632"/>
    <cellStyle name="Normal 48 2 15" xfId="45710"/>
    <cellStyle name="Normal 48 2 16" xfId="48313"/>
    <cellStyle name="Normal 48 2 2" xfId="2010"/>
    <cellStyle name="Normal 48 2 2 10" xfId="40479"/>
    <cellStyle name="Normal 48 2 2 11" xfId="40807"/>
    <cellStyle name="Normal 48 2 2 12" xfId="41423"/>
    <cellStyle name="Normal 48 2 2 13" xfId="35771"/>
    <cellStyle name="Normal 48 2 2 2" xfId="2011"/>
    <cellStyle name="Normal 48 2 2 2 10" xfId="40973"/>
    <cellStyle name="Normal 48 2 2 2 11" xfId="41589"/>
    <cellStyle name="Normal 48 2 2 2 12" xfId="35963"/>
    <cellStyle name="Normal 48 2 2 2 2" xfId="36270"/>
    <cellStyle name="Normal 48 2 2 2 2 2" xfId="41280"/>
    <cellStyle name="Normal 48 2 2 2 2 3" xfId="41914"/>
    <cellStyle name="Normal 48 2 2 2 3" xfId="37849"/>
    <cellStyle name="Normal 48 2 2 2 4" xfId="38434"/>
    <cellStyle name="Normal 48 2 2 2 5" xfId="38957"/>
    <cellStyle name="Normal 48 2 2 2 6" xfId="39459"/>
    <cellStyle name="Normal 48 2 2 2 7" xfId="39920"/>
    <cellStyle name="Normal 48 2 2 2 8" xfId="40337"/>
    <cellStyle name="Normal 48 2 2 2 9" xfId="40687"/>
    <cellStyle name="Normal 48 2 2 3" xfId="24876"/>
    <cellStyle name="Normal 48 2 2 3 10" xfId="41915"/>
    <cellStyle name="Normal 48 2 2 3 11" xfId="36104"/>
    <cellStyle name="Normal 48 2 2 3 2" xfId="37990"/>
    <cellStyle name="Normal 48 2 2 3 3" xfId="38553"/>
    <cellStyle name="Normal 48 2 2 3 4" xfId="39077"/>
    <cellStyle name="Normal 48 2 2 3 5" xfId="39556"/>
    <cellStyle name="Normal 48 2 2 3 6" xfId="40009"/>
    <cellStyle name="Normal 48 2 2 3 7" xfId="40398"/>
    <cellStyle name="Normal 48 2 2 3 8" xfId="40722"/>
    <cellStyle name="Normal 48 2 2 3 9" xfId="41114"/>
    <cellStyle name="Normal 48 2 2 4" xfId="37607"/>
    <cellStyle name="Normal 48 2 2 5" xfId="38204"/>
    <cellStyle name="Normal 48 2 2 6" xfId="38728"/>
    <cellStyle name="Normal 48 2 2 7" xfId="39235"/>
    <cellStyle name="Normal 48 2 2 8" xfId="39706"/>
    <cellStyle name="Normal 48 2 2 9" xfId="40127"/>
    <cellStyle name="Normal 48 2 3" xfId="2012"/>
    <cellStyle name="Normal 48 2 3 10" xfId="40920"/>
    <cellStyle name="Normal 48 2 3 11" xfId="41536"/>
    <cellStyle name="Normal 48 2 3 12" xfId="35910"/>
    <cellStyle name="Normal 48 2 3 2" xfId="36217"/>
    <cellStyle name="Normal 48 2 3 2 2" xfId="41227"/>
    <cellStyle name="Normal 48 2 3 2 3" xfId="41916"/>
    <cellStyle name="Normal 48 2 3 3" xfId="37506"/>
    <cellStyle name="Normal 48 2 3 4" xfId="38110"/>
    <cellStyle name="Normal 48 2 3 5" xfId="38633"/>
    <cellStyle name="Normal 48 2 3 6" xfId="39150"/>
    <cellStyle name="Normal 48 2 3 7" xfId="39626"/>
    <cellStyle name="Normal 48 2 3 8" xfId="40055"/>
    <cellStyle name="Normal 48 2 3 9" xfId="40425"/>
    <cellStyle name="Normal 48 2 4" xfId="24875"/>
    <cellStyle name="Normal 48 2 4 10" xfId="41917"/>
    <cellStyle name="Normal 48 2 4 11" xfId="36051"/>
    <cellStyle name="Normal 48 2 4 2" xfId="37848"/>
    <cellStyle name="Normal 48 2 4 3" xfId="38433"/>
    <cellStyle name="Normal 48 2 4 4" xfId="38956"/>
    <cellStyle name="Normal 48 2 4 5" xfId="39458"/>
    <cellStyle name="Normal 48 2 4 6" xfId="39919"/>
    <cellStyle name="Normal 48 2 4 7" xfId="40336"/>
    <cellStyle name="Normal 48 2 4 8" xfId="40686"/>
    <cellStyle name="Normal 48 2 4 9" xfId="41061"/>
    <cellStyle name="Normal 48 2 5" xfId="37188"/>
    <cellStyle name="Normal 48 2 6" xfId="37357"/>
    <cellStyle name="Normal 48 2 7" xfId="36581"/>
    <cellStyle name="Normal 48 2 8" xfId="38463"/>
    <cellStyle name="Normal 48 2 9" xfId="38986"/>
    <cellStyle name="Normal 48 20" xfId="48061"/>
    <cellStyle name="Normal 48 21" xfId="49543"/>
    <cellStyle name="Normal 48 3" xfId="2013"/>
    <cellStyle name="Normal 48 3 10" xfId="40094"/>
    <cellStyle name="Normal 48 3 11" xfId="40830"/>
    <cellStyle name="Normal 48 3 12" xfId="41446"/>
    <cellStyle name="Normal 48 3 13" xfId="35801"/>
    <cellStyle name="Normal 48 3 2" xfId="2014"/>
    <cellStyle name="Normal 48 3 2 10" xfId="40996"/>
    <cellStyle name="Normal 48 3 2 11" xfId="41612"/>
    <cellStyle name="Normal 48 3 2 12" xfId="35986"/>
    <cellStyle name="Normal 48 3 2 2" xfId="36293"/>
    <cellStyle name="Normal 48 3 2 2 2" xfId="41303"/>
    <cellStyle name="Normal 48 3 2 2 3" xfId="41918"/>
    <cellStyle name="Normal 48 3 2 3" xfId="37630"/>
    <cellStyle name="Normal 48 3 2 4" xfId="38227"/>
    <cellStyle name="Normal 48 3 2 5" xfId="38751"/>
    <cellStyle name="Normal 48 3 2 6" xfId="39258"/>
    <cellStyle name="Normal 48 3 2 7" xfId="39729"/>
    <cellStyle name="Normal 48 3 2 8" xfId="40150"/>
    <cellStyle name="Normal 48 3 2 9" xfId="40502"/>
    <cellStyle name="Normal 48 3 3" xfId="24877"/>
    <cellStyle name="Normal 48 3 3 10" xfId="41919"/>
    <cellStyle name="Normal 48 3 3 11" xfId="36127"/>
    <cellStyle name="Normal 48 3 3 2" xfId="37850"/>
    <cellStyle name="Normal 48 3 3 3" xfId="38435"/>
    <cellStyle name="Normal 48 3 3 4" xfId="38958"/>
    <cellStyle name="Normal 48 3 3 5" xfId="39460"/>
    <cellStyle name="Normal 48 3 3 6" xfId="39921"/>
    <cellStyle name="Normal 48 3 3 7" xfId="40338"/>
    <cellStyle name="Normal 48 3 3 8" xfId="40688"/>
    <cellStyle name="Normal 48 3 3 9" xfId="41137"/>
    <cellStyle name="Normal 48 3 4" xfId="37229"/>
    <cellStyle name="Normal 48 3 5" xfId="36767"/>
    <cellStyle name="Normal 48 3 6" xfId="37397"/>
    <cellStyle name="Normal 48 3 7" xfId="38516"/>
    <cellStyle name="Normal 48 3 8" xfId="37139"/>
    <cellStyle name="Normal 48 3 9" xfId="38676"/>
    <cellStyle name="Normal 48 4" xfId="2015"/>
    <cellStyle name="Normal 48 4 10" xfId="37913"/>
    <cellStyle name="Normal 48 4 11" xfId="40844"/>
    <cellStyle name="Normal 48 4 12" xfId="41460"/>
    <cellStyle name="Normal 48 4 13" xfId="35818"/>
    <cellStyle name="Normal 48 4 2" xfId="2016"/>
    <cellStyle name="Normal 48 4 2 10" xfId="41010"/>
    <cellStyle name="Normal 48 4 2 11" xfId="41626"/>
    <cellStyle name="Normal 48 4 2 12" xfId="36000"/>
    <cellStyle name="Normal 48 4 2 2" xfId="36307"/>
    <cellStyle name="Normal 48 4 2 2 2" xfId="41317"/>
    <cellStyle name="Normal 48 4 2 2 3" xfId="41920"/>
    <cellStyle name="Normal 48 4 2 3" xfId="37644"/>
    <cellStyle name="Normal 48 4 2 4" xfId="38241"/>
    <cellStyle name="Normal 48 4 2 5" xfId="38765"/>
    <cellStyle name="Normal 48 4 2 6" xfId="39272"/>
    <cellStyle name="Normal 48 4 2 7" xfId="39743"/>
    <cellStyle name="Normal 48 4 2 8" xfId="40164"/>
    <cellStyle name="Normal 48 4 2 9" xfId="40516"/>
    <cellStyle name="Normal 48 4 3" xfId="36141"/>
    <cellStyle name="Normal 48 4 3 10" xfId="41921"/>
    <cellStyle name="Normal 48 4 3 2" xfId="37851"/>
    <cellStyle name="Normal 48 4 3 3" xfId="38436"/>
    <cellStyle name="Normal 48 4 3 4" xfId="38959"/>
    <cellStyle name="Normal 48 4 3 5" xfId="39461"/>
    <cellStyle name="Normal 48 4 3 6" xfId="39922"/>
    <cellStyle name="Normal 48 4 3 7" xfId="40339"/>
    <cellStyle name="Normal 48 4 3 8" xfId="40689"/>
    <cellStyle name="Normal 48 4 3 9" xfId="41151"/>
    <cellStyle name="Normal 48 4 4" xfId="37253"/>
    <cellStyle name="Normal 48 4 5" xfId="37345"/>
    <cellStyle name="Normal 48 4 6" xfId="37405"/>
    <cellStyle name="Normal 48 4 7" xfId="36970"/>
    <cellStyle name="Normal 48 4 8" xfId="38592"/>
    <cellStyle name="Normal 48 4 9" xfId="39671"/>
    <cellStyle name="Normal 48 5" xfId="2017"/>
    <cellStyle name="Normal 48 5 10" xfId="39996"/>
    <cellStyle name="Normal 48 5 11" xfId="40868"/>
    <cellStyle name="Normal 48 5 12" xfId="41484"/>
    <cellStyle name="Normal 48 5 13" xfId="35843"/>
    <cellStyle name="Normal 48 5 2" xfId="2018"/>
    <cellStyle name="Normal 48 5 2 10" xfId="41034"/>
    <cellStyle name="Normal 48 5 2 11" xfId="41650"/>
    <cellStyle name="Normal 48 5 2 12" xfId="36024"/>
    <cellStyle name="Normal 48 5 2 2" xfId="36331"/>
    <cellStyle name="Normal 48 5 2 2 2" xfId="41341"/>
    <cellStyle name="Normal 48 5 2 2 3" xfId="41922"/>
    <cellStyle name="Normal 48 5 2 3" xfId="37668"/>
    <cellStyle name="Normal 48 5 2 4" xfId="38265"/>
    <cellStyle name="Normal 48 5 2 5" xfId="38789"/>
    <cellStyle name="Normal 48 5 2 6" xfId="39296"/>
    <cellStyle name="Normal 48 5 2 7" xfId="39767"/>
    <cellStyle name="Normal 48 5 2 8" xfId="40188"/>
    <cellStyle name="Normal 48 5 2 9" xfId="40540"/>
    <cellStyle name="Normal 48 5 3" xfId="36165"/>
    <cellStyle name="Normal 48 5 3 10" xfId="41923"/>
    <cellStyle name="Normal 48 5 3 2" xfId="37852"/>
    <cellStyle name="Normal 48 5 3 3" xfId="38437"/>
    <cellStyle name="Normal 48 5 3 4" xfId="38960"/>
    <cellStyle name="Normal 48 5 3 5" xfId="39462"/>
    <cellStyle name="Normal 48 5 3 6" xfId="39923"/>
    <cellStyle name="Normal 48 5 3 7" xfId="40340"/>
    <cellStyle name="Normal 48 5 3 8" xfId="40690"/>
    <cellStyle name="Normal 48 5 3 9" xfId="41175"/>
    <cellStyle name="Normal 48 5 4" xfId="37281"/>
    <cellStyle name="Normal 48 5 5" xfId="36750"/>
    <cellStyle name="Normal 48 5 6" xfId="36525"/>
    <cellStyle name="Normal 48 5 7" xfId="38474"/>
    <cellStyle name="Normal 48 5 8" xfId="39194"/>
    <cellStyle name="Normal 48 5 9" xfId="39113"/>
    <cellStyle name="Normal 48 6" xfId="2019"/>
    <cellStyle name="Normal 48 6 10" xfId="40456"/>
    <cellStyle name="Normal 48 6 11" xfId="40784"/>
    <cellStyle name="Normal 48 6 12" xfId="41400"/>
    <cellStyle name="Normal 48 6 13" xfId="35729"/>
    <cellStyle name="Normal 48 6 2" xfId="2020"/>
    <cellStyle name="Normal 48 6 2 10" xfId="40950"/>
    <cellStyle name="Normal 48 6 2 11" xfId="41566"/>
    <cellStyle name="Normal 48 6 2 12" xfId="35940"/>
    <cellStyle name="Normal 48 6 2 2" xfId="36247"/>
    <cellStyle name="Normal 48 6 2 2 2" xfId="41257"/>
    <cellStyle name="Normal 48 6 2 2 3" xfId="41924"/>
    <cellStyle name="Normal 48 6 2 3" xfId="37853"/>
    <cellStyle name="Normal 48 6 2 4" xfId="38438"/>
    <cellStyle name="Normal 48 6 2 5" xfId="38961"/>
    <cellStyle name="Normal 48 6 2 6" xfId="39463"/>
    <cellStyle name="Normal 48 6 2 7" xfId="39924"/>
    <cellStyle name="Normal 48 6 2 8" xfId="40341"/>
    <cellStyle name="Normal 48 6 2 9" xfId="40691"/>
    <cellStyle name="Normal 48 6 3" xfId="36081"/>
    <cellStyle name="Normal 48 6 3 10" xfId="41925"/>
    <cellStyle name="Normal 48 6 3 2" xfId="37992"/>
    <cellStyle name="Normal 48 6 3 3" xfId="38556"/>
    <cellStyle name="Normal 48 6 3 4" xfId="39079"/>
    <cellStyle name="Normal 48 6 3 5" xfId="39557"/>
    <cellStyle name="Normal 48 6 3 6" xfId="40011"/>
    <cellStyle name="Normal 48 6 3 7" xfId="40399"/>
    <cellStyle name="Normal 48 6 3 8" xfId="40723"/>
    <cellStyle name="Normal 48 6 3 9" xfId="41091"/>
    <cellStyle name="Normal 48 6 4" xfId="37582"/>
    <cellStyle name="Normal 48 6 5" xfId="38179"/>
    <cellStyle name="Normal 48 6 6" xfId="38703"/>
    <cellStyle name="Normal 48 6 7" xfId="39211"/>
    <cellStyle name="Normal 48 6 8" xfId="39682"/>
    <cellStyle name="Normal 48 6 9" xfId="40102"/>
    <cellStyle name="Normal 48 7" xfId="2021"/>
    <cellStyle name="Normal 48 7 10" xfId="40906"/>
    <cellStyle name="Normal 48 7 11" xfId="41522"/>
    <cellStyle name="Normal 48 7 12" xfId="35896"/>
    <cellStyle name="Normal 48 7 2" xfId="36203"/>
    <cellStyle name="Normal 48 7 2 10" xfId="41926"/>
    <cellStyle name="Normal 48 7 2 2" xfId="37854"/>
    <cellStyle name="Normal 48 7 2 3" xfId="38439"/>
    <cellStyle name="Normal 48 7 2 4" xfId="38962"/>
    <cellStyle name="Normal 48 7 2 5" xfId="39464"/>
    <cellStyle name="Normal 48 7 2 6" xfId="39925"/>
    <cellStyle name="Normal 48 7 2 7" xfId="40342"/>
    <cellStyle name="Normal 48 7 2 8" xfId="40692"/>
    <cellStyle name="Normal 48 7 2 9" xfId="41213"/>
    <cellStyle name="Normal 48 7 3" xfId="37486"/>
    <cellStyle name="Normal 48 7 4" xfId="38092"/>
    <cellStyle name="Normal 48 7 5" xfId="38617"/>
    <cellStyle name="Normal 48 7 6" xfId="39134"/>
    <cellStyle name="Normal 48 7 7" xfId="39609"/>
    <cellStyle name="Normal 48 7 8" xfId="40041"/>
    <cellStyle name="Normal 48 7 9" xfId="40411"/>
    <cellStyle name="Normal 48 8" xfId="2022"/>
    <cellStyle name="Normal 48 8 10" xfId="40891"/>
    <cellStyle name="Normal 48 8 11" xfId="41507"/>
    <cellStyle name="Normal 48 8 12" xfId="35876"/>
    <cellStyle name="Normal 48 8 2" xfId="36188"/>
    <cellStyle name="Normal 48 8 2 2" xfId="41198"/>
    <cellStyle name="Normal 48 8 2 3" xfId="41927"/>
    <cellStyle name="Normal 48 8 3" xfId="37321"/>
    <cellStyle name="Normal 48 8 4" xfId="37899"/>
    <cellStyle name="Normal 48 8 5" xfId="36953"/>
    <cellStyle name="Normal 48 8 6" xfId="38016"/>
    <cellStyle name="Normal 48 8 7" xfId="39190"/>
    <cellStyle name="Normal 48 8 8" xfId="39547"/>
    <cellStyle name="Normal 48 8 9" xfId="40363"/>
    <cellStyle name="Normal 48 9" xfId="2745"/>
    <cellStyle name="Normal 48 9 10" xfId="41928"/>
    <cellStyle name="Normal 48 9 11" xfId="36037"/>
    <cellStyle name="Normal 48 9 2" xfId="37847"/>
    <cellStyle name="Normal 48 9 3" xfId="38432"/>
    <cellStyle name="Normal 48 9 4" xfId="38955"/>
    <cellStyle name="Normal 48 9 5" xfId="39457"/>
    <cellStyle name="Normal 48 9 6" xfId="39918"/>
    <cellStyle name="Normal 48 9 7" xfId="40335"/>
    <cellStyle name="Normal 48 9 8" xfId="40685"/>
    <cellStyle name="Normal 48 9 9" xfId="41047"/>
    <cellStyle name="Normal 480" xfId="42413"/>
    <cellStyle name="Normal 481" xfId="42511"/>
    <cellStyle name="Normal 482" xfId="42591"/>
    <cellStyle name="Normal 483" xfId="42597"/>
    <cellStyle name="Normal 484" xfId="47818"/>
    <cellStyle name="Normal 485" xfId="48087"/>
    <cellStyle name="Normal 486" xfId="47973"/>
    <cellStyle name="Normal 487" xfId="48536"/>
    <cellStyle name="Normal 488" xfId="48291"/>
    <cellStyle name="Normal 489" xfId="48357"/>
    <cellStyle name="Normal 49" xfId="585"/>
    <cellStyle name="Normal 49 10" xfId="2746"/>
    <cellStyle name="Normal 49 10 2" xfId="37022"/>
    <cellStyle name="Normal 49 11" xfId="37460"/>
    <cellStyle name="Normal 49 12" xfId="36696"/>
    <cellStyle name="Normal 49 13" xfId="36754"/>
    <cellStyle name="Normal 49 14" xfId="37051"/>
    <cellStyle name="Normal 49 15" xfId="39516"/>
    <cellStyle name="Normal 49 16" xfId="39109"/>
    <cellStyle name="Normal 49 17" xfId="40743"/>
    <cellStyle name="Normal 49 18" xfId="41359"/>
    <cellStyle name="Normal 49 19" xfId="35600"/>
    <cellStyle name="Normal 49 2" xfId="2023"/>
    <cellStyle name="Normal 49 2 10" xfId="39010"/>
    <cellStyle name="Normal 49 2 11" xfId="36935"/>
    <cellStyle name="Normal 49 2 12" xfId="40757"/>
    <cellStyle name="Normal 49 2 13" xfId="41373"/>
    <cellStyle name="Normal 49 2 14" xfId="35636"/>
    <cellStyle name="Normal 49 2 15" xfId="45711"/>
    <cellStyle name="Normal 49 2 16" xfId="48331"/>
    <cellStyle name="Normal 49 2 17" xfId="49639"/>
    <cellStyle name="Normal 49 2 2" xfId="2024"/>
    <cellStyle name="Normal 49 2 2 10" xfId="40480"/>
    <cellStyle name="Normal 49 2 2 11" xfId="40808"/>
    <cellStyle name="Normal 49 2 2 12" xfId="41424"/>
    <cellStyle name="Normal 49 2 2 13" xfId="35772"/>
    <cellStyle name="Normal 49 2 2 2" xfId="2025"/>
    <cellStyle name="Normal 49 2 2 2 10" xfId="40974"/>
    <cellStyle name="Normal 49 2 2 2 11" xfId="41590"/>
    <cellStyle name="Normal 49 2 2 2 12" xfId="35964"/>
    <cellStyle name="Normal 49 2 2 2 2" xfId="36271"/>
    <cellStyle name="Normal 49 2 2 2 2 2" xfId="41281"/>
    <cellStyle name="Normal 49 2 2 2 2 3" xfId="41929"/>
    <cellStyle name="Normal 49 2 2 2 3" xfId="37857"/>
    <cellStyle name="Normal 49 2 2 2 4" xfId="38442"/>
    <cellStyle name="Normal 49 2 2 2 5" xfId="38965"/>
    <cellStyle name="Normal 49 2 2 2 6" xfId="39467"/>
    <cellStyle name="Normal 49 2 2 2 7" xfId="39928"/>
    <cellStyle name="Normal 49 2 2 2 8" xfId="40345"/>
    <cellStyle name="Normal 49 2 2 2 9" xfId="40695"/>
    <cellStyle name="Normal 49 2 2 3" xfId="24879"/>
    <cellStyle name="Normal 49 2 2 3 10" xfId="41930"/>
    <cellStyle name="Normal 49 2 2 3 11" xfId="36105"/>
    <cellStyle name="Normal 49 2 2 3 2" xfId="37995"/>
    <cellStyle name="Normal 49 2 2 3 3" xfId="38557"/>
    <cellStyle name="Normal 49 2 2 3 4" xfId="39081"/>
    <cellStyle name="Normal 49 2 2 3 5" xfId="39559"/>
    <cellStyle name="Normal 49 2 2 3 6" xfId="40012"/>
    <cellStyle name="Normal 49 2 2 3 7" xfId="40401"/>
    <cellStyle name="Normal 49 2 2 3 8" xfId="40724"/>
    <cellStyle name="Normal 49 2 2 3 9" xfId="41115"/>
    <cellStyle name="Normal 49 2 2 4" xfId="37608"/>
    <cellStyle name="Normal 49 2 2 5" xfId="38205"/>
    <cellStyle name="Normal 49 2 2 6" xfId="38729"/>
    <cellStyle name="Normal 49 2 2 7" xfId="39236"/>
    <cellStyle name="Normal 49 2 2 8" xfId="39707"/>
    <cellStyle name="Normal 49 2 2 9" xfId="40128"/>
    <cellStyle name="Normal 49 2 3" xfId="2026"/>
    <cellStyle name="Normal 49 2 3 10" xfId="40924"/>
    <cellStyle name="Normal 49 2 3 11" xfId="41540"/>
    <cellStyle name="Normal 49 2 3 12" xfId="35914"/>
    <cellStyle name="Normal 49 2 3 2" xfId="36221"/>
    <cellStyle name="Normal 49 2 3 2 2" xfId="41231"/>
    <cellStyle name="Normal 49 2 3 2 3" xfId="41931"/>
    <cellStyle name="Normal 49 2 3 3" xfId="37510"/>
    <cellStyle name="Normal 49 2 3 4" xfId="38114"/>
    <cellStyle name="Normal 49 2 3 5" xfId="38637"/>
    <cellStyle name="Normal 49 2 3 6" xfId="39154"/>
    <cellStyle name="Normal 49 2 3 7" xfId="39630"/>
    <cellStyle name="Normal 49 2 3 8" xfId="40059"/>
    <cellStyle name="Normal 49 2 3 9" xfId="40429"/>
    <cellStyle name="Normal 49 2 4" xfId="24878"/>
    <cellStyle name="Normal 49 2 4 10" xfId="41932"/>
    <cellStyle name="Normal 49 2 4 11" xfId="36055"/>
    <cellStyle name="Normal 49 2 4 2" xfId="37856"/>
    <cellStyle name="Normal 49 2 4 3" xfId="38441"/>
    <cellStyle name="Normal 49 2 4 4" xfId="38964"/>
    <cellStyle name="Normal 49 2 4 5" xfId="39466"/>
    <cellStyle name="Normal 49 2 4 6" xfId="39927"/>
    <cellStyle name="Normal 49 2 4 7" xfId="40344"/>
    <cellStyle name="Normal 49 2 4 8" xfId="40694"/>
    <cellStyle name="Normal 49 2 4 9" xfId="41065"/>
    <cellStyle name="Normal 49 2 5" xfId="37189"/>
    <cellStyle name="Normal 49 2 6" xfId="37424"/>
    <cellStyle name="Normal 49 2 7" xfId="36939"/>
    <cellStyle name="Normal 49 2 8" xfId="37438"/>
    <cellStyle name="Normal 49 2 9" xfId="39093"/>
    <cellStyle name="Normal 49 20" xfId="42302"/>
    <cellStyle name="Normal 49 21" xfId="42501"/>
    <cellStyle name="Normal 49 22" xfId="42590"/>
    <cellStyle name="Normal 49 23" xfId="48062"/>
    <cellStyle name="Normal 49 24" xfId="49544"/>
    <cellStyle name="Normal 49 3" xfId="2027"/>
    <cellStyle name="Normal 49 3 10" xfId="39184"/>
    <cellStyle name="Normal 49 3 11" xfId="40831"/>
    <cellStyle name="Normal 49 3 12" xfId="41447"/>
    <cellStyle name="Normal 49 3 13" xfId="35802"/>
    <cellStyle name="Normal 49 3 2" xfId="2028"/>
    <cellStyle name="Normal 49 3 2 10" xfId="40997"/>
    <cellStyle name="Normal 49 3 2 11" xfId="41613"/>
    <cellStyle name="Normal 49 3 2 12" xfId="35987"/>
    <cellStyle name="Normal 49 3 2 2" xfId="36294"/>
    <cellStyle name="Normal 49 3 2 2 2" xfId="41304"/>
    <cellStyle name="Normal 49 3 2 2 3" xfId="41933"/>
    <cellStyle name="Normal 49 3 2 3" xfId="37631"/>
    <cellStyle name="Normal 49 3 2 4" xfId="38228"/>
    <cellStyle name="Normal 49 3 2 5" xfId="38752"/>
    <cellStyle name="Normal 49 3 2 6" xfId="39259"/>
    <cellStyle name="Normal 49 3 2 7" xfId="39730"/>
    <cellStyle name="Normal 49 3 2 8" xfId="40151"/>
    <cellStyle name="Normal 49 3 2 9" xfId="40503"/>
    <cellStyle name="Normal 49 3 3" xfId="24880"/>
    <cellStyle name="Normal 49 3 3 10" xfId="41934"/>
    <cellStyle name="Normal 49 3 3 11" xfId="36128"/>
    <cellStyle name="Normal 49 3 3 2" xfId="37858"/>
    <cellStyle name="Normal 49 3 3 3" xfId="38443"/>
    <cellStyle name="Normal 49 3 3 4" xfId="38966"/>
    <cellStyle name="Normal 49 3 3 5" xfId="39468"/>
    <cellStyle name="Normal 49 3 3 6" xfId="39929"/>
    <cellStyle name="Normal 49 3 3 7" xfId="40346"/>
    <cellStyle name="Normal 49 3 3 8" xfId="40696"/>
    <cellStyle name="Normal 49 3 3 9" xfId="41138"/>
    <cellStyle name="Normal 49 3 4" xfId="37230"/>
    <cellStyle name="Normal 49 3 5" xfId="36603"/>
    <cellStyle name="Normal 49 3 6" xfId="36944"/>
    <cellStyle name="Normal 49 3 7" xfId="38517"/>
    <cellStyle name="Normal 49 3 8" xfId="39046"/>
    <cellStyle name="Normal 49 3 9" xfId="39526"/>
    <cellStyle name="Normal 49 4" xfId="2029"/>
    <cellStyle name="Normal 49 4 10" xfId="39952"/>
    <cellStyle name="Normal 49 4 11" xfId="40845"/>
    <cellStyle name="Normal 49 4 12" xfId="41461"/>
    <cellStyle name="Normal 49 4 13" xfId="35819"/>
    <cellStyle name="Normal 49 4 2" xfId="2030"/>
    <cellStyle name="Normal 49 4 2 10" xfId="41011"/>
    <cellStyle name="Normal 49 4 2 11" xfId="41627"/>
    <cellStyle name="Normal 49 4 2 12" xfId="36001"/>
    <cellStyle name="Normal 49 4 2 2" xfId="36308"/>
    <cellStyle name="Normal 49 4 2 2 2" xfId="41318"/>
    <cellStyle name="Normal 49 4 2 2 3" xfId="41935"/>
    <cellStyle name="Normal 49 4 2 3" xfId="37645"/>
    <cellStyle name="Normal 49 4 2 4" xfId="38242"/>
    <cellStyle name="Normal 49 4 2 5" xfId="38766"/>
    <cellStyle name="Normal 49 4 2 6" xfId="39273"/>
    <cellStyle name="Normal 49 4 2 7" xfId="39744"/>
    <cellStyle name="Normal 49 4 2 8" xfId="40165"/>
    <cellStyle name="Normal 49 4 2 9" xfId="40517"/>
    <cellStyle name="Normal 49 4 3" xfId="36142"/>
    <cellStyle name="Normal 49 4 3 10" xfId="41936"/>
    <cellStyle name="Normal 49 4 3 2" xfId="37859"/>
    <cellStyle name="Normal 49 4 3 3" xfId="38444"/>
    <cellStyle name="Normal 49 4 3 4" xfId="38967"/>
    <cellStyle name="Normal 49 4 3 5" xfId="39469"/>
    <cellStyle name="Normal 49 4 3 6" xfId="39930"/>
    <cellStyle name="Normal 49 4 3 7" xfId="40347"/>
    <cellStyle name="Normal 49 4 3 8" xfId="40697"/>
    <cellStyle name="Normal 49 4 3 9" xfId="41152"/>
    <cellStyle name="Normal 49 4 4" xfId="37254"/>
    <cellStyle name="Normal 49 4 5" xfId="37414"/>
    <cellStyle name="Normal 49 4 6" xfId="38025"/>
    <cellStyle name="Normal 49 4 7" xfId="38685"/>
    <cellStyle name="Normal 49 4 8" xfId="37192"/>
    <cellStyle name="Normal 49 4 9" xfId="36544"/>
    <cellStyle name="Normal 49 5" xfId="2031"/>
    <cellStyle name="Normal 49 5 10" xfId="38680"/>
    <cellStyle name="Normal 49 5 11" xfId="40869"/>
    <cellStyle name="Normal 49 5 12" xfId="41485"/>
    <cellStyle name="Normal 49 5 13" xfId="35844"/>
    <cellStyle name="Normal 49 5 2" xfId="2032"/>
    <cellStyle name="Normal 49 5 2 10" xfId="41035"/>
    <cellStyle name="Normal 49 5 2 11" xfId="41651"/>
    <cellStyle name="Normal 49 5 2 12" xfId="36025"/>
    <cellStyle name="Normal 49 5 2 2" xfId="36332"/>
    <cellStyle name="Normal 49 5 2 2 2" xfId="41342"/>
    <cellStyle name="Normal 49 5 2 2 3" xfId="41937"/>
    <cellStyle name="Normal 49 5 2 3" xfId="37669"/>
    <cellStyle name="Normal 49 5 2 4" xfId="38266"/>
    <cellStyle name="Normal 49 5 2 5" xfId="38790"/>
    <cellStyle name="Normal 49 5 2 6" xfId="39297"/>
    <cellStyle name="Normal 49 5 2 7" xfId="39768"/>
    <cellStyle name="Normal 49 5 2 8" xfId="40189"/>
    <cellStyle name="Normal 49 5 2 9" xfId="40541"/>
    <cellStyle name="Normal 49 5 3" xfId="36166"/>
    <cellStyle name="Normal 49 5 3 10" xfId="41938"/>
    <cellStyle name="Normal 49 5 3 2" xfId="37860"/>
    <cellStyle name="Normal 49 5 3 3" xfId="38445"/>
    <cellStyle name="Normal 49 5 3 4" xfId="38968"/>
    <cellStyle name="Normal 49 5 3 5" xfId="39470"/>
    <cellStyle name="Normal 49 5 3 6" xfId="39931"/>
    <cellStyle name="Normal 49 5 3 7" xfId="40348"/>
    <cellStyle name="Normal 49 5 3 8" xfId="40698"/>
    <cellStyle name="Normal 49 5 3 9" xfId="41176"/>
    <cellStyle name="Normal 49 5 4" xfId="37282"/>
    <cellStyle name="Normal 49 5 5" xfId="37342"/>
    <cellStyle name="Normal 49 5 6" xfId="37885"/>
    <cellStyle name="Normal 49 5 7" xfId="36968"/>
    <cellStyle name="Normal 49 5 8" xfId="39054"/>
    <cellStyle name="Normal 49 5 9" xfId="37401"/>
    <cellStyle name="Normal 49 6" xfId="2033"/>
    <cellStyle name="Normal 49 6 10" xfId="40457"/>
    <cellStyle name="Normal 49 6 11" xfId="40785"/>
    <cellStyle name="Normal 49 6 12" xfId="41401"/>
    <cellStyle name="Normal 49 6 13" xfId="35730"/>
    <cellStyle name="Normal 49 6 2" xfId="2034"/>
    <cellStyle name="Normal 49 6 2 10" xfId="40951"/>
    <cellStyle name="Normal 49 6 2 11" xfId="41567"/>
    <cellStyle name="Normal 49 6 2 12" xfId="35941"/>
    <cellStyle name="Normal 49 6 2 2" xfId="36248"/>
    <cellStyle name="Normal 49 6 2 2 2" xfId="41258"/>
    <cellStyle name="Normal 49 6 2 2 3" xfId="41939"/>
    <cellStyle name="Normal 49 6 2 3" xfId="37861"/>
    <cellStyle name="Normal 49 6 2 4" xfId="38446"/>
    <cellStyle name="Normal 49 6 2 5" xfId="38969"/>
    <cellStyle name="Normal 49 6 2 6" xfId="39471"/>
    <cellStyle name="Normal 49 6 2 7" xfId="39932"/>
    <cellStyle name="Normal 49 6 2 8" xfId="40349"/>
    <cellStyle name="Normal 49 6 2 9" xfId="40699"/>
    <cellStyle name="Normal 49 6 3" xfId="36082"/>
    <cellStyle name="Normal 49 6 3 10" xfId="41940"/>
    <cellStyle name="Normal 49 6 3 2" xfId="37999"/>
    <cellStyle name="Normal 49 6 3 3" xfId="38560"/>
    <cellStyle name="Normal 49 6 3 4" xfId="39085"/>
    <cellStyle name="Normal 49 6 3 5" xfId="39560"/>
    <cellStyle name="Normal 49 6 3 6" xfId="40014"/>
    <cellStyle name="Normal 49 6 3 7" xfId="40403"/>
    <cellStyle name="Normal 49 6 3 8" xfId="40725"/>
    <cellStyle name="Normal 49 6 3 9" xfId="41092"/>
    <cellStyle name="Normal 49 6 4" xfId="37583"/>
    <cellStyle name="Normal 49 6 5" xfId="38180"/>
    <cellStyle name="Normal 49 6 6" xfId="38704"/>
    <cellStyle name="Normal 49 6 7" xfId="39212"/>
    <cellStyle name="Normal 49 6 8" xfId="39683"/>
    <cellStyle name="Normal 49 6 9" xfId="40103"/>
    <cellStyle name="Normal 49 7" xfId="2035"/>
    <cellStyle name="Normal 49 7 10" xfId="40910"/>
    <cellStyle name="Normal 49 7 11" xfId="41526"/>
    <cellStyle name="Normal 49 7 12" xfId="35900"/>
    <cellStyle name="Normal 49 7 2" xfId="36207"/>
    <cellStyle name="Normal 49 7 2 10" xfId="41941"/>
    <cellStyle name="Normal 49 7 2 2" xfId="37862"/>
    <cellStyle name="Normal 49 7 2 3" xfId="38447"/>
    <cellStyle name="Normal 49 7 2 4" xfId="38970"/>
    <cellStyle name="Normal 49 7 2 5" xfId="39472"/>
    <cellStyle name="Normal 49 7 2 6" xfId="39933"/>
    <cellStyle name="Normal 49 7 2 7" xfId="40350"/>
    <cellStyle name="Normal 49 7 2 8" xfId="40700"/>
    <cellStyle name="Normal 49 7 2 9" xfId="41217"/>
    <cellStyle name="Normal 49 7 3" xfId="37490"/>
    <cellStyle name="Normal 49 7 4" xfId="38096"/>
    <cellStyle name="Normal 49 7 5" xfId="38621"/>
    <cellStyle name="Normal 49 7 6" xfId="39138"/>
    <cellStyle name="Normal 49 7 7" xfId="39613"/>
    <cellStyle name="Normal 49 7 8" xfId="40045"/>
    <cellStyle name="Normal 49 7 9" xfId="40415"/>
    <cellStyle name="Normal 49 8" xfId="2036"/>
    <cellStyle name="Normal 49 8 10" xfId="40892"/>
    <cellStyle name="Normal 49 8 11" xfId="41508"/>
    <cellStyle name="Normal 49 8 12" xfId="35877"/>
    <cellStyle name="Normal 49 8 2" xfId="36189"/>
    <cellStyle name="Normal 49 8 2 2" xfId="41199"/>
    <cellStyle name="Normal 49 8 2 3" xfId="41942"/>
    <cellStyle name="Normal 49 8 3" xfId="37322"/>
    <cellStyle name="Normal 49 8 4" xfId="37338"/>
    <cellStyle name="Normal 49 8 5" xfId="36737"/>
    <cellStyle name="Normal 49 8 6" xfId="36452"/>
    <cellStyle name="Normal 49 8 7" xfId="39068"/>
    <cellStyle name="Normal 49 8 8" xfId="39956"/>
    <cellStyle name="Normal 49 8 9" xfId="37449"/>
    <cellStyle name="Normal 49 9" xfId="2471"/>
    <cellStyle name="Normal 49 9 10" xfId="41943"/>
    <cellStyle name="Normal 49 9 11" xfId="36041"/>
    <cellStyle name="Normal 49 9 2" xfId="37855"/>
    <cellStyle name="Normal 49 9 3" xfId="38440"/>
    <cellStyle name="Normal 49 9 4" xfId="38963"/>
    <cellStyle name="Normal 49 9 5" xfId="39465"/>
    <cellStyle name="Normal 49 9 6" xfId="39926"/>
    <cellStyle name="Normal 49 9 7" xfId="40343"/>
    <cellStyle name="Normal 49 9 8" xfId="40693"/>
    <cellStyle name="Normal 49 9 9" xfId="41051"/>
    <cellStyle name="Normal 49_Final Fixed Assets 2010 " xfId="24881"/>
    <cellStyle name="Normal 490" xfId="48667"/>
    <cellStyle name="Normal 491" xfId="49462"/>
    <cellStyle name="Normal 492" xfId="49680"/>
    <cellStyle name="Normal 493" xfId="49684"/>
    <cellStyle name="Normal 5" xfId="298"/>
    <cellStyle name="Normal 5 10" xfId="24882"/>
    <cellStyle name="Normal 5 10 10" xfId="24883"/>
    <cellStyle name="Normal 5 10 11" xfId="24884"/>
    <cellStyle name="Normal 5 10 12" xfId="24885"/>
    <cellStyle name="Normal 5 10 13" xfId="24886"/>
    <cellStyle name="Normal 5 10 14" xfId="36361"/>
    <cellStyle name="Normal 5 10 15" xfId="49769"/>
    <cellStyle name="Normal 5 10 2" xfId="24887"/>
    <cellStyle name="Normal 5 10 2 2" xfId="24888"/>
    <cellStyle name="Normal 5 10 2 2 2" xfId="24889"/>
    <cellStyle name="Normal 5 10 2 2 2 2" xfId="24890"/>
    <cellStyle name="Normal 5 10 2 2 2 2 2" xfId="24891"/>
    <cellStyle name="Normal 5 10 2 2 2 2 3" xfId="24892"/>
    <cellStyle name="Normal 5 10 2 2 2 2 4" xfId="24893"/>
    <cellStyle name="Normal 5 10 2 2 2 2 5" xfId="24894"/>
    <cellStyle name="Normal 5 10 2 2 2 2 6" xfId="24895"/>
    <cellStyle name="Normal 5 10 2 2 2 3" xfId="24896"/>
    <cellStyle name="Normal 5 10 2 2 2 4" xfId="24897"/>
    <cellStyle name="Normal 5 10 2 2 2 5" xfId="24898"/>
    <cellStyle name="Normal 5 10 2 2 2 6" xfId="24899"/>
    <cellStyle name="Normal 5 10 2 2 3" xfId="24900"/>
    <cellStyle name="Normal 5 10 2 2 4" xfId="24901"/>
    <cellStyle name="Normal 5 10 2 2 5" xfId="24902"/>
    <cellStyle name="Normal 5 10 2 2 6" xfId="24903"/>
    <cellStyle name="Normal 5 10 2 2 7" xfId="24904"/>
    <cellStyle name="Normal 5 10 2 3" xfId="24905"/>
    <cellStyle name="Normal 5 10 2 4" xfId="24906"/>
    <cellStyle name="Normal 5 10 2 5" xfId="24907"/>
    <cellStyle name="Normal 5 10 2 6" xfId="24908"/>
    <cellStyle name="Normal 5 10 2 7" xfId="24909"/>
    <cellStyle name="Normal 5 10 2 8" xfId="24910"/>
    <cellStyle name="Normal 5 10 3" xfId="24911"/>
    <cellStyle name="Normal 5 10 4" xfId="24912"/>
    <cellStyle name="Normal 5 10 5" xfId="24913"/>
    <cellStyle name="Normal 5 10 6" xfId="24914"/>
    <cellStyle name="Normal 5 10 7" xfId="24915"/>
    <cellStyle name="Normal 5 10 8" xfId="24916"/>
    <cellStyle name="Normal 5 10 8 2" xfId="24917"/>
    <cellStyle name="Normal 5 10 9" xfId="24918"/>
    <cellStyle name="Normal 5 100" xfId="24919"/>
    <cellStyle name="Normal 5 101" xfId="24920"/>
    <cellStyle name="Normal 5 102" xfId="24921"/>
    <cellStyle name="Normal 5 103" xfId="24922"/>
    <cellStyle name="Normal 5 104" xfId="24923"/>
    <cellStyle name="Normal 5 105" xfId="24924"/>
    <cellStyle name="Normal 5 106" xfId="24925"/>
    <cellStyle name="Normal 5 107" xfId="24926"/>
    <cellStyle name="Normal 5 108" xfId="24927"/>
    <cellStyle name="Normal 5 109" xfId="24928"/>
    <cellStyle name="Normal 5 11" xfId="24929"/>
    <cellStyle name="Normal 5 11 10" xfId="24930"/>
    <cellStyle name="Normal 5 11 11" xfId="24931"/>
    <cellStyle name="Normal 5 11 12" xfId="24932"/>
    <cellStyle name="Normal 5 11 13" xfId="24933"/>
    <cellStyle name="Normal 5 11 14" xfId="36405"/>
    <cellStyle name="Normal 5 11 15" xfId="47807"/>
    <cellStyle name="Normal 5 11 2" xfId="24934"/>
    <cellStyle name="Normal 5 11 2 2" xfId="24935"/>
    <cellStyle name="Normal 5 11 2 2 2" xfId="24936"/>
    <cellStyle name="Normal 5 11 2 2 2 2" xfId="24937"/>
    <cellStyle name="Normal 5 11 2 2 2 2 2" xfId="24938"/>
    <cellStyle name="Normal 5 11 2 2 2 2 3" xfId="24939"/>
    <cellStyle name="Normal 5 11 2 2 2 2 4" xfId="24940"/>
    <cellStyle name="Normal 5 11 2 2 2 2 5" xfId="24941"/>
    <cellStyle name="Normal 5 11 2 2 2 2 6" xfId="24942"/>
    <cellStyle name="Normal 5 11 2 2 2 3" xfId="24943"/>
    <cellStyle name="Normal 5 11 2 2 2 4" xfId="24944"/>
    <cellStyle name="Normal 5 11 2 2 2 5" xfId="24945"/>
    <cellStyle name="Normal 5 11 2 2 2 6" xfId="24946"/>
    <cellStyle name="Normal 5 11 2 2 3" xfId="24947"/>
    <cellStyle name="Normal 5 11 2 2 4" xfId="24948"/>
    <cellStyle name="Normal 5 11 2 2 5" xfId="24949"/>
    <cellStyle name="Normal 5 11 2 2 6" xfId="24950"/>
    <cellStyle name="Normal 5 11 2 2 7" xfId="24951"/>
    <cellStyle name="Normal 5 11 2 3" xfId="24952"/>
    <cellStyle name="Normal 5 11 2 4" xfId="24953"/>
    <cellStyle name="Normal 5 11 2 5" xfId="24954"/>
    <cellStyle name="Normal 5 11 2 6" xfId="24955"/>
    <cellStyle name="Normal 5 11 2 7" xfId="24956"/>
    <cellStyle name="Normal 5 11 2 8" xfId="24957"/>
    <cellStyle name="Normal 5 11 3" xfId="24958"/>
    <cellStyle name="Normal 5 11 4" xfId="24959"/>
    <cellStyle name="Normal 5 11 5" xfId="24960"/>
    <cellStyle name="Normal 5 11 6" xfId="24961"/>
    <cellStyle name="Normal 5 11 7" xfId="24962"/>
    <cellStyle name="Normal 5 11 8" xfId="24963"/>
    <cellStyle name="Normal 5 11 8 2" xfId="24964"/>
    <cellStyle name="Normal 5 11 9" xfId="24965"/>
    <cellStyle name="Normal 5 110" xfId="24966"/>
    <cellStyle name="Normal 5 111" xfId="24967"/>
    <cellStyle name="Normal 5 112" xfId="24968"/>
    <cellStyle name="Normal 5 113" xfId="24969"/>
    <cellStyle name="Normal 5 113 2" xfId="24970"/>
    <cellStyle name="Normal 5 114" xfId="24971"/>
    <cellStyle name="Normal 5 115" xfId="24972"/>
    <cellStyle name="Normal 5 116" xfId="24973"/>
    <cellStyle name="Normal 5 117" xfId="24974"/>
    <cellStyle name="Normal 5 118" xfId="24975"/>
    <cellStyle name="Normal 5 118 2" xfId="24976"/>
    <cellStyle name="Normal 5 119" xfId="24977"/>
    <cellStyle name="Normal 5 119 2" xfId="24978"/>
    <cellStyle name="Normal 5 12" xfId="24979"/>
    <cellStyle name="Normal 5 12 10" xfId="24980"/>
    <cellStyle name="Normal 5 12 11" xfId="24981"/>
    <cellStyle name="Normal 5 12 12" xfId="24982"/>
    <cellStyle name="Normal 5 12 13" xfId="24983"/>
    <cellStyle name="Normal 5 12 14" xfId="38580"/>
    <cellStyle name="Normal 5 12 2" xfId="24984"/>
    <cellStyle name="Normal 5 12 2 2" xfId="24985"/>
    <cellStyle name="Normal 5 12 2 2 2" xfId="24986"/>
    <cellStyle name="Normal 5 12 2 2 2 2" xfId="24987"/>
    <cellStyle name="Normal 5 12 2 2 2 2 2" xfId="24988"/>
    <cellStyle name="Normal 5 12 2 2 2 2 3" xfId="24989"/>
    <cellStyle name="Normal 5 12 2 2 2 2 4" xfId="24990"/>
    <cellStyle name="Normal 5 12 2 2 2 2 5" xfId="24991"/>
    <cellStyle name="Normal 5 12 2 2 2 2 6" xfId="24992"/>
    <cellStyle name="Normal 5 12 2 2 2 3" xfId="24993"/>
    <cellStyle name="Normal 5 12 2 2 2 4" xfId="24994"/>
    <cellStyle name="Normal 5 12 2 2 2 5" xfId="24995"/>
    <cellStyle name="Normal 5 12 2 2 2 6" xfId="24996"/>
    <cellStyle name="Normal 5 12 2 2 3" xfId="24997"/>
    <cellStyle name="Normal 5 12 2 2 4" xfId="24998"/>
    <cellStyle name="Normal 5 12 2 2 5" xfId="24999"/>
    <cellStyle name="Normal 5 12 2 2 6" xfId="25000"/>
    <cellStyle name="Normal 5 12 2 2 7" xfId="25001"/>
    <cellStyle name="Normal 5 12 2 3" xfId="25002"/>
    <cellStyle name="Normal 5 12 2 4" xfId="25003"/>
    <cellStyle name="Normal 5 12 2 5" xfId="25004"/>
    <cellStyle name="Normal 5 12 2 6" xfId="25005"/>
    <cellStyle name="Normal 5 12 2 7" xfId="25006"/>
    <cellStyle name="Normal 5 12 2 8" xfId="25007"/>
    <cellStyle name="Normal 5 12 3" xfId="25008"/>
    <cellStyle name="Normal 5 12 4" xfId="25009"/>
    <cellStyle name="Normal 5 12 5" xfId="25010"/>
    <cellStyle name="Normal 5 12 6" xfId="25011"/>
    <cellStyle name="Normal 5 12 7" xfId="25012"/>
    <cellStyle name="Normal 5 12 8" xfId="25013"/>
    <cellStyle name="Normal 5 12 8 2" xfId="25014"/>
    <cellStyle name="Normal 5 12 9" xfId="25015"/>
    <cellStyle name="Normal 5 120" xfId="25016"/>
    <cellStyle name="Normal 5 121" xfId="25017"/>
    <cellStyle name="Normal 5 122" xfId="25018"/>
    <cellStyle name="Normal 5 123" xfId="25019"/>
    <cellStyle name="Normal 5 124" xfId="25020"/>
    <cellStyle name="Normal 5 125" xfId="25021"/>
    <cellStyle name="Normal 5 126" xfId="25022"/>
    <cellStyle name="Normal 5 127" xfId="25023"/>
    <cellStyle name="Normal 5 128" xfId="25024"/>
    <cellStyle name="Normal 5 129" xfId="25025"/>
    <cellStyle name="Normal 5 13" xfId="25026"/>
    <cellStyle name="Normal 5 13 10" xfId="25027"/>
    <cellStyle name="Normal 5 13 11" xfId="25028"/>
    <cellStyle name="Normal 5 13 12" xfId="25029"/>
    <cellStyle name="Normal 5 13 13" xfId="25030"/>
    <cellStyle name="Normal 5 13 14" xfId="38679"/>
    <cellStyle name="Normal 5 13 2" xfId="25031"/>
    <cellStyle name="Normal 5 13 2 2" xfId="25032"/>
    <cellStyle name="Normal 5 13 2 2 2" xfId="25033"/>
    <cellStyle name="Normal 5 13 2 2 2 2" xfId="25034"/>
    <cellStyle name="Normal 5 13 2 2 2 2 2" xfId="25035"/>
    <cellStyle name="Normal 5 13 2 2 2 2 3" xfId="25036"/>
    <cellStyle name="Normal 5 13 2 2 2 2 4" xfId="25037"/>
    <cellStyle name="Normal 5 13 2 2 2 2 5" xfId="25038"/>
    <cellStyle name="Normal 5 13 2 2 2 2 6" xfId="25039"/>
    <cellStyle name="Normal 5 13 2 2 2 3" xfId="25040"/>
    <cellStyle name="Normal 5 13 2 2 2 4" xfId="25041"/>
    <cellStyle name="Normal 5 13 2 2 2 5" xfId="25042"/>
    <cellStyle name="Normal 5 13 2 2 2 6" xfId="25043"/>
    <cellStyle name="Normal 5 13 2 2 3" xfId="25044"/>
    <cellStyle name="Normal 5 13 2 2 4" xfId="25045"/>
    <cellStyle name="Normal 5 13 2 2 5" xfId="25046"/>
    <cellStyle name="Normal 5 13 2 2 6" xfId="25047"/>
    <cellStyle name="Normal 5 13 2 2 7" xfId="25048"/>
    <cellStyle name="Normal 5 13 2 3" xfId="25049"/>
    <cellStyle name="Normal 5 13 2 4" xfId="25050"/>
    <cellStyle name="Normal 5 13 2 5" xfId="25051"/>
    <cellStyle name="Normal 5 13 2 6" xfId="25052"/>
    <cellStyle name="Normal 5 13 2 7" xfId="25053"/>
    <cellStyle name="Normal 5 13 2 8" xfId="25054"/>
    <cellStyle name="Normal 5 13 3" xfId="25055"/>
    <cellStyle name="Normal 5 13 4" xfId="25056"/>
    <cellStyle name="Normal 5 13 5" xfId="25057"/>
    <cellStyle name="Normal 5 13 6" xfId="25058"/>
    <cellStyle name="Normal 5 13 7" xfId="25059"/>
    <cellStyle name="Normal 5 13 8" xfId="25060"/>
    <cellStyle name="Normal 5 13 8 2" xfId="25061"/>
    <cellStyle name="Normal 5 13 9" xfId="25062"/>
    <cellStyle name="Normal 5 130" xfId="25063"/>
    <cellStyle name="Normal 5 131" xfId="25064"/>
    <cellStyle name="Normal 5 132" xfId="25065"/>
    <cellStyle name="Normal 5 133" xfId="25066"/>
    <cellStyle name="Normal 5 134" xfId="25067"/>
    <cellStyle name="Normal 5 135" xfId="25068"/>
    <cellStyle name="Normal 5 136" xfId="25069"/>
    <cellStyle name="Normal 5 137" xfId="25070"/>
    <cellStyle name="Normal 5 138" xfId="25071"/>
    <cellStyle name="Normal 5 139" xfId="25072"/>
    <cellStyle name="Normal 5 14" xfId="25073"/>
    <cellStyle name="Normal 5 14 10" xfId="25074"/>
    <cellStyle name="Normal 5 14 11" xfId="25075"/>
    <cellStyle name="Normal 5 14 12" xfId="25076"/>
    <cellStyle name="Normal 5 14 13" xfId="25077"/>
    <cellStyle name="Normal 5 14 14" xfId="37918"/>
    <cellStyle name="Normal 5 14 2" xfId="25078"/>
    <cellStyle name="Normal 5 14 2 2" xfId="25079"/>
    <cellStyle name="Normal 5 14 2 2 2" xfId="25080"/>
    <cellStyle name="Normal 5 14 2 2 2 2" xfId="25081"/>
    <cellStyle name="Normal 5 14 2 2 2 2 2" xfId="25082"/>
    <cellStyle name="Normal 5 14 2 2 2 2 3" xfId="25083"/>
    <cellStyle name="Normal 5 14 2 2 2 2 4" xfId="25084"/>
    <cellStyle name="Normal 5 14 2 2 2 2 5" xfId="25085"/>
    <cellStyle name="Normal 5 14 2 2 2 2 6" xfId="25086"/>
    <cellStyle name="Normal 5 14 2 2 2 3" xfId="25087"/>
    <cellStyle name="Normal 5 14 2 2 2 4" xfId="25088"/>
    <cellStyle name="Normal 5 14 2 2 2 5" xfId="25089"/>
    <cellStyle name="Normal 5 14 2 2 2 6" xfId="25090"/>
    <cellStyle name="Normal 5 14 2 2 3" xfId="25091"/>
    <cellStyle name="Normal 5 14 2 2 4" xfId="25092"/>
    <cellStyle name="Normal 5 14 2 2 5" xfId="25093"/>
    <cellStyle name="Normal 5 14 2 2 6" xfId="25094"/>
    <cellStyle name="Normal 5 14 2 2 7" xfId="25095"/>
    <cellStyle name="Normal 5 14 2 3" xfId="25096"/>
    <cellStyle name="Normal 5 14 2 4" xfId="25097"/>
    <cellStyle name="Normal 5 14 2 5" xfId="25098"/>
    <cellStyle name="Normal 5 14 2 6" xfId="25099"/>
    <cellStyle name="Normal 5 14 2 7" xfId="25100"/>
    <cellStyle name="Normal 5 14 2 8" xfId="25101"/>
    <cellStyle name="Normal 5 14 3" xfId="25102"/>
    <cellStyle name="Normal 5 14 4" xfId="25103"/>
    <cellStyle name="Normal 5 14 5" xfId="25104"/>
    <cellStyle name="Normal 5 14 6" xfId="25105"/>
    <cellStyle name="Normal 5 14 7" xfId="25106"/>
    <cellStyle name="Normal 5 14 8" xfId="25107"/>
    <cellStyle name="Normal 5 14 8 2" xfId="25108"/>
    <cellStyle name="Normal 5 14 9" xfId="25109"/>
    <cellStyle name="Normal 5 140" xfId="25110"/>
    <cellStyle name="Normal 5 141" xfId="25111"/>
    <cellStyle name="Normal 5 142" xfId="25112"/>
    <cellStyle name="Normal 5 143" xfId="25113"/>
    <cellStyle name="Normal 5 144" xfId="25114"/>
    <cellStyle name="Normal 5 145" xfId="25115"/>
    <cellStyle name="Normal 5 145 2" xfId="25116"/>
    <cellStyle name="Normal 5 146" xfId="25117"/>
    <cellStyle name="Normal 5 147" xfId="25118"/>
    <cellStyle name="Normal 5 148" xfId="45712"/>
    <cellStyle name="Normal 5 149" xfId="49777"/>
    <cellStyle name="Normal 5 15" xfId="25119"/>
    <cellStyle name="Normal 5 15 10" xfId="25120"/>
    <cellStyle name="Normal 5 15 11" xfId="25121"/>
    <cellStyle name="Normal 5 15 12" xfId="25122"/>
    <cellStyle name="Normal 5 15 13" xfId="25123"/>
    <cellStyle name="Normal 5 15 2" xfId="25124"/>
    <cellStyle name="Normal 5 15 2 2" xfId="25125"/>
    <cellStyle name="Normal 5 15 2 2 2" xfId="25126"/>
    <cellStyle name="Normal 5 15 2 2 2 2" xfId="25127"/>
    <cellStyle name="Normal 5 15 2 2 2 2 2" xfId="25128"/>
    <cellStyle name="Normal 5 15 2 2 2 2 3" xfId="25129"/>
    <cellStyle name="Normal 5 15 2 2 2 2 4" xfId="25130"/>
    <cellStyle name="Normal 5 15 2 2 2 2 5" xfId="25131"/>
    <cellStyle name="Normal 5 15 2 2 2 2 6" xfId="25132"/>
    <cellStyle name="Normal 5 15 2 2 2 3" xfId="25133"/>
    <cellStyle name="Normal 5 15 2 2 2 4" xfId="25134"/>
    <cellStyle name="Normal 5 15 2 2 2 5" xfId="25135"/>
    <cellStyle name="Normal 5 15 2 2 2 6" xfId="25136"/>
    <cellStyle name="Normal 5 15 2 2 3" xfId="25137"/>
    <cellStyle name="Normal 5 15 2 2 4" xfId="25138"/>
    <cellStyle name="Normal 5 15 2 2 5" xfId="25139"/>
    <cellStyle name="Normal 5 15 2 2 6" xfId="25140"/>
    <cellStyle name="Normal 5 15 2 2 7" xfId="25141"/>
    <cellStyle name="Normal 5 15 2 3" xfId="25142"/>
    <cellStyle name="Normal 5 15 2 4" xfId="25143"/>
    <cellStyle name="Normal 5 15 2 5" xfId="25144"/>
    <cellStyle name="Normal 5 15 2 6" xfId="25145"/>
    <cellStyle name="Normal 5 15 2 7" xfId="25146"/>
    <cellStyle name="Normal 5 15 2 8" xfId="25147"/>
    <cellStyle name="Normal 5 15 3" xfId="25148"/>
    <cellStyle name="Normal 5 15 4" xfId="25149"/>
    <cellStyle name="Normal 5 15 5" xfId="25150"/>
    <cellStyle name="Normal 5 15 6" xfId="25151"/>
    <cellStyle name="Normal 5 15 7" xfId="25152"/>
    <cellStyle name="Normal 5 15 8" xfId="25153"/>
    <cellStyle name="Normal 5 15 8 2" xfId="25154"/>
    <cellStyle name="Normal 5 15 9" xfId="25155"/>
    <cellStyle name="Normal 5 16" xfId="25156"/>
    <cellStyle name="Normal 5 16 10" xfId="25157"/>
    <cellStyle name="Normal 5 16 11" xfId="25158"/>
    <cellStyle name="Normal 5 16 12" xfId="25159"/>
    <cellStyle name="Normal 5 16 13" xfId="25160"/>
    <cellStyle name="Normal 5 16 2" xfId="25161"/>
    <cellStyle name="Normal 5 16 2 2" xfId="25162"/>
    <cellStyle name="Normal 5 16 2 2 2" xfId="25163"/>
    <cellStyle name="Normal 5 16 2 2 2 2" xfId="25164"/>
    <cellStyle name="Normal 5 16 2 2 2 2 2" xfId="25165"/>
    <cellStyle name="Normal 5 16 2 2 2 2 3" xfId="25166"/>
    <cellStyle name="Normal 5 16 2 2 2 2 4" xfId="25167"/>
    <cellStyle name="Normal 5 16 2 2 2 2 5" xfId="25168"/>
    <cellStyle name="Normal 5 16 2 2 2 2 6" xfId="25169"/>
    <cellStyle name="Normal 5 16 2 2 2 3" xfId="25170"/>
    <cellStyle name="Normal 5 16 2 2 2 4" xfId="25171"/>
    <cellStyle name="Normal 5 16 2 2 2 5" xfId="25172"/>
    <cellStyle name="Normal 5 16 2 2 2 6" xfId="25173"/>
    <cellStyle name="Normal 5 16 2 2 3" xfId="25174"/>
    <cellStyle name="Normal 5 16 2 2 4" xfId="25175"/>
    <cellStyle name="Normal 5 16 2 2 5" xfId="25176"/>
    <cellStyle name="Normal 5 16 2 2 6" xfId="25177"/>
    <cellStyle name="Normal 5 16 2 2 7" xfId="25178"/>
    <cellStyle name="Normal 5 16 2 3" xfId="25179"/>
    <cellStyle name="Normal 5 16 2 4" xfId="25180"/>
    <cellStyle name="Normal 5 16 2 5" xfId="25181"/>
    <cellStyle name="Normal 5 16 2 6" xfId="25182"/>
    <cellStyle name="Normal 5 16 2 7" xfId="25183"/>
    <cellStyle name="Normal 5 16 2 8" xfId="25184"/>
    <cellStyle name="Normal 5 16 3" xfId="25185"/>
    <cellStyle name="Normal 5 16 4" xfId="25186"/>
    <cellStyle name="Normal 5 16 5" xfId="25187"/>
    <cellStyle name="Normal 5 16 6" xfId="25188"/>
    <cellStyle name="Normal 5 16 7" xfId="25189"/>
    <cellStyle name="Normal 5 16 8" xfId="25190"/>
    <cellStyle name="Normal 5 16 8 2" xfId="25191"/>
    <cellStyle name="Normal 5 16 9" xfId="25192"/>
    <cellStyle name="Normal 5 17" xfId="25193"/>
    <cellStyle name="Normal 5 17 10" xfId="25194"/>
    <cellStyle name="Normal 5 17 11" xfId="25195"/>
    <cellStyle name="Normal 5 17 12" xfId="25196"/>
    <cellStyle name="Normal 5 17 13" xfId="25197"/>
    <cellStyle name="Normal 5 17 2" xfId="25198"/>
    <cellStyle name="Normal 5 17 2 2" xfId="25199"/>
    <cellStyle name="Normal 5 17 2 2 2" xfId="25200"/>
    <cellStyle name="Normal 5 17 2 2 2 2" xfId="25201"/>
    <cellStyle name="Normal 5 17 2 2 2 2 2" xfId="25202"/>
    <cellStyle name="Normal 5 17 2 2 2 2 3" xfId="25203"/>
    <cellStyle name="Normal 5 17 2 2 2 2 4" xfId="25204"/>
    <cellStyle name="Normal 5 17 2 2 2 2 5" xfId="25205"/>
    <cellStyle name="Normal 5 17 2 2 2 2 6" xfId="25206"/>
    <cellStyle name="Normal 5 17 2 2 2 3" xfId="25207"/>
    <cellStyle name="Normal 5 17 2 2 2 4" xfId="25208"/>
    <cellStyle name="Normal 5 17 2 2 2 5" xfId="25209"/>
    <cellStyle name="Normal 5 17 2 2 2 6" xfId="25210"/>
    <cellStyle name="Normal 5 17 2 2 3" xfId="25211"/>
    <cellStyle name="Normal 5 17 2 2 4" xfId="25212"/>
    <cellStyle name="Normal 5 17 2 2 5" xfId="25213"/>
    <cellStyle name="Normal 5 17 2 2 6" xfId="25214"/>
    <cellStyle name="Normal 5 17 2 2 7" xfId="25215"/>
    <cellStyle name="Normal 5 17 2 3" xfId="25216"/>
    <cellStyle name="Normal 5 17 2 4" xfId="25217"/>
    <cellStyle name="Normal 5 17 2 5" xfId="25218"/>
    <cellStyle name="Normal 5 17 2 6" xfId="25219"/>
    <cellStyle name="Normal 5 17 2 7" xfId="25220"/>
    <cellStyle name="Normal 5 17 2 8" xfId="25221"/>
    <cellStyle name="Normal 5 17 3" xfId="25222"/>
    <cellStyle name="Normal 5 17 4" xfId="25223"/>
    <cellStyle name="Normal 5 17 5" xfId="25224"/>
    <cellStyle name="Normal 5 17 6" xfId="25225"/>
    <cellStyle name="Normal 5 17 7" xfId="25226"/>
    <cellStyle name="Normal 5 17 8" xfId="25227"/>
    <cellStyle name="Normal 5 17 8 2" xfId="25228"/>
    <cellStyle name="Normal 5 17 9" xfId="25229"/>
    <cellStyle name="Normal 5 18" xfId="25230"/>
    <cellStyle name="Normal 5 18 10" xfId="25231"/>
    <cellStyle name="Normal 5 18 11" xfId="25232"/>
    <cellStyle name="Normal 5 18 12" xfId="25233"/>
    <cellStyle name="Normal 5 18 13" xfId="25234"/>
    <cellStyle name="Normal 5 18 2" xfId="25235"/>
    <cellStyle name="Normal 5 18 2 2" xfId="25236"/>
    <cellStyle name="Normal 5 18 2 2 2" xfId="25237"/>
    <cellStyle name="Normal 5 18 2 2 2 2" xfId="25238"/>
    <cellStyle name="Normal 5 18 2 2 2 2 2" xfId="25239"/>
    <cellStyle name="Normal 5 18 2 2 2 2 3" xfId="25240"/>
    <cellStyle name="Normal 5 18 2 2 2 2 4" xfId="25241"/>
    <cellStyle name="Normal 5 18 2 2 2 2 5" xfId="25242"/>
    <cellStyle name="Normal 5 18 2 2 2 2 6" xfId="25243"/>
    <cellStyle name="Normal 5 18 2 2 2 3" xfId="25244"/>
    <cellStyle name="Normal 5 18 2 2 2 4" xfId="25245"/>
    <cellStyle name="Normal 5 18 2 2 2 5" xfId="25246"/>
    <cellStyle name="Normal 5 18 2 2 2 6" xfId="25247"/>
    <cellStyle name="Normal 5 18 2 2 3" xfId="25248"/>
    <cellStyle name="Normal 5 18 2 2 4" xfId="25249"/>
    <cellStyle name="Normal 5 18 2 2 5" xfId="25250"/>
    <cellStyle name="Normal 5 18 2 2 6" xfId="25251"/>
    <cellStyle name="Normal 5 18 2 2 7" xfId="25252"/>
    <cellStyle name="Normal 5 18 2 3" xfId="25253"/>
    <cellStyle name="Normal 5 18 2 4" xfId="25254"/>
    <cellStyle name="Normal 5 18 2 5" xfId="25255"/>
    <cellStyle name="Normal 5 18 2 6" xfId="25256"/>
    <cellStyle name="Normal 5 18 2 7" xfId="25257"/>
    <cellStyle name="Normal 5 18 2 8" xfId="25258"/>
    <cellStyle name="Normal 5 18 3" xfId="25259"/>
    <cellStyle name="Normal 5 18 4" xfId="25260"/>
    <cellStyle name="Normal 5 18 5" xfId="25261"/>
    <cellStyle name="Normal 5 18 6" xfId="25262"/>
    <cellStyle name="Normal 5 18 7" xfId="25263"/>
    <cellStyle name="Normal 5 18 8" xfId="25264"/>
    <cellStyle name="Normal 5 18 8 2" xfId="25265"/>
    <cellStyle name="Normal 5 18 9" xfId="25266"/>
    <cellStyle name="Normal 5 19" xfId="25267"/>
    <cellStyle name="Normal 5 19 10" xfId="25268"/>
    <cellStyle name="Normal 5 19 11" xfId="25269"/>
    <cellStyle name="Normal 5 19 12" xfId="25270"/>
    <cellStyle name="Normal 5 19 13" xfId="25271"/>
    <cellStyle name="Normal 5 19 2" xfId="25272"/>
    <cellStyle name="Normal 5 19 2 2" xfId="25273"/>
    <cellStyle name="Normal 5 19 2 2 2" xfId="25274"/>
    <cellStyle name="Normal 5 19 2 2 2 2" xfId="25275"/>
    <cellStyle name="Normal 5 19 2 2 2 2 2" xfId="25276"/>
    <cellStyle name="Normal 5 19 2 2 2 2 3" xfId="25277"/>
    <cellStyle name="Normal 5 19 2 2 2 2 4" xfId="25278"/>
    <cellStyle name="Normal 5 19 2 2 2 2 5" xfId="25279"/>
    <cellStyle name="Normal 5 19 2 2 2 2 6" xfId="25280"/>
    <cellStyle name="Normal 5 19 2 2 2 3" xfId="25281"/>
    <cellStyle name="Normal 5 19 2 2 2 4" xfId="25282"/>
    <cellStyle name="Normal 5 19 2 2 2 5" xfId="25283"/>
    <cellStyle name="Normal 5 19 2 2 2 6" xfId="25284"/>
    <cellStyle name="Normal 5 19 2 2 3" xfId="25285"/>
    <cellStyle name="Normal 5 19 2 2 4" xfId="25286"/>
    <cellStyle name="Normal 5 19 2 2 5" xfId="25287"/>
    <cellStyle name="Normal 5 19 2 2 6" xfId="25288"/>
    <cellStyle name="Normal 5 19 2 2 7" xfId="25289"/>
    <cellStyle name="Normal 5 19 2 3" xfId="25290"/>
    <cellStyle name="Normal 5 19 2 4" xfId="25291"/>
    <cellStyle name="Normal 5 19 2 5" xfId="25292"/>
    <cellStyle name="Normal 5 19 2 6" xfId="25293"/>
    <cellStyle name="Normal 5 19 2 7" xfId="25294"/>
    <cellStyle name="Normal 5 19 2 8" xfId="25295"/>
    <cellStyle name="Normal 5 19 3" xfId="25296"/>
    <cellStyle name="Normal 5 19 4" xfId="25297"/>
    <cellStyle name="Normal 5 19 5" xfId="25298"/>
    <cellStyle name="Normal 5 19 6" xfId="25299"/>
    <cellStyle name="Normal 5 19 7" xfId="25300"/>
    <cellStyle name="Normal 5 19 8" xfId="25301"/>
    <cellStyle name="Normal 5 19 8 2" xfId="25302"/>
    <cellStyle name="Normal 5 19 9" xfId="25303"/>
    <cellStyle name="Normal 5 2" xfId="299"/>
    <cellStyle name="Normal 5 2 10" xfId="25304"/>
    <cellStyle name="Normal 5 2 11" xfId="25305"/>
    <cellStyle name="Normal 5 2 11 2" xfId="25306"/>
    <cellStyle name="Normal 5 2 11 2 2" xfId="25307"/>
    <cellStyle name="Normal 5 2 11 2 2 2" xfId="25308"/>
    <cellStyle name="Normal 5 2 11 2 2 2 2" xfId="25309"/>
    <cellStyle name="Normal 5 2 11 2 2 2 3" xfId="25310"/>
    <cellStyle name="Normal 5 2 11 2 2 2 4" xfId="25311"/>
    <cellStyle name="Normal 5 2 11 2 2 2 5" xfId="25312"/>
    <cellStyle name="Normal 5 2 11 2 2 2 6" xfId="25313"/>
    <cellStyle name="Normal 5 2 11 2 2 3" xfId="25314"/>
    <cellStyle name="Normal 5 2 11 2 2 4" xfId="25315"/>
    <cellStyle name="Normal 5 2 11 2 2 5" xfId="25316"/>
    <cellStyle name="Normal 5 2 11 2 2 6" xfId="25317"/>
    <cellStyle name="Normal 5 2 11 2 3" xfId="25318"/>
    <cellStyle name="Normal 5 2 11 2 4" xfId="25319"/>
    <cellStyle name="Normal 5 2 11 2 5" xfId="25320"/>
    <cellStyle name="Normal 5 2 11 2 6" xfId="25321"/>
    <cellStyle name="Normal 5 2 11 2 7" xfId="25322"/>
    <cellStyle name="Normal 5 2 11 3" xfId="25323"/>
    <cellStyle name="Normal 5 2 11 4" xfId="25324"/>
    <cellStyle name="Normal 5 2 11 5" xfId="25325"/>
    <cellStyle name="Normal 5 2 11 6" xfId="25326"/>
    <cellStyle name="Normal 5 2 11 7" xfId="25327"/>
    <cellStyle name="Normal 5 2 12" xfId="25328"/>
    <cellStyle name="Normal 5 2 12 2" xfId="25329"/>
    <cellStyle name="Normal 5 2 12 2 2" xfId="25330"/>
    <cellStyle name="Normal 5 2 12 2 3" xfId="25331"/>
    <cellStyle name="Normal 5 2 12 2 4" xfId="25332"/>
    <cellStyle name="Normal 5 2 12 2 5" xfId="25333"/>
    <cellStyle name="Normal 5 2 12 2 6" xfId="25334"/>
    <cellStyle name="Normal 5 2 12 3" xfId="25335"/>
    <cellStyle name="Normal 5 2 12 4" xfId="25336"/>
    <cellStyle name="Normal 5 2 12 5" xfId="25337"/>
    <cellStyle name="Normal 5 2 12 6" xfId="25338"/>
    <cellStyle name="Normal 5 2 13" xfId="25339"/>
    <cellStyle name="Normal 5 2 14" xfId="25340"/>
    <cellStyle name="Normal 5 2 15" xfId="25341"/>
    <cellStyle name="Normal 5 2 16" xfId="25342"/>
    <cellStyle name="Normal 5 2 17" xfId="25343"/>
    <cellStyle name="Normal 5 2 18" xfId="25344"/>
    <cellStyle name="Normal 5 2 19" xfId="25345"/>
    <cellStyle name="Normal 5 2 2" xfId="586"/>
    <cellStyle name="Normal 5 2 2 10" xfId="25347"/>
    <cellStyle name="Normal 5 2 2 11" xfId="25348"/>
    <cellStyle name="Normal 5 2 2 12" xfId="25349"/>
    <cellStyle name="Normal 5 2 2 13" xfId="25350"/>
    <cellStyle name="Normal 5 2 2 14" xfId="25351"/>
    <cellStyle name="Normal 5 2 2 15" xfId="25352"/>
    <cellStyle name="Normal 5 2 2 16" xfId="25353"/>
    <cellStyle name="Normal 5 2 2 17" xfId="25354"/>
    <cellStyle name="Normal 5 2 2 18" xfId="25355"/>
    <cellStyle name="Normal 5 2 2 19" xfId="25356"/>
    <cellStyle name="Normal 5 2 2 2" xfId="2037"/>
    <cellStyle name="Normal 5 2 2 2 10" xfId="25358"/>
    <cellStyle name="Normal 5 2 2 2 11" xfId="25359"/>
    <cellStyle name="Normal 5 2 2 2 12" xfId="25360"/>
    <cellStyle name="Normal 5 2 2 2 13" xfId="25361"/>
    <cellStyle name="Normal 5 2 2 2 14" xfId="25362"/>
    <cellStyle name="Normal 5 2 2 2 15" xfId="25363"/>
    <cellStyle name="Normal 5 2 2 2 16" xfId="25364"/>
    <cellStyle name="Normal 5 2 2 2 17" xfId="25365"/>
    <cellStyle name="Normal 5 2 2 2 18" xfId="25366"/>
    <cellStyle name="Normal 5 2 2 2 19" xfId="25367"/>
    <cellStyle name="Normal 5 2 2 2 2" xfId="25368"/>
    <cellStyle name="Normal 5 2 2 2 2 10" xfId="25369"/>
    <cellStyle name="Normal 5 2 2 2 2 11" xfId="25370"/>
    <cellStyle name="Normal 5 2 2 2 2 12" xfId="25371"/>
    <cellStyle name="Normal 5 2 2 2 2 13" xfId="25372"/>
    <cellStyle name="Normal 5 2 2 2 2 14" xfId="25373"/>
    <cellStyle name="Normal 5 2 2 2 2 15" xfId="25374"/>
    <cellStyle name="Normal 5 2 2 2 2 16" xfId="25375"/>
    <cellStyle name="Normal 5 2 2 2 2 17" xfId="25376"/>
    <cellStyle name="Normal 5 2 2 2 2 18" xfId="25377"/>
    <cellStyle name="Normal 5 2 2 2 2 19" xfId="25378"/>
    <cellStyle name="Normal 5 2 2 2 2 2" xfId="25379"/>
    <cellStyle name="Normal 5 2 2 2 2 2 10" xfId="25380"/>
    <cellStyle name="Normal 5 2 2 2 2 2 11" xfId="25381"/>
    <cellStyle name="Normal 5 2 2 2 2 2 12" xfId="25382"/>
    <cellStyle name="Normal 5 2 2 2 2 2 13" xfId="25383"/>
    <cellStyle name="Normal 5 2 2 2 2 2 14" xfId="25384"/>
    <cellStyle name="Normal 5 2 2 2 2 2 15" xfId="25385"/>
    <cellStyle name="Normal 5 2 2 2 2 2 16" xfId="25386"/>
    <cellStyle name="Normal 5 2 2 2 2 2 17" xfId="25387"/>
    <cellStyle name="Normal 5 2 2 2 2 2 18" xfId="25388"/>
    <cellStyle name="Normal 5 2 2 2 2 2 19" xfId="25389"/>
    <cellStyle name="Normal 5 2 2 2 2 2 2" xfId="25390"/>
    <cellStyle name="Normal 5 2 2 2 2 2 2 2" xfId="25391"/>
    <cellStyle name="Normal 5 2 2 2 2 2 2 3" xfId="45717"/>
    <cellStyle name="Normal 5 2 2 2 2 2 20" xfId="25392"/>
    <cellStyle name="Normal 5 2 2 2 2 2 21" xfId="25393"/>
    <cellStyle name="Normal 5 2 2 2 2 2 22" xfId="25394"/>
    <cellStyle name="Normal 5 2 2 2 2 2 23" xfId="25395"/>
    <cellStyle name="Normal 5 2 2 2 2 2 24" xfId="25396"/>
    <cellStyle name="Normal 5 2 2 2 2 2 25" xfId="25397"/>
    <cellStyle name="Normal 5 2 2 2 2 2 26" xfId="25398"/>
    <cellStyle name="Normal 5 2 2 2 2 2 27" xfId="45716"/>
    <cellStyle name="Normal 5 2 2 2 2 2 3" xfId="25399"/>
    <cellStyle name="Normal 5 2 2 2 2 2 4" xfId="25400"/>
    <cellStyle name="Normal 5 2 2 2 2 2 5" xfId="25401"/>
    <cellStyle name="Normal 5 2 2 2 2 2 6" xfId="25402"/>
    <cellStyle name="Normal 5 2 2 2 2 2 7" xfId="25403"/>
    <cellStyle name="Normal 5 2 2 2 2 2 8" xfId="25404"/>
    <cellStyle name="Normal 5 2 2 2 2 2 9" xfId="25405"/>
    <cellStyle name="Normal 5 2 2 2 2 20" xfId="25406"/>
    <cellStyle name="Normal 5 2 2 2 2 21" xfId="25407"/>
    <cellStyle name="Normal 5 2 2 2 2 22" xfId="25408"/>
    <cellStyle name="Normal 5 2 2 2 2 23" xfId="25409"/>
    <cellStyle name="Normal 5 2 2 2 2 24" xfId="25410"/>
    <cellStyle name="Normal 5 2 2 2 2 25" xfId="25411"/>
    <cellStyle name="Normal 5 2 2 2 2 26" xfId="25412"/>
    <cellStyle name="Normal 5 2 2 2 2 27" xfId="25413"/>
    <cellStyle name="Normal 5 2 2 2 2 28" xfId="45715"/>
    <cellStyle name="Normal 5 2 2 2 2 3" xfId="25414"/>
    <cellStyle name="Normal 5 2 2 2 2 3 2" xfId="45718"/>
    <cellStyle name="Normal 5 2 2 2 2 4" xfId="25415"/>
    <cellStyle name="Normal 5 2 2 2 2 4 2" xfId="45719"/>
    <cellStyle name="Normal 5 2 2 2 2 5" xfId="25416"/>
    <cellStyle name="Normal 5 2 2 2 2 6" xfId="25417"/>
    <cellStyle name="Normal 5 2 2 2 2 7" xfId="25418"/>
    <cellStyle name="Normal 5 2 2 2 2 8" xfId="25419"/>
    <cellStyle name="Normal 5 2 2 2 2 9" xfId="25420"/>
    <cellStyle name="Normal 5 2 2 2 20" xfId="25421"/>
    <cellStyle name="Normal 5 2 2 2 21" xfId="25422"/>
    <cellStyle name="Normal 5 2 2 2 22" xfId="25423"/>
    <cellStyle name="Normal 5 2 2 2 23" xfId="25424"/>
    <cellStyle name="Normal 5 2 2 2 24" xfId="25425"/>
    <cellStyle name="Normal 5 2 2 2 25" xfId="25426"/>
    <cellStyle name="Normal 5 2 2 2 26" xfId="25427"/>
    <cellStyle name="Normal 5 2 2 2 27" xfId="25428"/>
    <cellStyle name="Normal 5 2 2 2 28" xfId="25429"/>
    <cellStyle name="Normal 5 2 2 2 29" xfId="25430"/>
    <cellStyle name="Normal 5 2 2 2 3" xfId="25431"/>
    <cellStyle name="Normal 5 2 2 2 3 2" xfId="45721"/>
    <cellStyle name="Normal 5 2 2 2 3 3" xfId="45720"/>
    <cellStyle name="Normal 5 2 2 2 30" xfId="25432"/>
    <cellStyle name="Normal 5 2 2 2 31" xfId="25433"/>
    <cellStyle name="Normal 5 2 2 2 32" xfId="25434"/>
    <cellStyle name="Normal 5 2 2 2 33" xfId="25435"/>
    <cellStyle name="Normal 5 2 2 2 34" xfId="25436"/>
    <cellStyle name="Normal 5 2 2 2 35" xfId="25437"/>
    <cellStyle name="Normal 5 2 2 2 36" xfId="25438"/>
    <cellStyle name="Normal 5 2 2 2 37" xfId="25439"/>
    <cellStyle name="Normal 5 2 2 2 38" xfId="25440"/>
    <cellStyle name="Normal 5 2 2 2 39" xfId="25357"/>
    <cellStyle name="Normal 5 2 2 2 4" xfId="25441"/>
    <cellStyle name="Normal 5 2 2 2 4 2" xfId="45722"/>
    <cellStyle name="Normal 5 2 2 2 40" xfId="45714"/>
    <cellStyle name="Normal 5 2 2 2 5" xfId="25442"/>
    <cellStyle name="Normal 5 2 2 2 5 2" xfId="45723"/>
    <cellStyle name="Normal 5 2 2 2 6" xfId="25443"/>
    <cellStyle name="Normal 5 2 2 2 7" xfId="25444"/>
    <cellStyle name="Normal 5 2 2 2 8" xfId="25445"/>
    <cellStyle name="Normal 5 2 2 2 9" xfId="25446"/>
    <cellStyle name="Normal 5 2 2 20" xfId="25447"/>
    <cellStyle name="Normal 5 2 2 21" xfId="25448"/>
    <cellStyle name="Normal 5 2 2 22" xfId="25449"/>
    <cellStyle name="Normal 5 2 2 23" xfId="25450"/>
    <cellStyle name="Normal 5 2 2 24" xfId="25451"/>
    <cellStyle name="Normal 5 2 2 25" xfId="25452"/>
    <cellStyle name="Normal 5 2 2 26" xfId="25453"/>
    <cellStyle name="Normal 5 2 2 27" xfId="25454"/>
    <cellStyle name="Normal 5 2 2 28" xfId="25455"/>
    <cellStyle name="Normal 5 2 2 29" xfId="25456"/>
    <cellStyle name="Normal 5 2 2 3" xfId="25457"/>
    <cellStyle name="Normal 5 2 2 3 10" xfId="25458"/>
    <cellStyle name="Normal 5 2 2 3 11" xfId="25459"/>
    <cellStyle name="Normal 5 2 2 3 12" xfId="25460"/>
    <cellStyle name="Normal 5 2 2 3 13" xfId="25461"/>
    <cellStyle name="Normal 5 2 2 3 2" xfId="25462"/>
    <cellStyle name="Normal 5 2 2 3 2 10" xfId="25463"/>
    <cellStyle name="Normal 5 2 2 3 2 11" xfId="25464"/>
    <cellStyle name="Normal 5 2 2 3 2 12" xfId="25465"/>
    <cellStyle name="Normal 5 2 2 3 2 13" xfId="25466"/>
    <cellStyle name="Normal 5 2 2 3 2 2" xfId="25467"/>
    <cellStyle name="Normal 5 2 2 3 2 3" xfId="25468"/>
    <cellStyle name="Normal 5 2 2 3 2 4" xfId="25469"/>
    <cellStyle name="Normal 5 2 2 3 2 5" xfId="25470"/>
    <cellStyle name="Normal 5 2 2 3 2 6" xfId="25471"/>
    <cellStyle name="Normal 5 2 2 3 2 7" xfId="25472"/>
    <cellStyle name="Normal 5 2 2 3 2 8" xfId="25473"/>
    <cellStyle name="Normal 5 2 2 3 2 9" xfId="25474"/>
    <cellStyle name="Normal 5 2 2 3 3" xfId="25475"/>
    <cellStyle name="Normal 5 2 2 3 4" xfId="25476"/>
    <cellStyle name="Normal 5 2 2 3 5" xfId="25477"/>
    <cellStyle name="Normal 5 2 2 3 6" xfId="25478"/>
    <cellStyle name="Normal 5 2 2 3 7" xfId="25479"/>
    <cellStyle name="Normal 5 2 2 3 8" xfId="25480"/>
    <cellStyle name="Normal 5 2 2 3 9" xfId="25481"/>
    <cellStyle name="Normal 5 2 2 30" xfId="25482"/>
    <cellStyle name="Normal 5 2 2 31" xfId="25483"/>
    <cellStyle name="Normal 5 2 2 32" xfId="25484"/>
    <cellStyle name="Normal 5 2 2 33" xfId="25485"/>
    <cellStyle name="Normal 5 2 2 34" xfId="25486"/>
    <cellStyle name="Normal 5 2 2 35" xfId="25487"/>
    <cellStyle name="Normal 5 2 2 36" xfId="25488"/>
    <cellStyle name="Normal 5 2 2 37" xfId="25489"/>
    <cellStyle name="Normal 5 2 2 38" xfId="25490"/>
    <cellStyle name="Normal 5 2 2 39" xfId="25346"/>
    <cellStyle name="Normal 5 2 2 4" xfId="25491"/>
    <cellStyle name="Normal 5 2 2 5" xfId="25492"/>
    <cellStyle name="Normal 5 2 2 6" xfId="25493"/>
    <cellStyle name="Normal 5 2 2 7" xfId="25494"/>
    <cellStyle name="Normal 5 2 2 8" xfId="25495"/>
    <cellStyle name="Normal 5 2 2 9" xfId="25496"/>
    <cellStyle name="Normal 5 2 20" xfId="25497"/>
    <cellStyle name="Normal 5 2 21" xfId="25498"/>
    <cellStyle name="Normal 5 2 22" xfId="25499"/>
    <cellStyle name="Normal 5 2 23" xfId="25500"/>
    <cellStyle name="Normal 5 2 24" xfId="25501"/>
    <cellStyle name="Normal 5 2 25" xfId="25502"/>
    <cellStyle name="Normal 5 2 26" xfId="25503"/>
    <cellStyle name="Normal 5 2 26 10" xfId="25504"/>
    <cellStyle name="Normal 5 2 26 11" xfId="25505"/>
    <cellStyle name="Normal 5 2 26 12" xfId="25506"/>
    <cellStyle name="Normal 5 2 26 13" xfId="25507"/>
    <cellStyle name="Normal 5 2 26 14" xfId="25508"/>
    <cellStyle name="Normal 5 2 26 15" xfId="25509"/>
    <cellStyle name="Normal 5 2 26 16" xfId="25510"/>
    <cellStyle name="Normal 5 2 26 17" xfId="25511"/>
    <cellStyle name="Normal 5 2 26 18" xfId="25512"/>
    <cellStyle name="Normal 5 2 26 19" xfId="25513"/>
    <cellStyle name="Normal 5 2 26 2" xfId="25514"/>
    <cellStyle name="Normal 5 2 26 2 10" xfId="25515"/>
    <cellStyle name="Normal 5 2 26 2 11" xfId="25516"/>
    <cellStyle name="Normal 5 2 26 2 12" xfId="25517"/>
    <cellStyle name="Normal 5 2 26 2 13" xfId="25518"/>
    <cellStyle name="Normal 5 2 26 2 14" xfId="25519"/>
    <cellStyle name="Normal 5 2 26 2 15" xfId="25520"/>
    <cellStyle name="Normal 5 2 26 2 16" xfId="25521"/>
    <cellStyle name="Normal 5 2 26 2 17" xfId="25522"/>
    <cellStyle name="Normal 5 2 26 2 18" xfId="25523"/>
    <cellStyle name="Normal 5 2 26 2 19" xfId="25524"/>
    <cellStyle name="Normal 5 2 26 2 2" xfId="25525"/>
    <cellStyle name="Normal 5 2 26 2 20" xfId="25526"/>
    <cellStyle name="Normal 5 2 26 2 21" xfId="25527"/>
    <cellStyle name="Normal 5 2 26 2 22" xfId="25528"/>
    <cellStyle name="Normal 5 2 26 2 23" xfId="25529"/>
    <cellStyle name="Normal 5 2 26 2 24" xfId="25530"/>
    <cellStyle name="Normal 5 2 26 2 25" xfId="25531"/>
    <cellStyle name="Normal 5 2 26 2 26" xfId="25532"/>
    <cellStyle name="Normal 5 2 26 2 3" xfId="25533"/>
    <cellStyle name="Normal 5 2 26 2 4" xfId="25534"/>
    <cellStyle name="Normal 5 2 26 2 5" xfId="25535"/>
    <cellStyle name="Normal 5 2 26 2 6" xfId="25536"/>
    <cellStyle name="Normal 5 2 26 2 7" xfId="25537"/>
    <cellStyle name="Normal 5 2 26 2 8" xfId="25538"/>
    <cellStyle name="Normal 5 2 26 2 9" xfId="25539"/>
    <cellStyle name="Normal 5 2 26 20" xfId="25540"/>
    <cellStyle name="Normal 5 2 26 21" xfId="25541"/>
    <cellStyle name="Normal 5 2 26 22" xfId="25542"/>
    <cellStyle name="Normal 5 2 26 23" xfId="25543"/>
    <cellStyle name="Normal 5 2 26 24" xfId="25544"/>
    <cellStyle name="Normal 5 2 26 25" xfId="25545"/>
    <cellStyle name="Normal 5 2 26 26" xfId="25546"/>
    <cellStyle name="Normal 5 2 26 3" xfId="25547"/>
    <cellStyle name="Normal 5 2 26 4" xfId="25548"/>
    <cellStyle name="Normal 5 2 26 5" xfId="25549"/>
    <cellStyle name="Normal 5 2 26 6" xfId="25550"/>
    <cellStyle name="Normal 5 2 26 7" xfId="25551"/>
    <cellStyle name="Normal 5 2 26 8" xfId="25552"/>
    <cellStyle name="Normal 5 2 26 9" xfId="25553"/>
    <cellStyle name="Normal 5 2 27" xfId="25554"/>
    <cellStyle name="Normal 5 2 28" xfId="25555"/>
    <cellStyle name="Normal 5 2 29" xfId="25556"/>
    <cellStyle name="Normal 5 2 3" xfId="587"/>
    <cellStyle name="Normal 5 2 3 10" xfId="25558"/>
    <cellStyle name="Normal 5 2 3 11" xfId="25559"/>
    <cellStyle name="Normal 5 2 3 12" xfId="25560"/>
    <cellStyle name="Normal 5 2 3 13" xfId="25561"/>
    <cellStyle name="Normal 5 2 3 14" xfId="25562"/>
    <cellStyle name="Normal 5 2 3 15" xfId="25563"/>
    <cellStyle name="Normal 5 2 3 16" xfId="25564"/>
    <cellStyle name="Normal 5 2 3 17" xfId="25565"/>
    <cellStyle name="Normal 5 2 3 18" xfId="25566"/>
    <cellStyle name="Normal 5 2 3 19" xfId="25567"/>
    <cellStyle name="Normal 5 2 3 2" xfId="2038"/>
    <cellStyle name="Normal 5 2 3 2 2" xfId="25568"/>
    <cellStyle name="Normal 5 2 3 20" xfId="25569"/>
    <cellStyle name="Normal 5 2 3 21" xfId="25570"/>
    <cellStyle name="Normal 5 2 3 22" xfId="25571"/>
    <cellStyle name="Normal 5 2 3 23" xfId="25572"/>
    <cellStyle name="Normal 5 2 3 24" xfId="25573"/>
    <cellStyle name="Normal 5 2 3 25" xfId="25574"/>
    <cellStyle name="Normal 5 2 3 26" xfId="25575"/>
    <cellStyle name="Normal 5 2 3 27" xfId="25576"/>
    <cellStyle name="Normal 5 2 3 28" xfId="25557"/>
    <cellStyle name="Normal 5 2 3 3" xfId="25577"/>
    <cellStyle name="Normal 5 2 3 4" xfId="25578"/>
    <cellStyle name="Normal 5 2 3 5" xfId="25579"/>
    <cellStyle name="Normal 5 2 3 6" xfId="25580"/>
    <cellStyle name="Normal 5 2 3 7" xfId="25581"/>
    <cellStyle name="Normal 5 2 3 8" xfId="25582"/>
    <cellStyle name="Normal 5 2 3 9" xfId="25583"/>
    <cellStyle name="Normal 5 2 30" xfId="25584"/>
    <cellStyle name="Normal 5 2 31" xfId="25585"/>
    <cellStyle name="Normal 5 2 32" xfId="25586"/>
    <cellStyle name="Normal 5 2 33" xfId="25587"/>
    <cellStyle name="Normal 5 2 34" xfId="25588"/>
    <cellStyle name="Normal 5 2 35" xfId="25589"/>
    <cellStyle name="Normal 5 2 36" xfId="25590"/>
    <cellStyle name="Normal 5 2 37" xfId="25591"/>
    <cellStyle name="Normal 5 2 37 10" xfId="25592"/>
    <cellStyle name="Normal 5 2 37 11" xfId="25593"/>
    <cellStyle name="Normal 5 2 37 12" xfId="25594"/>
    <cellStyle name="Normal 5 2 37 13" xfId="25595"/>
    <cellStyle name="Normal 5 2 37 14" xfId="25596"/>
    <cellStyle name="Normal 5 2 37 15" xfId="25597"/>
    <cellStyle name="Normal 5 2 37 16" xfId="25598"/>
    <cellStyle name="Normal 5 2 37 17" xfId="25599"/>
    <cellStyle name="Normal 5 2 37 18" xfId="25600"/>
    <cellStyle name="Normal 5 2 37 19" xfId="25601"/>
    <cellStyle name="Normal 5 2 37 2" xfId="25602"/>
    <cellStyle name="Normal 5 2 37 20" xfId="25603"/>
    <cellStyle name="Normal 5 2 37 21" xfId="25604"/>
    <cellStyle name="Normal 5 2 37 22" xfId="25605"/>
    <cellStyle name="Normal 5 2 37 23" xfId="25606"/>
    <cellStyle name="Normal 5 2 37 24" xfId="25607"/>
    <cellStyle name="Normal 5 2 37 25" xfId="25608"/>
    <cellStyle name="Normal 5 2 37 26" xfId="25609"/>
    <cellStyle name="Normal 5 2 37 3" xfId="25610"/>
    <cellStyle name="Normal 5 2 37 4" xfId="25611"/>
    <cellStyle name="Normal 5 2 37 5" xfId="25612"/>
    <cellStyle name="Normal 5 2 37 6" xfId="25613"/>
    <cellStyle name="Normal 5 2 37 7" xfId="25614"/>
    <cellStyle name="Normal 5 2 37 8" xfId="25615"/>
    <cellStyle name="Normal 5 2 37 9" xfId="25616"/>
    <cellStyle name="Normal 5 2 38" xfId="25617"/>
    <cellStyle name="Normal 5 2 39" xfId="25618"/>
    <cellStyle name="Normal 5 2 4" xfId="588"/>
    <cellStyle name="Normal 5 2 4 2" xfId="25620"/>
    <cellStyle name="Normal 5 2 4 2 2" xfId="25621"/>
    <cellStyle name="Normal 5 2 4 2 3" xfId="25622"/>
    <cellStyle name="Normal 5 2 4 2 4" xfId="25623"/>
    <cellStyle name="Normal 5 2 4 2 5" xfId="25624"/>
    <cellStyle name="Normal 5 2 4 2 6" xfId="25625"/>
    <cellStyle name="Normal 5 2 4 3" xfId="25626"/>
    <cellStyle name="Normal 5 2 4 4" xfId="25627"/>
    <cellStyle name="Normal 5 2 4 5" xfId="25628"/>
    <cellStyle name="Normal 5 2 4 6" xfId="25629"/>
    <cellStyle name="Normal 5 2 4 7" xfId="25619"/>
    <cellStyle name="Normal 5 2 40" xfId="25630"/>
    <cellStyle name="Normal 5 2 41" xfId="25631"/>
    <cellStyle name="Normal 5 2 42" xfId="25632"/>
    <cellStyle name="Normal 5 2 43" xfId="25633"/>
    <cellStyle name="Normal 5 2 44" xfId="25634"/>
    <cellStyle name="Normal 5 2 45" xfId="25635"/>
    <cellStyle name="Normal 5 2 46" xfId="25636"/>
    <cellStyle name="Normal 5 2 47" xfId="25637"/>
    <cellStyle name="Normal 5 2 48" xfId="25638"/>
    <cellStyle name="Normal 5 2 49" xfId="25639"/>
    <cellStyle name="Normal 5 2 5" xfId="589"/>
    <cellStyle name="Normal 5 2 5 2" xfId="25640"/>
    <cellStyle name="Normal 5 2 50" xfId="25641"/>
    <cellStyle name="Normal 5 2 51" xfId="25642"/>
    <cellStyle name="Normal 5 2 52" xfId="25643"/>
    <cellStyle name="Normal 5 2 53" xfId="25644"/>
    <cellStyle name="Normal 5 2 54" xfId="25645"/>
    <cellStyle name="Normal 5 2 55" xfId="25646"/>
    <cellStyle name="Normal 5 2 56" xfId="25647"/>
    <cellStyle name="Normal 5 2 57" xfId="25648"/>
    <cellStyle name="Normal 5 2 58" xfId="25649"/>
    <cellStyle name="Normal 5 2 59" xfId="25650"/>
    <cellStyle name="Normal 5 2 6" xfId="25651"/>
    <cellStyle name="Normal 5 2 60" xfId="25652"/>
    <cellStyle name="Normal 5 2 61" xfId="25653"/>
    <cellStyle name="Normal 5 2 62" xfId="25654"/>
    <cellStyle name="Normal 5 2 63" xfId="25655"/>
    <cellStyle name="Normal 5 2 64" xfId="25656"/>
    <cellStyle name="Normal 5 2 65" xfId="25657"/>
    <cellStyle name="Normal 5 2 65 2" xfId="25658"/>
    <cellStyle name="Normal 5 2 66" xfId="25659"/>
    <cellStyle name="Normal 5 2 67" xfId="45713"/>
    <cellStyle name="Normal 5 2 7" xfId="25660"/>
    <cellStyle name="Normal 5 2 8" xfId="25661"/>
    <cellStyle name="Normal 5 2 9" xfId="25662"/>
    <cellStyle name="Normal 5 2_5.2" xfId="45724"/>
    <cellStyle name="Normal 5 20" xfId="25663"/>
    <cellStyle name="Normal 5 20 10" xfId="25664"/>
    <cellStyle name="Normal 5 20 11" xfId="25665"/>
    <cellStyle name="Normal 5 20 12" xfId="25666"/>
    <cellStyle name="Normal 5 20 13" xfId="25667"/>
    <cellStyle name="Normal 5 20 14" xfId="25668"/>
    <cellStyle name="Normal 5 20 15" xfId="25669"/>
    <cellStyle name="Normal 5 20 16" xfId="25670"/>
    <cellStyle name="Normal 5 20 17" xfId="25671"/>
    <cellStyle name="Normal 5 20 18" xfId="25672"/>
    <cellStyle name="Normal 5 20 19" xfId="25673"/>
    <cellStyle name="Normal 5 20 2" xfId="25674"/>
    <cellStyle name="Normal 5 20 2 10" xfId="25675"/>
    <cellStyle name="Normal 5 20 2 10 2" xfId="25676"/>
    <cellStyle name="Normal 5 20 2 10 3" xfId="25677"/>
    <cellStyle name="Normal 5 20 2 10 4" xfId="25678"/>
    <cellStyle name="Normal 5 20 2 11" xfId="25679"/>
    <cellStyle name="Normal 5 20 2 11 2" xfId="25680"/>
    <cellStyle name="Normal 5 20 2 11 3" xfId="25681"/>
    <cellStyle name="Normal 5 20 2 11 4" xfId="25682"/>
    <cellStyle name="Normal 5 20 2 12" xfId="25683"/>
    <cellStyle name="Normal 5 20 2 12 2" xfId="25684"/>
    <cellStyle name="Normal 5 20 2 12 3" xfId="25685"/>
    <cellStyle name="Normal 5 20 2 12 4" xfId="25686"/>
    <cellStyle name="Normal 5 20 2 13" xfId="25687"/>
    <cellStyle name="Normal 5 20 2 14" xfId="25688"/>
    <cellStyle name="Normal 5 20 2 15" xfId="25689"/>
    <cellStyle name="Normal 5 20 2 16" xfId="25690"/>
    <cellStyle name="Normal 5 20 2 17" xfId="25691"/>
    <cellStyle name="Normal 5 20 2 18" xfId="25692"/>
    <cellStyle name="Normal 5 20 2 19" xfId="25693"/>
    <cellStyle name="Normal 5 20 2 2" xfId="25694"/>
    <cellStyle name="Normal 5 20 2 2 10" xfId="25695"/>
    <cellStyle name="Normal 5 20 2 2 11" xfId="25696"/>
    <cellStyle name="Normal 5 20 2 2 12" xfId="25697"/>
    <cellStyle name="Normal 5 20 2 2 13" xfId="25698"/>
    <cellStyle name="Normal 5 20 2 2 14" xfId="25699"/>
    <cellStyle name="Normal 5 20 2 2 15" xfId="25700"/>
    <cellStyle name="Normal 5 20 2 2 16" xfId="25701"/>
    <cellStyle name="Normal 5 20 2 2 17" xfId="25702"/>
    <cellStyle name="Normal 5 20 2 2 18" xfId="25703"/>
    <cellStyle name="Normal 5 20 2 2 19" xfId="25704"/>
    <cellStyle name="Normal 5 20 2 2 2" xfId="25705"/>
    <cellStyle name="Normal 5 20 2 2 2 10" xfId="25706"/>
    <cellStyle name="Normal 5 20 2 2 2 11" xfId="25707"/>
    <cellStyle name="Normal 5 20 2 2 2 12" xfId="25708"/>
    <cellStyle name="Normal 5 20 2 2 2 13" xfId="25709"/>
    <cellStyle name="Normal 5 20 2 2 2 14" xfId="25710"/>
    <cellStyle name="Normal 5 20 2 2 2 15" xfId="25711"/>
    <cellStyle name="Normal 5 20 2 2 2 16" xfId="25712"/>
    <cellStyle name="Normal 5 20 2 2 2 17" xfId="25713"/>
    <cellStyle name="Normal 5 20 2 2 2 18" xfId="25714"/>
    <cellStyle name="Normal 5 20 2 2 2 19" xfId="25715"/>
    <cellStyle name="Normal 5 20 2 2 2 2" xfId="25716"/>
    <cellStyle name="Normal 5 20 2 2 2 20" xfId="25717"/>
    <cellStyle name="Normal 5 20 2 2 2 21" xfId="25718"/>
    <cellStyle name="Normal 5 20 2 2 2 22" xfId="25719"/>
    <cellStyle name="Normal 5 20 2 2 2 23" xfId="25720"/>
    <cellStyle name="Normal 5 20 2 2 2 24" xfId="25721"/>
    <cellStyle name="Normal 5 20 2 2 2 25" xfId="25722"/>
    <cellStyle name="Normal 5 20 2 2 2 26" xfId="25723"/>
    <cellStyle name="Normal 5 20 2 2 2 3" xfId="25724"/>
    <cellStyle name="Normal 5 20 2 2 2 4" xfId="25725"/>
    <cellStyle name="Normal 5 20 2 2 2 5" xfId="25726"/>
    <cellStyle name="Normal 5 20 2 2 2 6" xfId="25727"/>
    <cellStyle name="Normal 5 20 2 2 2 7" xfId="25728"/>
    <cellStyle name="Normal 5 20 2 2 2 8" xfId="25729"/>
    <cellStyle name="Normal 5 20 2 2 2 9" xfId="25730"/>
    <cellStyle name="Normal 5 20 2 2 20" xfId="25731"/>
    <cellStyle name="Normal 5 20 2 2 21" xfId="25732"/>
    <cellStyle name="Normal 5 20 2 2 22" xfId="25733"/>
    <cellStyle name="Normal 5 20 2 2 23" xfId="25734"/>
    <cellStyle name="Normal 5 20 2 2 24" xfId="25735"/>
    <cellStyle name="Normal 5 20 2 2 25" xfId="25736"/>
    <cellStyle name="Normal 5 20 2 2 26" xfId="25737"/>
    <cellStyle name="Normal 5 20 2 2 3" xfId="25738"/>
    <cellStyle name="Normal 5 20 2 2 4" xfId="25739"/>
    <cellStyle name="Normal 5 20 2 2 5" xfId="25740"/>
    <cellStyle name="Normal 5 20 2 2 6" xfId="25741"/>
    <cellStyle name="Normal 5 20 2 2 7" xfId="25742"/>
    <cellStyle name="Normal 5 20 2 2 8" xfId="25743"/>
    <cellStyle name="Normal 5 20 2 2 9" xfId="25744"/>
    <cellStyle name="Normal 5 20 2 20" xfId="25745"/>
    <cellStyle name="Normal 5 20 2 21" xfId="25746"/>
    <cellStyle name="Normal 5 20 2 22" xfId="25747"/>
    <cellStyle name="Normal 5 20 2 23" xfId="25748"/>
    <cellStyle name="Normal 5 20 2 24" xfId="25749"/>
    <cellStyle name="Normal 5 20 2 25" xfId="25750"/>
    <cellStyle name="Normal 5 20 2 26" xfId="25751"/>
    <cellStyle name="Normal 5 20 2 27" xfId="25752"/>
    <cellStyle name="Normal 5 20 2 28" xfId="25753"/>
    <cellStyle name="Normal 5 20 2 29" xfId="25754"/>
    <cellStyle name="Normal 5 20 2 3" xfId="25755"/>
    <cellStyle name="Normal 5 20 2 3 2" xfId="25756"/>
    <cellStyle name="Normal 5 20 2 3 3" xfId="25757"/>
    <cellStyle name="Normal 5 20 2 3 4" xfId="25758"/>
    <cellStyle name="Normal 5 20 2 30" xfId="25759"/>
    <cellStyle name="Normal 5 20 2 31" xfId="25760"/>
    <cellStyle name="Normal 5 20 2 32" xfId="25761"/>
    <cellStyle name="Normal 5 20 2 33" xfId="25762"/>
    <cellStyle name="Normal 5 20 2 34" xfId="25763"/>
    <cellStyle name="Normal 5 20 2 35" xfId="25764"/>
    <cellStyle name="Normal 5 20 2 36" xfId="25765"/>
    <cellStyle name="Normal 5 20 2 37" xfId="25766"/>
    <cellStyle name="Normal 5 20 2 4" xfId="25767"/>
    <cellStyle name="Normal 5 20 2 4 2" xfId="25768"/>
    <cellStyle name="Normal 5 20 2 4 3" xfId="25769"/>
    <cellStyle name="Normal 5 20 2 4 4" xfId="25770"/>
    <cellStyle name="Normal 5 20 2 5" xfId="25771"/>
    <cellStyle name="Normal 5 20 2 5 2" xfId="25772"/>
    <cellStyle name="Normal 5 20 2 5 3" xfId="25773"/>
    <cellStyle name="Normal 5 20 2 5 4" xfId="25774"/>
    <cellStyle name="Normal 5 20 2 6" xfId="25775"/>
    <cellStyle name="Normal 5 20 2 6 2" xfId="25776"/>
    <cellStyle name="Normal 5 20 2 6 3" xfId="25777"/>
    <cellStyle name="Normal 5 20 2 6 4" xfId="25778"/>
    <cellStyle name="Normal 5 20 2 7" xfId="25779"/>
    <cellStyle name="Normal 5 20 2 7 2" xfId="25780"/>
    <cellStyle name="Normal 5 20 2 7 3" xfId="25781"/>
    <cellStyle name="Normal 5 20 2 7 4" xfId="25782"/>
    <cellStyle name="Normal 5 20 2 8" xfId="25783"/>
    <cellStyle name="Normal 5 20 2 8 2" xfId="25784"/>
    <cellStyle name="Normal 5 20 2 8 3" xfId="25785"/>
    <cellStyle name="Normal 5 20 2 8 4" xfId="25786"/>
    <cellStyle name="Normal 5 20 2 9" xfId="25787"/>
    <cellStyle name="Normal 5 20 2 9 2" xfId="25788"/>
    <cellStyle name="Normal 5 20 2 9 3" xfId="25789"/>
    <cellStyle name="Normal 5 20 2 9 4" xfId="25790"/>
    <cellStyle name="Normal 5 20 20" xfId="25791"/>
    <cellStyle name="Normal 5 20 21" xfId="25792"/>
    <cellStyle name="Normal 5 20 22" xfId="25793"/>
    <cellStyle name="Normal 5 20 23" xfId="25794"/>
    <cellStyle name="Normal 5 20 24" xfId="25795"/>
    <cellStyle name="Normal 5 20 25" xfId="25796"/>
    <cellStyle name="Normal 5 20 26" xfId="25797"/>
    <cellStyle name="Normal 5 20 27" xfId="25798"/>
    <cellStyle name="Normal 5 20 28" xfId="25799"/>
    <cellStyle name="Normal 5 20 29" xfId="25800"/>
    <cellStyle name="Normal 5 20 3" xfId="25801"/>
    <cellStyle name="Normal 5 20 3 10" xfId="25802"/>
    <cellStyle name="Normal 5 20 3 11" xfId="25803"/>
    <cellStyle name="Normal 5 20 3 12" xfId="25804"/>
    <cellStyle name="Normal 5 20 3 13" xfId="25805"/>
    <cellStyle name="Normal 5 20 3 2" xfId="25806"/>
    <cellStyle name="Normal 5 20 3 2 10" xfId="25807"/>
    <cellStyle name="Normal 5 20 3 2 11" xfId="25808"/>
    <cellStyle name="Normal 5 20 3 2 12" xfId="25809"/>
    <cellStyle name="Normal 5 20 3 2 13" xfId="25810"/>
    <cellStyle name="Normal 5 20 3 2 2" xfId="25811"/>
    <cellStyle name="Normal 5 20 3 2 3" xfId="25812"/>
    <cellStyle name="Normal 5 20 3 2 4" xfId="25813"/>
    <cellStyle name="Normal 5 20 3 2 5" xfId="25814"/>
    <cellStyle name="Normal 5 20 3 2 6" xfId="25815"/>
    <cellStyle name="Normal 5 20 3 2 7" xfId="25816"/>
    <cellStyle name="Normal 5 20 3 2 8" xfId="25817"/>
    <cellStyle name="Normal 5 20 3 2 9" xfId="25818"/>
    <cellStyle name="Normal 5 20 3 3" xfId="25819"/>
    <cellStyle name="Normal 5 20 3 4" xfId="25820"/>
    <cellStyle name="Normal 5 20 3 5" xfId="25821"/>
    <cellStyle name="Normal 5 20 3 6" xfId="25822"/>
    <cellStyle name="Normal 5 20 3 7" xfId="25823"/>
    <cellStyle name="Normal 5 20 3 8" xfId="25824"/>
    <cellStyle name="Normal 5 20 3 9" xfId="25825"/>
    <cellStyle name="Normal 5 20 30" xfId="25826"/>
    <cellStyle name="Normal 5 20 31" xfId="25827"/>
    <cellStyle name="Normal 5 20 32" xfId="25828"/>
    <cellStyle name="Normal 5 20 33" xfId="25829"/>
    <cellStyle name="Normal 5 20 34" xfId="25830"/>
    <cellStyle name="Normal 5 20 35" xfId="25831"/>
    <cellStyle name="Normal 5 20 36" xfId="25832"/>
    <cellStyle name="Normal 5 20 37" xfId="25833"/>
    <cellStyle name="Normal 5 20 4" xfId="25834"/>
    <cellStyle name="Normal 5 20 5" xfId="25835"/>
    <cellStyle name="Normal 5 20 6" xfId="25836"/>
    <cellStyle name="Normal 5 20 7" xfId="25837"/>
    <cellStyle name="Normal 5 20 8" xfId="25838"/>
    <cellStyle name="Normal 5 20 9" xfId="25839"/>
    <cellStyle name="Normal 5 21" xfId="25840"/>
    <cellStyle name="Normal 5 21 10" xfId="25841"/>
    <cellStyle name="Normal 5 21 11" xfId="25842"/>
    <cellStyle name="Normal 5 21 12" xfId="25843"/>
    <cellStyle name="Normal 5 21 13" xfId="25844"/>
    <cellStyle name="Normal 5 21 14" xfId="25845"/>
    <cellStyle name="Normal 5 21 15" xfId="25846"/>
    <cellStyle name="Normal 5 21 16" xfId="25847"/>
    <cellStyle name="Normal 5 21 17" xfId="25848"/>
    <cellStyle name="Normal 5 21 18" xfId="25849"/>
    <cellStyle name="Normal 5 21 19" xfId="25850"/>
    <cellStyle name="Normal 5 21 2" xfId="25851"/>
    <cellStyle name="Normal 5 21 2 10" xfId="25852"/>
    <cellStyle name="Normal 5 21 2 11" xfId="25853"/>
    <cellStyle name="Normal 5 21 2 12" xfId="25854"/>
    <cellStyle name="Normal 5 21 2 13" xfId="25855"/>
    <cellStyle name="Normal 5 21 2 14" xfId="25856"/>
    <cellStyle name="Normal 5 21 2 15" xfId="25857"/>
    <cellStyle name="Normal 5 21 2 16" xfId="25858"/>
    <cellStyle name="Normal 5 21 2 17" xfId="25859"/>
    <cellStyle name="Normal 5 21 2 18" xfId="25860"/>
    <cellStyle name="Normal 5 21 2 19" xfId="25861"/>
    <cellStyle name="Normal 5 21 2 2" xfId="25862"/>
    <cellStyle name="Normal 5 21 2 20" xfId="25863"/>
    <cellStyle name="Normal 5 21 2 21" xfId="25864"/>
    <cellStyle name="Normal 5 21 2 22" xfId="25865"/>
    <cellStyle name="Normal 5 21 2 23" xfId="25866"/>
    <cellStyle name="Normal 5 21 2 24" xfId="25867"/>
    <cellStyle name="Normal 5 21 2 25" xfId="25868"/>
    <cellStyle name="Normal 5 21 2 26" xfId="25869"/>
    <cellStyle name="Normal 5 21 2 3" xfId="25870"/>
    <cellStyle name="Normal 5 21 2 4" xfId="25871"/>
    <cellStyle name="Normal 5 21 2 5" xfId="25872"/>
    <cellStyle name="Normal 5 21 2 6" xfId="25873"/>
    <cellStyle name="Normal 5 21 2 7" xfId="25874"/>
    <cellStyle name="Normal 5 21 2 8" xfId="25875"/>
    <cellStyle name="Normal 5 21 2 9" xfId="25876"/>
    <cellStyle name="Normal 5 21 20" xfId="25877"/>
    <cellStyle name="Normal 5 21 21" xfId="25878"/>
    <cellStyle name="Normal 5 21 22" xfId="25879"/>
    <cellStyle name="Normal 5 21 23" xfId="25880"/>
    <cellStyle name="Normal 5 21 24" xfId="25881"/>
    <cellStyle name="Normal 5 21 25" xfId="25882"/>
    <cellStyle name="Normal 5 21 26" xfId="25883"/>
    <cellStyle name="Normal 5 21 27" xfId="25884"/>
    <cellStyle name="Normal 5 21 3" xfId="25885"/>
    <cellStyle name="Normal 5 21 4" xfId="25886"/>
    <cellStyle name="Normal 5 21 5" xfId="25887"/>
    <cellStyle name="Normal 5 21 6" xfId="25888"/>
    <cellStyle name="Normal 5 21 7" xfId="25889"/>
    <cellStyle name="Normal 5 21 8" xfId="25890"/>
    <cellStyle name="Normal 5 21 9" xfId="25891"/>
    <cellStyle name="Normal 5 22" xfId="25892"/>
    <cellStyle name="Normal 5 22 10" xfId="25893"/>
    <cellStyle name="Normal 5 22 11" xfId="25894"/>
    <cellStyle name="Normal 5 22 12" xfId="25895"/>
    <cellStyle name="Normal 5 22 13" xfId="25896"/>
    <cellStyle name="Normal 5 22 14" xfId="25897"/>
    <cellStyle name="Normal 5 22 15" xfId="25898"/>
    <cellStyle name="Normal 5 22 16" xfId="25899"/>
    <cellStyle name="Normal 5 22 17" xfId="25900"/>
    <cellStyle name="Normal 5 22 18" xfId="25901"/>
    <cellStyle name="Normal 5 22 19" xfId="25902"/>
    <cellStyle name="Normal 5 22 2" xfId="25903"/>
    <cellStyle name="Normal 5 22 2 10" xfId="25904"/>
    <cellStyle name="Normal 5 22 2 11" xfId="25905"/>
    <cellStyle name="Normal 5 22 2 12" xfId="25906"/>
    <cellStyle name="Normal 5 22 2 13" xfId="25907"/>
    <cellStyle name="Normal 5 22 2 14" xfId="25908"/>
    <cellStyle name="Normal 5 22 2 15" xfId="25909"/>
    <cellStyle name="Normal 5 22 2 16" xfId="25910"/>
    <cellStyle name="Normal 5 22 2 17" xfId="25911"/>
    <cellStyle name="Normal 5 22 2 18" xfId="25912"/>
    <cellStyle name="Normal 5 22 2 19" xfId="25913"/>
    <cellStyle name="Normal 5 22 2 2" xfId="25914"/>
    <cellStyle name="Normal 5 22 2 20" xfId="25915"/>
    <cellStyle name="Normal 5 22 2 21" xfId="25916"/>
    <cellStyle name="Normal 5 22 2 22" xfId="25917"/>
    <cellStyle name="Normal 5 22 2 23" xfId="25918"/>
    <cellStyle name="Normal 5 22 2 24" xfId="25919"/>
    <cellStyle name="Normal 5 22 2 25" xfId="25920"/>
    <cellStyle name="Normal 5 22 2 26" xfId="25921"/>
    <cellStyle name="Normal 5 22 2 3" xfId="25922"/>
    <cellStyle name="Normal 5 22 2 4" xfId="25923"/>
    <cellStyle name="Normal 5 22 2 5" xfId="25924"/>
    <cellStyle name="Normal 5 22 2 6" xfId="25925"/>
    <cellStyle name="Normal 5 22 2 7" xfId="25926"/>
    <cellStyle name="Normal 5 22 2 8" xfId="25927"/>
    <cellStyle name="Normal 5 22 2 9" xfId="25928"/>
    <cellStyle name="Normal 5 22 20" xfId="25929"/>
    <cellStyle name="Normal 5 22 21" xfId="25930"/>
    <cellStyle name="Normal 5 22 22" xfId="25931"/>
    <cellStyle name="Normal 5 22 23" xfId="25932"/>
    <cellStyle name="Normal 5 22 24" xfId="25933"/>
    <cellStyle name="Normal 5 22 25" xfId="25934"/>
    <cellStyle name="Normal 5 22 26" xfId="25935"/>
    <cellStyle name="Normal 5 22 27" xfId="25936"/>
    <cellStyle name="Normal 5 22 3" xfId="25937"/>
    <cellStyle name="Normal 5 22 4" xfId="25938"/>
    <cellStyle name="Normal 5 22 5" xfId="25939"/>
    <cellStyle name="Normal 5 22 6" xfId="25940"/>
    <cellStyle name="Normal 5 22 7" xfId="25941"/>
    <cellStyle name="Normal 5 22 8" xfId="25942"/>
    <cellStyle name="Normal 5 22 9" xfId="25943"/>
    <cellStyle name="Normal 5 23" xfId="25944"/>
    <cellStyle name="Normal 5 23 10" xfId="25945"/>
    <cellStyle name="Normal 5 23 11" xfId="25946"/>
    <cellStyle name="Normal 5 23 12" xfId="25947"/>
    <cellStyle name="Normal 5 23 13" xfId="25948"/>
    <cellStyle name="Normal 5 23 14" xfId="25949"/>
    <cellStyle name="Normal 5 23 15" xfId="25950"/>
    <cellStyle name="Normal 5 23 16" xfId="25951"/>
    <cellStyle name="Normal 5 23 17" xfId="25952"/>
    <cellStyle name="Normal 5 23 18" xfId="25953"/>
    <cellStyle name="Normal 5 23 19" xfId="25954"/>
    <cellStyle name="Normal 5 23 2" xfId="25955"/>
    <cellStyle name="Normal 5 23 2 10" xfId="25956"/>
    <cellStyle name="Normal 5 23 2 11" xfId="25957"/>
    <cellStyle name="Normal 5 23 2 12" xfId="25958"/>
    <cellStyle name="Normal 5 23 2 13" xfId="25959"/>
    <cellStyle name="Normal 5 23 2 14" xfId="25960"/>
    <cellStyle name="Normal 5 23 2 15" xfId="25961"/>
    <cellStyle name="Normal 5 23 2 16" xfId="25962"/>
    <cellStyle name="Normal 5 23 2 17" xfId="25963"/>
    <cellStyle name="Normal 5 23 2 18" xfId="25964"/>
    <cellStyle name="Normal 5 23 2 19" xfId="25965"/>
    <cellStyle name="Normal 5 23 2 2" xfId="25966"/>
    <cellStyle name="Normal 5 23 2 2 2" xfId="25967"/>
    <cellStyle name="Normal 5 23 2 2 3" xfId="25968"/>
    <cellStyle name="Normal 5 23 2 2 4" xfId="25969"/>
    <cellStyle name="Normal 5 23 2 2 5" xfId="25970"/>
    <cellStyle name="Normal 5 23 2 2 6" xfId="25971"/>
    <cellStyle name="Normal 5 23 2 20" xfId="25972"/>
    <cellStyle name="Normal 5 23 2 21" xfId="25973"/>
    <cellStyle name="Normal 5 23 2 22" xfId="25974"/>
    <cellStyle name="Normal 5 23 2 23" xfId="25975"/>
    <cellStyle name="Normal 5 23 2 24" xfId="25976"/>
    <cellStyle name="Normal 5 23 2 25" xfId="25977"/>
    <cellStyle name="Normal 5 23 2 26" xfId="25978"/>
    <cellStyle name="Normal 5 23 2 3" xfId="25979"/>
    <cellStyle name="Normal 5 23 2 4" xfId="25980"/>
    <cellStyle name="Normal 5 23 2 5" xfId="25981"/>
    <cellStyle name="Normal 5 23 2 6" xfId="25982"/>
    <cellStyle name="Normal 5 23 2 7" xfId="25983"/>
    <cellStyle name="Normal 5 23 2 8" xfId="25984"/>
    <cellStyle name="Normal 5 23 2 9" xfId="25985"/>
    <cellStyle name="Normal 5 23 20" xfId="25986"/>
    <cellStyle name="Normal 5 23 21" xfId="25987"/>
    <cellStyle name="Normal 5 23 22" xfId="25988"/>
    <cellStyle name="Normal 5 23 23" xfId="25989"/>
    <cellStyle name="Normal 5 23 24" xfId="25990"/>
    <cellStyle name="Normal 5 23 25" xfId="25991"/>
    <cellStyle name="Normal 5 23 26" xfId="25992"/>
    <cellStyle name="Normal 5 23 27" xfId="25993"/>
    <cellStyle name="Normal 5 23 3" xfId="25994"/>
    <cellStyle name="Normal 5 23 4" xfId="25995"/>
    <cellStyle name="Normal 5 23 5" xfId="25996"/>
    <cellStyle name="Normal 5 23 6" xfId="25997"/>
    <cellStyle name="Normal 5 23 7" xfId="25998"/>
    <cellStyle name="Normal 5 23 8" xfId="25999"/>
    <cellStyle name="Normal 5 23 9" xfId="26000"/>
    <cellStyle name="Normal 5 24" xfId="26001"/>
    <cellStyle name="Normal 5 24 10" xfId="26002"/>
    <cellStyle name="Normal 5 24 11" xfId="26003"/>
    <cellStyle name="Normal 5 24 12" xfId="26004"/>
    <cellStyle name="Normal 5 24 13" xfId="26005"/>
    <cellStyle name="Normal 5 24 14" xfId="26006"/>
    <cellStyle name="Normal 5 24 15" xfId="26007"/>
    <cellStyle name="Normal 5 24 16" xfId="26008"/>
    <cellStyle name="Normal 5 24 17" xfId="26009"/>
    <cellStyle name="Normal 5 24 18" xfId="26010"/>
    <cellStyle name="Normal 5 24 19" xfId="26011"/>
    <cellStyle name="Normal 5 24 2" xfId="26012"/>
    <cellStyle name="Normal 5 24 2 10" xfId="26013"/>
    <cellStyle name="Normal 5 24 2 11" xfId="26014"/>
    <cellStyle name="Normal 5 24 2 12" xfId="26015"/>
    <cellStyle name="Normal 5 24 2 13" xfId="26016"/>
    <cellStyle name="Normal 5 24 2 14" xfId="26017"/>
    <cellStyle name="Normal 5 24 2 15" xfId="26018"/>
    <cellStyle name="Normal 5 24 2 16" xfId="26019"/>
    <cellStyle name="Normal 5 24 2 17" xfId="26020"/>
    <cellStyle name="Normal 5 24 2 18" xfId="26021"/>
    <cellStyle name="Normal 5 24 2 19" xfId="26022"/>
    <cellStyle name="Normal 5 24 2 2" xfId="26023"/>
    <cellStyle name="Normal 5 24 2 2 2" xfId="26024"/>
    <cellStyle name="Normal 5 24 2 2 3" xfId="26025"/>
    <cellStyle name="Normal 5 24 2 2 4" xfId="26026"/>
    <cellStyle name="Normal 5 24 2 2 5" xfId="26027"/>
    <cellStyle name="Normal 5 24 2 2 6" xfId="26028"/>
    <cellStyle name="Normal 5 24 2 20" xfId="26029"/>
    <cellStyle name="Normal 5 24 2 21" xfId="26030"/>
    <cellStyle name="Normal 5 24 2 22" xfId="26031"/>
    <cellStyle name="Normal 5 24 2 23" xfId="26032"/>
    <cellStyle name="Normal 5 24 2 24" xfId="26033"/>
    <cellStyle name="Normal 5 24 2 25" xfId="26034"/>
    <cellStyle name="Normal 5 24 2 26" xfId="26035"/>
    <cellStyle name="Normal 5 24 2 3" xfId="26036"/>
    <cellStyle name="Normal 5 24 2 4" xfId="26037"/>
    <cellStyle name="Normal 5 24 2 5" xfId="26038"/>
    <cellStyle name="Normal 5 24 2 6" xfId="26039"/>
    <cellStyle name="Normal 5 24 2 7" xfId="26040"/>
    <cellStyle name="Normal 5 24 2 8" xfId="26041"/>
    <cellStyle name="Normal 5 24 2 9" xfId="26042"/>
    <cellStyle name="Normal 5 24 20" xfId="26043"/>
    <cellStyle name="Normal 5 24 21" xfId="26044"/>
    <cellStyle name="Normal 5 24 22" xfId="26045"/>
    <cellStyle name="Normal 5 24 23" xfId="26046"/>
    <cellStyle name="Normal 5 24 24" xfId="26047"/>
    <cellStyle name="Normal 5 24 25" xfId="26048"/>
    <cellStyle name="Normal 5 24 26" xfId="26049"/>
    <cellStyle name="Normal 5 24 27" xfId="26050"/>
    <cellStyle name="Normal 5 24 3" xfId="26051"/>
    <cellStyle name="Normal 5 24 4" xfId="26052"/>
    <cellStyle name="Normal 5 24 5" xfId="26053"/>
    <cellStyle name="Normal 5 24 6" xfId="26054"/>
    <cellStyle name="Normal 5 24 7" xfId="26055"/>
    <cellStyle name="Normal 5 24 8" xfId="26056"/>
    <cellStyle name="Normal 5 24 9" xfId="26057"/>
    <cellStyle name="Normal 5 25" xfId="26058"/>
    <cellStyle name="Normal 5 25 10" xfId="26059"/>
    <cellStyle name="Normal 5 25 11" xfId="26060"/>
    <cellStyle name="Normal 5 25 12" xfId="26061"/>
    <cellStyle name="Normal 5 25 13" xfId="26062"/>
    <cellStyle name="Normal 5 25 14" xfId="26063"/>
    <cellStyle name="Normal 5 25 15" xfId="26064"/>
    <cellStyle name="Normal 5 25 16" xfId="26065"/>
    <cellStyle name="Normal 5 25 17" xfId="26066"/>
    <cellStyle name="Normal 5 25 18" xfId="26067"/>
    <cellStyle name="Normal 5 25 19" xfId="26068"/>
    <cellStyle name="Normal 5 25 2" xfId="26069"/>
    <cellStyle name="Normal 5 25 2 10" xfId="26070"/>
    <cellStyle name="Normal 5 25 2 11" xfId="26071"/>
    <cellStyle name="Normal 5 25 2 12" xfId="26072"/>
    <cellStyle name="Normal 5 25 2 13" xfId="26073"/>
    <cellStyle name="Normal 5 25 2 14" xfId="26074"/>
    <cellStyle name="Normal 5 25 2 15" xfId="26075"/>
    <cellStyle name="Normal 5 25 2 16" xfId="26076"/>
    <cellStyle name="Normal 5 25 2 17" xfId="26077"/>
    <cellStyle name="Normal 5 25 2 18" xfId="26078"/>
    <cellStyle name="Normal 5 25 2 19" xfId="26079"/>
    <cellStyle name="Normal 5 25 2 2" xfId="26080"/>
    <cellStyle name="Normal 5 25 2 2 2" xfId="26081"/>
    <cellStyle name="Normal 5 25 2 2 3" xfId="26082"/>
    <cellStyle name="Normal 5 25 2 2 4" xfId="26083"/>
    <cellStyle name="Normal 5 25 2 2 5" xfId="26084"/>
    <cellStyle name="Normal 5 25 2 2 6" xfId="26085"/>
    <cellStyle name="Normal 5 25 2 20" xfId="26086"/>
    <cellStyle name="Normal 5 25 2 21" xfId="26087"/>
    <cellStyle name="Normal 5 25 2 22" xfId="26088"/>
    <cellStyle name="Normal 5 25 2 23" xfId="26089"/>
    <cellStyle name="Normal 5 25 2 24" xfId="26090"/>
    <cellStyle name="Normal 5 25 2 25" xfId="26091"/>
    <cellStyle name="Normal 5 25 2 26" xfId="26092"/>
    <cellStyle name="Normal 5 25 2 3" xfId="26093"/>
    <cellStyle name="Normal 5 25 2 4" xfId="26094"/>
    <cellStyle name="Normal 5 25 2 5" xfId="26095"/>
    <cellStyle name="Normal 5 25 2 6" xfId="26096"/>
    <cellStyle name="Normal 5 25 2 7" xfId="26097"/>
    <cellStyle name="Normal 5 25 2 8" xfId="26098"/>
    <cellStyle name="Normal 5 25 2 9" xfId="26099"/>
    <cellStyle name="Normal 5 25 20" xfId="26100"/>
    <cellStyle name="Normal 5 25 21" xfId="26101"/>
    <cellStyle name="Normal 5 25 22" xfId="26102"/>
    <cellStyle name="Normal 5 25 23" xfId="26103"/>
    <cellStyle name="Normal 5 25 24" xfId="26104"/>
    <cellStyle name="Normal 5 25 25" xfId="26105"/>
    <cellStyle name="Normal 5 25 26" xfId="26106"/>
    <cellStyle name="Normal 5 25 27" xfId="26107"/>
    <cellStyle name="Normal 5 25 3" xfId="26108"/>
    <cellStyle name="Normal 5 25 4" xfId="26109"/>
    <cellStyle name="Normal 5 25 5" xfId="26110"/>
    <cellStyle name="Normal 5 25 6" xfId="26111"/>
    <cellStyle name="Normal 5 25 7" xfId="26112"/>
    <cellStyle name="Normal 5 25 8" xfId="26113"/>
    <cellStyle name="Normal 5 25 9" xfId="26114"/>
    <cellStyle name="Normal 5 26" xfId="26115"/>
    <cellStyle name="Normal 5 26 10" xfId="26116"/>
    <cellStyle name="Normal 5 26 11" xfId="26117"/>
    <cellStyle name="Normal 5 26 12" xfId="26118"/>
    <cellStyle name="Normal 5 26 13" xfId="26119"/>
    <cellStyle name="Normal 5 26 14" xfId="26120"/>
    <cellStyle name="Normal 5 26 15" xfId="26121"/>
    <cellStyle name="Normal 5 26 16" xfId="26122"/>
    <cellStyle name="Normal 5 26 17" xfId="26123"/>
    <cellStyle name="Normal 5 26 18" xfId="26124"/>
    <cellStyle name="Normal 5 26 19" xfId="26125"/>
    <cellStyle name="Normal 5 26 2" xfId="26126"/>
    <cellStyle name="Normal 5 26 2 10" xfId="26127"/>
    <cellStyle name="Normal 5 26 2 11" xfId="26128"/>
    <cellStyle name="Normal 5 26 2 12" xfId="26129"/>
    <cellStyle name="Normal 5 26 2 13" xfId="26130"/>
    <cellStyle name="Normal 5 26 2 14" xfId="26131"/>
    <cellStyle name="Normal 5 26 2 15" xfId="26132"/>
    <cellStyle name="Normal 5 26 2 16" xfId="26133"/>
    <cellStyle name="Normal 5 26 2 17" xfId="26134"/>
    <cellStyle name="Normal 5 26 2 18" xfId="26135"/>
    <cellStyle name="Normal 5 26 2 19" xfId="26136"/>
    <cellStyle name="Normal 5 26 2 2" xfId="26137"/>
    <cellStyle name="Normal 5 26 2 2 2" xfId="26138"/>
    <cellStyle name="Normal 5 26 2 2 3" xfId="26139"/>
    <cellStyle name="Normal 5 26 2 2 4" xfId="26140"/>
    <cellStyle name="Normal 5 26 2 2 5" xfId="26141"/>
    <cellStyle name="Normal 5 26 2 2 6" xfId="26142"/>
    <cellStyle name="Normal 5 26 2 20" xfId="26143"/>
    <cellStyle name="Normal 5 26 2 21" xfId="26144"/>
    <cellStyle name="Normal 5 26 2 22" xfId="26145"/>
    <cellStyle name="Normal 5 26 2 23" xfId="26146"/>
    <cellStyle name="Normal 5 26 2 24" xfId="26147"/>
    <cellStyle name="Normal 5 26 2 25" xfId="26148"/>
    <cellStyle name="Normal 5 26 2 26" xfId="26149"/>
    <cellStyle name="Normal 5 26 2 3" xfId="26150"/>
    <cellStyle name="Normal 5 26 2 4" xfId="26151"/>
    <cellStyle name="Normal 5 26 2 5" xfId="26152"/>
    <cellStyle name="Normal 5 26 2 6" xfId="26153"/>
    <cellStyle name="Normal 5 26 2 7" xfId="26154"/>
    <cellStyle name="Normal 5 26 2 8" xfId="26155"/>
    <cellStyle name="Normal 5 26 2 9" xfId="26156"/>
    <cellStyle name="Normal 5 26 20" xfId="26157"/>
    <cellStyle name="Normal 5 26 21" xfId="26158"/>
    <cellStyle name="Normal 5 26 22" xfId="26159"/>
    <cellStyle name="Normal 5 26 23" xfId="26160"/>
    <cellStyle name="Normal 5 26 24" xfId="26161"/>
    <cellStyle name="Normal 5 26 25" xfId="26162"/>
    <cellStyle name="Normal 5 26 26" xfId="26163"/>
    <cellStyle name="Normal 5 26 27" xfId="26164"/>
    <cellStyle name="Normal 5 26 3" xfId="26165"/>
    <cellStyle name="Normal 5 26 4" xfId="26166"/>
    <cellStyle name="Normal 5 26 5" xfId="26167"/>
    <cellStyle name="Normal 5 26 6" xfId="26168"/>
    <cellStyle name="Normal 5 26 7" xfId="26169"/>
    <cellStyle name="Normal 5 26 8" xfId="26170"/>
    <cellStyle name="Normal 5 26 9" xfId="26171"/>
    <cellStyle name="Normal 5 27" xfId="26172"/>
    <cellStyle name="Normal 5 27 10" xfId="26173"/>
    <cellStyle name="Normal 5 27 11" xfId="26174"/>
    <cellStyle name="Normal 5 27 12" xfId="26175"/>
    <cellStyle name="Normal 5 27 13" xfId="26176"/>
    <cellStyle name="Normal 5 27 14" xfId="26177"/>
    <cellStyle name="Normal 5 27 15" xfId="26178"/>
    <cellStyle name="Normal 5 27 16" xfId="26179"/>
    <cellStyle name="Normal 5 27 17" xfId="26180"/>
    <cellStyle name="Normal 5 27 18" xfId="26181"/>
    <cellStyle name="Normal 5 27 19" xfId="26182"/>
    <cellStyle name="Normal 5 27 2" xfId="26183"/>
    <cellStyle name="Normal 5 27 2 10" xfId="26184"/>
    <cellStyle name="Normal 5 27 2 11" xfId="26185"/>
    <cellStyle name="Normal 5 27 2 12" xfId="26186"/>
    <cellStyle name="Normal 5 27 2 13" xfId="26187"/>
    <cellStyle name="Normal 5 27 2 14" xfId="26188"/>
    <cellStyle name="Normal 5 27 2 15" xfId="26189"/>
    <cellStyle name="Normal 5 27 2 16" xfId="26190"/>
    <cellStyle name="Normal 5 27 2 17" xfId="26191"/>
    <cellStyle name="Normal 5 27 2 18" xfId="26192"/>
    <cellStyle name="Normal 5 27 2 19" xfId="26193"/>
    <cellStyle name="Normal 5 27 2 2" xfId="26194"/>
    <cellStyle name="Normal 5 27 2 2 2" xfId="26195"/>
    <cellStyle name="Normal 5 27 2 2 3" xfId="26196"/>
    <cellStyle name="Normal 5 27 2 2 4" xfId="26197"/>
    <cellStyle name="Normal 5 27 2 2 5" xfId="26198"/>
    <cellStyle name="Normal 5 27 2 2 6" xfId="26199"/>
    <cellStyle name="Normal 5 27 2 20" xfId="26200"/>
    <cellStyle name="Normal 5 27 2 21" xfId="26201"/>
    <cellStyle name="Normal 5 27 2 22" xfId="26202"/>
    <cellStyle name="Normal 5 27 2 23" xfId="26203"/>
    <cellStyle name="Normal 5 27 2 24" xfId="26204"/>
    <cellStyle name="Normal 5 27 2 25" xfId="26205"/>
    <cellStyle name="Normal 5 27 2 26" xfId="26206"/>
    <cellStyle name="Normal 5 27 2 3" xfId="26207"/>
    <cellStyle name="Normal 5 27 2 4" xfId="26208"/>
    <cellStyle name="Normal 5 27 2 5" xfId="26209"/>
    <cellStyle name="Normal 5 27 2 6" xfId="26210"/>
    <cellStyle name="Normal 5 27 2 7" xfId="26211"/>
    <cellStyle name="Normal 5 27 2 8" xfId="26212"/>
    <cellStyle name="Normal 5 27 2 9" xfId="26213"/>
    <cellStyle name="Normal 5 27 20" xfId="26214"/>
    <cellStyle name="Normal 5 27 21" xfId="26215"/>
    <cellStyle name="Normal 5 27 22" xfId="26216"/>
    <cellStyle name="Normal 5 27 23" xfId="26217"/>
    <cellStyle name="Normal 5 27 24" xfId="26218"/>
    <cellStyle name="Normal 5 27 25" xfId="26219"/>
    <cellStyle name="Normal 5 27 26" xfId="26220"/>
    <cellStyle name="Normal 5 27 3" xfId="26221"/>
    <cellStyle name="Normal 5 27 4" xfId="26222"/>
    <cellStyle name="Normal 5 27 5" xfId="26223"/>
    <cellStyle name="Normal 5 27 6" xfId="26224"/>
    <cellStyle name="Normal 5 27 7" xfId="26225"/>
    <cellStyle name="Normal 5 27 8" xfId="26226"/>
    <cellStyle name="Normal 5 27 9" xfId="26227"/>
    <cellStyle name="Normal 5 28" xfId="26228"/>
    <cellStyle name="Normal 5 28 10" xfId="26229"/>
    <cellStyle name="Normal 5 28 11" xfId="26230"/>
    <cellStyle name="Normal 5 28 12" xfId="26231"/>
    <cellStyle name="Normal 5 28 13" xfId="26232"/>
    <cellStyle name="Normal 5 28 14" xfId="26233"/>
    <cellStyle name="Normal 5 28 15" xfId="26234"/>
    <cellStyle name="Normal 5 28 16" xfId="26235"/>
    <cellStyle name="Normal 5 28 17" xfId="26236"/>
    <cellStyle name="Normal 5 28 18" xfId="26237"/>
    <cellStyle name="Normal 5 28 19" xfId="26238"/>
    <cellStyle name="Normal 5 28 2" xfId="26239"/>
    <cellStyle name="Normal 5 28 2 10" xfId="26240"/>
    <cellStyle name="Normal 5 28 2 11" xfId="26241"/>
    <cellStyle name="Normal 5 28 2 12" xfId="26242"/>
    <cellStyle name="Normal 5 28 2 13" xfId="26243"/>
    <cellStyle name="Normal 5 28 2 14" xfId="26244"/>
    <cellStyle name="Normal 5 28 2 15" xfId="26245"/>
    <cellStyle name="Normal 5 28 2 16" xfId="26246"/>
    <cellStyle name="Normal 5 28 2 17" xfId="26247"/>
    <cellStyle name="Normal 5 28 2 18" xfId="26248"/>
    <cellStyle name="Normal 5 28 2 19" xfId="26249"/>
    <cellStyle name="Normal 5 28 2 2" xfId="26250"/>
    <cellStyle name="Normal 5 28 2 2 2" xfId="26251"/>
    <cellStyle name="Normal 5 28 2 2 3" xfId="26252"/>
    <cellStyle name="Normal 5 28 2 2 4" xfId="26253"/>
    <cellStyle name="Normal 5 28 2 2 5" xfId="26254"/>
    <cellStyle name="Normal 5 28 2 2 6" xfId="26255"/>
    <cellStyle name="Normal 5 28 2 20" xfId="26256"/>
    <cellStyle name="Normal 5 28 2 21" xfId="26257"/>
    <cellStyle name="Normal 5 28 2 22" xfId="26258"/>
    <cellStyle name="Normal 5 28 2 23" xfId="26259"/>
    <cellStyle name="Normal 5 28 2 24" xfId="26260"/>
    <cellStyle name="Normal 5 28 2 25" xfId="26261"/>
    <cellStyle name="Normal 5 28 2 26" xfId="26262"/>
    <cellStyle name="Normal 5 28 2 3" xfId="26263"/>
    <cellStyle name="Normal 5 28 2 4" xfId="26264"/>
    <cellStyle name="Normal 5 28 2 5" xfId="26265"/>
    <cellStyle name="Normal 5 28 2 6" xfId="26266"/>
    <cellStyle name="Normal 5 28 2 7" xfId="26267"/>
    <cellStyle name="Normal 5 28 2 8" xfId="26268"/>
    <cellStyle name="Normal 5 28 2 9" xfId="26269"/>
    <cellStyle name="Normal 5 28 20" xfId="26270"/>
    <cellStyle name="Normal 5 28 21" xfId="26271"/>
    <cellStyle name="Normal 5 28 22" xfId="26272"/>
    <cellStyle name="Normal 5 28 23" xfId="26273"/>
    <cellStyle name="Normal 5 28 24" xfId="26274"/>
    <cellStyle name="Normal 5 28 25" xfId="26275"/>
    <cellStyle name="Normal 5 28 26" xfId="26276"/>
    <cellStyle name="Normal 5 28 27" xfId="26277"/>
    <cellStyle name="Normal 5 28 3" xfId="26278"/>
    <cellStyle name="Normal 5 28 4" xfId="26279"/>
    <cellStyle name="Normal 5 28 5" xfId="26280"/>
    <cellStyle name="Normal 5 28 6" xfId="26281"/>
    <cellStyle name="Normal 5 28 7" xfId="26282"/>
    <cellStyle name="Normal 5 28 8" xfId="26283"/>
    <cellStyle name="Normal 5 28 9" xfId="26284"/>
    <cellStyle name="Normal 5 29" xfId="26285"/>
    <cellStyle name="Normal 5 29 10" xfId="26286"/>
    <cellStyle name="Normal 5 29 11" xfId="26287"/>
    <cellStyle name="Normal 5 29 12" xfId="26288"/>
    <cellStyle name="Normal 5 29 13" xfId="26289"/>
    <cellStyle name="Normal 5 29 14" xfId="26290"/>
    <cellStyle name="Normal 5 29 15" xfId="26291"/>
    <cellStyle name="Normal 5 29 16" xfId="26292"/>
    <cellStyle name="Normal 5 29 17" xfId="26293"/>
    <cellStyle name="Normal 5 29 18" xfId="26294"/>
    <cellStyle name="Normal 5 29 19" xfId="26295"/>
    <cellStyle name="Normal 5 29 2" xfId="26296"/>
    <cellStyle name="Normal 5 29 2 10" xfId="26297"/>
    <cellStyle name="Normal 5 29 2 11" xfId="26298"/>
    <cellStyle name="Normal 5 29 2 12" xfId="26299"/>
    <cellStyle name="Normal 5 29 2 13" xfId="26300"/>
    <cellStyle name="Normal 5 29 2 14" xfId="26301"/>
    <cellStyle name="Normal 5 29 2 15" xfId="26302"/>
    <cellStyle name="Normal 5 29 2 16" xfId="26303"/>
    <cellStyle name="Normal 5 29 2 17" xfId="26304"/>
    <cellStyle name="Normal 5 29 2 18" xfId="26305"/>
    <cellStyle name="Normal 5 29 2 19" xfId="26306"/>
    <cellStyle name="Normal 5 29 2 2" xfId="26307"/>
    <cellStyle name="Normal 5 29 2 2 2" xfId="26308"/>
    <cellStyle name="Normal 5 29 2 2 3" xfId="26309"/>
    <cellStyle name="Normal 5 29 2 2 4" xfId="26310"/>
    <cellStyle name="Normal 5 29 2 2 5" xfId="26311"/>
    <cellStyle name="Normal 5 29 2 2 6" xfId="26312"/>
    <cellStyle name="Normal 5 29 2 20" xfId="26313"/>
    <cellStyle name="Normal 5 29 2 21" xfId="26314"/>
    <cellStyle name="Normal 5 29 2 22" xfId="26315"/>
    <cellStyle name="Normal 5 29 2 23" xfId="26316"/>
    <cellStyle name="Normal 5 29 2 24" xfId="26317"/>
    <cellStyle name="Normal 5 29 2 25" xfId="26318"/>
    <cellStyle name="Normal 5 29 2 26" xfId="26319"/>
    <cellStyle name="Normal 5 29 2 3" xfId="26320"/>
    <cellStyle name="Normal 5 29 2 4" xfId="26321"/>
    <cellStyle name="Normal 5 29 2 5" xfId="26322"/>
    <cellStyle name="Normal 5 29 2 6" xfId="26323"/>
    <cellStyle name="Normal 5 29 2 7" xfId="26324"/>
    <cellStyle name="Normal 5 29 2 8" xfId="26325"/>
    <cellStyle name="Normal 5 29 2 9" xfId="26326"/>
    <cellStyle name="Normal 5 29 20" xfId="26327"/>
    <cellStyle name="Normal 5 29 21" xfId="26328"/>
    <cellStyle name="Normal 5 29 22" xfId="26329"/>
    <cellStyle name="Normal 5 29 23" xfId="26330"/>
    <cellStyle name="Normal 5 29 24" xfId="26331"/>
    <cellStyle name="Normal 5 29 25" xfId="26332"/>
    <cellStyle name="Normal 5 29 26" xfId="26333"/>
    <cellStyle name="Normal 5 29 27" xfId="26334"/>
    <cellStyle name="Normal 5 29 3" xfId="26335"/>
    <cellStyle name="Normal 5 29 4" xfId="26336"/>
    <cellStyle name="Normal 5 29 5" xfId="26337"/>
    <cellStyle name="Normal 5 29 6" xfId="26338"/>
    <cellStyle name="Normal 5 29 7" xfId="26339"/>
    <cellStyle name="Normal 5 29 8" xfId="26340"/>
    <cellStyle name="Normal 5 29 9" xfId="26341"/>
    <cellStyle name="Normal 5 3" xfId="590"/>
    <cellStyle name="Normal 5 3 10" xfId="26342"/>
    <cellStyle name="Normal 5 3 11" xfId="26343"/>
    <cellStyle name="Normal 5 3 12" xfId="26344"/>
    <cellStyle name="Normal 5 3 13" xfId="26345"/>
    <cellStyle name="Normal 5 3 14" xfId="26346"/>
    <cellStyle name="Normal 5 3 15" xfId="26347"/>
    <cellStyle name="Normal 5 3 16" xfId="26348"/>
    <cellStyle name="Normal 5 3 17" xfId="26349"/>
    <cellStyle name="Normal 5 3 18" xfId="26350"/>
    <cellStyle name="Normal 5 3 19" xfId="26351"/>
    <cellStyle name="Normal 5 3 2" xfId="2039"/>
    <cellStyle name="Normal 5 3 2 10" xfId="26353"/>
    <cellStyle name="Normal 5 3 2 11" xfId="26354"/>
    <cellStyle name="Normal 5 3 2 12" xfId="26355"/>
    <cellStyle name="Normal 5 3 2 13" xfId="26356"/>
    <cellStyle name="Normal 5 3 2 14" xfId="26357"/>
    <cellStyle name="Normal 5 3 2 15" xfId="26358"/>
    <cellStyle name="Normal 5 3 2 16" xfId="26359"/>
    <cellStyle name="Normal 5 3 2 17" xfId="26360"/>
    <cellStyle name="Normal 5 3 2 18" xfId="26361"/>
    <cellStyle name="Normal 5 3 2 19" xfId="26362"/>
    <cellStyle name="Normal 5 3 2 2" xfId="26363"/>
    <cellStyle name="Normal 5 3 2 2 10" xfId="26364"/>
    <cellStyle name="Normal 5 3 2 2 11" xfId="26365"/>
    <cellStyle name="Normal 5 3 2 2 12" xfId="26366"/>
    <cellStyle name="Normal 5 3 2 2 13" xfId="26367"/>
    <cellStyle name="Normal 5 3 2 2 14" xfId="26368"/>
    <cellStyle name="Normal 5 3 2 2 15" xfId="26369"/>
    <cellStyle name="Normal 5 3 2 2 16" xfId="26370"/>
    <cellStyle name="Normal 5 3 2 2 17" xfId="26371"/>
    <cellStyle name="Normal 5 3 2 2 18" xfId="26372"/>
    <cellStyle name="Normal 5 3 2 2 19" xfId="26373"/>
    <cellStyle name="Normal 5 3 2 2 2" xfId="26374"/>
    <cellStyle name="Normal 5 3 2 2 2 10" xfId="26375"/>
    <cellStyle name="Normal 5 3 2 2 2 11" xfId="26376"/>
    <cellStyle name="Normal 5 3 2 2 2 12" xfId="26377"/>
    <cellStyle name="Normal 5 3 2 2 2 13" xfId="26378"/>
    <cellStyle name="Normal 5 3 2 2 2 14" xfId="26379"/>
    <cellStyle name="Normal 5 3 2 2 2 15" xfId="26380"/>
    <cellStyle name="Normal 5 3 2 2 2 16" xfId="26381"/>
    <cellStyle name="Normal 5 3 2 2 2 17" xfId="26382"/>
    <cellStyle name="Normal 5 3 2 2 2 18" xfId="26383"/>
    <cellStyle name="Normal 5 3 2 2 2 19" xfId="26384"/>
    <cellStyle name="Normal 5 3 2 2 2 2" xfId="26385"/>
    <cellStyle name="Normal 5 3 2 2 2 2 10" xfId="26386"/>
    <cellStyle name="Normal 5 3 2 2 2 2 11" xfId="26387"/>
    <cellStyle name="Normal 5 3 2 2 2 2 12" xfId="26388"/>
    <cellStyle name="Normal 5 3 2 2 2 2 13" xfId="26389"/>
    <cellStyle name="Normal 5 3 2 2 2 2 14" xfId="26390"/>
    <cellStyle name="Normal 5 3 2 2 2 2 15" xfId="26391"/>
    <cellStyle name="Normal 5 3 2 2 2 2 16" xfId="26392"/>
    <cellStyle name="Normal 5 3 2 2 2 2 17" xfId="26393"/>
    <cellStyle name="Normal 5 3 2 2 2 2 18" xfId="26394"/>
    <cellStyle name="Normal 5 3 2 2 2 2 19" xfId="26395"/>
    <cellStyle name="Normal 5 3 2 2 2 2 2" xfId="26396"/>
    <cellStyle name="Normal 5 3 2 2 2 2 20" xfId="26397"/>
    <cellStyle name="Normal 5 3 2 2 2 2 21" xfId="26398"/>
    <cellStyle name="Normal 5 3 2 2 2 2 22" xfId="26399"/>
    <cellStyle name="Normal 5 3 2 2 2 2 23" xfId="26400"/>
    <cellStyle name="Normal 5 3 2 2 2 2 24" xfId="26401"/>
    <cellStyle name="Normal 5 3 2 2 2 2 25" xfId="26402"/>
    <cellStyle name="Normal 5 3 2 2 2 2 26" xfId="26403"/>
    <cellStyle name="Normal 5 3 2 2 2 2 3" xfId="26404"/>
    <cellStyle name="Normal 5 3 2 2 2 2 4" xfId="26405"/>
    <cellStyle name="Normal 5 3 2 2 2 2 5" xfId="26406"/>
    <cellStyle name="Normal 5 3 2 2 2 2 6" xfId="26407"/>
    <cellStyle name="Normal 5 3 2 2 2 2 7" xfId="26408"/>
    <cellStyle name="Normal 5 3 2 2 2 2 8" xfId="26409"/>
    <cellStyle name="Normal 5 3 2 2 2 2 9" xfId="26410"/>
    <cellStyle name="Normal 5 3 2 2 2 20" xfId="26411"/>
    <cellStyle name="Normal 5 3 2 2 2 21" xfId="26412"/>
    <cellStyle name="Normal 5 3 2 2 2 22" xfId="26413"/>
    <cellStyle name="Normal 5 3 2 2 2 23" xfId="26414"/>
    <cellStyle name="Normal 5 3 2 2 2 24" xfId="26415"/>
    <cellStyle name="Normal 5 3 2 2 2 25" xfId="26416"/>
    <cellStyle name="Normal 5 3 2 2 2 26" xfId="26417"/>
    <cellStyle name="Normal 5 3 2 2 2 27" xfId="26418"/>
    <cellStyle name="Normal 5 3 2 2 2 3" xfId="26419"/>
    <cellStyle name="Normal 5 3 2 2 2 4" xfId="26420"/>
    <cellStyle name="Normal 5 3 2 2 2 5" xfId="26421"/>
    <cellStyle name="Normal 5 3 2 2 2 6" xfId="26422"/>
    <cellStyle name="Normal 5 3 2 2 2 7" xfId="26423"/>
    <cellStyle name="Normal 5 3 2 2 2 8" xfId="26424"/>
    <cellStyle name="Normal 5 3 2 2 2 9" xfId="26425"/>
    <cellStyle name="Normal 5 3 2 2 20" xfId="26426"/>
    <cellStyle name="Normal 5 3 2 2 21" xfId="26427"/>
    <cellStyle name="Normal 5 3 2 2 22" xfId="26428"/>
    <cellStyle name="Normal 5 3 2 2 23" xfId="26429"/>
    <cellStyle name="Normal 5 3 2 2 24" xfId="26430"/>
    <cellStyle name="Normal 5 3 2 2 25" xfId="26431"/>
    <cellStyle name="Normal 5 3 2 2 26" xfId="26432"/>
    <cellStyle name="Normal 5 3 2 2 27" xfId="26433"/>
    <cellStyle name="Normal 5 3 2 2 28" xfId="26434"/>
    <cellStyle name="Normal 5 3 2 2 29" xfId="26435"/>
    <cellStyle name="Normal 5 3 2 2 3" xfId="26436"/>
    <cellStyle name="Normal 5 3 2 2 30" xfId="26437"/>
    <cellStyle name="Normal 5 3 2 2 31" xfId="26438"/>
    <cellStyle name="Normal 5 3 2 2 32" xfId="26439"/>
    <cellStyle name="Normal 5 3 2 2 33" xfId="26440"/>
    <cellStyle name="Normal 5 3 2 2 34" xfId="26441"/>
    <cellStyle name="Normal 5 3 2 2 35" xfId="26442"/>
    <cellStyle name="Normal 5 3 2 2 36" xfId="26443"/>
    <cellStyle name="Normal 5 3 2 2 37" xfId="26444"/>
    <cellStyle name="Normal 5 3 2 2 4" xfId="26445"/>
    <cellStyle name="Normal 5 3 2 2 5" xfId="26446"/>
    <cellStyle name="Normal 5 3 2 2 6" xfId="26447"/>
    <cellStyle name="Normal 5 3 2 2 7" xfId="26448"/>
    <cellStyle name="Normal 5 3 2 2 8" xfId="26449"/>
    <cellStyle name="Normal 5 3 2 2 9" xfId="26450"/>
    <cellStyle name="Normal 5 3 2 20" xfId="26451"/>
    <cellStyle name="Normal 5 3 2 21" xfId="26452"/>
    <cellStyle name="Normal 5 3 2 22" xfId="26453"/>
    <cellStyle name="Normal 5 3 2 23" xfId="26454"/>
    <cellStyle name="Normal 5 3 2 24" xfId="26455"/>
    <cellStyle name="Normal 5 3 2 25" xfId="26456"/>
    <cellStyle name="Normal 5 3 2 26" xfId="26457"/>
    <cellStyle name="Normal 5 3 2 27" xfId="26458"/>
    <cellStyle name="Normal 5 3 2 28" xfId="26459"/>
    <cellStyle name="Normal 5 3 2 29" xfId="26460"/>
    <cellStyle name="Normal 5 3 2 3" xfId="26461"/>
    <cellStyle name="Normal 5 3 2 3 10" xfId="26462"/>
    <cellStyle name="Normal 5 3 2 3 11" xfId="26463"/>
    <cellStyle name="Normal 5 3 2 3 12" xfId="26464"/>
    <cellStyle name="Normal 5 3 2 3 13" xfId="26465"/>
    <cellStyle name="Normal 5 3 2 3 2" xfId="26466"/>
    <cellStyle name="Normal 5 3 2 3 2 10" xfId="26467"/>
    <cellStyle name="Normal 5 3 2 3 2 11" xfId="26468"/>
    <cellStyle name="Normal 5 3 2 3 2 12" xfId="26469"/>
    <cellStyle name="Normal 5 3 2 3 2 13" xfId="26470"/>
    <cellStyle name="Normal 5 3 2 3 2 2" xfId="26471"/>
    <cellStyle name="Normal 5 3 2 3 2 3" xfId="26472"/>
    <cellStyle name="Normal 5 3 2 3 2 4" xfId="26473"/>
    <cellStyle name="Normal 5 3 2 3 2 5" xfId="26474"/>
    <cellStyle name="Normal 5 3 2 3 2 6" xfId="26475"/>
    <cellStyle name="Normal 5 3 2 3 2 7" xfId="26476"/>
    <cellStyle name="Normal 5 3 2 3 2 8" xfId="26477"/>
    <cellStyle name="Normal 5 3 2 3 2 9" xfId="26478"/>
    <cellStyle name="Normal 5 3 2 3 3" xfId="26479"/>
    <cellStyle name="Normal 5 3 2 3 4" xfId="26480"/>
    <cellStyle name="Normal 5 3 2 3 5" xfId="26481"/>
    <cellStyle name="Normal 5 3 2 3 6" xfId="26482"/>
    <cellStyle name="Normal 5 3 2 3 7" xfId="26483"/>
    <cellStyle name="Normal 5 3 2 3 8" xfId="26484"/>
    <cellStyle name="Normal 5 3 2 3 9" xfId="26485"/>
    <cellStyle name="Normal 5 3 2 30" xfId="26486"/>
    <cellStyle name="Normal 5 3 2 31" xfId="26487"/>
    <cellStyle name="Normal 5 3 2 32" xfId="26488"/>
    <cellStyle name="Normal 5 3 2 33" xfId="26489"/>
    <cellStyle name="Normal 5 3 2 34" xfId="26490"/>
    <cellStyle name="Normal 5 3 2 35" xfId="26491"/>
    <cellStyle name="Normal 5 3 2 36" xfId="26492"/>
    <cellStyle name="Normal 5 3 2 37" xfId="26493"/>
    <cellStyle name="Normal 5 3 2 38" xfId="26494"/>
    <cellStyle name="Normal 5 3 2 39" xfId="26352"/>
    <cellStyle name="Normal 5 3 2 4" xfId="26495"/>
    <cellStyle name="Normal 5 3 2 5" xfId="26496"/>
    <cellStyle name="Normal 5 3 2 6" xfId="26497"/>
    <cellStyle name="Normal 5 3 2 7" xfId="26498"/>
    <cellStyle name="Normal 5 3 2 8" xfId="26499"/>
    <cellStyle name="Normal 5 3 2 9" xfId="26500"/>
    <cellStyle name="Normal 5 3 20" xfId="26501"/>
    <cellStyle name="Normal 5 3 21" xfId="26502"/>
    <cellStyle name="Normal 5 3 22" xfId="26503"/>
    <cellStyle name="Normal 5 3 23" xfId="26504"/>
    <cellStyle name="Normal 5 3 24" xfId="26505"/>
    <cellStyle name="Normal 5 3 24 10" xfId="26506"/>
    <cellStyle name="Normal 5 3 24 11" xfId="26507"/>
    <cellStyle name="Normal 5 3 24 12" xfId="26508"/>
    <cellStyle name="Normal 5 3 24 13" xfId="26509"/>
    <cellStyle name="Normal 5 3 24 14" xfId="26510"/>
    <cellStyle name="Normal 5 3 24 15" xfId="26511"/>
    <cellStyle name="Normal 5 3 24 16" xfId="26512"/>
    <cellStyle name="Normal 5 3 24 17" xfId="26513"/>
    <cellStyle name="Normal 5 3 24 18" xfId="26514"/>
    <cellStyle name="Normal 5 3 24 19" xfId="26515"/>
    <cellStyle name="Normal 5 3 24 2" xfId="26516"/>
    <cellStyle name="Normal 5 3 24 2 10" xfId="26517"/>
    <cellStyle name="Normal 5 3 24 2 11" xfId="26518"/>
    <cellStyle name="Normal 5 3 24 2 12" xfId="26519"/>
    <cellStyle name="Normal 5 3 24 2 13" xfId="26520"/>
    <cellStyle name="Normal 5 3 24 2 14" xfId="26521"/>
    <cellStyle name="Normal 5 3 24 2 15" xfId="26522"/>
    <cellStyle name="Normal 5 3 24 2 16" xfId="26523"/>
    <cellStyle name="Normal 5 3 24 2 17" xfId="26524"/>
    <cellStyle name="Normal 5 3 24 2 18" xfId="26525"/>
    <cellStyle name="Normal 5 3 24 2 19" xfId="26526"/>
    <cellStyle name="Normal 5 3 24 2 2" xfId="26527"/>
    <cellStyle name="Normal 5 3 24 2 20" xfId="26528"/>
    <cellStyle name="Normal 5 3 24 2 21" xfId="26529"/>
    <cellStyle name="Normal 5 3 24 2 22" xfId="26530"/>
    <cellStyle name="Normal 5 3 24 2 23" xfId="26531"/>
    <cellStyle name="Normal 5 3 24 2 24" xfId="26532"/>
    <cellStyle name="Normal 5 3 24 2 25" xfId="26533"/>
    <cellStyle name="Normal 5 3 24 2 26" xfId="26534"/>
    <cellStyle name="Normal 5 3 24 2 3" xfId="26535"/>
    <cellStyle name="Normal 5 3 24 2 4" xfId="26536"/>
    <cellStyle name="Normal 5 3 24 2 5" xfId="26537"/>
    <cellStyle name="Normal 5 3 24 2 6" xfId="26538"/>
    <cellStyle name="Normal 5 3 24 2 7" xfId="26539"/>
    <cellStyle name="Normal 5 3 24 2 8" xfId="26540"/>
    <cellStyle name="Normal 5 3 24 2 9" xfId="26541"/>
    <cellStyle name="Normal 5 3 24 20" xfId="26542"/>
    <cellStyle name="Normal 5 3 24 21" xfId="26543"/>
    <cellStyle name="Normal 5 3 24 22" xfId="26544"/>
    <cellStyle name="Normal 5 3 24 23" xfId="26545"/>
    <cellStyle name="Normal 5 3 24 24" xfId="26546"/>
    <cellStyle name="Normal 5 3 24 25" xfId="26547"/>
    <cellStyle name="Normal 5 3 24 26" xfId="26548"/>
    <cellStyle name="Normal 5 3 24 3" xfId="26549"/>
    <cellStyle name="Normal 5 3 24 4" xfId="26550"/>
    <cellStyle name="Normal 5 3 24 5" xfId="26551"/>
    <cellStyle name="Normal 5 3 24 6" xfId="26552"/>
    <cellStyle name="Normal 5 3 24 7" xfId="26553"/>
    <cellStyle name="Normal 5 3 24 8" xfId="26554"/>
    <cellStyle name="Normal 5 3 24 9" xfId="26555"/>
    <cellStyle name="Normal 5 3 25" xfId="2748"/>
    <cellStyle name="Normal 5 3 26" xfId="26556"/>
    <cellStyle name="Normal 5 3 27" xfId="26557"/>
    <cellStyle name="Normal 5 3 28" xfId="26558"/>
    <cellStyle name="Normal 5 3 29" xfId="26559"/>
    <cellStyle name="Normal 5 3 3" xfId="2524"/>
    <cellStyle name="Normal 5 3 3 2" xfId="26560"/>
    <cellStyle name="Normal 5 3 3 2 2" xfId="45728"/>
    <cellStyle name="Normal 5 3 3 2 3" xfId="45727"/>
    <cellStyle name="Normal 5 3 3 3" xfId="45729"/>
    <cellStyle name="Normal 5 3 3 4" xfId="45730"/>
    <cellStyle name="Normal 5 3 3 5" xfId="45726"/>
    <cellStyle name="Normal 5 3 30" xfId="26561"/>
    <cellStyle name="Normal 5 3 31" xfId="26562"/>
    <cellStyle name="Normal 5 3 32" xfId="26563"/>
    <cellStyle name="Normal 5 3 33" xfId="26564"/>
    <cellStyle name="Normal 5 3 34" xfId="26565"/>
    <cellStyle name="Normal 5 3 35" xfId="26566"/>
    <cellStyle name="Normal 5 3 35 10" xfId="26567"/>
    <cellStyle name="Normal 5 3 35 11" xfId="26568"/>
    <cellStyle name="Normal 5 3 35 12" xfId="26569"/>
    <cellStyle name="Normal 5 3 35 13" xfId="26570"/>
    <cellStyle name="Normal 5 3 35 14" xfId="26571"/>
    <cellStyle name="Normal 5 3 35 15" xfId="26572"/>
    <cellStyle name="Normal 5 3 35 16" xfId="26573"/>
    <cellStyle name="Normal 5 3 35 17" xfId="26574"/>
    <cellStyle name="Normal 5 3 35 18" xfId="26575"/>
    <cellStyle name="Normal 5 3 35 19" xfId="26576"/>
    <cellStyle name="Normal 5 3 35 2" xfId="26577"/>
    <cellStyle name="Normal 5 3 35 20" xfId="26578"/>
    <cellStyle name="Normal 5 3 35 21" xfId="26579"/>
    <cellStyle name="Normal 5 3 35 22" xfId="26580"/>
    <cellStyle name="Normal 5 3 35 23" xfId="26581"/>
    <cellStyle name="Normal 5 3 35 24" xfId="26582"/>
    <cellStyle name="Normal 5 3 35 25" xfId="26583"/>
    <cellStyle name="Normal 5 3 35 26" xfId="26584"/>
    <cellStyle name="Normal 5 3 35 3" xfId="26585"/>
    <cellStyle name="Normal 5 3 35 4" xfId="26586"/>
    <cellStyle name="Normal 5 3 35 5" xfId="26587"/>
    <cellStyle name="Normal 5 3 35 6" xfId="26588"/>
    <cellStyle name="Normal 5 3 35 7" xfId="26589"/>
    <cellStyle name="Normal 5 3 35 8" xfId="26590"/>
    <cellStyle name="Normal 5 3 35 9" xfId="26591"/>
    <cellStyle name="Normal 5 3 36" xfId="26592"/>
    <cellStyle name="Normal 5 3 37" xfId="26593"/>
    <cellStyle name="Normal 5 3 38" xfId="26594"/>
    <cellStyle name="Normal 5 3 39" xfId="26595"/>
    <cellStyle name="Normal 5 3 4" xfId="26596"/>
    <cellStyle name="Normal 5 3 4 2" xfId="45732"/>
    <cellStyle name="Normal 5 3 4 3" xfId="45731"/>
    <cellStyle name="Normal 5 3 40" xfId="26597"/>
    <cellStyle name="Normal 5 3 41" xfId="26598"/>
    <cellStyle name="Normal 5 3 42" xfId="26599"/>
    <cellStyle name="Normal 5 3 43" xfId="26600"/>
    <cellStyle name="Normal 5 3 44" xfId="26601"/>
    <cellStyle name="Normal 5 3 45" xfId="26602"/>
    <cellStyle name="Normal 5 3 46" xfId="26603"/>
    <cellStyle name="Normal 5 3 47" xfId="26604"/>
    <cellStyle name="Normal 5 3 48" xfId="26605"/>
    <cellStyle name="Normal 5 3 49" xfId="26606"/>
    <cellStyle name="Normal 5 3 5" xfId="26607"/>
    <cellStyle name="Normal 5 3 5 2" xfId="45733"/>
    <cellStyle name="Normal 5 3 50" xfId="26608"/>
    <cellStyle name="Normal 5 3 51" xfId="26609"/>
    <cellStyle name="Normal 5 3 52" xfId="26610"/>
    <cellStyle name="Normal 5 3 53" xfId="26611"/>
    <cellStyle name="Normal 5 3 54" xfId="26612"/>
    <cellStyle name="Normal 5 3 55" xfId="26613"/>
    <cellStyle name="Normal 5 3 56" xfId="26614"/>
    <cellStyle name="Normal 5 3 57" xfId="26615"/>
    <cellStyle name="Normal 5 3 58" xfId="26616"/>
    <cellStyle name="Normal 5 3 59" xfId="26617"/>
    <cellStyle name="Normal 5 3 6" xfId="26618"/>
    <cellStyle name="Normal 5 3 6 2" xfId="45734"/>
    <cellStyle name="Normal 5 3 60" xfId="26619"/>
    <cellStyle name="Normal 5 3 61" xfId="26620"/>
    <cellStyle name="Normal 5 3 62" xfId="26621"/>
    <cellStyle name="Normal 5 3 63" xfId="26622"/>
    <cellStyle name="Normal 5 3 64" xfId="26623"/>
    <cellStyle name="Normal 5 3 65" xfId="26624"/>
    <cellStyle name="Normal 5 3 66" xfId="26625"/>
    <cellStyle name="Normal 5 3 67" xfId="2747"/>
    <cellStyle name="Normal 5 3 68" xfId="45725"/>
    <cellStyle name="Normal 5 3 7" xfId="26626"/>
    <cellStyle name="Normal 5 3 8" xfId="26627"/>
    <cellStyle name="Normal 5 3 8 2" xfId="26628"/>
    <cellStyle name="Normal 5 3 9" xfId="26629"/>
    <cellStyle name="Normal 5 30" xfId="26630"/>
    <cellStyle name="Normal 5 30 10" xfId="26631"/>
    <cellStyle name="Normal 5 30 11" xfId="26632"/>
    <cellStyle name="Normal 5 30 12" xfId="26633"/>
    <cellStyle name="Normal 5 30 13" xfId="26634"/>
    <cellStyle name="Normal 5 30 14" xfId="26635"/>
    <cellStyle name="Normal 5 30 15" xfId="26636"/>
    <cellStyle name="Normal 5 30 16" xfId="26637"/>
    <cellStyle name="Normal 5 30 17" xfId="26638"/>
    <cellStyle name="Normal 5 30 18" xfId="26639"/>
    <cellStyle name="Normal 5 30 19" xfId="26640"/>
    <cellStyle name="Normal 5 30 2" xfId="26641"/>
    <cellStyle name="Normal 5 30 2 10" xfId="26642"/>
    <cellStyle name="Normal 5 30 2 11" xfId="26643"/>
    <cellStyle name="Normal 5 30 2 12" xfId="26644"/>
    <cellStyle name="Normal 5 30 2 13" xfId="26645"/>
    <cellStyle name="Normal 5 30 2 14" xfId="26646"/>
    <cellStyle name="Normal 5 30 2 15" xfId="26647"/>
    <cellStyle name="Normal 5 30 2 16" xfId="26648"/>
    <cellStyle name="Normal 5 30 2 17" xfId="26649"/>
    <cellStyle name="Normal 5 30 2 18" xfId="26650"/>
    <cellStyle name="Normal 5 30 2 19" xfId="26651"/>
    <cellStyle name="Normal 5 30 2 2" xfId="26652"/>
    <cellStyle name="Normal 5 30 2 2 2" xfId="26653"/>
    <cellStyle name="Normal 5 30 2 2 3" xfId="26654"/>
    <cellStyle name="Normal 5 30 2 2 4" xfId="26655"/>
    <cellStyle name="Normal 5 30 2 2 5" xfId="26656"/>
    <cellStyle name="Normal 5 30 2 2 6" xfId="26657"/>
    <cellStyle name="Normal 5 30 2 20" xfId="26658"/>
    <cellStyle name="Normal 5 30 2 21" xfId="26659"/>
    <cellStyle name="Normal 5 30 2 22" xfId="26660"/>
    <cellStyle name="Normal 5 30 2 23" xfId="26661"/>
    <cellStyle name="Normal 5 30 2 24" xfId="26662"/>
    <cellStyle name="Normal 5 30 2 25" xfId="26663"/>
    <cellStyle name="Normal 5 30 2 26" xfId="26664"/>
    <cellStyle name="Normal 5 30 2 3" xfId="26665"/>
    <cellStyle name="Normal 5 30 2 4" xfId="26666"/>
    <cellStyle name="Normal 5 30 2 5" xfId="26667"/>
    <cellStyle name="Normal 5 30 2 6" xfId="26668"/>
    <cellStyle name="Normal 5 30 2 7" xfId="26669"/>
    <cellStyle name="Normal 5 30 2 8" xfId="26670"/>
    <cellStyle name="Normal 5 30 2 9" xfId="26671"/>
    <cellStyle name="Normal 5 30 20" xfId="26672"/>
    <cellStyle name="Normal 5 30 21" xfId="26673"/>
    <cellStyle name="Normal 5 30 22" xfId="26674"/>
    <cellStyle name="Normal 5 30 23" xfId="26675"/>
    <cellStyle name="Normal 5 30 24" xfId="26676"/>
    <cellStyle name="Normal 5 30 25" xfId="26677"/>
    <cellStyle name="Normal 5 30 26" xfId="26678"/>
    <cellStyle name="Normal 5 30 27" xfId="26679"/>
    <cellStyle name="Normal 5 30 3" xfId="26680"/>
    <cellStyle name="Normal 5 30 4" xfId="26681"/>
    <cellStyle name="Normal 5 30 5" xfId="26682"/>
    <cellStyle name="Normal 5 30 6" xfId="26683"/>
    <cellStyle name="Normal 5 30 7" xfId="26684"/>
    <cellStyle name="Normal 5 30 8" xfId="26685"/>
    <cellStyle name="Normal 5 30 9" xfId="26686"/>
    <cellStyle name="Normal 5 31" xfId="2749"/>
    <cellStyle name="Normal 5 31 10" xfId="26687"/>
    <cellStyle name="Normal 5 31 11" xfId="26688"/>
    <cellStyle name="Normal 5 31 12" xfId="26689"/>
    <cellStyle name="Normal 5 31 13" xfId="26690"/>
    <cellStyle name="Normal 5 31 14" xfId="26691"/>
    <cellStyle name="Normal 5 31 15" xfId="26692"/>
    <cellStyle name="Normal 5 31 16" xfId="26693"/>
    <cellStyle name="Normal 5 31 17" xfId="26694"/>
    <cellStyle name="Normal 5 31 18" xfId="26695"/>
    <cellStyle name="Normal 5 31 19" xfId="26696"/>
    <cellStyle name="Normal 5 31 2" xfId="26697"/>
    <cellStyle name="Normal 5 31 2 10" xfId="26698"/>
    <cellStyle name="Normal 5 31 2 11" xfId="26699"/>
    <cellStyle name="Normal 5 31 2 12" xfId="26700"/>
    <cellStyle name="Normal 5 31 2 13" xfId="26701"/>
    <cellStyle name="Normal 5 31 2 14" xfId="26702"/>
    <cellStyle name="Normal 5 31 2 15" xfId="26703"/>
    <cellStyle name="Normal 5 31 2 16" xfId="26704"/>
    <cellStyle name="Normal 5 31 2 17" xfId="26705"/>
    <cellStyle name="Normal 5 31 2 18" xfId="26706"/>
    <cellStyle name="Normal 5 31 2 19" xfId="26707"/>
    <cellStyle name="Normal 5 31 2 2" xfId="26708"/>
    <cellStyle name="Normal 5 31 2 2 2" xfId="26709"/>
    <cellStyle name="Normal 5 31 2 2 3" xfId="26710"/>
    <cellStyle name="Normal 5 31 2 2 4" xfId="26711"/>
    <cellStyle name="Normal 5 31 2 2 5" xfId="26712"/>
    <cellStyle name="Normal 5 31 2 2 6" xfId="26713"/>
    <cellStyle name="Normal 5 31 2 20" xfId="26714"/>
    <cellStyle name="Normal 5 31 2 21" xfId="26715"/>
    <cellStyle name="Normal 5 31 2 22" xfId="26716"/>
    <cellStyle name="Normal 5 31 2 23" xfId="26717"/>
    <cellStyle name="Normal 5 31 2 24" xfId="26718"/>
    <cellStyle name="Normal 5 31 2 25" xfId="26719"/>
    <cellStyle name="Normal 5 31 2 26" xfId="26720"/>
    <cellStyle name="Normal 5 31 2 3" xfId="26721"/>
    <cellStyle name="Normal 5 31 2 4" xfId="26722"/>
    <cellStyle name="Normal 5 31 2 5" xfId="26723"/>
    <cellStyle name="Normal 5 31 2 6" xfId="26724"/>
    <cellStyle name="Normal 5 31 2 7" xfId="26725"/>
    <cellStyle name="Normal 5 31 2 8" xfId="26726"/>
    <cellStyle name="Normal 5 31 2 9" xfId="26727"/>
    <cellStyle name="Normal 5 31 20" xfId="26728"/>
    <cellStyle name="Normal 5 31 21" xfId="26729"/>
    <cellStyle name="Normal 5 31 22" xfId="26730"/>
    <cellStyle name="Normal 5 31 23" xfId="26731"/>
    <cellStyle name="Normal 5 31 24" xfId="26732"/>
    <cellStyle name="Normal 5 31 25" xfId="26733"/>
    <cellStyle name="Normal 5 31 26" xfId="26734"/>
    <cellStyle name="Normal 5 31 27" xfId="26735"/>
    <cellStyle name="Normal 5 31 3" xfId="26736"/>
    <cellStyle name="Normal 5 31 4" xfId="26737"/>
    <cellStyle name="Normal 5 31 5" xfId="26738"/>
    <cellStyle name="Normal 5 31 6" xfId="26739"/>
    <cellStyle name="Normal 5 31 7" xfId="26740"/>
    <cellStyle name="Normal 5 31 8" xfId="26741"/>
    <cellStyle name="Normal 5 31 9" xfId="26742"/>
    <cellStyle name="Normal 5 32" xfId="26743"/>
    <cellStyle name="Normal 5 32 10" xfId="26744"/>
    <cellStyle name="Normal 5 32 11" xfId="26745"/>
    <cellStyle name="Normal 5 32 12" xfId="26746"/>
    <cellStyle name="Normal 5 32 13" xfId="26747"/>
    <cellStyle name="Normal 5 32 14" xfId="26748"/>
    <cellStyle name="Normal 5 32 15" xfId="26749"/>
    <cellStyle name="Normal 5 32 16" xfId="26750"/>
    <cellStyle name="Normal 5 32 17" xfId="26751"/>
    <cellStyle name="Normal 5 32 18" xfId="26752"/>
    <cellStyle name="Normal 5 32 19" xfId="26753"/>
    <cellStyle name="Normal 5 32 2" xfId="26754"/>
    <cellStyle name="Normal 5 32 2 10" xfId="26755"/>
    <cellStyle name="Normal 5 32 2 11" xfId="26756"/>
    <cellStyle name="Normal 5 32 2 12" xfId="26757"/>
    <cellStyle name="Normal 5 32 2 13" xfId="26758"/>
    <cellStyle name="Normal 5 32 2 14" xfId="26759"/>
    <cellStyle name="Normal 5 32 2 15" xfId="26760"/>
    <cellStyle name="Normal 5 32 2 16" xfId="26761"/>
    <cellStyle name="Normal 5 32 2 17" xfId="26762"/>
    <cellStyle name="Normal 5 32 2 18" xfId="26763"/>
    <cellStyle name="Normal 5 32 2 19" xfId="26764"/>
    <cellStyle name="Normal 5 32 2 2" xfId="26765"/>
    <cellStyle name="Normal 5 32 2 2 2" xfId="26766"/>
    <cellStyle name="Normal 5 32 2 2 3" xfId="26767"/>
    <cellStyle name="Normal 5 32 2 2 4" xfId="26768"/>
    <cellStyle name="Normal 5 32 2 2 5" xfId="26769"/>
    <cellStyle name="Normal 5 32 2 2 6" xfId="26770"/>
    <cellStyle name="Normal 5 32 2 20" xfId="26771"/>
    <cellStyle name="Normal 5 32 2 21" xfId="26772"/>
    <cellStyle name="Normal 5 32 2 22" xfId="26773"/>
    <cellStyle name="Normal 5 32 2 23" xfId="26774"/>
    <cellStyle name="Normal 5 32 2 24" xfId="26775"/>
    <cellStyle name="Normal 5 32 2 25" xfId="26776"/>
    <cellStyle name="Normal 5 32 2 26" xfId="26777"/>
    <cellStyle name="Normal 5 32 2 3" xfId="26778"/>
    <cellStyle name="Normal 5 32 2 4" xfId="26779"/>
    <cellStyle name="Normal 5 32 2 5" xfId="26780"/>
    <cellStyle name="Normal 5 32 2 6" xfId="26781"/>
    <cellStyle name="Normal 5 32 2 7" xfId="26782"/>
    <cellStyle name="Normal 5 32 2 8" xfId="26783"/>
    <cellStyle name="Normal 5 32 2 9" xfId="26784"/>
    <cellStyle name="Normal 5 32 20" xfId="26785"/>
    <cellStyle name="Normal 5 32 21" xfId="26786"/>
    <cellStyle name="Normal 5 32 22" xfId="26787"/>
    <cellStyle name="Normal 5 32 23" xfId="26788"/>
    <cellStyle name="Normal 5 32 24" xfId="26789"/>
    <cellStyle name="Normal 5 32 25" xfId="26790"/>
    <cellStyle name="Normal 5 32 26" xfId="26791"/>
    <cellStyle name="Normal 5 32 27" xfId="26792"/>
    <cellStyle name="Normal 5 32 3" xfId="26793"/>
    <cellStyle name="Normal 5 32 4" xfId="26794"/>
    <cellStyle name="Normal 5 32 5" xfId="26795"/>
    <cellStyle name="Normal 5 32 6" xfId="26796"/>
    <cellStyle name="Normal 5 32 7" xfId="26797"/>
    <cellStyle name="Normal 5 32 8" xfId="26798"/>
    <cellStyle name="Normal 5 32 9" xfId="26799"/>
    <cellStyle name="Normal 5 33" xfId="26800"/>
    <cellStyle name="Normal 5 33 10" xfId="26801"/>
    <cellStyle name="Normal 5 33 11" xfId="26802"/>
    <cellStyle name="Normal 5 33 12" xfId="26803"/>
    <cellStyle name="Normal 5 33 13" xfId="26804"/>
    <cellStyle name="Normal 5 33 14" xfId="26805"/>
    <cellStyle name="Normal 5 33 15" xfId="26806"/>
    <cellStyle name="Normal 5 33 16" xfId="26807"/>
    <cellStyle name="Normal 5 33 17" xfId="26808"/>
    <cellStyle name="Normal 5 33 18" xfId="26809"/>
    <cellStyle name="Normal 5 33 19" xfId="26810"/>
    <cellStyle name="Normal 5 33 2" xfId="26811"/>
    <cellStyle name="Normal 5 33 2 10" xfId="26812"/>
    <cellStyle name="Normal 5 33 2 11" xfId="26813"/>
    <cellStyle name="Normal 5 33 2 12" xfId="26814"/>
    <cellStyle name="Normal 5 33 2 13" xfId="26815"/>
    <cellStyle name="Normal 5 33 2 14" xfId="26816"/>
    <cellStyle name="Normal 5 33 2 15" xfId="26817"/>
    <cellStyle name="Normal 5 33 2 16" xfId="26818"/>
    <cellStyle name="Normal 5 33 2 17" xfId="26819"/>
    <cellStyle name="Normal 5 33 2 18" xfId="26820"/>
    <cellStyle name="Normal 5 33 2 19" xfId="26821"/>
    <cellStyle name="Normal 5 33 2 2" xfId="26822"/>
    <cellStyle name="Normal 5 33 2 2 2" xfId="26823"/>
    <cellStyle name="Normal 5 33 2 2 3" xfId="26824"/>
    <cellStyle name="Normal 5 33 2 2 4" xfId="26825"/>
    <cellStyle name="Normal 5 33 2 2 5" xfId="26826"/>
    <cellStyle name="Normal 5 33 2 2 6" xfId="26827"/>
    <cellStyle name="Normal 5 33 2 20" xfId="26828"/>
    <cellStyle name="Normal 5 33 2 21" xfId="26829"/>
    <cellStyle name="Normal 5 33 2 22" xfId="26830"/>
    <cellStyle name="Normal 5 33 2 23" xfId="26831"/>
    <cellStyle name="Normal 5 33 2 24" xfId="26832"/>
    <cellStyle name="Normal 5 33 2 25" xfId="26833"/>
    <cellStyle name="Normal 5 33 2 26" xfId="26834"/>
    <cellStyle name="Normal 5 33 2 3" xfId="26835"/>
    <cellStyle name="Normal 5 33 2 4" xfId="26836"/>
    <cellStyle name="Normal 5 33 2 5" xfId="26837"/>
    <cellStyle name="Normal 5 33 2 6" xfId="26838"/>
    <cellStyle name="Normal 5 33 2 7" xfId="26839"/>
    <cellStyle name="Normal 5 33 2 8" xfId="26840"/>
    <cellStyle name="Normal 5 33 2 9" xfId="26841"/>
    <cellStyle name="Normal 5 33 20" xfId="26842"/>
    <cellStyle name="Normal 5 33 21" xfId="26843"/>
    <cellStyle name="Normal 5 33 22" xfId="26844"/>
    <cellStyle name="Normal 5 33 23" xfId="26845"/>
    <cellStyle name="Normal 5 33 24" xfId="26846"/>
    <cellStyle name="Normal 5 33 25" xfId="26847"/>
    <cellStyle name="Normal 5 33 26" xfId="26848"/>
    <cellStyle name="Normal 5 33 3" xfId="26849"/>
    <cellStyle name="Normal 5 33 4" xfId="26850"/>
    <cellStyle name="Normal 5 33 5" xfId="26851"/>
    <cellStyle name="Normal 5 33 6" xfId="26852"/>
    <cellStyle name="Normal 5 33 7" xfId="26853"/>
    <cellStyle name="Normal 5 33 8" xfId="26854"/>
    <cellStyle name="Normal 5 33 9" xfId="26855"/>
    <cellStyle name="Normal 5 34" xfId="26856"/>
    <cellStyle name="Normal 5 34 10" xfId="26857"/>
    <cellStyle name="Normal 5 34 11" xfId="26858"/>
    <cellStyle name="Normal 5 34 12" xfId="26859"/>
    <cellStyle name="Normal 5 34 13" xfId="26860"/>
    <cellStyle name="Normal 5 34 14" xfId="26861"/>
    <cellStyle name="Normal 5 34 15" xfId="26862"/>
    <cellStyle name="Normal 5 34 16" xfId="26863"/>
    <cellStyle name="Normal 5 34 17" xfId="26864"/>
    <cellStyle name="Normal 5 34 18" xfId="26865"/>
    <cellStyle name="Normal 5 34 19" xfId="26866"/>
    <cellStyle name="Normal 5 34 2" xfId="26867"/>
    <cellStyle name="Normal 5 34 2 10" xfId="26868"/>
    <cellStyle name="Normal 5 34 2 11" xfId="26869"/>
    <cellStyle name="Normal 5 34 2 12" xfId="26870"/>
    <cellStyle name="Normal 5 34 2 13" xfId="26871"/>
    <cellStyle name="Normal 5 34 2 14" xfId="26872"/>
    <cellStyle name="Normal 5 34 2 15" xfId="26873"/>
    <cellStyle name="Normal 5 34 2 16" xfId="26874"/>
    <cellStyle name="Normal 5 34 2 17" xfId="26875"/>
    <cellStyle name="Normal 5 34 2 18" xfId="26876"/>
    <cellStyle name="Normal 5 34 2 19" xfId="26877"/>
    <cellStyle name="Normal 5 34 2 2" xfId="26878"/>
    <cellStyle name="Normal 5 34 2 2 2" xfId="26879"/>
    <cellStyle name="Normal 5 34 2 2 3" xfId="26880"/>
    <cellStyle name="Normal 5 34 2 2 4" xfId="26881"/>
    <cellStyle name="Normal 5 34 2 2 5" xfId="26882"/>
    <cellStyle name="Normal 5 34 2 2 6" xfId="26883"/>
    <cellStyle name="Normal 5 34 2 20" xfId="26884"/>
    <cellStyle name="Normal 5 34 2 21" xfId="26885"/>
    <cellStyle name="Normal 5 34 2 22" xfId="26886"/>
    <cellStyle name="Normal 5 34 2 23" xfId="26887"/>
    <cellStyle name="Normal 5 34 2 24" xfId="26888"/>
    <cellStyle name="Normal 5 34 2 25" xfId="26889"/>
    <cellStyle name="Normal 5 34 2 26" xfId="26890"/>
    <cellStyle name="Normal 5 34 2 3" xfId="26891"/>
    <cellStyle name="Normal 5 34 2 4" xfId="26892"/>
    <cellStyle name="Normal 5 34 2 5" xfId="26893"/>
    <cellStyle name="Normal 5 34 2 6" xfId="26894"/>
    <cellStyle name="Normal 5 34 2 7" xfId="26895"/>
    <cellStyle name="Normal 5 34 2 8" xfId="26896"/>
    <cellStyle name="Normal 5 34 2 9" xfId="26897"/>
    <cellStyle name="Normal 5 34 20" xfId="26898"/>
    <cellStyle name="Normal 5 34 21" xfId="26899"/>
    <cellStyle name="Normal 5 34 22" xfId="26900"/>
    <cellStyle name="Normal 5 34 23" xfId="26901"/>
    <cellStyle name="Normal 5 34 24" xfId="26902"/>
    <cellStyle name="Normal 5 34 25" xfId="26903"/>
    <cellStyle name="Normal 5 34 26" xfId="26904"/>
    <cellStyle name="Normal 5 34 3" xfId="26905"/>
    <cellStyle name="Normal 5 34 4" xfId="26906"/>
    <cellStyle name="Normal 5 34 5" xfId="26907"/>
    <cellStyle name="Normal 5 34 6" xfId="26908"/>
    <cellStyle name="Normal 5 34 7" xfId="26909"/>
    <cellStyle name="Normal 5 34 8" xfId="26910"/>
    <cellStyle name="Normal 5 34 9" xfId="26911"/>
    <cellStyle name="Normal 5 35" xfId="26912"/>
    <cellStyle name="Normal 5 35 10" xfId="26913"/>
    <cellStyle name="Normal 5 35 11" xfId="26914"/>
    <cellStyle name="Normal 5 35 12" xfId="26915"/>
    <cellStyle name="Normal 5 35 13" xfId="26916"/>
    <cellStyle name="Normal 5 35 14" xfId="26917"/>
    <cellStyle name="Normal 5 35 15" xfId="26918"/>
    <cellStyle name="Normal 5 35 16" xfId="26919"/>
    <cellStyle name="Normal 5 35 17" xfId="26920"/>
    <cellStyle name="Normal 5 35 18" xfId="26921"/>
    <cellStyle name="Normal 5 35 19" xfId="26922"/>
    <cellStyle name="Normal 5 35 2" xfId="26923"/>
    <cellStyle name="Normal 5 35 2 10" xfId="26924"/>
    <cellStyle name="Normal 5 35 2 11" xfId="26925"/>
    <cellStyle name="Normal 5 35 2 12" xfId="26926"/>
    <cellStyle name="Normal 5 35 2 13" xfId="26927"/>
    <cellStyle name="Normal 5 35 2 14" xfId="26928"/>
    <cellStyle name="Normal 5 35 2 15" xfId="26929"/>
    <cellStyle name="Normal 5 35 2 16" xfId="26930"/>
    <cellStyle name="Normal 5 35 2 17" xfId="26931"/>
    <cellStyle name="Normal 5 35 2 18" xfId="26932"/>
    <cellStyle name="Normal 5 35 2 19" xfId="26933"/>
    <cellStyle name="Normal 5 35 2 2" xfId="26934"/>
    <cellStyle name="Normal 5 35 2 2 2" xfId="26935"/>
    <cellStyle name="Normal 5 35 2 2 3" xfId="26936"/>
    <cellStyle name="Normal 5 35 2 2 4" xfId="26937"/>
    <cellStyle name="Normal 5 35 2 2 5" xfId="26938"/>
    <cellStyle name="Normal 5 35 2 2 6" xfId="26939"/>
    <cellStyle name="Normal 5 35 2 20" xfId="26940"/>
    <cellStyle name="Normal 5 35 2 21" xfId="26941"/>
    <cellStyle name="Normal 5 35 2 22" xfId="26942"/>
    <cellStyle name="Normal 5 35 2 23" xfId="26943"/>
    <cellStyle name="Normal 5 35 2 24" xfId="26944"/>
    <cellStyle name="Normal 5 35 2 25" xfId="26945"/>
    <cellStyle name="Normal 5 35 2 26" xfId="26946"/>
    <cellStyle name="Normal 5 35 2 3" xfId="26947"/>
    <cellStyle name="Normal 5 35 2 4" xfId="26948"/>
    <cellStyle name="Normal 5 35 2 5" xfId="26949"/>
    <cellStyle name="Normal 5 35 2 6" xfId="26950"/>
    <cellStyle name="Normal 5 35 2 7" xfId="26951"/>
    <cellStyle name="Normal 5 35 2 8" xfId="26952"/>
    <cellStyle name="Normal 5 35 2 9" xfId="26953"/>
    <cellStyle name="Normal 5 35 20" xfId="26954"/>
    <cellStyle name="Normal 5 35 21" xfId="26955"/>
    <cellStyle name="Normal 5 35 22" xfId="26956"/>
    <cellStyle name="Normal 5 35 23" xfId="26957"/>
    <cellStyle name="Normal 5 35 24" xfId="26958"/>
    <cellStyle name="Normal 5 35 25" xfId="26959"/>
    <cellStyle name="Normal 5 35 26" xfId="26960"/>
    <cellStyle name="Normal 5 35 27" xfId="26961"/>
    <cellStyle name="Normal 5 35 3" xfId="26962"/>
    <cellStyle name="Normal 5 35 4" xfId="26963"/>
    <cellStyle name="Normal 5 35 5" xfId="26964"/>
    <cellStyle name="Normal 5 35 6" xfId="26965"/>
    <cellStyle name="Normal 5 35 7" xfId="26966"/>
    <cellStyle name="Normal 5 35 8" xfId="26967"/>
    <cellStyle name="Normal 5 35 9" xfId="26968"/>
    <cellStyle name="Normal 5 36" xfId="26969"/>
    <cellStyle name="Normal 5 36 10" xfId="26970"/>
    <cellStyle name="Normal 5 36 11" xfId="26971"/>
    <cellStyle name="Normal 5 36 12" xfId="26972"/>
    <cellStyle name="Normal 5 36 13" xfId="26973"/>
    <cellStyle name="Normal 5 36 14" xfId="26974"/>
    <cellStyle name="Normal 5 36 15" xfId="26975"/>
    <cellStyle name="Normal 5 36 16" xfId="26976"/>
    <cellStyle name="Normal 5 36 17" xfId="26977"/>
    <cellStyle name="Normal 5 36 18" xfId="26978"/>
    <cellStyle name="Normal 5 36 19" xfId="26979"/>
    <cellStyle name="Normal 5 36 2" xfId="26980"/>
    <cellStyle name="Normal 5 36 2 10" xfId="26981"/>
    <cellStyle name="Normal 5 36 2 11" xfId="26982"/>
    <cellStyle name="Normal 5 36 2 12" xfId="26983"/>
    <cellStyle name="Normal 5 36 2 13" xfId="26984"/>
    <cellStyle name="Normal 5 36 2 14" xfId="26985"/>
    <cellStyle name="Normal 5 36 2 15" xfId="26986"/>
    <cellStyle name="Normal 5 36 2 16" xfId="26987"/>
    <cellStyle name="Normal 5 36 2 17" xfId="26988"/>
    <cellStyle name="Normal 5 36 2 18" xfId="26989"/>
    <cellStyle name="Normal 5 36 2 19" xfId="26990"/>
    <cellStyle name="Normal 5 36 2 2" xfId="26991"/>
    <cellStyle name="Normal 5 36 2 2 2" xfId="26992"/>
    <cellStyle name="Normal 5 36 2 2 3" xfId="26993"/>
    <cellStyle name="Normal 5 36 2 2 4" xfId="26994"/>
    <cellStyle name="Normal 5 36 2 2 5" xfId="26995"/>
    <cellStyle name="Normal 5 36 2 2 6" xfId="26996"/>
    <cellStyle name="Normal 5 36 2 20" xfId="26997"/>
    <cellStyle name="Normal 5 36 2 21" xfId="26998"/>
    <cellStyle name="Normal 5 36 2 22" xfId="26999"/>
    <cellStyle name="Normal 5 36 2 23" xfId="27000"/>
    <cellStyle name="Normal 5 36 2 24" xfId="27001"/>
    <cellStyle name="Normal 5 36 2 25" xfId="27002"/>
    <cellStyle name="Normal 5 36 2 26" xfId="27003"/>
    <cellStyle name="Normal 5 36 2 3" xfId="27004"/>
    <cellStyle name="Normal 5 36 2 4" xfId="27005"/>
    <cellStyle name="Normal 5 36 2 5" xfId="27006"/>
    <cellStyle name="Normal 5 36 2 6" xfId="27007"/>
    <cellStyle name="Normal 5 36 2 7" xfId="27008"/>
    <cellStyle name="Normal 5 36 2 8" xfId="27009"/>
    <cellStyle name="Normal 5 36 2 9" xfId="27010"/>
    <cellStyle name="Normal 5 36 20" xfId="27011"/>
    <cellStyle name="Normal 5 36 21" xfId="27012"/>
    <cellStyle name="Normal 5 36 22" xfId="27013"/>
    <cellStyle name="Normal 5 36 23" xfId="27014"/>
    <cellStyle name="Normal 5 36 24" xfId="27015"/>
    <cellStyle name="Normal 5 36 25" xfId="27016"/>
    <cellStyle name="Normal 5 36 26" xfId="27017"/>
    <cellStyle name="Normal 5 36 3" xfId="27018"/>
    <cellStyle name="Normal 5 36 4" xfId="27019"/>
    <cellStyle name="Normal 5 36 5" xfId="27020"/>
    <cellStyle name="Normal 5 36 6" xfId="27021"/>
    <cellStyle name="Normal 5 36 7" xfId="27022"/>
    <cellStyle name="Normal 5 36 8" xfId="27023"/>
    <cellStyle name="Normal 5 36 9" xfId="27024"/>
    <cellStyle name="Normal 5 37" xfId="27025"/>
    <cellStyle name="Normal 5 37 10" xfId="27026"/>
    <cellStyle name="Normal 5 37 11" xfId="27027"/>
    <cellStyle name="Normal 5 37 12" xfId="27028"/>
    <cellStyle name="Normal 5 37 13" xfId="27029"/>
    <cellStyle name="Normal 5 37 14" xfId="27030"/>
    <cellStyle name="Normal 5 37 15" xfId="27031"/>
    <cellStyle name="Normal 5 37 16" xfId="27032"/>
    <cellStyle name="Normal 5 37 17" xfId="27033"/>
    <cellStyle name="Normal 5 37 18" xfId="27034"/>
    <cellStyle name="Normal 5 37 19" xfId="27035"/>
    <cellStyle name="Normal 5 37 2" xfId="27036"/>
    <cellStyle name="Normal 5 37 2 10" xfId="27037"/>
    <cellStyle name="Normal 5 37 2 11" xfId="27038"/>
    <cellStyle name="Normal 5 37 2 12" xfId="27039"/>
    <cellStyle name="Normal 5 37 2 13" xfId="27040"/>
    <cellStyle name="Normal 5 37 2 14" xfId="27041"/>
    <cellStyle name="Normal 5 37 2 15" xfId="27042"/>
    <cellStyle name="Normal 5 37 2 16" xfId="27043"/>
    <cellStyle name="Normal 5 37 2 17" xfId="27044"/>
    <cellStyle name="Normal 5 37 2 18" xfId="27045"/>
    <cellStyle name="Normal 5 37 2 19" xfId="27046"/>
    <cellStyle name="Normal 5 37 2 2" xfId="27047"/>
    <cellStyle name="Normal 5 37 2 2 2" xfId="27048"/>
    <cellStyle name="Normal 5 37 2 2 3" xfId="27049"/>
    <cellStyle name="Normal 5 37 2 2 4" xfId="27050"/>
    <cellStyle name="Normal 5 37 2 2 5" xfId="27051"/>
    <cellStyle name="Normal 5 37 2 2 6" xfId="27052"/>
    <cellStyle name="Normal 5 37 2 20" xfId="27053"/>
    <cellStyle name="Normal 5 37 2 21" xfId="27054"/>
    <cellStyle name="Normal 5 37 2 22" xfId="27055"/>
    <cellStyle name="Normal 5 37 2 23" xfId="27056"/>
    <cellStyle name="Normal 5 37 2 24" xfId="27057"/>
    <cellStyle name="Normal 5 37 2 25" xfId="27058"/>
    <cellStyle name="Normal 5 37 2 26" xfId="27059"/>
    <cellStyle name="Normal 5 37 2 3" xfId="27060"/>
    <cellStyle name="Normal 5 37 2 4" xfId="27061"/>
    <cellStyle name="Normal 5 37 2 5" xfId="27062"/>
    <cellStyle name="Normal 5 37 2 6" xfId="27063"/>
    <cellStyle name="Normal 5 37 2 7" xfId="27064"/>
    <cellStyle name="Normal 5 37 2 8" xfId="27065"/>
    <cellStyle name="Normal 5 37 2 9" xfId="27066"/>
    <cellStyle name="Normal 5 37 20" xfId="27067"/>
    <cellStyle name="Normal 5 37 21" xfId="27068"/>
    <cellStyle name="Normal 5 37 22" xfId="27069"/>
    <cellStyle name="Normal 5 37 23" xfId="27070"/>
    <cellStyle name="Normal 5 37 24" xfId="27071"/>
    <cellStyle name="Normal 5 37 25" xfId="27072"/>
    <cellStyle name="Normal 5 37 26" xfId="27073"/>
    <cellStyle name="Normal 5 37 27" xfId="27074"/>
    <cellStyle name="Normal 5 37 3" xfId="27075"/>
    <cellStyle name="Normal 5 37 4" xfId="27076"/>
    <cellStyle name="Normal 5 37 5" xfId="27077"/>
    <cellStyle name="Normal 5 37 6" xfId="27078"/>
    <cellStyle name="Normal 5 37 7" xfId="27079"/>
    <cellStyle name="Normal 5 37 8" xfId="27080"/>
    <cellStyle name="Normal 5 37 9" xfId="27081"/>
    <cellStyle name="Normal 5 38" xfId="27082"/>
    <cellStyle name="Normal 5 38 10" xfId="27083"/>
    <cellStyle name="Normal 5 38 11" xfId="27084"/>
    <cellStyle name="Normal 5 38 12" xfId="27085"/>
    <cellStyle name="Normal 5 38 13" xfId="27086"/>
    <cellStyle name="Normal 5 38 14" xfId="27087"/>
    <cellStyle name="Normal 5 38 15" xfId="27088"/>
    <cellStyle name="Normal 5 38 16" xfId="27089"/>
    <cellStyle name="Normal 5 38 17" xfId="27090"/>
    <cellStyle name="Normal 5 38 18" xfId="27091"/>
    <cellStyle name="Normal 5 38 19" xfId="27092"/>
    <cellStyle name="Normal 5 38 2" xfId="27093"/>
    <cellStyle name="Normal 5 38 2 10" xfId="27094"/>
    <cellStyle name="Normal 5 38 2 11" xfId="27095"/>
    <cellStyle name="Normal 5 38 2 12" xfId="27096"/>
    <cellStyle name="Normal 5 38 2 13" xfId="27097"/>
    <cellStyle name="Normal 5 38 2 14" xfId="27098"/>
    <cellStyle name="Normal 5 38 2 15" xfId="27099"/>
    <cellStyle name="Normal 5 38 2 16" xfId="27100"/>
    <cellStyle name="Normal 5 38 2 17" xfId="27101"/>
    <cellStyle name="Normal 5 38 2 18" xfId="27102"/>
    <cellStyle name="Normal 5 38 2 19" xfId="27103"/>
    <cellStyle name="Normal 5 38 2 2" xfId="27104"/>
    <cellStyle name="Normal 5 38 2 2 2" xfId="27105"/>
    <cellStyle name="Normal 5 38 2 2 3" xfId="27106"/>
    <cellStyle name="Normal 5 38 2 2 4" xfId="27107"/>
    <cellStyle name="Normal 5 38 2 2 5" xfId="27108"/>
    <cellStyle name="Normal 5 38 2 2 6" xfId="27109"/>
    <cellStyle name="Normal 5 38 2 20" xfId="27110"/>
    <cellStyle name="Normal 5 38 2 21" xfId="27111"/>
    <cellStyle name="Normal 5 38 2 22" xfId="27112"/>
    <cellStyle name="Normal 5 38 2 23" xfId="27113"/>
    <cellStyle name="Normal 5 38 2 24" xfId="27114"/>
    <cellStyle name="Normal 5 38 2 25" xfId="27115"/>
    <cellStyle name="Normal 5 38 2 26" xfId="27116"/>
    <cellStyle name="Normal 5 38 2 3" xfId="27117"/>
    <cellStyle name="Normal 5 38 2 4" xfId="27118"/>
    <cellStyle name="Normal 5 38 2 5" xfId="27119"/>
    <cellStyle name="Normal 5 38 2 6" xfId="27120"/>
    <cellStyle name="Normal 5 38 2 7" xfId="27121"/>
    <cellStyle name="Normal 5 38 2 8" xfId="27122"/>
    <cellStyle name="Normal 5 38 2 9" xfId="27123"/>
    <cellStyle name="Normal 5 38 20" xfId="27124"/>
    <cellStyle name="Normal 5 38 21" xfId="27125"/>
    <cellStyle name="Normal 5 38 22" xfId="27126"/>
    <cellStyle name="Normal 5 38 23" xfId="27127"/>
    <cellStyle name="Normal 5 38 24" xfId="27128"/>
    <cellStyle name="Normal 5 38 25" xfId="27129"/>
    <cellStyle name="Normal 5 38 26" xfId="27130"/>
    <cellStyle name="Normal 5 38 27" xfId="27131"/>
    <cellStyle name="Normal 5 38 3" xfId="27132"/>
    <cellStyle name="Normal 5 38 4" xfId="27133"/>
    <cellStyle name="Normal 5 38 5" xfId="27134"/>
    <cellStyle name="Normal 5 38 6" xfId="27135"/>
    <cellStyle name="Normal 5 38 7" xfId="27136"/>
    <cellStyle name="Normal 5 38 8" xfId="27137"/>
    <cellStyle name="Normal 5 38 9" xfId="27138"/>
    <cellStyle name="Normal 5 39" xfId="27139"/>
    <cellStyle name="Normal 5 39 10" xfId="27140"/>
    <cellStyle name="Normal 5 39 11" xfId="27141"/>
    <cellStyle name="Normal 5 39 12" xfId="27142"/>
    <cellStyle name="Normal 5 39 13" xfId="27143"/>
    <cellStyle name="Normal 5 39 14" xfId="27144"/>
    <cellStyle name="Normal 5 39 15" xfId="27145"/>
    <cellStyle name="Normal 5 39 16" xfId="27146"/>
    <cellStyle name="Normal 5 39 17" xfId="27147"/>
    <cellStyle name="Normal 5 39 18" xfId="27148"/>
    <cellStyle name="Normal 5 39 19" xfId="27149"/>
    <cellStyle name="Normal 5 39 2" xfId="27150"/>
    <cellStyle name="Normal 5 39 2 10" xfId="27151"/>
    <cellStyle name="Normal 5 39 2 11" xfId="27152"/>
    <cellStyle name="Normal 5 39 2 12" xfId="27153"/>
    <cellStyle name="Normal 5 39 2 13" xfId="27154"/>
    <cellStyle name="Normal 5 39 2 14" xfId="27155"/>
    <cellStyle name="Normal 5 39 2 15" xfId="27156"/>
    <cellStyle name="Normal 5 39 2 16" xfId="27157"/>
    <cellStyle name="Normal 5 39 2 17" xfId="27158"/>
    <cellStyle name="Normal 5 39 2 18" xfId="27159"/>
    <cellStyle name="Normal 5 39 2 19" xfId="27160"/>
    <cellStyle name="Normal 5 39 2 2" xfId="27161"/>
    <cellStyle name="Normal 5 39 2 2 2" xfId="27162"/>
    <cellStyle name="Normal 5 39 2 2 3" xfId="27163"/>
    <cellStyle name="Normal 5 39 2 2 4" xfId="27164"/>
    <cellStyle name="Normal 5 39 2 2 5" xfId="27165"/>
    <cellStyle name="Normal 5 39 2 2 6" xfId="27166"/>
    <cellStyle name="Normal 5 39 2 20" xfId="27167"/>
    <cellStyle name="Normal 5 39 2 21" xfId="27168"/>
    <cellStyle name="Normal 5 39 2 22" xfId="27169"/>
    <cellStyle name="Normal 5 39 2 23" xfId="27170"/>
    <cellStyle name="Normal 5 39 2 24" xfId="27171"/>
    <cellStyle name="Normal 5 39 2 25" xfId="27172"/>
    <cellStyle name="Normal 5 39 2 26" xfId="27173"/>
    <cellStyle name="Normal 5 39 2 3" xfId="27174"/>
    <cellStyle name="Normal 5 39 2 4" xfId="27175"/>
    <cellStyle name="Normal 5 39 2 5" xfId="27176"/>
    <cellStyle name="Normal 5 39 2 6" xfId="27177"/>
    <cellStyle name="Normal 5 39 2 7" xfId="27178"/>
    <cellStyle name="Normal 5 39 2 8" xfId="27179"/>
    <cellStyle name="Normal 5 39 2 9" xfId="27180"/>
    <cellStyle name="Normal 5 39 20" xfId="27181"/>
    <cellStyle name="Normal 5 39 21" xfId="27182"/>
    <cellStyle name="Normal 5 39 22" xfId="27183"/>
    <cellStyle name="Normal 5 39 23" xfId="27184"/>
    <cellStyle name="Normal 5 39 24" xfId="27185"/>
    <cellStyle name="Normal 5 39 25" xfId="27186"/>
    <cellStyle name="Normal 5 39 26" xfId="27187"/>
    <cellStyle name="Normal 5 39 27" xfId="27188"/>
    <cellStyle name="Normal 5 39 3" xfId="27189"/>
    <cellStyle name="Normal 5 39 4" xfId="27190"/>
    <cellStyle name="Normal 5 39 5" xfId="27191"/>
    <cellStyle name="Normal 5 39 6" xfId="27192"/>
    <cellStyle name="Normal 5 39 7" xfId="27193"/>
    <cellStyle name="Normal 5 39 8" xfId="27194"/>
    <cellStyle name="Normal 5 39 9" xfId="27195"/>
    <cellStyle name="Normal 5 4" xfId="591"/>
    <cellStyle name="Normal 5 4 10" xfId="27197"/>
    <cellStyle name="Normal 5 4 11" xfId="27198"/>
    <cellStyle name="Normal 5 4 12" xfId="27199"/>
    <cellStyle name="Normal 5 4 13" xfId="27200"/>
    <cellStyle name="Normal 5 4 14" xfId="27201"/>
    <cellStyle name="Normal 5 4 15" xfId="27202"/>
    <cellStyle name="Normal 5 4 16" xfId="27203"/>
    <cellStyle name="Normal 5 4 17" xfId="27204"/>
    <cellStyle name="Normal 5 4 18" xfId="27205"/>
    <cellStyle name="Normal 5 4 19" xfId="27206"/>
    <cellStyle name="Normal 5 4 2" xfId="2040"/>
    <cellStyle name="Normal 5 4 2 10" xfId="27207"/>
    <cellStyle name="Normal 5 4 2 11" xfId="27208"/>
    <cellStyle name="Normal 5 4 2 12" xfId="27209"/>
    <cellStyle name="Normal 5 4 2 13" xfId="27210"/>
    <cellStyle name="Normal 5 4 2 14" xfId="27211"/>
    <cellStyle name="Normal 5 4 2 15" xfId="27212"/>
    <cellStyle name="Normal 5 4 2 16" xfId="27213"/>
    <cellStyle name="Normal 5 4 2 17" xfId="27214"/>
    <cellStyle name="Normal 5 4 2 18" xfId="27215"/>
    <cellStyle name="Normal 5 4 2 19" xfId="27216"/>
    <cellStyle name="Normal 5 4 2 2" xfId="27217"/>
    <cellStyle name="Normal 5 4 2 2 10" xfId="27218"/>
    <cellStyle name="Normal 5 4 2 2 11" xfId="27219"/>
    <cellStyle name="Normal 5 4 2 2 12" xfId="27220"/>
    <cellStyle name="Normal 5 4 2 2 13" xfId="27221"/>
    <cellStyle name="Normal 5 4 2 2 14" xfId="27222"/>
    <cellStyle name="Normal 5 4 2 2 15" xfId="27223"/>
    <cellStyle name="Normal 5 4 2 2 16" xfId="27224"/>
    <cellStyle name="Normal 5 4 2 2 17" xfId="27225"/>
    <cellStyle name="Normal 5 4 2 2 18" xfId="27226"/>
    <cellStyle name="Normal 5 4 2 2 19" xfId="27227"/>
    <cellStyle name="Normal 5 4 2 2 2" xfId="27228"/>
    <cellStyle name="Normal 5 4 2 2 2 10" xfId="27229"/>
    <cellStyle name="Normal 5 4 2 2 2 11" xfId="27230"/>
    <cellStyle name="Normal 5 4 2 2 2 12" xfId="27231"/>
    <cellStyle name="Normal 5 4 2 2 2 13" xfId="27232"/>
    <cellStyle name="Normal 5 4 2 2 2 14" xfId="27233"/>
    <cellStyle name="Normal 5 4 2 2 2 15" xfId="27234"/>
    <cellStyle name="Normal 5 4 2 2 2 16" xfId="27235"/>
    <cellStyle name="Normal 5 4 2 2 2 17" xfId="27236"/>
    <cellStyle name="Normal 5 4 2 2 2 18" xfId="27237"/>
    <cellStyle name="Normal 5 4 2 2 2 19" xfId="27238"/>
    <cellStyle name="Normal 5 4 2 2 2 2" xfId="27239"/>
    <cellStyle name="Normal 5 4 2 2 2 2 10" xfId="27240"/>
    <cellStyle name="Normal 5 4 2 2 2 2 11" xfId="27241"/>
    <cellStyle name="Normal 5 4 2 2 2 2 12" xfId="27242"/>
    <cellStyle name="Normal 5 4 2 2 2 2 13" xfId="27243"/>
    <cellStyle name="Normal 5 4 2 2 2 2 14" xfId="27244"/>
    <cellStyle name="Normal 5 4 2 2 2 2 15" xfId="27245"/>
    <cellStyle name="Normal 5 4 2 2 2 2 16" xfId="27246"/>
    <cellStyle name="Normal 5 4 2 2 2 2 17" xfId="27247"/>
    <cellStyle name="Normal 5 4 2 2 2 2 18" xfId="27248"/>
    <cellStyle name="Normal 5 4 2 2 2 2 19" xfId="27249"/>
    <cellStyle name="Normal 5 4 2 2 2 2 2" xfId="27250"/>
    <cellStyle name="Normal 5 4 2 2 2 2 2 2" xfId="27251"/>
    <cellStyle name="Normal 5 4 2 2 2 2 20" xfId="27252"/>
    <cellStyle name="Normal 5 4 2 2 2 2 21" xfId="27253"/>
    <cellStyle name="Normal 5 4 2 2 2 2 22" xfId="27254"/>
    <cellStyle name="Normal 5 4 2 2 2 2 23" xfId="27255"/>
    <cellStyle name="Normal 5 4 2 2 2 2 24" xfId="27256"/>
    <cellStyle name="Normal 5 4 2 2 2 2 25" xfId="27257"/>
    <cellStyle name="Normal 5 4 2 2 2 2 26" xfId="27258"/>
    <cellStyle name="Normal 5 4 2 2 2 2 3" xfId="27259"/>
    <cellStyle name="Normal 5 4 2 2 2 2 4" xfId="27260"/>
    <cellStyle name="Normal 5 4 2 2 2 2 5" xfId="27261"/>
    <cellStyle name="Normal 5 4 2 2 2 2 6" xfId="27262"/>
    <cellStyle name="Normal 5 4 2 2 2 2 7" xfId="27263"/>
    <cellStyle name="Normal 5 4 2 2 2 2 8" xfId="27264"/>
    <cellStyle name="Normal 5 4 2 2 2 2 9" xfId="27265"/>
    <cellStyle name="Normal 5 4 2 2 2 20" xfId="27266"/>
    <cellStyle name="Normal 5 4 2 2 2 21" xfId="27267"/>
    <cellStyle name="Normal 5 4 2 2 2 22" xfId="27268"/>
    <cellStyle name="Normal 5 4 2 2 2 23" xfId="27269"/>
    <cellStyle name="Normal 5 4 2 2 2 24" xfId="27270"/>
    <cellStyle name="Normal 5 4 2 2 2 25" xfId="27271"/>
    <cellStyle name="Normal 5 4 2 2 2 26" xfId="27272"/>
    <cellStyle name="Normal 5 4 2 2 2 27" xfId="27273"/>
    <cellStyle name="Normal 5 4 2 2 2 3" xfId="27274"/>
    <cellStyle name="Normal 5 4 2 2 2 4" xfId="27275"/>
    <cellStyle name="Normal 5 4 2 2 2 5" xfId="27276"/>
    <cellStyle name="Normal 5 4 2 2 2 6" xfId="27277"/>
    <cellStyle name="Normal 5 4 2 2 2 7" xfId="27278"/>
    <cellStyle name="Normal 5 4 2 2 2 8" xfId="27279"/>
    <cellStyle name="Normal 5 4 2 2 2 9" xfId="27280"/>
    <cellStyle name="Normal 5 4 2 2 20" xfId="27281"/>
    <cellStyle name="Normal 5 4 2 2 21" xfId="27282"/>
    <cellStyle name="Normal 5 4 2 2 22" xfId="27283"/>
    <cellStyle name="Normal 5 4 2 2 23" xfId="27284"/>
    <cellStyle name="Normal 5 4 2 2 24" xfId="27285"/>
    <cellStyle name="Normal 5 4 2 2 25" xfId="27286"/>
    <cellStyle name="Normal 5 4 2 2 26" xfId="27287"/>
    <cellStyle name="Normal 5 4 2 2 27" xfId="27288"/>
    <cellStyle name="Normal 5 4 2 2 28" xfId="27289"/>
    <cellStyle name="Normal 5 4 2 2 29" xfId="27290"/>
    <cellStyle name="Normal 5 4 2 2 3" xfId="27291"/>
    <cellStyle name="Normal 5 4 2 2 30" xfId="27292"/>
    <cellStyle name="Normal 5 4 2 2 31" xfId="27293"/>
    <cellStyle name="Normal 5 4 2 2 32" xfId="27294"/>
    <cellStyle name="Normal 5 4 2 2 33" xfId="27295"/>
    <cellStyle name="Normal 5 4 2 2 34" xfId="27296"/>
    <cellStyle name="Normal 5 4 2 2 35" xfId="27297"/>
    <cellStyle name="Normal 5 4 2 2 36" xfId="27298"/>
    <cellStyle name="Normal 5 4 2 2 37" xfId="27299"/>
    <cellStyle name="Normal 5 4 2 2 4" xfId="27300"/>
    <cellStyle name="Normal 5 4 2 2 5" xfId="27301"/>
    <cellStyle name="Normal 5 4 2 2 6" xfId="27302"/>
    <cellStyle name="Normal 5 4 2 2 7" xfId="27303"/>
    <cellStyle name="Normal 5 4 2 2 8" xfId="27304"/>
    <cellStyle name="Normal 5 4 2 2 9" xfId="27305"/>
    <cellStyle name="Normal 5 4 2 20" xfId="27306"/>
    <cellStyle name="Normal 5 4 2 21" xfId="27307"/>
    <cellStyle name="Normal 5 4 2 22" xfId="27308"/>
    <cellStyle name="Normal 5 4 2 23" xfId="27309"/>
    <cellStyle name="Normal 5 4 2 24" xfId="27310"/>
    <cellStyle name="Normal 5 4 2 25" xfId="27311"/>
    <cellStyle name="Normal 5 4 2 26" xfId="27312"/>
    <cellStyle name="Normal 5 4 2 27" xfId="27313"/>
    <cellStyle name="Normal 5 4 2 28" xfId="27314"/>
    <cellStyle name="Normal 5 4 2 29" xfId="27315"/>
    <cellStyle name="Normal 5 4 2 3" xfId="27316"/>
    <cellStyle name="Normal 5 4 2 3 10" xfId="27317"/>
    <cellStyle name="Normal 5 4 2 3 11" xfId="27318"/>
    <cellStyle name="Normal 5 4 2 3 12" xfId="27319"/>
    <cellStyle name="Normal 5 4 2 3 13" xfId="27320"/>
    <cellStyle name="Normal 5 4 2 3 2" xfId="27321"/>
    <cellStyle name="Normal 5 4 2 3 2 10" xfId="27322"/>
    <cellStyle name="Normal 5 4 2 3 2 11" xfId="27323"/>
    <cellStyle name="Normal 5 4 2 3 2 12" xfId="27324"/>
    <cellStyle name="Normal 5 4 2 3 2 13" xfId="27325"/>
    <cellStyle name="Normal 5 4 2 3 2 2" xfId="27326"/>
    <cellStyle name="Normal 5 4 2 3 2 3" xfId="27327"/>
    <cellStyle name="Normal 5 4 2 3 2 4" xfId="27328"/>
    <cellStyle name="Normal 5 4 2 3 2 5" xfId="27329"/>
    <cellStyle name="Normal 5 4 2 3 2 6" xfId="27330"/>
    <cellStyle name="Normal 5 4 2 3 2 7" xfId="27331"/>
    <cellStyle name="Normal 5 4 2 3 2 8" xfId="27332"/>
    <cellStyle name="Normal 5 4 2 3 2 9" xfId="27333"/>
    <cellStyle name="Normal 5 4 2 3 3" xfId="27334"/>
    <cellStyle name="Normal 5 4 2 3 4" xfId="27335"/>
    <cellStyle name="Normal 5 4 2 3 5" xfId="27336"/>
    <cellStyle name="Normal 5 4 2 3 6" xfId="27337"/>
    <cellStyle name="Normal 5 4 2 3 7" xfId="27338"/>
    <cellStyle name="Normal 5 4 2 3 8" xfId="27339"/>
    <cellStyle name="Normal 5 4 2 3 9" xfId="27340"/>
    <cellStyle name="Normal 5 4 2 30" xfId="27341"/>
    <cellStyle name="Normal 5 4 2 31" xfId="27342"/>
    <cellStyle name="Normal 5 4 2 32" xfId="27343"/>
    <cellStyle name="Normal 5 4 2 33" xfId="27344"/>
    <cellStyle name="Normal 5 4 2 34" xfId="27345"/>
    <cellStyle name="Normal 5 4 2 35" xfId="27346"/>
    <cellStyle name="Normal 5 4 2 36" xfId="27347"/>
    <cellStyle name="Normal 5 4 2 37" xfId="27348"/>
    <cellStyle name="Normal 5 4 2 4" xfId="27349"/>
    <cellStyle name="Normal 5 4 2 5" xfId="27350"/>
    <cellStyle name="Normal 5 4 2 6" xfId="27351"/>
    <cellStyle name="Normal 5 4 2 7" xfId="27352"/>
    <cellStyle name="Normal 5 4 2 8" xfId="27353"/>
    <cellStyle name="Normal 5 4 2 9" xfId="27354"/>
    <cellStyle name="Normal 5 4 20" xfId="27355"/>
    <cellStyle name="Normal 5 4 21" xfId="27356"/>
    <cellStyle name="Normal 5 4 22" xfId="27357"/>
    <cellStyle name="Normal 5 4 23" xfId="27358"/>
    <cellStyle name="Normal 5 4 24" xfId="27359"/>
    <cellStyle name="Normal 5 4 24 10" xfId="27360"/>
    <cellStyle name="Normal 5 4 24 11" xfId="27361"/>
    <cellStyle name="Normal 5 4 24 12" xfId="27362"/>
    <cellStyle name="Normal 5 4 24 13" xfId="27363"/>
    <cellStyle name="Normal 5 4 24 14" xfId="27364"/>
    <cellStyle name="Normal 5 4 24 15" xfId="27365"/>
    <cellStyle name="Normal 5 4 24 16" xfId="27366"/>
    <cellStyle name="Normal 5 4 24 17" xfId="27367"/>
    <cellStyle name="Normal 5 4 24 18" xfId="27368"/>
    <cellStyle name="Normal 5 4 24 19" xfId="27369"/>
    <cellStyle name="Normal 5 4 24 2" xfId="27370"/>
    <cellStyle name="Normal 5 4 24 2 10" xfId="27371"/>
    <cellStyle name="Normal 5 4 24 2 11" xfId="27372"/>
    <cellStyle name="Normal 5 4 24 2 12" xfId="27373"/>
    <cellStyle name="Normal 5 4 24 2 13" xfId="27374"/>
    <cellStyle name="Normal 5 4 24 2 14" xfId="27375"/>
    <cellStyle name="Normal 5 4 24 2 15" xfId="27376"/>
    <cellStyle name="Normal 5 4 24 2 16" xfId="27377"/>
    <cellStyle name="Normal 5 4 24 2 17" xfId="27378"/>
    <cellStyle name="Normal 5 4 24 2 18" xfId="27379"/>
    <cellStyle name="Normal 5 4 24 2 19" xfId="27380"/>
    <cellStyle name="Normal 5 4 24 2 2" xfId="27381"/>
    <cellStyle name="Normal 5 4 24 2 20" xfId="27382"/>
    <cellStyle name="Normal 5 4 24 2 21" xfId="27383"/>
    <cellStyle name="Normal 5 4 24 2 22" xfId="27384"/>
    <cellStyle name="Normal 5 4 24 2 23" xfId="27385"/>
    <cellStyle name="Normal 5 4 24 2 24" xfId="27386"/>
    <cellStyle name="Normal 5 4 24 2 25" xfId="27387"/>
    <cellStyle name="Normal 5 4 24 2 26" xfId="27388"/>
    <cellStyle name="Normal 5 4 24 2 3" xfId="27389"/>
    <cellStyle name="Normal 5 4 24 2 4" xfId="27390"/>
    <cellStyle name="Normal 5 4 24 2 5" xfId="27391"/>
    <cellStyle name="Normal 5 4 24 2 6" xfId="27392"/>
    <cellStyle name="Normal 5 4 24 2 7" xfId="27393"/>
    <cellStyle name="Normal 5 4 24 2 8" xfId="27394"/>
    <cellStyle name="Normal 5 4 24 2 9" xfId="27395"/>
    <cellStyle name="Normal 5 4 24 20" xfId="27396"/>
    <cellStyle name="Normal 5 4 24 21" xfId="27397"/>
    <cellStyle name="Normal 5 4 24 22" xfId="27398"/>
    <cellStyle name="Normal 5 4 24 23" xfId="27399"/>
    <cellStyle name="Normal 5 4 24 24" xfId="27400"/>
    <cellStyle name="Normal 5 4 24 25" xfId="27401"/>
    <cellStyle name="Normal 5 4 24 26" xfId="27402"/>
    <cellStyle name="Normal 5 4 24 3" xfId="27403"/>
    <cellStyle name="Normal 5 4 24 4" xfId="27404"/>
    <cellStyle name="Normal 5 4 24 5" xfId="27405"/>
    <cellStyle name="Normal 5 4 24 6" xfId="27406"/>
    <cellStyle name="Normal 5 4 24 7" xfId="27407"/>
    <cellStyle name="Normal 5 4 24 8" xfId="27408"/>
    <cellStyle name="Normal 5 4 24 9" xfId="27409"/>
    <cellStyle name="Normal 5 4 25" xfId="27410"/>
    <cellStyle name="Normal 5 4 26" xfId="27411"/>
    <cellStyle name="Normal 5 4 27" xfId="27412"/>
    <cellStyle name="Normal 5 4 28" xfId="27413"/>
    <cellStyle name="Normal 5 4 29" xfId="27414"/>
    <cellStyle name="Normal 5 4 3" xfId="27415"/>
    <cellStyle name="Normal 5 4 30" xfId="27416"/>
    <cellStyle name="Normal 5 4 31" xfId="27417"/>
    <cellStyle name="Normal 5 4 32" xfId="27418"/>
    <cellStyle name="Normal 5 4 33" xfId="27419"/>
    <cellStyle name="Normal 5 4 34" xfId="27420"/>
    <cellStyle name="Normal 5 4 35" xfId="27421"/>
    <cellStyle name="Normal 5 4 35 10" xfId="27422"/>
    <cellStyle name="Normal 5 4 35 11" xfId="27423"/>
    <cellStyle name="Normal 5 4 35 12" xfId="27424"/>
    <cellStyle name="Normal 5 4 35 13" xfId="27425"/>
    <cellStyle name="Normal 5 4 35 14" xfId="27426"/>
    <cellStyle name="Normal 5 4 35 15" xfId="27427"/>
    <cellStyle name="Normal 5 4 35 16" xfId="27428"/>
    <cellStyle name="Normal 5 4 35 17" xfId="27429"/>
    <cellStyle name="Normal 5 4 35 18" xfId="27430"/>
    <cellStyle name="Normal 5 4 35 19" xfId="27431"/>
    <cellStyle name="Normal 5 4 35 2" xfId="27432"/>
    <cellStyle name="Normal 5 4 35 20" xfId="27433"/>
    <cellStyle name="Normal 5 4 35 21" xfId="27434"/>
    <cellStyle name="Normal 5 4 35 22" xfId="27435"/>
    <cellStyle name="Normal 5 4 35 23" xfId="27436"/>
    <cellStyle name="Normal 5 4 35 24" xfId="27437"/>
    <cellStyle name="Normal 5 4 35 25" xfId="27438"/>
    <cellStyle name="Normal 5 4 35 26" xfId="27439"/>
    <cellStyle name="Normal 5 4 35 3" xfId="27440"/>
    <cellStyle name="Normal 5 4 35 4" xfId="27441"/>
    <cellStyle name="Normal 5 4 35 5" xfId="27442"/>
    <cellStyle name="Normal 5 4 35 6" xfId="27443"/>
    <cellStyle name="Normal 5 4 35 7" xfId="27444"/>
    <cellStyle name="Normal 5 4 35 8" xfId="27445"/>
    <cellStyle name="Normal 5 4 35 9" xfId="27446"/>
    <cellStyle name="Normal 5 4 36" xfId="27447"/>
    <cellStyle name="Normal 5 4 37" xfId="27448"/>
    <cellStyle name="Normal 5 4 38" xfId="27449"/>
    <cellStyle name="Normal 5 4 39" xfId="27450"/>
    <cellStyle name="Normal 5 4 4" xfId="27451"/>
    <cellStyle name="Normal 5 4 40" xfId="27452"/>
    <cellStyle name="Normal 5 4 41" xfId="27453"/>
    <cellStyle name="Normal 5 4 42" xfId="27454"/>
    <cellStyle name="Normal 5 4 43" xfId="27455"/>
    <cellStyle name="Normal 5 4 44" xfId="27456"/>
    <cellStyle name="Normal 5 4 45" xfId="27457"/>
    <cellStyle name="Normal 5 4 46" xfId="27458"/>
    <cellStyle name="Normal 5 4 47" xfId="27459"/>
    <cellStyle name="Normal 5 4 48" xfId="27460"/>
    <cellStyle name="Normal 5 4 49" xfId="27461"/>
    <cellStyle name="Normal 5 4 5" xfId="27462"/>
    <cellStyle name="Normal 5 4 50" xfId="27463"/>
    <cellStyle name="Normal 5 4 51" xfId="27464"/>
    <cellStyle name="Normal 5 4 52" xfId="27465"/>
    <cellStyle name="Normal 5 4 53" xfId="27466"/>
    <cellStyle name="Normal 5 4 54" xfId="27467"/>
    <cellStyle name="Normal 5 4 55" xfId="27468"/>
    <cellStyle name="Normal 5 4 56" xfId="27469"/>
    <cellStyle name="Normal 5 4 57" xfId="27470"/>
    <cellStyle name="Normal 5 4 58" xfId="27471"/>
    <cellStyle name="Normal 5 4 59" xfId="27472"/>
    <cellStyle name="Normal 5 4 6" xfId="27473"/>
    <cellStyle name="Normal 5 4 60" xfId="27474"/>
    <cellStyle name="Normal 5 4 61" xfId="27475"/>
    <cellStyle name="Normal 5 4 62" xfId="27476"/>
    <cellStyle name="Normal 5 4 63" xfId="27477"/>
    <cellStyle name="Normal 5 4 64" xfId="27478"/>
    <cellStyle name="Normal 5 4 65" xfId="27479"/>
    <cellStyle name="Normal 5 4 66" xfId="27196"/>
    <cellStyle name="Normal 5 4 7" xfId="27480"/>
    <cellStyle name="Normal 5 4 8" xfId="27481"/>
    <cellStyle name="Normal 5 4 8 2" xfId="27482"/>
    <cellStyle name="Normal 5 4 9" xfId="27483"/>
    <cellStyle name="Normal 5 40" xfId="27484"/>
    <cellStyle name="Normal 5 40 10" xfId="27485"/>
    <cellStyle name="Normal 5 40 11" xfId="27486"/>
    <cellStyle name="Normal 5 40 12" xfId="27487"/>
    <cellStyle name="Normal 5 40 13" xfId="27488"/>
    <cellStyle name="Normal 5 40 14" xfId="27489"/>
    <cellStyle name="Normal 5 40 15" xfId="27490"/>
    <cellStyle name="Normal 5 40 16" xfId="27491"/>
    <cellStyle name="Normal 5 40 17" xfId="27492"/>
    <cellStyle name="Normal 5 40 18" xfId="27493"/>
    <cellStyle name="Normal 5 40 19" xfId="27494"/>
    <cellStyle name="Normal 5 40 2" xfId="27495"/>
    <cellStyle name="Normal 5 40 2 10" xfId="27496"/>
    <cellStyle name="Normal 5 40 2 11" xfId="27497"/>
    <cellStyle name="Normal 5 40 2 12" xfId="27498"/>
    <cellStyle name="Normal 5 40 2 13" xfId="27499"/>
    <cellStyle name="Normal 5 40 2 14" xfId="27500"/>
    <cellStyle name="Normal 5 40 2 15" xfId="27501"/>
    <cellStyle name="Normal 5 40 2 16" xfId="27502"/>
    <cellStyle name="Normal 5 40 2 17" xfId="27503"/>
    <cellStyle name="Normal 5 40 2 18" xfId="27504"/>
    <cellStyle name="Normal 5 40 2 19" xfId="27505"/>
    <cellStyle name="Normal 5 40 2 2" xfId="27506"/>
    <cellStyle name="Normal 5 40 2 2 2" xfId="27507"/>
    <cellStyle name="Normal 5 40 2 2 3" xfId="27508"/>
    <cellStyle name="Normal 5 40 2 2 4" xfId="27509"/>
    <cellStyle name="Normal 5 40 2 2 5" xfId="27510"/>
    <cellStyle name="Normal 5 40 2 2 6" xfId="27511"/>
    <cellStyle name="Normal 5 40 2 20" xfId="27512"/>
    <cellStyle name="Normal 5 40 2 21" xfId="27513"/>
    <cellStyle name="Normal 5 40 2 22" xfId="27514"/>
    <cellStyle name="Normal 5 40 2 23" xfId="27515"/>
    <cellStyle name="Normal 5 40 2 24" xfId="27516"/>
    <cellStyle name="Normal 5 40 2 25" xfId="27517"/>
    <cellStyle name="Normal 5 40 2 26" xfId="27518"/>
    <cellStyle name="Normal 5 40 2 3" xfId="27519"/>
    <cellStyle name="Normal 5 40 2 4" xfId="27520"/>
    <cellStyle name="Normal 5 40 2 5" xfId="27521"/>
    <cellStyle name="Normal 5 40 2 6" xfId="27522"/>
    <cellStyle name="Normal 5 40 2 7" xfId="27523"/>
    <cellStyle name="Normal 5 40 2 8" xfId="27524"/>
    <cellStyle name="Normal 5 40 2 9" xfId="27525"/>
    <cellStyle name="Normal 5 40 20" xfId="27526"/>
    <cellStyle name="Normal 5 40 21" xfId="27527"/>
    <cellStyle name="Normal 5 40 22" xfId="27528"/>
    <cellStyle name="Normal 5 40 23" xfId="27529"/>
    <cellStyle name="Normal 5 40 24" xfId="27530"/>
    <cellStyle name="Normal 5 40 25" xfId="27531"/>
    <cellStyle name="Normal 5 40 26" xfId="27532"/>
    <cellStyle name="Normal 5 40 27" xfId="27533"/>
    <cellStyle name="Normal 5 40 3" xfId="27534"/>
    <cellStyle name="Normal 5 40 4" xfId="27535"/>
    <cellStyle name="Normal 5 40 5" xfId="27536"/>
    <cellStyle name="Normal 5 40 6" xfId="27537"/>
    <cellStyle name="Normal 5 40 7" xfId="27538"/>
    <cellStyle name="Normal 5 40 8" xfId="27539"/>
    <cellStyle name="Normal 5 40 9" xfId="27540"/>
    <cellStyle name="Normal 5 41" xfId="27541"/>
    <cellStyle name="Normal 5 41 10" xfId="27542"/>
    <cellStyle name="Normal 5 41 11" xfId="27543"/>
    <cellStyle name="Normal 5 41 12" xfId="27544"/>
    <cellStyle name="Normal 5 41 13" xfId="27545"/>
    <cellStyle name="Normal 5 41 14" xfId="27546"/>
    <cellStyle name="Normal 5 41 15" xfId="27547"/>
    <cellStyle name="Normal 5 41 16" xfId="27548"/>
    <cellStyle name="Normal 5 41 17" xfId="27549"/>
    <cellStyle name="Normal 5 41 18" xfId="27550"/>
    <cellStyle name="Normal 5 41 19" xfId="27551"/>
    <cellStyle name="Normal 5 41 2" xfId="27552"/>
    <cellStyle name="Normal 5 41 2 10" xfId="27553"/>
    <cellStyle name="Normal 5 41 2 11" xfId="27554"/>
    <cellStyle name="Normal 5 41 2 12" xfId="27555"/>
    <cellStyle name="Normal 5 41 2 13" xfId="27556"/>
    <cellStyle name="Normal 5 41 2 14" xfId="27557"/>
    <cellStyle name="Normal 5 41 2 15" xfId="27558"/>
    <cellStyle name="Normal 5 41 2 16" xfId="27559"/>
    <cellStyle name="Normal 5 41 2 17" xfId="27560"/>
    <cellStyle name="Normal 5 41 2 18" xfId="27561"/>
    <cellStyle name="Normal 5 41 2 19" xfId="27562"/>
    <cellStyle name="Normal 5 41 2 2" xfId="27563"/>
    <cellStyle name="Normal 5 41 2 2 10" xfId="27564"/>
    <cellStyle name="Normal 5 41 2 2 11" xfId="27565"/>
    <cellStyle name="Normal 5 41 2 2 12" xfId="27566"/>
    <cellStyle name="Normal 5 41 2 2 13" xfId="27567"/>
    <cellStyle name="Normal 5 41 2 2 14" xfId="27568"/>
    <cellStyle name="Normal 5 41 2 2 15" xfId="27569"/>
    <cellStyle name="Normal 5 41 2 2 16" xfId="27570"/>
    <cellStyle name="Normal 5 41 2 2 17" xfId="27571"/>
    <cellStyle name="Normal 5 41 2 2 18" xfId="27572"/>
    <cellStyle name="Normal 5 41 2 2 19" xfId="27573"/>
    <cellStyle name="Normal 5 41 2 2 2" xfId="27574"/>
    <cellStyle name="Normal 5 41 2 2 20" xfId="27575"/>
    <cellStyle name="Normal 5 41 2 2 21" xfId="27576"/>
    <cellStyle name="Normal 5 41 2 2 22" xfId="27577"/>
    <cellStyle name="Normal 5 41 2 2 23" xfId="27578"/>
    <cellStyle name="Normal 5 41 2 2 24" xfId="27579"/>
    <cellStyle name="Normal 5 41 2 2 25" xfId="27580"/>
    <cellStyle name="Normal 5 41 2 2 26" xfId="27581"/>
    <cellStyle name="Normal 5 41 2 2 3" xfId="27582"/>
    <cellStyle name="Normal 5 41 2 2 4" xfId="27583"/>
    <cellStyle name="Normal 5 41 2 2 5" xfId="27584"/>
    <cellStyle name="Normal 5 41 2 2 6" xfId="27585"/>
    <cellStyle name="Normal 5 41 2 2 7" xfId="27586"/>
    <cellStyle name="Normal 5 41 2 2 8" xfId="27587"/>
    <cellStyle name="Normal 5 41 2 2 9" xfId="27588"/>
    <cellStyle name="Normal 5 41 2 20" xfId="27589"/>
    <cellStyle name="Normal 5 41 2 21" xfId="27590"/>
    <cellStyle name="Normal 5 41 2 22" xfId="27591"/>
    <cellStyle name="Normal 5 41 2 23" xfId="27592"/>
    <cellStyle name="Normal 5 41 2 24" xfId="27593"/>
    <cellStyle name="Normal 5 41 2 25" xfId="27594"/>
    <cellStyle name="Normal 5 41 2 26" xfId="27595"/>
    <cellStyle name="Normal 5 41 2 3" xfId="27596"/>
    <cellStyle name="Normal 5 41 2 4" xfId="27597"/>
    <cellStyle name="Normal 5 41 2 5" xfId="27598"/>
    <cellStyle name="Normal 5 41 2 6" xfId="27599"/>
    <cellStyle name="Normal 5 41 2 7" xfId="27600"/>
    <cellStyle name="Normal 5 41 2 8" xfId="27601"/>
    <cellStyle name="Normal 5 41 2 9" xfId="27602"/>
    <cellStyle name="Normal 5 41 20" xfId="27603"/>
    <cellStyle name="Normal 5 41 21" xfId="27604"/>
    <cellStyle name="Normal 5 41 22" xfId="27605"/>
    <cellStyle name="Normal 5 41 23" xfId="27606"/>
    <cellStyle name="Normal 5 41 24" xfId="27607"/>
    <cellStyle name="Normal 5 41 25" xfId="27608"/>
    <cellStyle name="Normal 5 41 26" xfId="27609"/>
    <cellStyle name="Normal 5 41 27" xfId="27610"/>
    <cellStyle name="Normal 5 41 28" xfId="27611"/>
    <cellStyle name="Normal 5 41 3" xfId="27612"/>
    <cellStyle name="Normal 5 41 3 2" xfId="27613"/>
    <cellStyle name="Normal 5 41 3 3" xfId="27614"/>
    <cellStyle name="Normal 5 41 3 4" xfId="27615"/>
    <cellStyle name="Normal 5 41 3 5" xfId="27616"/>
    <cellStyle name="Normal 5 41 3 6" xfId="27617"/>
    <cellStyle name="Normal 5 41 4" xfId="27618"/>
    <cellStyle name="Normal 5 41 5" xfId="27619"/>
    <cellStyle name="Normal 5 41 6" xfId="27620"/>
    <cellStyle name="Normal 5 41 7" xfId="27621"/>
    <cellStyle name="Normal 5 41 8" xfId="27622"/>
    <cellStyle name="Normal 5 41 9" xfId="27623"/>
    <cellStyle name="Normal 5 42" xfId="27624"/>
    <cellStyle name="Normal 5 42 10" xfId="27625"/>
    <cellStyle name="Normal 5 42 11" xfId="27626"/>
    <cellStyle name="Normal 5 42 12" xfId="27627"/>
    <cellStyle name="Normal 5 42 13" xfId="27628"/>
    <cellStyle name="Normal 5 42 14" xfId="27629"/>
    <cellStyle name="Normal 5 42 15" xfId="27630"/>
    <cellStyle name="Normal 5 42 16" xfId="27631"/>
    <cellStyle name="Normal 5 42 17" xfId="27632"/>
    <cellStyle name="Normal 5 42 18" xfId="27633"/>
    <cellStyle name="Normal 5 42 19" xfId="27634"/>
    <cellStyle name="Normal 5 42 2" xfId="27635"/>
    <cellStyle name="Normal 5 42 2 10" xfId="27636"/>
    <cellStyle name="Normal 5 42 2 11" xfId="27637"/>
    <cellStyle name="Normal 5 42 2 12" xfId="27638"/>
    <cellStyle name="Normal 5 42 2 13" xfId="27639"/>
    <cellStyle name="Normal 5 42 2 14" xfId="27640"/>
    <cellStyle name="Normal 5 42 2 15" xfId="27641"/>
    <cellStyle name="Normal 5 42 2 16" xfId="27642"/>
    <cellStyle name="Normal 5 42 2 17" xfId="27643"/>
    <cellStyle name="Normal 5 42 2 18" xfId="27644"/>
    <cellStyle name="Normal 5 42 2 19" xfId="27645"/>
    <cellStyle name="Normal 5 42 2 2" xfId="27646"/>
    <cellStyle name="Normal 5 42 2 2 2" xfId="27647"/>
    <cellStyle name="Normal 5 42 2 2 3" xfId="27648"/>
    <cellStyle name="Normal 5 42 2 2 4" xfId="27649"/>
    <cellStyle name="Normal 5 42 2 2 5" xfId="27650"/>
    <cellStyle name="Normal 5 42 2 2 6" xfId="27651"/>
    <cellStyle name="Normal 5 42 2 20" xfId="27652"/>
    <cellStyle name="Normal 5 42 2 21" xfId="27653"/>
    <cellStyle name="Normal 5 42 2 22" xfId="27654"/>
    <cellStyle name="Normal 5 42 2 23" xfId="27655"/>
    <cellStyle name="Normal 5 42 2 24" xfId="27656"/>
    <cellStyle name="Normal 5 42 2 25" xfId="27657"/>
    <cellStyle name="Normal 5 42 2 26" xfId="27658"/>
    <cellStyle name="Normal 5 42 2 3" xfId="27659"/>
    <cellStyle name="Normal 5 42 2 4" xfId="27660"/>
    <cellStyle name="Normal 5 42 2 5" xfId="27661"/>
    <cellStyle name="Normal 5 42 2 6" xfId="27662"/>
    <cellStyle name="Normal 5 42 2 7" xfId="27663"/>
    <cellStyle name="Normal 5 42 2 8" xfId="27664"/>
    <cellStyle name="Normal 5 42 2 9" xfId="27665"/>
    <cellStyle name="Normal 5 42 20" xfId="27666"/>
    <cellStyle name="Normal 5 42 21" xfId="27667"/>
    <cellStyle name="Normal 5 42 22" xfId="27668"/>
    <cellStyle name="Normal 5 42 23" xfId="27669"/>
    <cellStyle name="Normal 5 42 24" xfId="27670"/>
    <cellStyle name="Normal 5 42 25" xfId="27671"/>
    <cellStyle name="Normal 5 42 26" xfId="27672"/>
    <cellStyle name="Normal 5 42 27" xfId="27673"/>
    <cellStyle name="Normal 5 42 3" xfId="27674"/>
    <cellStyle name="Normal 5 42 4" xfId="27675"/>
    <cellStyle name="Normal 5 42 5" xfId="27676"/>
    <cellStyle name="Normal 5 42 6" xfId="27677"/>
    <cellStyle name="Normal 5 42 7" xfId="27678"/>
    <cellStyle name="Normal 5 42 8" xfId="27679"/>
    <cellStyle name="Normal 5 42 9" xfId="27680"/>
    <cellStyle name="Normal 5 43" xfId="27681"/>
    <cellStyle name="Normal 5 43 10" xfId="27682"/>
    <cellStyle name="Normal 5 43 11" xfId="27683"/>
    <cellStyle name="Normal 5 43 12" xfId="27684"/>
    <cellStyle name="Normal 5 43 13" xfId="27685"/>
    <cellStyle name="Normal 5 43 14" xfId="27686"/>
    <cellStyle name="Normal 5 43 15" xfId="27687"/>
    <cellStyle name="Normal 5 43 16" xfId="27688"/>
    <cellStyle name="Normal 5 43 17" xfId="27689"/>
    <cellStyle name="Normal 5 43 18" xfId="27690"/>
    <cellStyle name="Normal 5 43 19" xfId="27691"/>
    <cellStyle name="Normal 5 43 2" xfId="27692"/>
    <cellStyle name="Normal 5 43 2 10" xfId="27693"/>
    <cellStyle name="Normal 5 43 2 11" xfId="27694"/>
    <cellStyle name="Normal 5 43 2 12" xfId="27695"/>
    <cellStyle name="Normal 5 43 2 13" xfId="27696"/>
    <cellStyle name="Normal 5 43 2 14" xfId="27697"/>
    <cellStyle name="Normal 5 43 2 15" xfId="27698"/>
    <cellStyle name="Normal 5 43 2 16" xfId="27699"/>
    <cellStyle name="Normal 5 43 2 17" xfId="27700"/>
    <cellStyle name="Normal 5 43 2 18" xfId="27701"/>
    <cellStyle name="Normal 5 43 2 19" xfId="27702"/>
    <cellStyle name="Normal 5 43 2 2" xfId="27703"/>
    <cellStyle name="Normal 5 43 2 2 2" xfId="27704"/>
    <cellStyle name="Normal 5 43 2 2 3" xfId="27705"/>
    <cellStyle name="Normal 5 43 2 2 4" xfId="27706"/>
    <cellStyle name="Normal 5 43 2 2 5" xfId="27707"/>
    <cellStyle name="Normal 5 43 2 2 6" xfId="27708"/>
    <cellStyle name="Normal 5 43 2 20" xfId="27709"/>
    <cellStyle name="Normal 5 43 2 21" xfId="27710"/>
    <cellStyle name="Normal 5 43 2 22" xfId="27711"/>
    <cellStyle name="Normal 5 43 2 23" xfId="27712"/>
    <cellStyle name="Normal 5 43 2 24" xfId="27713"/>
    <cellStyle name="Normal 5 43 2 25" xfId="27714"/>
    <cellStyle name="Normal 5 43 2 26" xfId="27715"/>
    <cellStyle name="Normal 5 43 2 3" xfId="27716"/>
    <cellStyle name="Normal 5 43 2 4" xfId="27717"/>
    <cellStyle name="Normal 5 43 2 5" xfId="27718"/>
    <cellStyle name="Normal 5 43 2 6" xfId="27719"/>
    <cellStyle name="Normal 5 43 2 7" xfId="27720"/>
    <cellStyle name="Normal 5 43 2 8" xfId="27721"/>
    <cellStyle name="Normal 5 43 2 9" xfId="27722"/>
    <cellStyle name="Normal 5 43 20" xfId="27723"/>
    <cellStyle name="Normal 5 43 21" xfId="27724"/>
    <cellStyle name="Normal 5 43 22" xfId="27725"/>
    <cellStyle name="Normal 5 43 23" xfId="27726"/>
    <cellStyle name="Normal 5 43 24" xfId="27727"/>
    <cellStyle name="Normal 5 43 25" xfId="27728"/>
    <cellStyle name="Normal 5 43 26" xfId="27729"/>
    <cellStyle name="Normal 5 43 27" xfId="27730"/>
    <cellStyle name="Normal 5 43 3" xfId="27731"/>
    <cellStyle name="Normal 5 43 4" xfId="27732"/>
    <cellStyle name="Normal 5 43 5" xfId="27733"/>
    <cellStyle name="Normal 5 43 6" xfId="27734"/>
    <cellStyle name="Normal 5 43 7" xfId="27735"/>
    <cellStyle name="Normal 5 43 8" xfId="27736"/>
    <cellStyle name="Normal 5 43 9" xfId="27737"/>
    <cellStyle name="Normal 5 44" xfId="27738"/>
    <cellStyle name="Normal 5 44 10" xfId="27739"/>
    <cellStyle name="Normal 5 44 11" xfId="27740"/>
    <cellStyle name="Normal 5 44 12" xfId="27741"/>
    <cellStyle name="Normal 5 44 13" xfId="27742"/>
    <cellStyle name="Normal 5 44 14" xfId="27743"/>
    <cellStyle name="Normal 5 44 15" xfId="27744"/>
    <cellStyle name="Normal 5 44 16" xfId="27745"/>
    <cellStyle name="Normal 5 44 17" xfId="27746"/>
    <cellStyle name="Normal 5 44 18" xfId="27747"/>
    <cellStyle name="Normal 5 44 19" xfId="27748"/>
    <cellStyle name="Normal 5 44 2" xfId="27749"/>
    <cellStyle name="Normal 5 44 2 10" xfId="27750"/>
    <cellStyle name="Normal 5 44 2 11" xfId="27751"/>
    <cellStyle name="Normal 5 44 2 12" xfId="27752"/>
    <cellStyle name="Normal 5 44 2 13" xfId="27753"/>
    <cellStyle name="Normal 5 44 2 14" xfId="27754"/>
    <cellStyle name="Normal 5 44 2 15" xfId="27755"/>
    <cellStyle name="Normal 5 44 2 16" xfId="27756"/>
    <cellStyle name="Normal 5 44 2 17" xfId="27757"/>
    <cellStyle name="Normal 5 44 2 18" xfId="27758"/>
    <cellStyle name="Normal 5 44 2 19" xfId="27759"/>
    <cellStyle name="Normal 5 44 2 2" xfId="27760"/>
    <cellStyle name="Normal 5 44 2 2 2" xfId="27761"/>
    <cellStyle name="Normal 5 44 2 2 3" xfId="27762"/>
    <cellStyle name="Normal 5 44 2 2 4" xfId="27763"/>
    <cellStyle name="Normal 5 44 2 2 5" xfId="27764"/>
    <cellStyle name="Normal 5 44 2 2 6" xfId="27765"/>
    <cellStyle name="Normal 5 44 2 20" xfId="27766"/>
    <cellStyle name="Normal 5 44 2 21" xfId="27767"/>
    <cellStyle name="Normal 5 44 2 22" xfId="27768"/>
    <cellStyle name="Normal 5 44 2 23" xfId="27769"/>
    <cellStyle name="Normal 5 44 2 24" xfId="27770"/>
    <cellStyle name="Normal 5 44 2 25" xfId="27771"/>
    <cellStyle name="Normal 5 44 2 26" xfId="27772"/>
    <cellStyle name="Normal 5 44 2 3" xfId="27773"/>
    <cellStyle name="Normal 5 44 2 4" xfId="27774"/>
    <cellStyle name="Normal 5 44 2 5" xfId="27775"/>
    <cellStyle name="Normal 5 44 2 6" xfId="27776"/>
    <cellStyle name="Normal 5 44 2 7" xfId="27777"/>
    <cellStyle name="Normal 5 44 2 8" xfId="27778"/>
    <cellStyle name="Normal 5 44 2 9" xfId="27779"/>
    <cellStyle name="Normal 5 44 20" xfId="27780"/>
    <cellStyle name="Normal 5 44 21" xfId="27781"/>
    <cellStyle name="Normal 5 44 22" xfId="27782"/>
    <cellStyle name="Normal 5 44 23" xfId="27783"/>
    <cellStyle name="Normal 5 44 24" xfId="27784"/>
    <cellStyle name="Normal 5 44 25" xfId="27785"/>
    <cellStyle name="Normal 5 44 26" xfId="27786"/>
    <cellStyle name="Normal 5 44 27" xfId="27787"/>
    <cellStyle name="Normal 5 44 3" xfId="27788"/>
    <cellStyle name="Normal 5 44 4" xfId="27789"/>
    <cellStyle name="Normal 5 44 5" xfId="27790"/>
    <cellStyle name="Normal 5 44 6" xfId="27791"/>
    <cellStyle name="Normal 5 44 7" xfId="27792"/>
    <cellStyle name="Normal 5 44 8" xfId="27793"/>
    <cellStyle name="Normal 5 44 9" xfId="27794"/>
    <cellStyle name="Normal 5 45" xfId="27795"/>
    <cellStyle name="Normal 5 45 10" xfId="27796"/>
    <cellStyle name="Normal 5 45 11" xfId="27797"/>
    <cellStyle name="Normal 5 45 12" xfId="27798"/>
    <cellStyle name="Normal 5 45 13" xfId="27799"/>
    <cellStyle name="Normal 5 45 14" xfId="27800"/>
    <cellStyle name="Normal 5 45 15" xfId="27801"/>
    <cellStyle name="Normal 5 45 16" xfId="27802"/>
    <cellStyle name="Normal 5 45 17" xfId="27803"/>
    <cellStyle name="Normal 5 45 18" xfId="27804"/>
    <cellStyle name="Normal 5 45 19" xfId="27805"/>
    <cellStyle name="Normal 5 45 2" xfId="27806"/>
    <cellStyle name="Normal 5 45 2 10" xfId="27807"/>
    <cellStyle name="Normal 5 45 2 11" xfId="27808"/>
    <cellStyle name="Normal 5 45 2 12" xfId="27809"/>
    <cellStyle name="Normal 5 45 2 13" xfId="27810"/>
    <cellStyle name="Normal 5 45 2 14" xfId="27811"/>
    <cellStyle name="Normal 5 45 2 15" xfId="27812"/>
    <cellStyle name="Normal 5 45 2 16" xfId="27813"/>
    <cellStyle name="Normal 5 45 2 17" xfId="27814"/>
    <cellStyle name="Normal 5 45 2 18" xfId="27815"/>
    <cellStyle name="Normal 5 45 2 19" xfId="27816"/>
    <cellStyle name="Normal 5 45 2 2" xfId="27817"/>
    <cellStyle name="Normal 5 45 2 2 2" xfId="27818"/>
    <cellStyle name="Normal 5 45 2 2 3" xfId="27819"/>
    <cellStyle name="Normal 5 45 2 2 4" xfId="27820"/>
    <cellStyle name="Normal 5 45 2 2 5" xfId="27821"/>
    <cellStyle name="Normal 5 45 2 2 6" xfId="27822"/>
    <cellStyle name="Normal 5 45 2 20" xfId="27823"/>
    <cellStyle name="Normal 5 45 2 21" xfId="27824"/>
    <cellStyle name="Normal 5 45 2 22" xfId="27825"/>
    <cellStyle name="Normal 5 45 2 23" xfId="27826"/>
    <cellStyle name="Normal 5 45 2 24" xfId="27827"/>
    <cellStyle name="Normal 5 45 2 25" xfId="27828"/>
    <cellStyle name="Normal 5 45 2 26" xfId="27829"/>
    <cellStyle name="Normal 5 45 2 3" xfId="27830"/>
    <cellStyle name="Normal 5 45 2 4" xfId="27831"/>
    <cellStyle name="Normal 5 45 2 5" xfId="27832"/>
    <cellStyle name="Normal 5 45 2 6" xfId="27833"/>
    <cellStyle name="Normal 5 45 2 7" xfId="27834"/>
    <cellStyle name="Normal 5 45 2 8" xfId="27835"/>
    <cellStyle name="Normal 5 45 2 9" xfId="27836"/>
    <cellStyle name="Normal 5 45 20" xfId="27837"/>
    <cellStyle name="Normal 5 45 21" xfId="27838"/>
    <cellStyle name="Normal 5 45 22" xfId="27839"/>
    <cellStyle name="Normal 5 45 23" xfId="27840"/>
    <cellStyle name="Normal 5 45 24" xfId="27841"/>
    <cellStyle name="Normal 5 45 25" xfId="27842"/>
    <cellStyle name="Normal 5 45 26" xfId="27843"/>
    <cellStyle name="Normal 5 45 27" xfId="27844"/>
    <cellStyle name="Normal 5 45 3" xfId="27845"/>
    <cellStyle name="Normal 5 45 4" xfId="27846"/>
    <cellStyle name="Normal 5 45 5" xfId="27847"/>
    <cellStyle name="Normal 5 45 6" xfId="27848"/>
    <cellStyle name="Normal 5 45 7" xfId="27849"/>
    <cellStyle name="Normal 5 45 8" xfId="27850"/>
    <cellStyle name="Normal 5 45 9" xfId="27851"/>
    <cellStyle name="Normal 5 46" xfId="27852"/>
    <cellStyle name="Normal 5 46 10" xfId="27853"/>
    <cellStyle name="Normal 5 46 11" xfId="27854"/>
    <cellStyle name="Normal 5 46 12" xfId="27855"/>
    <cellStyle name="Normal 5 46 13" xfId="27856"/>
    <cellStyle name="Normal 5 46 14" xfId="27857"/>
    <cellStyle name="Normal 5 46 15" xfId="27858"/>
    <cellStyle name="Normal 5 46 16" xfId="27859"/>
    <cellStyle name="Normal 5 46 17" xfId="27860"/>
    <cellStyle name="Normal 5 46 18" xfId="27861"/>
    <cellStyle name="Normal 5 46 19" xfId="27862"/>
    <cellStyle name="Normal 5 46 2" xfId="27863"/>
    <cellStyle name="Normal 5 46 2 10" xfId="27864"/>
    <cellStyle name="Normal 5 46 2 11" xfId="27865"/>
    <cellStyle name="Normal 5 46 2 12" xfId="27866"/>
    <cellStyle name="Normal 5 46 2 13" xfId="27867"/>
    <cellStyle name="Normal 5 46 2 14" xfId="27868"/>
    <cellStyle name="Normal 5 46 2 15" xfId="27869"/>
    <cellStyle name="Normal 5 46 2 16" xfId="27870"/>
    <cellStyle name="Normal 5 46 2 17" xfId="27871"/>
    <cellStyle name="Normal 5 46 2 18" xfId="27872"/>
    <cellStyle name="Normal 5 46 2 19" xfId="27873"/>
    <cellStyle name="Normal 5 46 2 2" xfId="27874"/>
    <cellStyle name="Normal 5 46 2 2 2" xfId="27875"/>
    <cellStyle name="Normal 5 46 2 2 3" xfId="27876"/>
    <cellStyle name="Normal 5 46 2 2 4" xfId="27877"/>
    <cellStyle name="Normal 5 46 2 2 5" xfId="27878"/>
    <cellStyle name="Normal 5 46 2 2 6" xfId="27879"/>
    <cellStyle name="Normal 5 46 2 20" xfId="27880"/>
    <cellStyle name="Normal 5 46 2 21" xfId="27881"/>
    <cellStyle name="Normal 5 46 2 22" xfId="27882"/>
    <cellStyle name="Normal 5 46 2 23" xfId="27883"/>
    <cellStyle name="Normal 5 46 2 24" xfId="27884"/>
    <cellStyle name="Normal 5 46 2 25" xfId="27885"/>
    <cellStyle name="Normal 5 46 2 26" xfId="27886"/>
    <cellStyle name="Normal 5 46 2 3" xfId="27887"/>
    <cellStyle name="Normal 5 46 2 4" xfId="27888"/>
    <cellStyle name="Normal 5 46 2 5" xfId="27889"/>
    <cellStyle name="Normal 5 46 2 6" xfId="27890"/>
    <cellStyle name="Normal 5 46 2 7" xfId="27891"/>
    <cellStyle name="Normal 5 46 2 8" xfId="27892"/>
    <cellStyle name="Normal 5 46 2 9" xfId="27893"/>
    <cellStyle name="Normal 5 46 20" xfId="27894"/>
    <cellStyle name="Normal 5 46 21" xfId="27895"/>
    <cellStyle name="Normal 5 46 22" xfId="27896"/>
    <cellStyle name="Normal 5 46 23" xfId="27897"/>
    <cellStyle name="Normal 5 46 24" xfId="27898"/>
    <cellStyle name="Normal 5 46 25" xfId="27899"/>
    <cellStyle name="Normal 5 46 26" xfId="27900"/>
    <cellStyle name="Normal 5 46 27" xfId="27901"/>
    <cellStyle name="Normal 5 46 3" xfId="27902"/>
    <cellStyle name="Normal 5 46 4" xfId="27903"/>
    <cellStyle name="Normal 5 46 5" xfId="27904"/>
    <cellStyle name="Normal 5 46 6" xfId="27905"/>
    <cellStyle name="Normal 5 46 7" xfId="27906"/>
    <cellStyle name="Normal 5 46 8" xfId="27907"/>
    <cellStyle name="Normal 5 46 9" xfId="27908"/>
    <cellStyle name="Normal 5 47" xfId="27909"/>
    <cellStyle name="Normal 5 47 10" xfId="27910"/>
    <cellStyle name="Normal 5 47 11" xfId="27911"/>
    <cellStyle name="Normal 5 47 12" xfId="27912"/>
    <cellStyle name="Normal 5 47 13" xfId="27913"/>
    <cellStyle name="Normal 5 47 14" xfId="27914"/>
    <cellStyle name="Normal 5 47 15" xfId="27915"/>
    <cellStyle name="Normal 5 47 16" xfId="27916"/>
    <cellStyle name="Normal 5 47 17" xfId="27917"/>
    <cellStyle name="Normal 5 47 18" xfId="27918"/>
    <cellStyle name="Normal 5 47 19" xfId="27919"/>
    <cellStyle name="Normal 5 47 2" xfId="27920"/>
    <cellStyle name="Normal 5 47 2 10" xfId="27921"/>
    <cellStyle name="Normal 5 47 2 11" xfId="27922"/>
    <cellStyle name="Normal 5 47 2 12" xfId="27923"/>
    <cellStyle name="Normal 5 47 2 13" xfId="27924"/>
    <cellStyle name="Normal 5 47 2 14" xfId="27925"/>
    <cellStyle name="Normal 5 47 2 15" xfId="27926"/>
    <cellStyle name="Normal 5 47 2 16" xfId="27927"/>
    <cellStyle name="Normal 5 47 2 17" xfId="27928"/>
    <cellStyle name="Normal 5 47 2 18" xfId="27929"/>
    <cellStyle name="Normal 5 47 2 19" xfId="27930"/>
    <cellStyle name="Normal 5 47 2 2" xfId="27931"/>
    <cellStyle name="Normal 5 47 2 2 2" xfId="27932"/>
    <cellStyle name="Normal 5 47 2 2 3" xfId="27933"/>
    <cellStyle name="Normal 5 47 2 2 4" xfId="27934"/>
    <cellStyle name="Normal 5 47 2 2 5" xfId="27935"/>
    <cellStyle name="Normal 5 47 2 2 6" xfId="27936"/>
    <cellStyle name="Normal 5 47 2 20" xfId="27937"/>
    <cellStyle name="Normal 5 47 2 21" xfId="27938"/>
    <cellStyle name="Normal 5 47 2 22" xfId="27939"/>
    <cellStyle name="Normal 5 47 2 23" xfId="27940"/>
    <cellStyle name="Normal 5 47 2 24" xfId="27941"/>
    <cellStyle name="Normal 5 47 2 25" xfId="27942"/>
    <cellStyle name="Normal 5 47 2 26" xfId="27943"/>
    <cellStyle name="Normal 5 47 2 3" xfId="27944"/>
    <cellStyle name="Normal 5 47 2 4" xfId="27945"/>
    <cellStyle name="Normal 5 47 2 5" xfId="27946"/>
    <cellStyle name="Normal 5 47 2 6" xfId="27947"/>
    <cellStyle name="Normal 5 47 2 7" xfId="27948"/>
    <cellStyle name="Normal 5 47 2 8" xfId="27949"/>
    <cellStyle name="Normal 5 47 2 9" xfId="27950"/>
    <cellStyle name="Normal 5 47 20" xfId="27951"/>
    <cellStyle name="Normal 5 47 21" xfId="27952"/>
    <cellStyle name="Normal 5 47 22" xfId="27953"/>
    <cellStyle name="Normal 5 47 23" xfId="27954"/>
    <cellStyle name="Normal 5 47 24" xfId="27955"/>
    <cellStyle name="Normal 5 47 25" xfId="27956"/>
    <cellStyle name="Normal 5 47 26" xfId="27957"/>
    <cellStyle name="Normal 5 47 27" xfId="27958"/>
    <cellStyle name="Normal 5 47 3" xfId="27959"/>
    <cellStyle name="Normal 5 47 4" xfId="27960"/>
    <cellStyle name="Normal 5 47 5" xfId="27961"/>
    <cellStyle name="Normal 5 47 6" xfId="27962"/>
    <cellStyle name="Normal 5 47 7" xfId="27963"/>
    <cellStyle name="Normal 5 47 8" xfId="27964"/>
    <cellStyle name="Normal 5 47 9" xfId="27965"/>
    <cellStyle name="Normal 5 48" xfId="27966"/>
    <cellStyle name="Normal 5 48 2" xfId="27967"/>
    <cellStyle name="Normal 5 48 2 2" xfId="27968"/>
    <cellStyle name="Normal 5 48 2 2 2" xfId="27969"/>
    <cellStyle name="Normal 5 48 2 2 3" xfId="27970"/>
    <cellStyle name="Normal 5 48 2 2 4" xfId="27971"/>
    <cellStyle name="Normal 5 48 2 2 5" xfId="27972"/>
    <cellStyle name="Normal 5 48 2 2 6" xfId="27973"/>
    <cellStyle name="Normal 5 48 2 3" xfId="27974"/>
    <cellStyle name="Normal 5 48 2 4" xfId="27975"/>
    <cellStyle name="Normal 5 48 2 5" xfId="27976"/>
    <cellStyle name="Normal 5 48 2 6" xfId="27977"/>
    <cellStyle name="Normal 5 48 3" xfId="27978"/>
    <cellStyle name="Normal 5 48 4" xfId="27979"/>
    <cellStyle name="Normal 5 48 5" xfId="27980"/>
    <cellStyle name="Normal 5 48 6" xfId="27981"/>
    <cellStyle name="Normal 5 48 7" xfId="27982"/>
    <cellStyle name="Normal 5 48 8" xfId="27983"/>
    <cellStyle name="Normal 5 49" xfId="27984"/>
    <cellStyle name="Normal 5 49 2" xfId="27985"/>
    <cellStyle name="Normal 5 49 2 2" xfId="27986"/>
    <cellStyle name="Normal 5 49 2 2 2" xfId="27987"/>
    <cellStyle name="Normal 5 49 2 2 3" xfId="27988"/>
    <cellStyle name="Normal 5 49 2 2 4" xfId="27989"/>
    <cellStyle name="Normal 5 49 2 2 5" xfId="27990"/>
    <cellStyle name="Normal 5 49 2 2 6" xfId="27991"/>
    <cellStyle name="Normal 5 49 2 3" xfId="27992"/>
    <cellStyle name="Normal 5 49 2 4" xfId="27993"/>
    <cellStyle name="Normal 5 49 2 5" xfId="27994"/>
    <cellStyle name="Normal 5 49 2 6" xfId="27995"/>
    <cellStyle name="Normal 5 49 3" xfId="27996"/>
    <cellStyle name="Normal 5 49 4" xfId="27997"/>
    <cellStyle name="Normal 5 49 5" xfId="27998"/>
    <cellStyle name="Normal 5 49 6" xfId="27999"/>
    <cellStyle name="Normal 5 49 7" xfId="28000"/>
    <cellStyle name="Normal 5 49 8" xfId="28001"/>
    <cellStyle name="Normal 5 5" xfId="592"/>
    <cellStyle name="Normal 5 5 10" xfId="28003"/>
    <cellStyle name="Normal 5 5 11" xfId="28004"/>
    <cellStyle name="Normal 5 5 12" xfId="28005"/>
    <cellStyle name="Normal 5 5 13" xfId="28006"/>
    <cellStyle name="Normal 5 5 14" xfId="28007"/>
    <cellStyle name="Normal 5 5 15" xfId="28008"/>
    <cellStyle name="Normal 5 5 16" xfId="28009"/>
    <cellStyle name="Normal 5 5 17" xfId="28010"/>
    <cellStyle name="Normal 5 5 18" xfId="28011"/>
    <cellStyle name="Normal 5 5 19" xfId="28012"/>
    <cellStyle name="Normal 5 5 2" xfId="28013"/>
    <cellStyle name="Normal 5 5 2 10" xfId="28014"/>
    <cellStyle name="Normal 5 5 2 10 2" xfId="28015"/>
    <cellStyle name="Normal 5 5 2 10 3" xfId="28016"/>
    <cellStyle name="Normal 5 5 2 10 4" xfId="28017"/>
    <cellStyle name="Normal 5 5 2 11" xfId="28018"/>
    <cellStyle name="Normal 5 5 2 11 2" xfId="28019"/>
    <cellStyle name="Normal 5 5 2 11 3" xfId="28020"/>
    <cellStyle name="Normal 5 5 2 11 4" xfId="28021"/>
    <cellStyle name="Normal 5 5 2 12" xfId="28022"/>
    <cellStyle name="Normal 5 5 2 12 2" xfId="28023"/>
    <cellStyle name="Normal 5 5 2 12 3" xfId="28024"/>
    <cellStyle name="Normal 5 5 2 12 4" xfId="28025"/>
    <cellStyle name="Normal 5 5 2 13" xfId="28026"/>
    <cellStyle name="Normal 5 5 2 14" xfId="28027"/>
    <cellStyle name="Normal 5 5 2 15" xfId="28028"/>
    <cellStyle name="Normal 5 5 2 16" xfId="28029"/>
    <cellStyle name="Normal 5 5 2 17" xfId="28030"/>
    <cellStyle name="Normal 5 5 2 18" xfId="28031"/>
    <cellStyle name="Normal 5 5 2 19" xfId="28032"/>
    <cellStyle name="Normal 5 5 2 2" xfId="28033"/>
    <cellStyle name="Normal 5 5 2 2 10" xfId="28034"/>
    <cellStyle name="Normal 5 5 2 2 11" xfId="28035"/>
    <cellStyle name="Normal 5 5 2 2 12" xfId="28036"/>
    <cellStyle name="Normal 5 5 2 2 13" xfId="28037"/>
    <cellStyle name="Normal 5 5 2 2 14" xfId="28038"/>
    <cellStyle name="Normal 5 5 2 2 15" xfId="28039"/>
    <cellStyle name="Normal 5 5 2 2 16" xfId="28040"/>
    <cellStyle name="Normal 5 5 2 2 17" xfId="28041"/>
    <cellStyle name="Normal 5 5 2 2 18" xfId="28042"/>
    <cellStyle name="Normal 5 5 2 2 19" xfId="28043"/>
    <cellStyle name="Normal 5 5 2 2 2" xfId="28044"/>
    <cellStyle name="Normal 5 5 2 2 2 10" xfId="28045"/>
    <cellStyle name="Normal 5 5 2 2 2 11" xfId="28046"/>
    <cellStyle name="Normal 5 5 2 2 2 12" xfId="28047"/>
    <cellStyle name="Normal 5 5 2 2 2 13" xfId="28048"/>
    <cellStyle name="Normal 5 5 2 2 2 2" xfId="28049"/>
    <cellStyle name="Normal 5 5 2 2 2 2 10" xfId="28050"/>
    <cellStyle name="Normal 5 5 2 2 2 2 11" xfId="28051"/>
    <cellStyle name="Normal 5 5 2 2 2 2 12" xfId="28052"/>
    <cellStyle name="Normal 5 5 2 2 2 2 13" xfId="28053"/>
    <cellStyle name="Normal 5 5 2 2 2 2 2" xfId="28054"/>
    <cellStyle name="Normal 5 5 2 2 2 2 3" xfId="28055"/>
    <cellStyle name="Normal 5 5 2 2 2 2 4" xfId="28056"/>
    <cellStyle name="Normal 5 5 2 2 2 2 5" xfId="28057"/>
    <cellStyle name="Normal 5 5 2 2 2 2 6" xfId="28058"/>
    <cellStyle name="Normal 5 5 2 2 2 2 7" xfId="28059"/>
    <cellStyle name="Normal 5 5 2 2 2 2 8" xfId="28060"/>
    <cellStyle name="Normal 5 5 2 2 2 2 9" xfId="28061"/>
    <cellStyle name="Normal 5 5 2 2 2 3" xfId="28062"/>
    <cellStyle name="Normal 5 5 2 2 2 4" xfId="28063"/>
    <cellStyle name="Normal 5 5 2 2 2 5" xfId="28064"/>
    <cellStyle name="Normal 5 5 2 2 2 6" xfId="28065"/>
    <cellStyle name="Normal 5 5 2 2 2 7" xfId="28066"/>
    <cellStyle name="Normal 5 5 2 2 2 8" xfId="28067"/>
    <cellStyle name="Normal 5 5 2 2 2 9" xfId="28068"/>
    <cellStyle name="Normal 5 5 2 2 20" xfId="28069"/>
    <cellStyle name="Normal 5 5 2 2 21" xfId="28070"/>
    <cellStyle name="Normal 5 5 2 2 22" xfId="28071"/>
    <cellStyle name="Normal 5 5 2 2 23" xfId="28072"/>
    <cellStyle name="Normal 5 5 2 2 24" xfId="28073"/>
    <cellStyle name="Normal 5 5 2 2 3" xfId="28074"/>
    <cellStyle name="Normal 5 5 2 2 4" xfId="28075"/>
    <cellStyle name="Normal 5 5 2 2 5" xfId="28076"/>
    <cellStyle name="Normal 5 5 2 2 6" xfId="28077"/>
    <cellStyle name="Normal 5 5 2 2 7" xfId="28078"/>
    <cellStyle name="Normal 5 5 2 2 8" xfId="28079"/>
    <cellStyle name="Normal 5 5 2 2 9" xfId="28080"/>
    <cellStyle name="Normal 5 5 2 20" xfId="28081"/>
    <cellStyle name="Normal 5 5 2 21" xfId="28082"/>
    <cellStyle name="Normal 5 5 2 22" xfId="28083"/>
    <cellStyle name="Normal 5 5 2 23" xfId="28084"/>
    <cellStyle name="Normal 5 5 2 24" xfId="28085"/>
    <cellStyle name="Normal 5 5 2 3" xfId="28086"/>
    <cellStyle name="Normal 5 5 2 3 10" xfId="28087"/>
    <cellStyle name="Normal 5 5 2 3 11" xfId="28088"/>
    <cellStyle name="Normal 5 5 2 3 12" xfId="28089"/>
    <cellStyle name="Normal 5 5 2 3 13" xfId="28090"/>
    <cellStyle name="Normal 5 5 2 3 2" xfId="28091"/>
    <cellStyle name="Normal 5 5 2 3 2 10" xfId="28092"/>
    <cellStyle name="Normal 5 5 2 3 2 11" xfId="28093"/>
    <cellStyle name="Normal 5 5 2 3 2 12" xfId="28094"/>
    <cellStyle name="Normal 5 5 2 3 2 13" xfId="28095"/>
    <cellStyle name="Normal 5 5 2 3 2 2" xfId="28096"/>
    <cellStyle name="Normal 5 5 2 3 2 3" xfId="28097"/>
    <cellStyle name="Normal 5 5 2 3 2 4" xfId="28098"/>
    <cellStyle name="Normal 5 5 2 3 2 5" xfId="28099"/>
    <cellStyle name="Normal 5 5 2 3 2 6" xfId="28100"/>
    <cellStyle name="Normal 5 5 2 3 2 7" xfId="28101"/>
    <cellStyle name="Normal 5 5 2 3 2 8" xfId="28102"/>
    <cellStyle name="Normal 5 5 2 3 2 9" xfId="28103"/>
    <cellStyle name="Normal 5 5 2 3 3" xfId="28104"/>
    <cellStyle name="Normal 5 5 2 3 4" xfId="28105"/>
    <cellStyle name="Normal 5 5 2 3 5" xfId="28106"/>
    <cellStyle name="Normal 5 5 2 3 6" xfId="28107"/>
    <cellStyle name="Normal 5 5 2 3 7" xfId="28108"/>
    <cellStyle name="Normal 5 5 2 3 8" xfId="28109"/>
    <cellStyle name="Normal 5 5 2 3 9" xfId="28110"/>
    <cellStyle name="Normal 5 5 2 4" xfId="28111"/>
    <cellStyle name="Normal 5 5 2 4 2" xfId="28112"/>
    <cellStyle name="Normal 5 5 2 4 3" xfId="28113"/>
    <cellStyle name="Normal 5 5 2 4 4" xfId="28114"/>
    <cellStyle name="Normal 5 5 2 5" xfId="28115"/>
    <cellStyle name="Normal 5 5 2 5 2" xfId="28116"/>
    <cellStyle name="Normal 5 5 2 5 3" xfId="28117"/>
    <cellStyle name="Normal 5 5 2 5 4" xfId="28118"/>
    <cellStyle name="Normal 5 5 2 6" xfId="28119"/>
    <cellStyle name="Normal 5 5 2 6 2" xfId="28120"/>
    <cellStyle name="Normal 5 5 2 6 3" xfId="28121"/>
    <cellStyle name="Normal 5 5 2 6 4" xfId="28122"/>
    <cellStyle name="Normal 5 5 2 7" xfId="28123"/>
    <cellStyle name="Normal 5 5 2 7 2" xfId="28124"/>
    <cellStyle name="Normal 5 5 2 7 3" xfId="28125"/>
    <cellStyle name="Normal 5 5 2 7 4" xfId="28126"/>
    <cellStyle name="Normal 5 5 2 8" xfId="28127"/>
    <cellStyle name="Normal 5 5 2 8 2" xfId="28128"/>
    <cellStyle name="Normal 5 5 2 8 3" xfId="28129"/>
    <cellStyle name="Normal 5 5 2 8 4" xfId="28130"/>
    <cellStyle name="Normal 5 5 2 9" xfId="28131"/>
    <cellStyle name="Normal 5 5 2 9 2" xfId="28132"/>
    <cellStyle name="Normal 5 5 2 9 3" xfId="28133"/>
    <cellStyle name="Normal 5 5 2 9 4" xfId="28134"/>
    <cellStyle name="Normal 5 5 20" xfId="28135"/>
    <cellStyle name="Normal 5 5 21" xfId="28136"/>
    <cellStyle name="Normal 5 5 22" xfId="28137"/>
    <cellStyle name="Normal 5 5 23" xfId="28138"/>
    <cellStyle name="Normal 5 5 24" xfId="28139"/>
    <cellStyle name="Normal 5 5 24 10" xfId="28140"/>
    <cellStyle name="Normal 5 5 24 11" xfId="28141"/>
    <cellStyle name="Normal 5 5 24 12" xfId="28142"/>
    <cellStyle name="Normal 5 5 24 13" xfId="28143"/>
    <cellStyle name="Normal 5 5 24 2" xfId="28144"/>
    <cellStyle name="Normal 5 5 24 2 10" xfId="28145"/>
    <cellStyle name="Normal 5 5 24 2 11" xfId="28146"/>
    <cellStyle name="Normal 5 5 24 2 12" xfId="28147"/>
    <cellStyle name="Normal 5 5 24 2 13" xfId="28148"/>
    <cellStyle name="Normal 5 5 24 2 2" xfId="28149"/>
    <cellStyle name="Normal 5 5 24 2 3" xfId="28150"/>
    <cellStyle name="Normal 5 5 24 2 4" xfId="28151"/>
    <cellStyle name="Normal 5 5 24 2 5" xfId="28152"/>
    <cellStyle name="Normal 5 5 24 2 6" xfId="28153"/>
    <cellStyle name="Normal 5 5 24 2 7" xfId="28154"/>
    <cellStyle name="Normal 5 5 24 2 8" xfId="28155"/>
    <cellStyle name="Normal 5 5 24 2 9" xfId="28156"/>
    <cellStyle name="Normal 5 5 24 3" xfId="28157"/>
    <cellStyle name="Normal 5 5 24 4" xfId="28158"/>
    <cellStyle name="Normal 5 5 24 5" xfId="28159"/>
    <cellStyle name="Normal 5 5 24 6" xfId="28160"/>
    <cellStyle name="Normal 5 5 24 7" xfId="28161"/>
    <cellStyle name="Normal 5 5 24 8" xfId="28162"/>
    <cellStyle name="Normal 5 5 24 9" xfId="28163"/>
    <cellStyle name="Normal 5 5 25" xfId="28164"/>
    <cellStyle name="Normal 5 5 26" xfId="28165"/>
    <cellStyle name="Normal 5 5 27" xfId="28166"/>
    <cellStyle name="Normal 5 5 28" xfId="28167"/>
    <cellStyle name="Normal 5 5 29" xfId="28168"/>
    <cellStyle name="Normal 5 5 3" xfId="28169"/>
    <cellStyle name="Normal 5 5 30" xfId="28170"/>
    <cellStyle name="Normal 5 5 31" xfId="28171"/>
    <cellStyle name="Normal 5 5 32" xfId="28172"/>
    <cellStyle name="Normal 5 5 33" xfId="28173"/>
    <cellStyle name="Normal 5 5 34" xfId="28174"/>
    <cellStyle name="Normal 5 5 35" xfId="28175"/>
    <cellStyle name="Normal 5 5 36" xfId="28176"/>
    <cellStyle name="Normal 5 5 37" xfId="28177"/>
    <cellStyle name="Normal 5 5 38" xfId="28178"/>
    <cellStyle name="Normal 5 5 39" xfId="28179"/>
    <cellStyle name="Normal 5 5 4" xfId="28180"/>
    <cellStyle name="Normal 5 5 40" xfId="28181"/>
    <cellStyle name="Normal 5 5 41" xfId="28182"/>
    <cellStyle name="Normal 5 5 42" xfId="28183"/>
    <cellStyle name="Normal 5 5 43" xfId="28184"/>
    <cellStyle name="Normal 5 5 44" xfId="28185"/>
    <cellStyle name="Normal 5 5 45" xfId="28186"/>
    <cellStyle name="Normal 5 5 46" xfId="28187"/>
    <cellStyle name="Normal 5 5 47" xfId="28188"/>
    <cellStyle name="Normal 5 5 48" xfId="28002"/>
    <cellStyle name="Normal 5 5 49" xfId="35617"/>
    <cellStyle name="Normal 5 5 5" xfId="28189"/>
    <cellStyle name="Normal 5 5 6" xfId="28190"/>
    <cellStyle name="Normal 5 5 7" xfId="28191"/>
    <cellStyle name="Normal 5 5 8" xfId="28192"/>
    <cellStyle name="Normal 5 5 8 2" xfId="28193"/>
    <cellStyle name="Normal 5 5 9" xfId="28194"/>
    <cellStyle name="Normal 5 50" xfId="28195"/>
    <cellStyle name="Normal 5 50 2" xfId="28196"/>
    <cellStyle name="Normal 5 50 2 2" xfId="28197"/>
    <cellStyle name="Normal 5 50 2 2 2" xfId="28198"/>
    <cellStyle name="Normal 5 50 2 2 3" xfId="28199"/>
    <cellStyle name="Normal 5 50 2 2 4" xfId="28200"/>
    <cellStyle name="Normal 5 50 2 2 5" xfId="28201"/>
    <cellStyle name="Normal 5 50 2 2 6" xfId="28202"/>
    <cellStyle name="Normal 5 50 2 3" xfId="28203"/>
    <cellStyle name="Normal 5 50 2 4" xfId="28204"/>
    <cellStyle name="Normal 5 50 2 5" xfId="28205"/>
    <cellStyle name="Normal 5 50 2 6" xfId="28206"/>
    <cellStyle name="Normal 5 50 3" xfId="28207"/>
    <cellStyle name="Normal 5 50 4" xfId="28208"/>
    <cellStyle name="Normal 5 50 5" xfId="28209"/>
    <cellStyle name="Normal 5 50 6" xfId="28210"/>
    <cellStyle name="Normal 5 50 7" xfId="28211"/>
    <cellStyle name="Normal 5 50 8" xfId="28212"/>
    <cellStyle name="Normal 5 51" xfId="28213"/>
    <cellStyle name="Normal 5 51 2" xfId="28214"/>
    <cellStyle name="Normal 5 51 2 2" xfId="28215"/>
    <cellStyle name="Normal 5 51 2 2 2" xfId="28216"/>
    <cellStyle name="Normal 5 51 2 2 3" xfId="28217"/>
    <cellStyle name="Normal 5 51 2 2 4" xfId="28218"/>
    <cellStyle name="Normal 5 51 2 2 5" xfId="28219"/>
    <cellStyle name="Normal 5 51 2 2 6" xfId="28220"/>
    <cellStyle name="Normal 5 51 2 3" xfId="28221"/>
    <cellStyle name="Normal 5 51 2 4" xfId="28222"/>
    <cellStyle name="Normal 5 51 2 5" xfId="28223"/>
    <cellStyle name="Normal 5 51 2 6" xfId="28224"/>
    <cellStyle name="Normal 5 51 3" xfId="28225"/>
    <cellStyle name="Normal 5 51 4" xfId="28226"/>
    <cellStyle name="Normal 5 51 5" xfId="28227"/>
    <cellStyle name="Normal 5 51 6" xfId="28228"/>
    <cellStyle name="Normal 5 51 7" xfId="28229"/>
    <cellStyle name="Normal 5 51 8" xfId="28230"/>
    <cellStyle name="Normal 5 52" xfId="28231"/>
    <cellStyle name="Normal 5 52 10" xfId="28232"/>
    <cellStyle name="Normal 5 52 11" xfId="28233"/>
    <cellStyle name="Normal 5 52 12" xfId="28234"/>
    <cellStyle name="Normal 5 52 13" xfId="28235"/>
    <cellStyle name="Normal 5 52 14" xfId="28236"/>
    <cellStyle name="Normal 5 52 15" xfId="28237"/>
    <cellStyle name="Normal 5 52 16" xfId="28238"/>
    <cellStyle name="Normal 5 52 17" xfId="28239"/>
    <cellStyle name="Normal 5 52 18" xfId="28240"/>
    <cellStyle name="Normal 5 52 19" xfId="28241"/>
    <cellStyle name="Normal 5 52 2" xfId="28242"/>
    <cellStyle name="Normal 5 52 2 10" xfId="28243"/>
    <cellStyle name="Normal 5 52 2 11" xfId="28244"/>
    <cellStyle name="Normal 5 52 2 12" xfId="28245"/>
    <cellStyle name="Normal 5 52 2 13" xfId="28246"/>
    <cellStyle name="Normal 5 52 2 14" xfId="28247"/>
    <cellStyle name="Normal 5 52 2 15" xfId="28248"/>
    <cellStyle name="Normal 5 52 2 16" xfId="28249"/>
    <cellStyle name="Normal 5 52 2 17" xfId="28250"/>
    <cellStyle name="Normal 5 52 2 18" xfId="28251"/>
    <cellStyle name="Normal 5 52 2 19" xfId="28252"/>
    <cellStyle name="Normal 5 52 2 2" xfId="28253"/>
    <cellStyle name="Normal 5 52 2 2 2" xfId="28254"/>
    <cellStyle name="Normal 5 52 2 2 3" xfId="28255"/>
    <cellStyle name="Normal 5 52 2 2 4" xfId="28256"/>
    <cellStyle name="Normal 5 52 2 2 5" xfId="28257"/>
    <cellStyle name="Normal 5 52 2 2 6" xfId="28258"/>
    <cellStyle name="Normal 5 52 2 20" xfId="28259"/>
    <cellStyle name="Normal 5 52 2 21" xfId="28260"/>
    <cellStyle name="Normal 5 52 2 22" xfId="28261"/>
    <cellStyle name="Normal 5 52 2 23" xfId="28262"/>
    <cellStyle name="Normal 5 52 2 24" xfId="28263"/>
    <cellStyle name="Normal 5 52 2 25" xfId="28264"/>
    <cellStyle name="Normal 5 52 2 26" xfId="28265"/>
    <cellStyle name="Normal 5 52 2 3" xfId="28266"/>
    <cellStyle name="Normal 5 52 2 4" xfId="28267"/>
    <cellStyle name="Normal 5 52 2 5" xfId="28268"/>
    <cellStyle name="Normal 5 52 2 6" xfId="28269"/>
    <cellStyle name="Normal 5 52 2 7" xfId="28270"/>
    <cellStyle name="Normal 5 52 2 8" xfId="28271"/>
    <cellStyle name="Normal 5 52 2 9" xfId="28272"/>
    <cellStyle name="Normal 5 52 20" xfId="28273"/>
    <cellStyle name="Normal 5 52 21" xfId="28274"/>
    <cellStyle name="Normal 5 52 22" xfId="28275"/>
    <cellStyle name="Normal 5 52 23" xfId="28276"/>
    <cellStyle name="Normal 5 52 24" xfId="28277"/>
    <cellStyle name="Normal 5 52 25" xfId="28278"/>
    <cellStyle name="Normal 5 52 26" xfId="28279"/>
    <cellStyle name="Normal 5 52 27" xfId="28280"/>
    <cellStyle name="Normal 5 52 28" xfId="28281"/>
    <cellStyle name="Normal 5 52 3" xfId="28282"/>
    <cellStyle name="Normal 5 52 4" xfId="28283"/>
    <cellStyle name="Normal 5 52 5" xfId="28284"/>
    <cellStyle name="Normal 5 52 6" xfId="28285"/>
    <cellStyle name="Normal 5 52 7" xfId="28286"/>
    <cellStyle name="Normal 5 52 8" xfId="28287"/>
    <cellStyle name="Normal 5 52 9" xfId="28288"/>
    <cellStyle name="Normal 5 53" xfId="28289"/>
    <cellStyle name="Normal 5 53 10" xfId="28290"/>
    <cellStyle name="Normal 5 53 11" xfId="28291"/>
    <cellStyle name="Normal 5 53 12" xfId="28292"/>
    <cellStyle name="Normal 5 53 13" xfId="28293"/>
    <cellStyle name="Normal 5 53 14" xfId="28294"/>
    <cellStyle name="Normal 5 53 15" xfId="28295"/>
    <cellStyle name="Normal 5 53 16" xfId="28296"/>
    <cellStyle name="Normal 5 53 17" xfId="28297"/>
    <cellStyle name="Normal 5 53 18" xfId="28298"/>
    <cellStyle name="Normal 5 53 19" xfId="28299"/>
    <cellStyle name="Normal 5 53 2" xfId="28300"/>
    <cellStyle name="Normal 5 53 20" xfId="28301"/>
    <cellStyle name="Normal 5 53 21" xfId="28302"/>
    <cellStyle name="Normal 5 53 22" xfId="28303"/>
    <cellStyle name="Normal 5 53 23" xfId="28304"/>
    <cellStyle name="Normal 5 53 24" xfId="28305"/>
    <cellStyle name="Normal 5 53 25" xfId="28306"/>
    <cellStyle name="Normal 5 53 26" xfId="28307"/>
    <cellStyle name="Normal 5 53 27" xfId="28308"/>
    <cellStyle name="Normal 5 53 28" xfId="28309"/>
    <cellStyle name="Normal 5 53 3" xfId="28310"/>
    <cellStyle name="Normal 5 53 4" xfId="28311"/>
    <cellStyle name="Normal 5 53 5" xfId="28312"/>
    <cellStyle name="Normal 5 53 6" xfId="28313"/>
    <cellStyle name="Normal 5 53 7" xfId="28314"/>
    <cellStyle name="Normal 5 53 8" xfId="28315"/>
    <cellStyle name="Normal 5 53 9" xfId="28316"/>
    <cellStyle name="Normal 5 54" xfId="28317"/>
    <cellStyle name="Normal 5 54 10" xfId="28318"/>
    <cellStyle name="Normal 5 54 11" xfId="28319"/>
    <cellStyle name="Normal 5 54 12" xfId="28320"/>
    <cellStyle name="Normal 5 54 13" xfId="28321"/>
    <cellStyle name="Normal 5 54 14" xfId="28322"/>
    <cellStyle name="Normal 5 54 15" xfId="28323"/>
    <cellStyle name="Normal 5 54 16" xfId="28324"/>
    <cellStyle name="Normal 5 54 17" xfId="28325"/>
    <cellStyle name="Normal 5 54 18" xfId="28326"/>
    <cellStyle name="Normal 5 54 19" xfId="28327"/>
    <cellStyle name="Normal 5 54 2" xfId="28328"/>
    <cellStyle name="Normal 5 54 20" xfId="28329"/>
    <cellStyle name="Normal 5 54 21" xfId="28330"/>
    <cellStyle name="Normal 5 54 22" xfId="28331"/>
    <cellStyle name="Normal 5 54 23" xfId="28332"/>
    <cellStyle name="Normal 5 54 24" xfId="28333"/>
    <cellStyle name="Normal 5 54 25" xfId="28334"/>
    <cellStyle name="Normal 5 54 26" xfId="28335"/>
    <cellStyle name="Normal 5 54 27" xfId="28336"/>
    <cellStyle name="Normal 5 54 3" xfId="28337"/>
    <cellStyle name="Normal 5 54 4" xfId="28338"/>
    <cellStyle name="Normal 5 54 5" xfId="28339"/>
    <cellStyle name="Normal 5 54 6" xfId="28340"/>
    <cellStyle name="Normal 5 54 7" xfId="28341"/>
    <cellStyle name="Normal 5 54 8" xfId="28342"/>
    <cellStyle name="Normal 5 54 9" xfId="28343"/>
    <cellStyle name="Normal 5 55" xfId="28344"/>
    <cellStyle name="Normal 5 55 10" xfId="28345"/>
    <cellStyle name="Normal 5 55 11" xfId="28346"/>
    <cellStyle name="Normal 5 55 12" xfId="28347"/>
    <cellStyle name="Normal 5 55 13" xfId="28348"/>
    <cellStyle name="Normal 5 55 14" xfId="28349"/>
    <cellStyle name="Normal 5 55 15" xfId="28350"/>
    <cellStyle name="Normal 5 55 16" xfId="28351"/>
    <cellStyle name="Normal 5 55 17" xfId="28352"/>
    <cellStyle name="Normal 5 55 18" xfId="28353"/>
    <cellStyle name="Normal 5 55 19" xfId="28354"/>
    <cellStyle name="Normal 5 55 2" xfId="28355"/>
    <cellStyle name="Normal 5 55 20" xfId="28356"/>
    <cellStyle name="Normal 5 55 21" xfId="28357"/>
    <cellStyle name="Normal 5 55 22" xfId="28358"/>
    <cellStyle name="Normal 5 55 23" xfId="28359"/>
    <cellStyle name="Normal 5 55 24" xfId="28360"/>
    <cellStyle name="Normal 5 55 25" xfId="28361"/>
    <cellStyle name="Normal 5 55 26" xfId="28362"/>
    <cellStyle name="Normal 5 55 27" xfId="28363"/>
    <cellStyle name="Normal 5 55 3" xfId="28364"/>
    <cellStyle name="Normal 5 55 4" xfId="28365"/>
    <cellStyle name="Normal 5 55 5" xfId="28366"/>
    <cellStyle name="Normal 5 55 6" xfId="28367"/>
    <cellStyle name="Normal 5 55 7" xfId="28368"/>
    <cellStyle name="Normal 5 55 8" xfId="28369"/>
    <cellStyle name="Normal 5 55 9" xfId="28370"/>
    <cellStyle name="Normal 5 56" xfId="28371"/>
    <cellStyle name="Normal 5 56 10" xfId="28372"/>
    <cellStyle name="Normal 5 56 11" xfId="28373"/>
    <cellStyle name="Normal 5 56 12" xfId="28374"/>
    <cellStyle name="Normal 5 56 13" xfId="28375"/>
    <cellStyle name="Normal 5 56 14" xfId="28376"/>
    <cellStyle name="Normal 5 56 15" xfId="28377"/>
    <cellStyle name="Normal 5 56 16" xfId="28378"/>
    <cellStyle name="Normal 5 56 17" xfId="28379"/>
    <cellStyle name="Normal 5 56 18" xfId="28380"/>
    <cellStyle name="Normal 5 56 19" xfId="28381"/>
    <cellStyle name="Normal 5 56 2" xfId="28382"/>
    <cellStyle name="Normal 5 56 20" xfId="28383"/>
    <cellStyle name="Normal 5 56 21" xfId="28384"/>
    <cellStyle name="Normal 5 56 22" xfId="28385"/>
    <cellStyle name="Normal 5 56 23" xfId="28386"/>
    <cellStyle name="Normal 5 56 24" xfId="28387"/>
    <cellStyle name="Normal 5 56 25" xfId="28388"/>
    <cellStyle name="Normal 5 56 26" xfId="28389"/>
    <cellStyle name="Normal 5 56 27" xfId="28390"/>
    <cellStyle name="Normal 5 56 3" xfId="28391"/>
    <cellStyle name="Normal 5 56 4" xfId="28392"/>
    <cellStyle name="Normal 5 56 5" xfId="28393"/>
    <cellStyle name="Normal 5 56 6" xfId="28394"/>
    <cellStyle name="Normal 5 56 7" xfId="28395"/>
    <cellStyle name="Normal 5 56 8" xfId="28396"/>
    <cellStyle name="Normal 5 56 9" xfId="28397"/>
    <cellStyle name="Normal 5 57" xfId="28398"/>
    <cellStyle name="Normal 5 57 10" xfId="28399"/>
    <cellStyle name="Normal 5 57 11" xfId="28400"/>
    <cellStyle name="Normal 5 57 12" xfId="28401"/>
    <cellStyle name="Normal 5 57 13" xfId="28402"/>
    <cellStyle name="Normal 5 57 14" xfId="28403"/>
    <cellStyle name="Normal 5 57 15" xfId="28404"/>
    <cellStyle name="Normal 5 57 16" xfId="28405"/>
    <cellStyle name="Normal 5 57 17" xfId="28406"/>
    <cellStyle name="Normal 5 57 18" xfId="28407"/>
    <cellStyle name="Normal 5 57 19" xfId="28408"/>
    <cellStyle name="Normal 5 57 2" xfId="28409"/>
    <cellStyle name="Normal 5 57 20" xfId="28410"/>
    <cellStyle name="Normal 5 57 21" xfId="28411"/>
    <cellStyle name="Normal 5 57 22" xfId="28412"/>
    <cellStyle name="Normal 5 57 23" xfId="28413"/>
    <cellStyle name="Normal 5 57 24" xfId="28414"/>
    <cellStyle name="Normal 5 57 25" xfId="28415"/>
    <cellStyle name="Normal 5 57 26" xfId="28416"/>
    <cellStyle name="Normal 5 57 27" xfId="28417"/>
    <cellStyle name="Normal 5 57 3" xfId="28418"/>
    <cellStyle name="Normal 5 57 4" xfId="28419"/>
    <cellStyle name="Normal 5 57 5" xfId="28420"/>
    <cellStyle name="Normal 5 57 6" xfId="28421"/>
    <cellStyle name="Normal 5 57 7" xfId="28422"/>
    <cellStyle name="Normal 5 57 8" xfId="28423"/>
    <cellStyle name="Normal 5 57 9" xfId="28424"/>
    <cellStyle name="Normal 5 58" xfId="28425"/>
    <cellStyle name="Normal 5 58 2" xfId="28426"/>
    <cellStyle name="Normal 5 58 3" xfId="28427"/>
    <cellStyle name="Normal 5 59" xfId="28428"/>
    <cellStyle name="Normal 5 59 2" xfId="28429"/>
    <cellStyle name="Normal 5 59 3" xfId="28430"/>
    <cellStyle name="Normal 5 6" xfId="593"/>
    <cellStyle name="Normal 5 6 10" xfId="28432"/>
    <cellStyle name="Normal 5 6 11" xfId="28433"/>
    <cellStyle name="Normal 5 6 12" xfId="28434"/>
    <cellStyle name="Normal 5 6 13" xfId="28435"/>
    <cellStyle name="Normal 5 6 14" xfId="28431"/>
    <cellStyle name="Normal 5 6 15" xfId="35731"/>
    <cellStyle name="Normal 5 6 2" xfId="28436"/>
    <cellStyle name="Normal 5 6 2 2" xfId="28437"/>
    <cellStyle name="Normal 5 6 2 2 2" xfId="28438"/>
    <cellStyle name="Normal 5 6 2 2 2 2" xfId="28439"/>
    <cellStyle name="Normal 5 6 2 2 2 2 2" xfId="28440"/>
    <cellStyle name="Normal 5 6 2 2 2 2 3" xfId="28441"/>
    <cellStyle name="Normal 5 6 2 2 2 2 4" xfId="28442"/>
    <cellStyle name="Normal 5 6 2 2 2 2 5" xfId="28443"/>
    <cellStyle name="Normal 5 6 2 2 2 2 6" xfId="28444"/>
    <cellStyle name="Normal 5 6 2 2 2 3" xfId="28445"/>
    <cellStyle name="Normal 5 6 2 2 2 4" xfId="28446"/>
    <cellStyle name="Normal 5 6 2 2 2 5" xfId="28447"/>
    <cellStyle name="Normal 5 6 2 2 2 6" xfId="28448"/>
    <cellStyle name="Normal 5 6 2 2 3" xfId="28449"/>
    <cellStyle name="Normal 5 6 2 2 4" xfId="28450"/>
    <cellStyle name="Normal 5 6 2 2 5" xfId="28451"/>
    <cellStyle name="Normal 5 6 2 2 6" xfId="28452"/>
    <cellStyle name="Normal 5 6 2 2 7" xfId="28453"/>
    <cellStyle name="Normal 5 6 2 3" xfId="28454"/>
    <cellStyle name="Normal 5 6 2 4" xfId="28455"/>
    <cellStyle name="Normal 5 6 2 5" xfId="28456"/>
    <cellStyle name="Normal 5 6 2 6" xfId="28457"/>
    <cellStyle name="Normal 5 6 2 7" xfId="28458"/>
    <cellStyle name="Normal 5 6 2 8" xfId="28459"/>
    <cellStyle name="Normal 5 6 3" xfId="28460"/>
    <cellStyle name="Normal 5 6 4" xfId="28461"/>
    <cellStyle name="Normal 5 6 5" xfId="28462"/>
    <cellStyle name="Normal 5 6 6" xfId="28463"/>
    <cellStyle name="Normal 5 6 7" xfId="28464"/>
    <cellStyle name="Normal 5 6 8" xfId="28465"/>
    <cellStyle name="Normal 5 6 8 2" xfId="28466"/>
    <cellStyle name="Normal 5 6 9" xfId="28467"/>
    <cellStyle name="Normal 5 60" xfId="28468"/>
    <cellStyle name="Normal 5 60 2" xfId="28469"/>
    <cellStyle name="Normal 5 60 3" xfId="28470"/>
    <cellStyle name="Normal 5 61" xfId="28471"/>
    <cellStyle name="Normal 5 61 2" xfId="28472"/>
    <cellStyle name="Normal 5 62" xfId="28473"/>
    <cellStyle name="Normal 5 62 2" xfId="28474"/>
    <cellStyle name="Normal 5 63" xfId="28475"/>
    <cellStyle name="Normal 5 63 2" xfId="28476"/>
    <cellStyle name="Normal 5 64" xfId="28477"/>
    <cellStyle name="Normal 5 64 2" xfId="28478"/>
    <cellStyle name="Normal 5 65" xfId="28479"/>
    <cellStyle name="Normal 5 65 2" xfId="28480"/>
    <cellStyle name="Normal 5 66" xfId="28481"/>
    <cellStyle name="Normal 5 66 2" xfId="28482"/>
    <cellStyle name="Normal 5 67" xfId="28483"/>
    <cellStyle name="Normal 5 68" xfId="28484"/>
    <cellStyle name="Normal 5 69" xfId="28485"/>
    <cellStyle name="Normal 5 7" xfId="2041"/>
    <cellStyle name="Normal 5 7 10" xfId="28487"/>
    <cellStyle name="Normal 5 7 11" xfId="28488"/>
    <cellStyle name="Normal 5 7 12" xfId="28489"/>
    <cellStyle name="Normal 5 7 13" xfId="28490"/>
    <cellStyle name="Normal 5 7 14" xfId="28486"/>
    <cellStyle name="Normal 5 7 2" xfId="28491"/>
    <cellStyle name="Normal 5 7 2 2" xfId="28492"/>
    <cellStyle name="Normal 5 7 2 2 2" xfId="28493"/>
    <cellStyle name="Normal 5 7 2 2 2 2" xfId="28494"/>
    <cellStyle name="Normal 5 7 2 2 2 2 2" xfId="28495"/>
    <cellStyle name="Normal 5 7 2 2 2 2 3" xfId="28496"/>
    <cellStyle name="Normal 5 7 2 2 2 2 4" xfId="28497"/>
    <cellStyle name="Normal 5 7 2 2 2 2 5" xfId="28498"/>
    <cellStyle name="Normal 5 7 2 2 2 2 6" xfId="28499"/>
    <cellStyle name="Normal 5 7 2 2 2 3" xfId="28500"/>
    <cellStyle name="Normal 5 7 2 2 2 4" xfId="28501"/>
    <cellStyle name="Normal 5 7 2 2 2 5" xfId="28502"/>
    <cellStyle name="Normal 5 7 2 2 2 6" xfId="28503"/>
    <cellStyle name="Normal 5 7 2 2 3" xfId="28504"/>
    <cellStyle name="Normal 5 7 2 2 4" xfId="28505"/>
    <cellStyle name="Normal 5 7 2 2 5" xfId="28506"/>
    <cellStyle name="Normal 5 7 2 2 6" xfId="28507"/>
    <cellStyle name="Normal 5 7 2 2 7" xfId="28508"/>
    <cellStyle name="Normal 5 7 2 3" xfId="28509"/>
    <cellStyle name="Normal 5 7 2 4" xfId="28510"/>
    <cellStyle name="Normal 5 7 2 5" xfId="28511"/>
    <cellStyle name="Normal 5 7 2 6" xfId="28512"/>
    <cellStyle name="Normal 5 7 2 7" xfId="28513"/>
    <cellStyle name="Normal 5 7 2 8" xfId="28514"/>
    <cellStyle name="Normal 5 7 3" xfId="28515"/>
    <cellStyle name="Normal 5 7 4" xfId="28516"/>
    <cellStyle name="Normal 5 7 5" xfId="28517"/>
    <cellStyle name="Normal 5 7 6" xfId="28518"/>
    <cellStyle name="Normal 5 7 7" xfId="28519"/>
    <cellStyle name="Normal 5 7 8" xfId="28520"/>
    <cellStyle name="Normal 5 7 8 2" xfId="28521"/>
    <cellStyle name="Normal 5 7 9" xfId="28522"/>
    <cellStyle name="Normal 5 70" xfId="28523"/>
    <cellStyle name="Normal 5 71" xfId="28524"/>
    <cellStyle name="Normal 5 72" xfId="28525"/>
    <cellStyle name="Normal 5 73" xfId="28526"/>
    <cellStyle name="Normal 5 74" xfId="28527"/>
    <cellStyle name="Normal 5 75" xfId="28528"/>
    <cellStyle name="Normal 5 76" xfId="28529"/>
    <cellStyle name="Normal 5 77" xfId="28530"/>
    <cellStyle name="Normal 5 78" xfId="28531"/>
    <cellStyle name="Normal 5 79" xfId="28532"/>
    <cellStyle name="Normal 5 8" xfId="2472"/>
    <cellStyle name="Normal 5 8 10" xfId="28534"/>
    <cellStyle name="Normal 5 8 11" xfId="28535"/>
    <cellStyle name="Normal 5 8 12" xfId="28536"/>
    <cellStyle name="Normal 5 8 13" xfId="28537"/>
    <cellStyle name="Normal 5 8 14" xfId="28533"/>
    <cellStyle name="Normal 5 8 15" xfId="36420"/>
    <cellStyle name="Normal 5 8 2" xfId="28538"/>
    <cellStyle name="Normal 5 8 2 2" xfId="28539"/>
    <cellStyle name="Normal 5 8 2 2 2" xfId="28540"/>
    <cellStyle name="Normal 5 8 2 2 2 2" xfId="28541"/>
    <cellStyle name="Normal 5 8 2 2 2 2 2" xfId="28542"/>
    <cellStyle name="Normal 5 8 2 2 2 2 3" xfId="28543"/>
    <cellStyle name="Normal 5 8 2 2 2 2 4" xfId="28544"/>
    <cellStyle name="Normal 5 8 2 2 2 2 5" xfId="28545"/>
    <cellStyle name="Normal 5 8 2 2 2 2 6" xfId="28546"/>
    <cellStyle name="Normal 5 8 2 2 2 3" xfId="28547"/>
    <cellStyle name="Normal 5 8 2 2 2 4" xfId="28548"/>
    <cellStyle name="Normal 5 8 2 2 2 5" xfId="28549"/>
    <cellStyle name="Normal 5 8 2 2 2 6" xfId="28550"/>
    <cellStyle name="Normal 5 8 2 2 3" xfId="28551"/>
    <cellStyle name="Normal 5 8 2 2 4" xfId="28552"/>
    <cellStyle name="Normal 5 8 2 2 5" xfId="28553"/>
    <cellStyle name="Normal 5 8 2 2 6" xfId="28554"/>
    <cellStyle name="Normal 5 8 2 2 7" xfId="28555"/>
    <cellStyle name="Normal 5 8 2 3" xfId="28556"/>
    <cellStyle name="Normal 5 8 2 4" xfId="28557"/>
    <cellStyle name="Normal 5 8 2 5" xfId="28558"/>
    <cellStyle name="Normal 5 8 2 6" xfId="28559"/>
    <cellStyle name="Normal 5 8 2 7" xfId="28560"/>
    <cellStyle name="Normal 5 8 2 8" xfId="28561"/>
    <cellStyle name="Normal 5 8 3" xfId="28562"/>
    <cellStyle name="Normal 5 8 4" xfId="28563"/>
    <cellStyle name="Normal 5 8 5" xfId="28564"/>
    <cellStyle name="Normal 5 8 6" xfId="28565"/>
    <cellStyle name="Normal 5 8 7" xfId="28566"/>
    <cellStyle name="Normal 5 8 8" xfId="28567"/>
    <cellStyle name="Normal 5 8 8 2" xfId="28568"/>
    <cellStyle name="Normal 5 8 9" xfId="28569"/>
    <cellStyle name="Normal 5 80" xfId="28570"/>
    <cellStyle name="Normal 5 81" xfId="28571"/>
    <cellStyle name="Normal 5 82" xfId="28572"/>
    <cellStyle name="Normal 5 83" xfId="28573"/>
    <cellStyle name="Normal 5 84" xfId="28574"/>
    <cellStyle name="Normal 5 85" xfId="28575"/>
    <cellStyle name="Normal 5 86" xfId="28576"/>
    <cellStyle name="Normal 5 87" xfId="28577"/>
    <cellStyle name="Normal 5 88" xfId="28578"/>
    <cellStyle name="Normal 5 89" xfId="28579"/>
    <cellStyle name="Normal 5 9" xfId="28580"/>
    <cellStyle name="Normal 5 9 10" xfId="28581"/>
    <cellStyle name="Normal 5 9 11" xfId="28582"/>
    <cellStyle name="Normal 5 9 12" xfId="28583"/>
    <cellStyle name="Normal 5 9 13" xfId="28584"/>
    <cellStyle name="Normal 5 9 14" xfId="37114"/>
    <cellStyle name="Normal 5 9 15" xfId="45735"/>
    <cellStyle name="Normal 5 9 2" xfId="28585"/>
    <cellStyle name="Normal 5 9 2 2" xfId="28586"/>
    <cellStyle name="Normal 5 9 2 2 2" xfId="28587"/>
    <cellStyle name="Normal 5 9 2 2 2 2" xfId="28588"/>
    <cellStyle name="Normal 5 9 2 2 2 2 2" xfId="28589"/>
    <cellStyle name="Normal 5 9 2 2 2 2 3" xfId="28590"/>
    <cellStyle name="Normal 5 9 2 2 2 2 4" xfId="28591"/>
    <cellStyle name="Normal 5 9 2 2 2 2 5" xfId="28592"/>
    <cellStyle name="Normal 5 9 2 2 2 2 6" xfId="28593"/>
    <cellStyle name="Normal 5 9 2 2 2 3" xfId="28594"/>
    <cellStyle name="Normal 5 9 2 2 2 4" xfId="28595"/>
    <cellStyle name="Normal 5 9 2 2 2 5" xfId="28596"/>
    <cellStyle name="Normal 5 9 2 2 2 6" xfId="28597"/>
    <cellStyle name="Normal 5 9 2 2 3" xfId="28598"/>
    <cellStyle name="Normal 5 9 2 2 4" xfId="28599"/>
    <cellStyle name="Normal 5 9 2 2 5" xfId="28600"/>
    <cellStyle name="Normal 5 9 2 2 6" xfId="28601"/>
    <cellStyle name="Normal 5 9 2 2 7" xfId="28602"/>
    <cellStyle name="Normal 5 9 2 3" xfId="28603"/>
    <cellStyle name="Normal 5 9 2 4" xfId="28604"/>
    <cellStyle name="Normal 5 9 2 5" xfId="28605"/>
    <cellStyle name="Normal 5 9 2 6" xfId="28606"/>
    <cellStyle name="Normal 5 9 2 7" xfId="28607"/>
    <cellStyle name="Normal 5 9 2 8" xfId="28608"/>
    <cellStyle name="Normal 5 9 2 9" xfId="45736"/>
    <cellStyle name="Normal 5 9 3" xfId="28609"/>
    <cellStyle name="Normal 5 9 4" xfId="28610"/>
    <cellStyle name="Normal 5 9 5" xfId="28611"/>
    <cellStyle name="Normal 5 9 6" xfId="28612"/>
    <cellStyle name="Normal 5 9 7" xfId="28613"/>
    <cellStyle name="Normal 5 9 8" xfId="28614"/>
    <cellStyle name="Normal 5 9 8 2" xfId="28615"/>
    <cellStyle name="Normal 5 9 9" xfId="28616"/>
    <cellStyle name="Normal 5 90" xfId="28617"/>
    <cellStyle name="Normal 5 91" xfId="28618"/>
    <cellStyle name="Normal 5 92" xfId="28619"/>
    <cellStyle name="Normal 5 93" xfId="28620"/>
    <cellStyle name="Normal 5 94" xfId="28621"/>
    <cellStyle name="Normal 5 95" xfId="28622"/>
    <cellStyle name="Normal 5 96" xfId="28623"/>
    <cellStyle name="Normal 5 97" xfId="28624"/>
    <cellStyle name="Normal 5 98" xfId="28625"/>
    <cellStyle name="Normal 5 99" xfId="28626"/>
    <cellStyle name="Normal 5_1. SBP QRC 30 Sep 10 (Trial 22oct) Final" xfId="2042"/>
    <cellStyle name="Normal 50" xfId="594"/>
    <cellStyle name="Normal 50 2" xfId="2473"/>
    <cellStyle name="Normal 50 2 2" xfId="28628"/>
    <cellStyle name="Normal 50 2 3" xfId="28627"/>
    <cellStyle name="Normal 50 2 4" xfId="45737"/>
    <cellStyle name="Normal 50 2 5" xfId="48332"/>
    <cellStyle name="Normal 50 2 6" xfId="49640"/>
    <cellStyle name="Normal 50 3" xfId="28629"/>
    <cellStyle name="Normal 50 4" xfId="2750"/>
    <cellStyle name="Normal 50 5" xfId="35591"/>
    <cellStyle name="Normal 50 6" xfId="48063"/>
    <cellStyle name="Normal 50 7" xfId="49545"/>
    <cellStyle name="Normal 51" xfId="595"/>
    <cellStyle name="Normal 51 2" xfId="2474"/>
    <cellStyle name="Normal 51 2 2" xfId="28631"/>
    <cellStyle name="Normal 51 2 3" xfId="28630"/>
    <cellStyle name="Normal 51 2 4" xfId="45738"/>
    <cellStyle name="Normal 51 2 5" xfId="48327"/>
    <cellStyle name="Normal 51 2 6" xfId="49635"/>
    <cellStyle name="Normal 51 3" xfId="28632"/>
    <cellStyle name="Normal 51 4" xfId="2751"/>
    <cellStyle name="Normal 51 5" xfId="35596"/>
    <cellStyle name="Normal 51 6" xfId="48064"/>
    <cellStyle name="Normal 51 7" xfId="49546"/>
    <cellStyle name="Normal 52" xfId="596"/>
    <cellStyle name="Normal 52 2" xfId="2475"/>
    <cellStyle name="Normal 52 2 2" xfId="28634"/>
    <cellStyle name="Normal 52 2 3" xfId="28633"/>
    <cellStyle name="Normal 52 2 4" xfId="47686"/>
    <cellStyle name="Normal 52 2 5" xfId="48335"/>
    <cellStyle name="Normal 52 2 6" xfId="49643"/>
    <cellStyle name="Normal 52 3" xfId="28635"/>
    <cellStyle name="Normal 52 4" xfId="2752"/>
    <cellStyle name="Normal 52 5" xfId="35582"/>
    <cellStyle name="Normal 52 6" xfId="48065"/>
    <cellStyle name="Normal 52 7" xfId="49547"/>
    <cellStyle name="Normal 53" xfId="597"/>
    <cellStyle name="Normal 53 2" xfId="2476"/>
    <cellStyle name="Normal 53 2 2" xfId="28637"/>
    <cellStyle name="Normal 53 2 3" xfId="28636"/>
    <cellStyle name="Normal 53 2 4" xfId="47682"/>
    <cellStyle name="Normal 53 3" xfId="28638"/>
    <cellStyle name="Normal 53 4" xfId="2753"/>
    <cellStyle name="Normal 53 5" xfId="35605"/>
    <cellStyle name="Normal 53 6" xfId="48066"/>
    <cellStyle name="Normal 53 7" xfId="49548"/>
    <cellStyle name="Normal 54" xfId="598"/>
    <cellStyle name="Normal 54 2" xfId="2477"/>
    <cellStyle name="Normal 54 2 2" xfId="28640"/>
    <cellStyle name="Normal 54 2 3" xfId="28639"/>
    <cellStyle name="Normal 54 2 4" xfId="47684"/>
    <cellStyle name="Normal 54 2 5" xfId="48333"/>
    <cellStyle name="Normal 54 2 6" xfId="49641"/>
    <cellStyle name="Normal 54 3" xfId="28641"/>
    <cellStyle name="Normal 54 4" xfId="2754"/>
    <cellStyle name="Normal 54 5" xfId="35579"/>
    <cellStyle name="Normal 54 6" xfId="48067"/>
    <cellStyle name="Normal 54 7" xfId="49549"/>
    <cellStyle name="Normal 545" xfId="48238"/>
    <cellStyle name="Normal 545 2" xfId="48345"/>
    <cellStyle name="Normal 545 2 2" xfId="49652"/>
    <cellStyle name="Normal 545 3" xfId="49590"/>
    <cellStyle name="Normal 55" xfId="599"/>
    <cellStyle name="Normal 55 2" xfId="2478"/>
    <cellStyle name="Normal 55 2 2" xfId="28643"/>
    <cellStyle name="Normal 55 2 3" xfId="28642"/>
    <cellStyle name="Normal 55 2 4" xfId="45739"/>
    <cellStyle name="Normal 55 2 5" xfId="48337"/>
    <cellStyle name="Normal 55 2 6" xfId="49645"/>
    <cellStyle name="Normal 55 3" xfId="2755"/>
    <cellStyle name="Normal 55 4" xfId="35604"/>
    <cellStyle name="Normal 55 5" xfId="48068"/>
    <cellStyle name="Normal 55 6" xfId="49550"/>
    <cellStyle name="Normal 56" xfId="600"/>
    <cellStyle name="Normal 56 2" xfId="2479"/>
    <cellStyle name="Normal 56 2 2" xfId="28645"/>
    <cellStyle name="Normal 56 2 3" xfId="28644"/>
    <cellStyle name="Normal 56 2 4" xfId="45740"/>
    <cellStyle name="Normal 56 2 5" xfId="48338"/>
    <cellStyle name="Normal 56 2 6" xfId="49646"/>
    <cellStyle name="Normal 56 3" xfId="2756"/>
    <cellStyle name="Normal 56 4" xfId="35594"/>
    <cellStyle name="Normal 56 5" xfId="48069"/>
    <cellStyle name="Normal 56 6" xfId="49551"/>
    <cellStyle name="Normal 57" xfId="601"/>
    <cellStyle name="Normal 57 2" xfId="2480"/>
    <cellStyle name="Normal 57 2 2" xfId="28647"/>
    <cellStyle name="Normal 57 2 3" xfId="28646"/>
    <cellStyle name="Normal 57 2 4" xfId="45741"/>
    <cellStyle name="Normal 57 2 5" xfId="48339"/>
    <cellStyle name="Normal 57 2 6" xfId="49647"/>
    <cellStyle name="Normal 57 3" xfId="28648"/>
    <cellStyle name="Normal 57 3 2" xfId="48229"/>
    <cellStyle name="Normal 57 3 3" xfId="49586"/>
    <cellStyle name="Normal 57 4" xfId="2757"/>
    <cellStyle name="Normal 57 5" xfId="35609"/>
    <cellStyle name="Normal 57 6" xfId="48089"/>
    <cellStyle name="Normal 58" xfId="602"/>
    <cellStyle name="Normal 58 2" xfId="2481"/>
    <cellStyle name="Normal 58 2 2" xfId="28650"/>
    <cellStyle name="Normal 58 2 3" xfId="28649"/>
    <cellStyle name="Normal 58 2 4" xfId="45742"/>
    <cellStyle name="Normal 58 2 5" xfId="48340"/>
    <cellStyle name="Normal 58 2 6" xfId="49648"/>
    <cellStyle name="Normal 58 3" xfId="2758"/>
    <cellStyle name="Normal 58 4" xfId="35607"/>
    <cellStyle name="Normal 58 5" xfId="48091"/>
    <cellStyle name="Normal 58 6" xfId="49554"/>
    <cellStyle name="Normal 59" xfId="603"/>
    <cellStyle name="Normal 59 2" xfId="2482"/>
    <cellStyle name="Normal 59 2 2" xfId="28652"/>
    <cellStyle name="Normal 59 2 3" xfId="28651"/>
    <cellStyle name="Normal 59 2 4" xfId="45743"/>
    <cellStyle name="Normal 59 2 5" xfId="48341"/>
    <cellStyle name="Normal 59 2 6" xfId="49649"/>
    <cellStyle name="Normal 59 3" xfId="2759"/>
    <cellStyle name="Normal 59 3 2" xfId="48230"/>
    <cellStyle name="Normal 59 3 3" xfId="49587"/>
    <cellStyle name="Normal 59 4" xfId="35577"/>
    <cellStyle name="Normal 59 5" xfId="47843"/>
    <cellStyle name="Normal 6" xfId="300"/>
    <cellStyle name="Normal 6 10" xfId="28653"/>
    <cellStyle name="Normal 6 10 10" xfId="28654"/>
    <cellStyle name="Normal 6 10 11" xfId="28655"/>
    <cellStyle name="Normal 6 10 12" xfId="28656"/>
    <cellStyle name="Normal 6 10 13" xfId="28657"/>
    <cellStyle name="Normal 6 10 2" xfId="28658"/>
    <cellStyle name="Normal 6 10 2 2" xfId="28659"/>
    <cellStyle name="Normal 6 10 2 2 2" xfId="28660"/>
    <cellStyle name="Normal 6 10 2 2 2 2" xfId="28661"/>
    <cellStyle name="Normal 6 10 2 2 2 2 2" xfId="28662"/>
    <cellStyle name="Normal 6 10 2 2 2 2 3" xfId="28663"/>
    <cellStyle name="Normal 6 10 2 2 2 2 4" xfId="28664"/>
    <cellStyle name="Normal 6 10 2 2 2 2 5" xfId="28665"/>
    <cellStyle name="Normal 6 10 2 2 2 2 6" xfId="28666"/>
    <cellStyle name="Normal 6 10 2 2 2 3" xfId="28667"/>
    <cellStyle name="Normal 6 10 2 2 2 4" xfId="28668"/>
    <cellStyle name="Normal 6 10 2 2 2 5" xfId="28669"/>
    <cellStyle name="Normal 6 10 2 2 2 6" xfId="28670"/>
    <cellStyle name="Normal 6 10 2 2 3" xfId="28671"/>
    <cellStyle name="Normal 6 10 2 2 4" xfId="28672"/>
    <cellStyle name="Normal 6 10 2 2 5" xfId="28673"/>
    <cellStyle name="Normal 6 10 2 2 6" xfId="28674"/>
    <cellStyle name="Normal 6 10 2 2 7" xfId="28675"/>
    <cellStyle name="Normal 6 10 2 3" xfId="28676"/>
    <cellStyle name="Normal 6 10 2 4" xfId="28677"/>
    <cellStyle name="Normal 6 10 2 5" xfId="28678"/>
    <cellStyle name="Normal 6 10 2 6" xfId="28679"/>
    <cellStyle name="Normal 6 10 2 7" xfId="28680"/>
    <cellStyle name="Normal 6 10 2 8" xfId="28681"/>
    <cellStyle name="Normal 6 10 3" xfId="28682"/>
    <cellStyle name="Normal 6 10 4" xfId="28683"/>
    <cellStyle name="Normal 6 10 5" xfId="28684"/>
    <cellStyle name="Normal 6 10 6" xfId="28685"/>
    <cellStyle name="Normal 6 10 7" xfId="28686"/>
    <cellStyle name="Normal 6 10 8" xfId="28687"/>
    <cellStyle name="Normal 6 10 8 2" xfId="28688"/>
    <cellStyle name="Normal 6 10 9" xfId="28689"/>
    <cellStyle name="Normal 6 100" xfId="28690"/>
    <cellStyle name="Normal 6 101" xfId="28691"/>
    <cellStyle name="Normal 6 102" xfId="28692"/>
    <cellStyle name="Normal 6 103" xfId="28693"/>
    <cellStyle name="Normal 6 104" xfId="28694"/>
    <cellStyle name="Normal 6 105" xfId="28695"/>
    <cellStyle name="Normal 6 106" xfId="28696"/>
    <cellStyle name="Normal 6 107" xfId="28697"/>
    <cellStyle name="Normal 6 108" xfId="28698"/>
    <cellStyle name="Normal 6 109" xfId="28699"/>
    <cellStyle name="Normal 6 11" xfId="28700"/>
    <cellStyle name="Normal 6 11 10" xfId="28701"/>
    <cellStyle name="Normal 6 11 11" xfId="28702"/>
    <cellStyle name="Normal 6 11 12" xfId="28703"/>
    <cellStyle name="Normal 6 11 13" xfId="28704"/>
    <cellStyle name="Normal 6 11 2" xfId="28705"/>
    <cellStyle name="Normal 6 11 2 2" xfId="28706"/>
    <cellStyle name="Normal 6 11 2 2 2" xfId="28707"/>
    <cellStyle name="Normal 6 11 2 2 2 2" xfId="28708"/>
    <cellStyle name="Normal 6 11 2 2 2 2 2" xfId="28709"/>
    <cellStyle name="Normal 6 11 2 2 2 2 3" xfId="28710"/>
    <cellStyle name="Normal 6 11 2 2 2 2 4" xfId="28711"/>
    <cellStyle name="Normal 6 11 2 2 2 2 5" xfId="28712"/>
    <cellStyle name="Normal 6 11 2 2 2 2 6" xfId="28713"/>
    <cellStyle name="Normal 6 11 2 2 2 3" xfId="28714"/>
    <cellStyle name="Normal 6 11 2 2 2 4" xfId="28715"/>
    <cellStyle name="Normal 6 11 2 2 2 5" xfId="28716"/>
    <cellStyle name="Normal 6 11 2 2 2 6" xfId="28717"/>
    <cellStyle name="Normal 6 11 2 2 3" xfId="28718"/>
    <cellStyle name="Normal 6 11 2 2 4" xfId="28719"/>
    <cellStyle name="Normal 6 11 2 2 5" xfId="28720"/>
    <cellStyle name="Normal 6 11 2 2 6" xfId="28721"/>
    <cellStyle name="Normal 6 11 2 2 7" xfId="28722"/>
    <cellStyle name="Normal 6 11 2 3" xfId="28723"/>
    <cellStyle name="Normal 6 11 2 4" xfId="28724"/>
    <cellStyle name="Normal 6 11 2 5" xfId="28725"/>
    <cellStyle name="Normal 6 11 2 6" xfId="28726"/>
    <cellStyle name="Normal 6 11 2 7" xfId="28727"/>
    <cellStyle name="Normal 6 11 2 8" xfId="28728"/>
    <cellStyle name="Normal 6 11 3" xfId="28729"/>
    <cellStyle name="Normal 6 11 4" xfId="28730"/>
    <cellStyle name="Normal 6 11 5" xfId="28731"/>
    <cellStyle name="Normal 6 11 6" xfId="28732"/>
    <cellStyle name="Normal 6 11 7" xfId="28733"/>
    <cellStyle name="Normal 6 11 8" xfId="28734"/>
    <cellStyle name="Normal 6 11 8 2" xfId="28735"/>
    <cellStyle name="Normal 6 11 9" xfId="28736"/>
    <cellStyle name="Normal 6 110" xfId="28737"/>
    <cellStyle name="Normal 6 111" xfId="28738"/>
    <cellStyle name="Normal 6 112" xfId="28739"/>
    <cellStyle name="Normal 6 112 2" xfId="28740"/>
    <cellStyle name="Normal 6 113" xfId="28741"/>
    <cellStyle name="Normal 6 114" xfId="28742"/>
    <cellStyle name="Normal 6 115" xfId="28743"/>
    <cellStyle name="Normal 6 116" xfId="28744"/>
    <cellStyle name="Normal 6 117" xfId="28745"/>
    <cellStyle name="Normal 6 117 2" xfId="28746"/>
    <cellStyle name="Normal 6 118" xfId="28747"/>
    <cellStyle name="Normal 6 118 2" xfId="28748"/>
    <cellStyle name="Normal 6 119" xfId="28749"/>
    <cellStyle name="Normal 6 12" xfId="28750"/>
    <cellStyle name="Normal 6 12 10" xfId="28751"/>
    <cellStyle name="Normal 6 12 11" xfId="28752"/>
    <cellStyle name="Normal 6 12 12" xfId="28753"/>
    <cellStyle name="Normal 6 12 13" xfId="28754"/>
    <cellStyle name="Normal 6 12 2" xfId="28755"/>
    <cellStyle name="Normal 6 12 2 2" xfId="28756"/>
    <cellStyle name="Normal 6 12 2 2 2" xfId="28757"/>
    <cellStyle name="Normal 6 12 2 2 2 2" xfId="28758"/>
    <cellStyle name="Normal 6 12 2 2 2 2 2" xfId="28759"/>
    <cellStyle name="Normal 6 12 2 2 2 2 3" xfId="28760"/>
    <cellStyle name="Normal 6 12 2 2 2 2 4" xfId="28761"/>
    <cellStyle name="Normal 6 12 2 2 2 2 5" xfId="28762"/>
    <cellStyle name="Normal 6 12 2 2 2 2 6" xfId="28763"/>
    <cellStyle name="Normal 6 12 2 2 2 3" xfId="28764"/>
    <cellStyle name="Normal 6 12 2 2 2 4" xfId="28765"/>
    <cellStyle name="Normal 6 12 2 2 2 5" xfId="28766"/>
    <cellStyle name="Normal 6 12 2 2 2 6" xfId="28767"/>
    <cellStyle name="Normal 6 12 2 2 3" xfId="28768"/>
    <cellStyle name="Normal 6 12 2 2 4" xfId="28769"/>
    <cellStyle name="Normal 6 12 2 2 5" xfId="28770"/>
    <cellStyle name="Normal 6 12 2 2 6" xfId="28771"/>
    <cellStyle name="Normal 6 12 2 2 7" xfId="28772"/>
    <cellStyle name="Normal 6 12 2 3" xfId="28773"/>
    <cellStyle name="Normal 6 12 2 4" xfId="28774"/>
    <cellStyle name="Normal 6 12 2 5" xfId="28775"/>
    <cellStyle name="Normal 6 12 2 6" xfId="28776"/>
    <cellStyle name="Normal 6 12 2 7" xfId="28777"/>
    <cellStyle name="Normal 6 12 2 8" xfId="28778"/>
    <cellStyle name="Normal 6 12 3" xfId="28779"/>
    <cellStyle name="Normal 6 12 4" xfId="28780"/>
    <cellStyle name="Normal 6 12 5" xfId="28781"/>
    <cellStyle name="Normal 6 12 6" xfId="28782"/>
    <cellStyle name="Normal 6 12 7" xfId="28783"/>
    <cellStyle name="Normal 6 12 8" xfId="28784"/>
    <cellStyle name="Normal 6 12 8 2" xfId="28785"/>
    <cellStyle name="Normal 6 12 9" xfId="28786"/>
    <cellStyle name="Normal 6 120" xfId="28787"/>
    <cellStyle name="Normal 6 121" xfId="28788"/>
    <cellStyle name="Normal 6 122" xfId="28789"/>
    <cellStyle name="Normal 6 123" xfId="28790"/>
    <cellStyle name="Normal 6 124" xfId="28791"/>
    <cellStyle name="Normal 6 125" xfId="28792"/>
    <cellStyle name="Normal 6 126" xfId="28793"/>
    <cellStyle name="Normal 6 127" xfId="28794"/>
    <cellStyle name="Normal 6 128" xfId="28795"/>
    <cellStyle name="Normal 6 129" xfId="28796"/>
    <cellStyle name="Normal 6 13" xfId="28797"/>
    <cellStyle name="Normal 6 13 10" xfId="28798"/>
    <cellStyle name="Normal 6 13 11" xfId="28799"/>
    <cellStyle name="Normal 6 13 12" xfId="28800"/>
    <cellStyle name="Normal 6 13 13" xfId="28801"/>
    <cellStyle name="Normal 6 13 2" xfId="28802"/>
    <cellStyle name="Normal 6 13 2 2" xfId="28803"/>
    <cellStyle name="Normal 6 13 2 2 2" xfId="28804"/>
    <cellStyle name="Normal 6 13 2 2 2 2" xfId="28805"/>
    <cellStyle name="Normal 6 13 2 2 2 2 2" xfId="28806"/>
    <cellStyle name="Normal 6 13 2 2 2 2 3" xfId="28807"/>
    <cellStyle name="Normal 6 13 2 2 2 2 4" xfId="28808"/>
    <cellStyle name="Normal 6 13 2 2 2 2 5" xfId="28809"/>
    <cellStyle name="Normal 6 13 2 2 2 2 6" xfId="28810"/>
    <cellStyle name="Normal 6 13 2 2 2 3" xfId="28811"/>
    <cellStyle name="Normal 6 13 2 2 2 4" xfId="28812"/>
    <cellStyle name="Normal 6 13 2 2 2 5" xfId="28813"/>
    <cellStyle name="Normal 6 13 2 2 2 6" xfId="28814"/>
    <cellStyle name="Normal 6 13 2 2 3" xfId="28815"/>
    <cellStyle name="Normal 6 13 2 2 4" xfId="28816"/>
    <cellStyle name="Normal 6 13 2 2 5" xfId="28817"/>
    <cellStyle name="Normal 6 13 2 2 6" xfId="28818"/>
    <cellStyle name="Normal 6 13 2 2 7" xfId="28819"/>
    <cellStyle name="Normal 6 13 2 3" xfId="28820"/>
    <cellStyle name="Normal 6 13 2 4" xfId="28821"/>
    <cellStyle name="Normal 6 13 2 5" xfId="28822"/>
    <cellStyle name="Normal 6 13 2 6" xfId="28823"/>
    <cellStyle name="Normal 6 13 2 7" xfId="28824"/>
    <cellStyle name="Normal 6 13 2 8" xfId="28825"/>
    <cellStyle name="Normal 6 13 3" xfId="28826"/>
    <cellStyle name="Normal 6 13 4" xfId="28827"/>
    <cellStyle name="Normal 6 13 5" xfId="28828"/>
    <cellStyle name="Normal 6 13 6" xfId="28829"/>
    <cellStyle name="Normal 6 13 7" xfId="28830"/>
    <cellStyle name="Normal 6 13 8" xfId="28831"/>
    <cellStyle name="Normal 6 13 8 2" xfId="28832"/>
    <cellStyle name="Normal 6 13 9" xfId="28833"/>
    <cellStyle name="Normal 6 130" xfId="28834"/>
    <cellStyle name="Normal 6 131" xfId="28835"/>
    <cellStyle name="Normal 6 132" xfId="28836"/>
    <cellStyle name="Normal 6 133" xfId="28837"/>
    <cellStyle name="Normal 6 134" xfId="28838"/>
    <cellStyle name="Normal 6 135" xfId="28839"/>
    <cellStyle name="Normal 6 136" xfId="28840"/>
    <cellStyle name="Normal 6 137" xfId="28841"/>
    <cellStyle name="Normal 6 138" xfId="28842"/>
    <cellStyle name="Normal 6 139" xfId="28843"/>
    <cellStyle name="Normal 6 14" xfId="28844"/>
    <cellStyle name="Normal 6 14 10" xfId="28845"/>
    <cellStyle name="Normal 6 14 11" xfId="28846"/>
    <cellStyle name="Normal 6 14 12" xfId="28847"/>
    <cellStyle name="Normal 6 14 13" xfId="28848"/>
    <cellStyle name="Normal 6 14 2" xfId="28849"/>
    <cellStyle name="Normal 6 14 2 2" xfId="28850"/>
    <cellStyle name="Normal 6 14 2 2 2" xfId="28851"/>
    <cellStyle name="Normal 6 14 2 2 2 2" xfId="28852"/>
    <cellStyle name="Normal 6 14 2 2 2 2 2" xfId="28853"/>
    <cellStyle name="Normal 6 14 2 2 2 2 3" xfId="28854"/>
    <cellStyle name="Normal 6 14 2 2 2 2 4" xfId="28855"/>
    <cellStyle name="Normal 6 14 2 2 2 2 5" xfId="28856"/>
    <cellStyle name="Normal 6 14 2 2 2 2 6" xfId="28857"/>
    <cellStyle name="Normal 6 14 2 2 2 3" xfId="28858"/>
    <cellStyle name="Normal 6 14 2 2 2 4" xfId="28859"/>
    <cellStyle name="Normal 6 14 2 2 2 5" xfId="28860"/>
    <cellStyle name="Normal 6 14 2 2 2 6" xfId="28861"/>
    <cellStyle name="Normal 6 14 2 2 3" xfId="28862"/>
    <cellStyle name="Normal 6 14 2 2 4" xfId="28863"/>
    <cellStyle name="Normal 6 14 2 2 5" xfId="28864"/>
    <cellStyle name="Normal 6 14 2 2 6" xfId="28865"/>
    <cellStyle name="Normal 6 14 2 2 7" xfId="28866"/>
    <cellStyle name="Normal 6 14 2 3" xfId="28867"/>
    <cellStyle name="Normal 6 14 2 4" xfId="28868"/>
    <cellStyle name="Normal 6 14 2 5" xfId="28869"/>
    <cellStyle name="Normal 6 14 2 6" xfId="28870"/>
    <cellStyle name="Normal 6 14 2 7" xfId="28871"/>
    <cellStyle name="Normal 6 14 2 8" xfId="28872"/>
    <cellStyle name="Normal 6 14 3" xfId="28873"/>
    <cellStyle name="Normal 6 14 4" xfId="28874"/>
    <cellStyle name="Normal 6 14 5" xfId="28875"/>
    <cellStyle name="Normal 6 14 6" xfId="28876"/>
    <cellStyle name="Normal 6 14 7" xfId="28877"/>
    <cellStyle name="Normal 6 14 8" xfId="28878"/>
    <cellStyle name="Normal 6 14 8 2" xfId="28879"/>
    <cellStyle name="Normal 6 14 9" xfId="28880"/>
    <cellStyle name="Normal 6 140" xfId="28881"/>
    <cellStyle name="Normal 6 141" xfId="28882"/>
    <cellStyle name="Normal 6 142" xfId="28883"/>
    <cellStyle name="Normal 6 143" xfId="28884"/>
    <cellStyle name="Normal 6 144" xfId="28885"/>
    <cellStyle name="Normal 6 15" xfId="28886"/>
    <cellStyle name="Normal 6 15 10" xfId="28887"/>
    <cellStyle name="Normal 6 15 11" xfId="28888"/>
    <cellStyle name="Normal 6 15 12" xfId="28889"/>
    <cellStyle name="Normal 6 15 13" xfId="28890"/>
    <cellStyle name="Normal 6 15 2" xfId="28891"/>
    <cellStyle name="Normal 6 15 2 2" xfId="28892"/>
    <cellStyle name="Normal 6 15 2 2 2" xfId="28893"/>
    <cellStyle name="Normal 6 15 2 2 2 2" xfId="28894"/>
    <cellStyle name="Normal 6 15 2 2 2 2 2" xfId="28895"/>
    <cellStyle name="Normal 6 15 2 2 2 2 3" xfId="28896"/>
    <cellStyle name="Normal 6 15 2 2 2 2 4" xfId="28897"/>
    <cellStyle name="Normal 6 15 2 2 2 2 5" xfId="28898"/>
    <cellStyle name="Normal 6 15 2 2 2 2 6" xfId="28899"/>
    <cellStyle name="Normal 6 15 2 2 2 3" xfId="28900"/>
    <cellStyle name="Normal 6 15 2 2 2 4" xfId="28901"/>
    <cellStyle name="Normal 6 15 2 2 2 5" xfId="28902"/>
    <cellStyle name="Normal 6 15 2 2 2 6" xfId="28903"/>
    <cellStyle name="Normal 6 15 2 2 3" xfId="28904"/>
    <cellStyle name="Normal 6 15 2 2 4" xfId="28905"/>
    <cellStyle name="Normal 6 15 2 2 5" xfId="28906"/>
    <cellStyle name="Normal 6 15 2 2 6" xfId="28907"/>
    <cellStyle name="Normal 6 15 2 2 7" xfId="28908"/>
    <cellStyle name="Normal 6 15 2 3" xfId="28909"/>
    <cellStyle name="Normal 6 15 2 4" xfId="28910"/>
    <cellStyle name="Normal 6 15 2 5" xfId="28911"/>
    <cellStyle name="Normal 6 15 2 6" xfId="28912"/>
    <cellStyle name="Normal 6 15 2 7" xfId="28913"/>
    <cellStyle name="Normal 6 15 2 8" xfId="28914"/>
    <cellStyle name="Normal 6 15 3" xfId="28915"/>
    <cellStyle name="Normal 6 15 4" xfId="28916"/>
    <cellStyle name="Normal 6 15 5" xfId="28917"/>
    <cellStyle name="Normal 6 15 6" xfId="28918"/>
    <cellStyle name="Normal 6 15 7" xfId="28919"/>
    <cellStyle name="Normal 6 15 8" xfId="28920"/>
    <cellStyle name="Normal 6 15 8 2" xfId="28921"/>
    <cellStyle name="Normal 6 15 9" xfId="28922"/>
    <cellStyle name="Normal 6 16" xfId="28923"/>
    <cellStyle name="Normal 6 16 10" xfId="28924"/>
    <cellStyle name="Normal 6 16 11" xfId="28925"/>
    <cellStyle name="Normal 6 16 12" xfId="28926"/>
    <cellStyle name="Normal 6 16 13" xfId="28927"/>
    <cellStyle name="Normal 6 16 2" xfId="28928"/>
    <cellStyle name="Normal 6 16 2 2" xfId="28929"/>
    <cellStyle name="Normal 6 16 2 2 2" xfId="28930"/>
    <cellStyle name="Normal 6 16 2 2 2 2" xfId="28931"/>
    <cellStyle name="Normal 6 16 2 2 2 2 2" xfId="28932"/>
    <cellStyle name="Normal 6 16 2 2 2 2 3" xfId="28933"/>
    <cellStyle name="Normal 6 16 2 2 2 2 4" xfId="28934"/>
    <cellStyle name="Normal 6 16 2 2 2 2 5" xfId="28935"/>
    <cellStyle name="Normal 6 16 2 2 2 2 6" xfId="28936"/>
    <cellStyle name="Normal 6 16 2 2 2 3" xfId="28937"/>
    <cellStyle name="Normal 6 16 2 2 2 4" xfId="28938"/>
    <cellStyle name="Normal 6 16 2 2 2 5" xfId="28939"/>
    <cellStyle name="Normal 6 16 2 2 2 6" xfId="28940"/>
    <cellStyle name="Normal 6 16 2 2 3" xfId="28941"/>
    <cellStyle name="Normal 6 16 2 2 4" xfId="28942"/>
    <cellStyle name="Normal 6 16 2 2 5" xfId="28943"/>
    <cellStyle name="Normal 6 16 2 2 6" xfId="28944"/>
    <cellStyle name="Normal 6 16 2 2 7" xfId="28945"/>
    <cellStyle name="Normal 6 16 2 3" xfId="28946"/>
    <cellStyle name="Normal 6 16 2 4" xfId="28947"/>
    <cellStyle name="Normal 6 16 2 5" xfId="28948"/>
    <cellStyle name="Normal 6 16 2 6" xfId="28949"/>
    <cellStyle name="Normal 6 16 2 7" xfId="28950"/>
    <cellStyle name="Normal 6 16 2 8" xfId="28951"/>
    <cellStyle name="Normal 6 16 3" xfId="28952"/>
    <cellStyle name="Normal 6 16 4" xfId="28953"/>
    <cellStyle name="Normal 6 16 5" xfId="28954"/>
    <cellStyle name="Normal 6 16 6" xfId="28955"/>
    <cellStyle name="Normal 6 16 7" xfId="28956"/>
    <cellStyle name="Normal 6 16 8" xfId="28957"/>
    <cellStyle name="Normal 6 16 8 2" xfId="28958"/>
    <cellStyle name="Normal 6 16 9" xfId="28959"/>
    <cellStyle name="Normal 6 17" xfId="28960"/>
    <cellStyle name="Normal 6 17 10" xfId="28961"/>
    <cellStyle name="Normal 6 17 11" xfId="28962"/>
    <cellStyle name="Normal 6 17 12" xfId="28963"/>
    <cellStyle name="Normal 6 17 13" xfId="28964"/>
    <cellStyle name="Normal 6 17 2" xfId="28965"/>
    <cellStyle name="Normal 6 17 2 2" xfId="28966"/>
    <cellStyle name="Normal 6 17 2 2 2" xfId="28967"/>
    <cellStyle name="Normal 6 17 2 2 2 2" xfId="28968"/>
    <cellStyle name="Normal 6 17 2 2 2 2 2" xfId="28969"/>
    <cellStyle name="Normal 6 17 2 2 2 2 3" xfId="28970"/>
    <cellStyle name="Normal 6 17 2 2 2 2 4" xfId="28971"/>
    <cellStyle name="Normal 6 17 2 2 2 2 5" xfId="28972"/>
    <cellStyle name="Normal 6 17 2 2 2 2 6" xfId="28973"/>
    <cellStyle name="Normal 6 17 2 2 2 3" xfId="28974"/>
    <cellStyle name="Normal 6 17 2 2 2 4" xfId="28975"/>
    <cellStyle name="Normal 6 17 2 2 2 5" xfId="28976"/>
    <cellStyle name="Normal 6 17 2 2 2 6" xfId="28977"/>
    <cellStyle name="Normal 6 17 2 2 3" xfId="28978"/>
    <cellStyle name="Normal 6 17 2 2 4" xfId="28979"/>
    <cellStyle name="Normal 6 17 2 2 5" xfId="28980"/>
    <cellStyle name="Normal 6 17 2 2 6" xfId="28981"/>
    <cellStyle name="Normal 6 17 2 2 7" xfId="28982"/>
    <cellStyle name="Normal 6 17 2 3" xfId="28983"/>
    <cellStyle name="Normal 6 17 2 4" xfId="28984"/>
    <cellStyle name="Normal 6 17 2 5" xfId="28985"/>
    <cellStyle name="Normal 6 17 2 6" xfId="28986"/>
    <cellStyle name="Normal 6 17 2 7" xfId="28987"/>
    <cellStyle name="Normal 6 17 2 8" xfId="28988"/>
    <cellStyle name="Normal 6 17 3" xfId="28989"/>
    <cellStyle name="Normal 6 17 4" xfId="28990"/>
    <cellStyle name="Normal 6 17 5" xfId="28991"/>
    <cellStyle name="Normal 6 17 6" xfId="28992"/>
    <cellStyle name="Normal 6 17 7" xfId="28993"/>
    <cellStyle name="Normal 6 17 8" xfId="28994"/>
    <cellStyle name="Normal 6 17 8 2" xfId="28995"/>
    <cellStyle name="Normal 6 17 9" xfId="28996"/>
    <cellStyle name="Normal 6 18" xfId="28997"/>
    <cellStyle name="Normal 6 18 10" xfId="28998"/>
    <cellStyle name="Normal 6 18 11" xfId="28999"/>
    <cellStyle name="Normal 6 18 12" xfId="29000"/>
    <cellStyle name="Normal 6 18 13" xfId="29001"/>
    <cellStyle name="Normal 6 18 2" xfId="29002"/>
    <cellStyle name="Normal 6 18 2 2" xfId="29003"/>
    <cellStyle name="Normal 6 18 2 2 2" xfId="29004"/>
    <cellStyle name="Normal 6 18 2 2 2 2" xfId="29005"/>
    <cellStyle name="Normal 6 18 2 2 2 2 2" xfId="29006"/>
    <cellStyle name="Normal 6 18 2 2 2 2 3" xfId="29007"/>
    <cellStyle name="Normal 6 18 2 2 2 2 4" xfId="29008"/>
    <cellStyle name="Normal 6 18 2 2 2 2 5" xfId="29009"/>
    <cellStyle name="Normal 6 18 2 2 2 2 6" xfId="29010"/>
    <cellStyle name="Normal 6 18 2 2 2 3" xfId="29011"/>
    <cellStyle name="Normal 6 18 2 2 2 4" xfId="29012"/>
    <cellStyle name="Normal 6 18 2 2 2 5" xfId="29013"/>
    <cellStyle name="Normal 6 18 2 2 2 6" xfId="29014"/>
    <cellStyle name="Normal 6 18 2 2 3" xfId="29015"/>
    <cellStyle name="Normal 6 18 2 2 4" xfId="29016"/>
    <cellStyle name="Normal 6 18 2 2 5" xfId="29017"/>
    <cellStyle name="Normal 6 18 2 2 6" xfId="29018"/>
    <cellStyle name="Normal 6 18 2 2 7" xfId="29019"/>
    <cellStyle name="Normal 6 18 2 3" xfId="29020"/>
    <cellStyle name="Normal 6 18 2 4" xfId="29021"/>
    <cellStyle name="Normal 6 18 2 5" xfId="29022"/>
    <cellStyle name="Normal 6 18 2 6" xfId="29023"/>
    <cellStyle name="Normal 6 18 2 7" xfId="29024"/>
    <cellStyle name="Normal 6 18 2 8" xfId="29025"/>
    <cellStyle name="Normal 6 18 3" xfId="29026"/>
    <cellStyle name="Normal 6 18 4" xfId="29027"/>
    <cellStyle name="Normal 6 18 5" xfId="29028"/>
    <cellStyle name="Normal 6 18 6" xfId="29029"/>
    <cellStyle name="Normal 6 18 7" xfId="29030"/>
    <cellStyle name="Normal 6 18 8" xfId="29031"/>
    <cellStyle name="Normal 6 18 8 2" xfId="29032"/>
    <cellStyle name="Normal 6 18 9" xfId="29033"/>
    <cellStyle name="Normal 6 19" xfId="29034"/>
    <cellStyle name="Normal 6 19 10" xfId="29035"/>
    <cellStyle name="Normal 6 19 11" xfId="29036"/>
    <cellStyle name="Normal 6 19 12" xfId="29037"/>
    <cellStyle name="Normal 6 19 13" xfId="29038"/>
    <cellStyle name="Normal 6 19 2" xfId="29039"/>
    <cellStyle name="Normal 6 19 2 2" xfId="29040"/>
    <cellStyle name="Normal 6 19 2 2 2" xfId="29041"/>
    <cellStyle name="Normal 6 19 2 2 2 2" xfId="29042"/>
    <cellStyle name="Normal 6 19 2 2 2 2 2" xfId="29043"/>
    <cellStyle name="Normal 6 19 2 2 2 2 3" xfId="29044"/>
    <cellStyle name="Normal 6 19 2 2 2 2 4" xfId="29045"/>
    <cellStyle name="Normal 6 19 2 2 2 2 5" xfId="29046"/>
    <cellStyle name="Normal 6 19 2 2 2 2 6" xfId="29047"/>
    <cellStyle name="Normal 6 19 2 2 2 3" xfId="29048"/>
    <cellStyle name="Normal 6 19 2 2 2 4" xfId="29049"/>
    <cellStyle name="Normal 6 19 2 2 2 5" xfId="29050"/>
    <cellStyle name="Normal 6 19 2 2 2 6" xfId="29051"/>
    <cellStyle name="Normal 6 19 2 2 3" xfId="29052"/>
    <cellStyle name="Normal 6 19 2 2 4" xfId="29053"/>
    <cellStyle name="Normal 6 19 2 2 5" xfId="29054"/>
    <cellStyle name="Normal 6 19 2 2 6" xfId="29055"/>
    <cellStyle name="Normal 6 19 2 2 7" xfId="29056"/>
    <cellStyle name="Normal 6 19 2 3" xfId="29057"/>
    <cellStyle name="Normal 6 19 2 4" xfId="29058"/>
    <cellStyle name="Normal 6 19 2 5" xfId="29059"/>
    <cellStyle name="Normal 6 19 2 6" xfId="29060"/>
    <cellStyle name="Normal 6 19 2 7" xfId="29061"/>
    <cellStyle name="Normal 6 19 2 8" xfId="29062"/>
    <cellStyle name="Normal 6 19 3" xfId="29063"/>
    <cellStyle name="Normal 6 19 4" xfId="29064"/>
    <cellStyle name="Normal 6 19 5" xfId="29065"/>
    <cellStyle name="Normal 6 19 6" xfId="29066"/>
    <cellStyle name="Normal 6 19 7" xfId="29067"/>
    <cellStyle name="Normal 6 19 8" xfId="29068"/>
    <cellStyle name="Normal 6 19 8 2" xfId="29069"/>
    <cellStyle name="Normal 6 19 9" xfId="29070"/>
    <cellStyle name="Normal 6 2" xfId="301"/>
    <cellStyle name="Normal 6 2 10" xfId="29071"/>
    <cellStyle name="Normal 6 2 10 2" xfId="37020"/>
    <cellStyle name="Normal 6 2 11" xfId="29072"/>
    <cellStyle name="Normal 6 2 11 2" xfId="29073"/>
    <cellStyle name="Normal 6 2 11 2 2" xfId="29074"/>
    <cellStyle name="Normal 6 2 11 2 2 2" xfId="29075"/>
    <cellStyle name="Normal 6 2 11 2 2 2 2" xfId="29076"/>
    <cellStyle name="Normal 6 2 11 2 2 2 3" xfId="29077"/>
    <cellStyle name="Normal 6 2 11 2 2 2 4" xfId="29078"/>
    <cellStyle name="Normal 6 2 11 2 2 2 5" xfId="29079"/>
    <cellStyle name="Normal 6 2 11 2 2 2 6" xfId="29080"/>
    <cellStyle name="Normal 6 2 11 2 2 3" xfId="29081"/>
    <cellStyle name="Normal 6 2 11 2 2 4" xfId="29082"/>
    <cellStyle name="Normal 6 2 11 2 2 5" xfId="29083"/>
    <cellStyle name="Normal 6 2 11 2 2 6" xfId="29084"/>
    <cellStyle name="Normal 6 2 11 2 3" xfId="29085"/>
    <cellStyle name="Normal 6 2 11 2 4" xfId="29086"/>
    <cellStyle name="Normal 6 2 11 2 5" xfId="29087"/>
    <cellStyle name="Normal 6 2 11 2 6" xfId="29088"/>
    <cellStyle name="Normal 6 2 11 2 7" xfId="29089"/>
    <cellStyle name="Normal 6 2 11 3" xfId="29090"/>
    <cellStyle name="Normal 6 2 11 4" xfId="29091"/>
    <cellStyle name="Normal 6 2 11 5" xfId="29092"/>
    <cellStyle name="Normal 6 2 11 6" xfId="29093"/>
    <cellStyle name="Normal 6 2 11 7" xfId="29094"/>
    <cellStyle name="Normal 6 2 11 8" xfId="36514"/>
    <cellStyle name="Normal 6 2 12" xfId="29095"/>
    <cellStyle name="Normal 6 2 12 2" xfId="29096"/>
    <cellStyle name="Normal 6 2 12 2 2" xfId="29097"/>
    <cellStyle name="Normal 6 2 12 2 3" xfId="29098"/>
    <cellStyle name="Normal 6 2 12 2 4" xfId="29099"/>
    <cellStyle name="Normal 6 2 12 2 5" xfId="29100"/>
    <cellStyle name="Normal 6 2 12 2 6" xfId="29101"/>
    <cellStyle name="Normal 6 2 12 3" xfId="29102"/>
    <cellStyle name="Normal 6 2 12 4" xfId="29103"/>
    <cellStyle name="Normal 6 2 12 5" xfId="29104"/>
    <cellStyle name="Normal 6 2 12 6" xfId="29105"/>
    <cellStyle name="Normal 6 2 13" xfId="29106"/>
    <cellStyle name="Normal 6 2 14" xfId="29107"/>
    <cellStyle name="Normal 6 2 15" xfId="29108"/>
    <cellStyle name="Normal 6 2 16" xfId="29109"/>
    <cellStyle name="Normal 6 2 17" xfId="29110"/>
    <cellStyle name="Normal 6 2 18" xfId="29111"/>
    <cellStyle name="Normal 6 2 19" xfId="29112"/>
    <cellStyle name="Normal 6 2 2" xfId="604"/>
    <cellStyle name="Normal 6 2 2 10" xfId="29113"/>
    <cellStyle name="Normal 6 2 2 11" xfId="29114"/>
    <cellStyle name="Normal 6 2 2 12" xfId="29115"/>
    <cellStyle name="Normal 6 2 2 13" xfId="29116"/>
    <cellStyle name="Normal 6 2 2 14" xfId="29117"/>
    <cellStyle name="Normal 6 2 2 15" xfId="29118"/>
    <cellStyle name="Normal 6 2 2 16" xfId="29119"/>
    <cellStyle name="Normal 6 2 2 17" xfId="29120"/>
    <cellStyle name="Normal 6 2 2 18" xfId="29121"/>
    <cellStyle name="Normal 6 2 2 19" xfId="29122"/>
    <cellStyle name="Normal 6 2 2 2" xfId="2566"/>
    <cellStyle name="Normal 6 2 2 2 10" xfId="29124"/>
    <cellStyle name="Normal 6 2 2 2 11" xfId="29125"/>
    <cellStyle name="Normal 6 2 2 2 12" xfId="29126"/>
    <cellStyle name="Normal 6 2 2 2 13" xfId="29127"/>
    <cellStyle name="Normal 6 2 2 2 14" xfId="29128"/>
    <cellStyle name="Normal 6 2 2 2 15" xfId="29129"/>
    <cellStyle name="Normal 6 2 2 2 16" xfId="29130"/>
    <cellStyle name="Normal 6 2 2 2 17" xfId="29131"/>
    <cellStyle name="Normal 6 2 2 2 18" xfId="29132"/>
    <cellStyle name="Normal 6 2 2 2 19" xfId="29133"/>
    <cellStyle name="Normal 6 2 2 2 2" xfId="29134"/>
    <cellStyle name="Normal 6 2 2 2 2 10" xfId="29135"/>
    <cellStyle name="Normal 6 2 2 2 2 11" xfId="29136"/>
    <cellStyle name="Normal 6 2 2 2 2 12" xfId="29137"/>
    <cellStyle name="Normal 6 2 2 2 2 13" xfId="29138"/>
    <cellStyle name="Normal 6 2 2 2 2 14" xfId="29139"/>
    <cellStyle name="Normal 6 2 2 2 2 15" xfId="29140"/>
    <cellStyle name="Normal 6 2 2 2 2 16" xfId="29141"/>
    <cellStyle name="Normal 6 2 2 2 2 17" xfId="29142"/>
    <cellStyle name="Normal 6 2 2 2 2 18" xfId="29143"/>
    <cellStyle name="Normal 6 2 2 2 2 19" xfId="29144"/>
    <cellStyle name="Normal 6 2 2 2 2 2" xfId="29145"/>
    <cellStyle name="Normal 6 2 2 2 2 2 10" xfId="29146"/>
    <cellStyle name="Normal 6 2 2 2 2 2 11" xfId="29147"/>
    <cellStyle name="Normal 6 2 2 2 2 2 12" xfId="29148"/>
    <cellStyle name="Normal 6 2 2 2 2 2 13" xfId="29149"/>
    <cellStyle name="Normal 6 2 2 2 2 2 14" xfId="29150"/>
    <cellStyle name="Normal 6 2 2 2 2 2 15" xfId="29151"/>
    <cellStyle name="Normal 6 2 2 2 2 2 16" xfId="29152"/>
    <cellStyle name="Normal 6 2 2 2 2 2 17" xfId="29153"/>
    <cellStyle name="Normal 6 2 2 2 2 2 18" xfId="29154"/>
    <cellStyle name="Normal 6 2 2 2 2 2 19" xfId="29155"/>
    <cellStyle name="Normal 6 2 2 2 2 2 2" xfId="29156"/>
    <cellStyle name="Normal 6 2 2 2 2 2 2 2" xfId="29157"/>
    <cellStyle name="Normal 6 2 2 2 2 2 20" xfId="29158"/>
    <cellStyle name="Normal 6 2 2 2 2 2 21" xfId="29159"/>
    <cellStyle name="Normal 6 2 2 2 2 2 22" xfId="29160"/>
    <cellStyle name="Normal 6 2 2 2 2 2 23" xfId="29161"/>
    <cellStyle name="Normal 6 2 2 2 2 2 24" xfId="29162"/>
    <cellStyle name="Normal 6 2 2 2 2 2 25" xfId="29163"/>
    <cellStyle name="Normal 6 2 2 2 2 2 26" xfId="29164"/>
    <cellStyle name="Normal 6 2 2 2 2 2 3" xfId="29165"/>
    <cellStyle name="Normal 6 2 2 2 2 2 4" xfId="29166"/>
    <cellStyle name="Normal 6 2 2 2 2 2 5" xfId="29167"/>
    <cellStyle name="Normal 6 2 2 2 2 2 6" xfId="29168"/>
    <cellStyle name="Normal 6 2 2 2 2 2 7" xfId="29169"/>
    <cellStyle name="Normal 6 2 2 2 2 2 8" xfId="29170"/>
    <cellStyle name="Normal 6 2 2 2 2 2 9" xfId="29171"/>
    <cellStyle name="Normal 6 2 2 2 2 20" xfId="29172"/>
    <cellStyle name="Normal 6 2 2 2 2 21" xfId="29173"/>
    <cellStyle name="Normal 6 2 2 2 2 22" xfId="29174"/>
    <cellStyle name="Normal 6 2 2 2 2 23" xfId="29175"/>
    <cellStyle name="Normal 6 2 2 2 2 24" xfId="29176"/>
    <cellStyle name="Normal 6 2 2 2 2 25" xfId="29177"/>
    <cellStyle name="Normal 6 2 2 2 2 26" xfId="29178"/>
    <cellStyle name="Normal 6 2 2 2 2 27" xfId="29179"/>
    <cellStyle name="Normal 6 2 2 2 2 3" xfId="29180"/>
    <cellStyle name="Normal 6 2 2 2 2 4" xfId="29181"/>
    <cellStyle name="Normal 6 2 2 2 2 5" xfId="29182"/>
    <cellStyle name="Normal 6 2 2 2 2 6" xfId="29183"/>
    <cellStyle name="Normal 6 2 2 2 2 7" xfId="29184"/>
    <cellStyle name="Normal 6 2 2 2 2 8" xfId="29185"/>
    <cellStyle name="Normal 6 2 2 2 2 9" xfId="29186"/>
    <cellStyle name="Normal 6 2 2 2 20" xfId="29187"/>
    <cellStyle name="Normal 6 2 2 2 21" xfId="29188"/>
    <cellStyle name="Normal 6 2 2 2 22" xfId="29189"/>
    <cellStyle name="Normal 6 2 2 2 23" xfId="29190"/>
    <cellStyle name="Normal 6 2 2 2 24" xfId="29191"/>
    <cellStyle name="Normal 6 2 2 2 25" xfId="29192"/>
    <cellStyle name="Normal 6 2 2 2 26" xfId="29193"/>
    <cellStyle name="Normal 6 2 2 2 27" xfId="29194"/>
    <cellStyle name="Normal 6 2 2 2 28" xfId="29195"/>
    <cellStyle name="Normal 6 2 2 2 29" xfId="29196"/>
    <cellStyle name="Normal 6 2 2 2 3" xfId="29197"/>
    <cellStyle name="Normal 6 2 2 2 30" xfId="29198"/>
    <cellStyle name="Normal 6 2 2 2 31" xfId="29199"/>
    <cellStyle name="Normal 6 2 2 2 32" xfId="29200"/>
    <cellStyle name="Normal 6 2 2 2 33" xfId="29201"/>
    <cellStyle name="Normal 6 2 2 2 34" xfId="29202"/>
    <cellStyle name="Normal 6 2 2 2 35" xfId="29203"/>
    <cellStyle name="Normal 6 2 2 2 36" xfId="29204"/>
    <cellStyle name="Normal 6 2 2 2 37" xfId="29205"/>
    <cellStyle name="Normal 6 2 2 2 38" xfId="29123"/>
    <cellStyle name="Normal 6 2 2 2 39" xfId="48442"/>
    <cellStyle name="Normal 6 2 2 2 4" xfId="29206"/>
    <cellStyle name="Normal 6 2 2 2 5" xfId="29207"/>
    <cellStyle name="Normal 6 2 2 2 6" xfId="29208"/>
    <cellStyle name="Normal 6 2 2 2 7" xfId="29209"/>
    <cellStyle name="Normal 6 2 2 2 8" xfId="29210"/>
    <cellStyle name="Normal 6 2 2 2 9" xfId="29211"/>
    <cellStyle name="Normal 6 2 2 20" xfId="29212"/>
    <cellStyle name="Normal 6 2 2 21" xfId="29213"/>
    <cellStyle name="Normal 6 2 2 22" xfId="29214"/>
    <cellStyle name="Normal 6 2 2 23" xfId="29215"/>
    <cellStyle name="Normal 6 2 2 24" xfId="29216"/>
    <cellStyle name="Normal 6 2 2 25" xfId="29217"/>
    <cellStyle name="Normal 6 2 2 26" xfId="29218"/>
    <cellStyle name="Normal 6 2 2 27" xfId="29219"/>
    <cellStyle name="Normal 6 2 2 28" xfId="29220"/>
    <cellStyle name="Normal 6 2 2 29" xfId="29221"/>
    <cellStyle name="Normal 6 2 2 3" xfId="29222"/>
    <cellStyle name="Normal 6 2 2 3 10" xfId="29223"/>
    <cellStyle name="Normal 6 2 2 3 11" xfId="29224"/>
    <cellStyle name="Normal 6 2 2 3 12" xfId="29225"/>
    <cellStyle name="Normal 6 2 2 3 13" xfId="29226"/>
    <cellStyle name="Normal 6 2 2 3 14" xfId="48380"/>
    <cellStyle name="Normal 6 2 2 3 2" xfId="29227"/>
    <cellStyle name="Normal 6 2 2 3 2 10" xfId="29228"/>
    <cellStyle name="Normal 6 2 2 3 2 11" xfId="29229"/>
    <cellStyle name="Normal 6 2 2 3 2 12" xfId="29230"/>
    <cellStyle name="Normal 6 2 2 3 2 13" xfId="29231"/>
    <cellStyle name="Normal 6 2 2 3 2 2" xfId="29232"/>
    <cellStyle name="Normal 6 2 2 3 2 3" xfId="29233"/>
    <cellStyle name="Normal 6 2 2 3 2 4" xfId="29234"/>
    <cellStyle name="Normal 6 2 2 3 2 5" xfId="29235"/>
    <cellStyle name="Normal 6 2 2 3 2 6" xfId="29236"/>
    <cellStyle name="Normal 6 2 2 3 2 7" xfId="29237"/>
    <cellStyle name="Normal 6 2 2 3 2 8" xfId="29238"/>
    <cellStyle name="Normal 6 2 2 3 2 9" xfId="29239"/>
    <cellStyle name="Normal 6 2 2 3 3" xfId="29240"/>
    <cellStyle name="Normal 6 2 2 3 4" xfId="29241"/>
    <cellStyle name="Normal 6 2 2 3 5" xfId="29242"/>
    <cellStyle name="Normal 6 2 2 3 6" xfId="29243"/>
    <cellStyle name="Normal 6 2 2 3 7" xfId="29244"/>
    <cellStyle name="Normal 6 2 2 3 8" xfId="29245"/>
    <cellStyle name="Normal 6 2 2 3 9" xfId="29246"/>
    <cellStyle name="Normal 6 2 2 30" xfId="29247"/>
    <cellStyle name="Normal 6 2 2 31" xfId="29248"/>
    <cellStyle name="Normal 6 2 2 32" xfId="29249"/>
    <cellStyle name="Normal 6 2 2 33" xfId="29250"/>
    <cellStyle name="Normal 6 2 2 34" xfId="29251"/>
    <cellStyle name="Normal 6 2 2 35" xfId="29252"/>
    <cellStyle name="Normal 6 2 2 36" xfId="29253"/>
    <cellStyle name="Normal 6 2 2 37" xfId="29254"/>
    <cellStyle name="Normal 6 2 2 38" xfId="29255"/>
    <cellStyle name="Normal 6 2 2 39" xfId="35543"/>
    <cellStyle name="Normal 6 2 2 4" xfId="29256"/>
    <cellStyle name="Normal 6 2 2 40" xfId="47830"/>
    <cellStyle name="Normal 6 2 2 5" xfId="29257"/>
    <cellStyle name="Normal 6 2 2 6" xfId="29258"/>
    <cellStyle name="Normal 6 2 2 7" xfId="29259"/>
    <cellStyle name="Normal 6 2 2 8" xfId="29260"/>
    <cellStyle name="Normal 6 2 2 9" xfId="29261"/>
    <cellStyle name="Normal 6 2 20" xfId="29262"/>
    <cellStyle name="Normal 6 2 21" xfId="29263"/>
    <cellStyle name="Normal 6 2 22" xfId="29264"/>
    <cellStyle name="Normal 6 2 23" xfId="29265"/>
    <cellStyle name="Normal 6 2 24" xfId="29266"/>
    <cellStyle name="Normal 6 2 25" xfId="29267"/>
    <cellStyle name="Normal 6 2 26" xfId="29268"/>
    <cellStyle name="Normal 6 2 26 10" xfId="29269"/>
    <cellStyle name="Normal 6 2 26 11" xfId="29270"/>
    <cellStyle name="Normal 6 2 26 12" xfId="29271"/>
    <cellStyle name="Normal 6 2 26 13" xfId="29272"/>
    <cellStyle name="Normal 6 2 26 14" xfId="29273"/>
    <cellStyle name="Normal 6 2 26 15" xfId="29274"/>
    <cellStyle name="Normal 6 2 26 16" xfId="29275"/>
    <cellStyle name="Normal 6 2 26 17" xfId="29276"/>
    <cellStyle name="Normal 6 2 26 18" xfId="29277"/>
    <cellStyle name="Normal 6 2 26 19" xfId="29278"/>
    <cellStyle name="Normal 6 2 26 2" xfId="29279"/>
    <cellStyle name="Normal 6 2 26 2 10" xfId="29280"/>
    <cellStyle name="Normal 6 2 26 2 11" xfId="29281"/>
    <cellStyle name="Normal 6 2 26 2 12" xfId="29282"/>
    <cellStyle name="Normal 6 2 26 2 13" xfId="29283"/>
    <cellStyle name="Normal 6 2 26 2 14" xfId="29284"/>
    <cellStyle name="Normal 6 2 26 2 15" xfId="29285"/>
    <cellStyle name="Normal 6 2 26 2 16" xfId="29286"/>
    <cellStyle name="Normal 6 2 26 2 17" xfId="29287"/>
    <cellStyle name="Normal 6 2 26 2 18" xfId="29288"/>
    <cellStyle name="Normal 6 2 26 2 19" xfId="29289"/>
    <cellStyle name="Normal 6 2 26 2 2" xfId="29290"/>
    <cellStyle name="Normal 6 2 26 2 20" xfId="29291"/>
    <cellStyle name="Normal 6 2 26 2 21" xfId="29292"/>
    <cellStyle name="Normal 6 2 26 2 22" xfId="29293"/>
    <cellStyle name="Normal 6 2 26 2 23" xfId="29294"/>
    <cellStyle name="Normal 6 2 26 2 24" xfId="29295"/>
    <cellStyle name="Normal 6 2 26 2 25" xfId="29296"/>
    <cellStyle name="Normal 6 2 26 2 26" xfId="29297"/>
    <cellStyle name="Normal 6 2 26 2 3" xfId="29298"/>
    <cellStyle name="Normal 6 2 26 2 4" xfId="29299"/>
    <cellStyle name="Normal 6 2 26 2 5" xfId="29300"/>
    <cellStyle name="Normal 6 2 26 2 6" xfId="29301"/>
    <cellStyle name="Normal 6 2 26 2 7" xfId="29302"/>
    <cellStyle name="Normal 6 2 26 2 8" xfId="29303"/>
    <cellStyle name="Normal 6 2 26 2 9" xfId="29304"/>
    <cellStyle name="Normal 6 2 26 20" xfId="29305"/>
    <cellStyle name="Normal 6 2 26 21" xfId="29306"/>
    <cellStyle name="Normal 6 2 26 22" xfId="29307"/>
    <cellStyle name="Normal 6 2 26 23" xfId="29308"/>
    <cellStyle name="Normal 6 2 26 24" xfId="29309"/>
    <cellStyle name="Normal 6 2 26 25" xfId="29310"/>
    <cellStyle name="Normal 6 2 26 26" xfId="29311"/>
    <cellStyle name="Normal 6 2 26 3" xfId="29312"/>
    <cellStyle name="Normal 6 2 26 4" xfId="29313"/>
    <cellStyle name="Normal 6 2 26 5" xfId="29314"/>
    <cellStyle name="Normal 6 2 26 6" xfId="29315"/>
    <cellStyle name="Normal 6 2 26 7" xfId="29316"/>
    <cellStyle name="Normal 6 2 26 8" xfId="29317"/>
    <cellStyle name="Normal 6 2 26 9" xfId="29318"/>
    <cellStyle name="Normal 6 2 27" xfId="29319"/>
    <cellStyle name="Normal 6 2 28" xfId="29320"/>
    <cellStyle name="Normal 6 2 29" xfId="29321"/>
    <cellStyle name="Normal 6 2 3" xfId="605"/>
    <cellStyle name="Normal 6 2 3 10" xfId="29322"/>
    <cellStyle name="Normal 6 2 3 11" xfId="29323"/>
    <cellStyle name="Normal 6 2 3 12" xfId="29324"/>
    <cellStyle name="Normal 6 2 3 13" xfId="29325"/>
    <cellStyle name="Normal 6 2 3 14" xfId="29326"/>
    <cellStyle name="Normal 6 2 3 15" xfId="29327"/>
    <cellStyle name="Normal 6 2 3 16" xfId="29328"/>
    <cellStyle name="Normal 6 2 3 17" xfId="29329"/>
    <cellStyle name="Normal 6 2 3 18" xfId="29330"/>
    <cellStyle name="Normal 6 2 3 19" xfId="29331"/>
    <cellStyle name="Normal 6 2 3 2" xfId="29332"/>
    <cellStyle name="Normal 6 2 3 2 2" xfId="45746"/>
    <cellStyle name="Normal 6 2 3 2 2 2" xfId="45747"/>
    <cellStyle name="Normal 6 2 3 2 3" xfId="45748"/>
    <cellStyle name="Normal 6 2 3 2 4" xfId="45749"/>
    <cellStyle name="Normal 6 2 3 2 5" xfId="45745"/>
    <cellStyle name="Normal 6 2 3 20" xfId="29333"/>
    <cellStyle name="Normal 6 2 3 21" xfId="29334"/>
    <cellStyle name="Normal 6 2 3 22" xfId="29335"/>
    <cellStyle name="Normal 6 2 3 23" xfId="29336"/>
    <cellStyle name="Normal 6 2 3 24" xfId="29337"/>
    <cellStyle name="Normal 6 2 3 25" xfId="29338"/>
    <cellStyle name="Normal 6 2 3 26" xfId="29339"/>
    <cellStyle name="Normal 6 2 3 27" xfId="29340"/>
    <cellStyle name="Normal 6 2 3 28" xfId="35619"/>
    <cellStyle name="Normal 6 2 3 29" xfId="45744"/>
    <cellStyle name="Normal 6 2 3 3" xfId="29341"/>
    <cellStyle name="Normal 6 2 3 3 2" xfId="45751"/>
    <cellStyle name="Normal 6 2 3 3 3" xfId="45750"/>
    <cellStyle name="Normal 6 2 3 4" xfId="29342"/>
    <cellStyle name="Normal 6 2 3 4 2" xfId="45752"/>
    <cellStyle name="Normal 6 2 3 5" xfId="29343"/>
    <cellStyle name="Normal 6 2 3 5 2" xfId="45753"/>
    <cellStyle name="Normal 6 2 3 6" xfId="29344"/>
    <cellStyle name="Normal 6 2 3 7" xfId="29345"/>
    <cellStyle name="Normal 6 2 3 8" xfId="29346"/>
    <cellStyle name="Normal 6 2 3 9" xfId="29347"/>
    <cellStyle name="Normal 6 2 30" xfId="29348"/>
    <cellStyle name="Normal 6 2 31" xfId="29349"/>
    <cellStyle name="Normal 6 2 32" xfId="29350"/>
    <cellStyle name="Normal 6 2 33" xfId="29351"/>
    <cellStyle name="Normal 6 2 34" xfId="29352"/>
    <cellStyle name="Normal 6 2 35" xfId="29353"/>
    <cellStyle name="Normal 6 2 36" xfId="29354"/>
    <cellStyle name="Normal 6 2 37" xfId="29355"/>
    <cellStyle name="Normal 6 2 37 10" xfId="29356"/>
    <cellStyle name="Normal 6 2 37 11" xfId="29357"/>
    <cellStyle name="Normal 6 2 37 12" xfId="29358"/>
    <cellStyle name="Normal 6 2 37 13" xfId="29359"/>
    <cellStyle name="Normal 6 2 37 14" xfId="29360"/>
    <cellStyle name="Normal 6 2 37 15" xfId="29361"/>
    <cellStyle name="Normal 6 2 37 16" xfId="29362"/>
    <cellStyle name="Normal 6 2 37 17" xfId="29363"/>
    <cellStyle name="Normal 6 2 37 18" xfId="29364"/>
    <cellStyle name="Normal 6 2 37 19" xfId="29365"/>
    <cellStyle name="Normal 6 2 37 2" xfId="29366"/>
    <cellStyle name="Normal 6 2 37 20" xfId="29367"/>
    <cellStyle name="Normal 6 2 37 21" xfId="29368"/>
    <cellStyle name="Normal 6 2 37 22" xfId="29369"/>
    <cellStyle name="Normal 6 2 37 23" xfId="29370"/>
    <cellStyle name="Normal 6 2 37 24" xfId="29371"/>
    <cellStyle name="Normal 6 2 37 25" xfId="29372"/>
    <cellStyle name="Normal 6 2 37 26" xfId="29373"/>
    <cellStyle name="Normal 6 2 37 3" xfId="29374"/>
    <cellStyle name="Normal 6 2 37 4" xfId="29375"/>
    <cellStyle name="Normal 6 2 37 5" xfId="29376"/>
    <cellStyle name="Normal 6 2 37 6" xfId="29377"/>
    <cellStyle name="Normal 6 2 37 7" xfId="29378"/>
    <cellStyle name="Normal 6 2 37 8" xfId="29379"/>
    <cellStyle name="Normal 6 2 37 9" xfId="29380"/>
    <cellStyle name="Normal 6 2 38" xfId="29381"/>
    <cellStyle name="Normal 6 2 39" xfId="29382"/>
    <cellStyle name="Normal 6 2 4" xfId="2043"/>
    <cellStyle name="Normal 6 2 4 2" xfId="29384"/>
    <cellStyle name="Normal 6 2 4 2 2" xfId="29385"/>
    <cellStyle name="Normal 6 2 4 2 3" xfId="29386"/>
    <cellStyle name="Normal 6 2 4 2 4" xfId="29387"/>
    <cellStyle name="Normal 6 2 4 2 5" xfId="29388"/>
    <cellStyle name="Normal 6 2 4 2 6" xfId="29389"/>
    <cellStyle name="Normal 6 2 4 3" xfId="29390"/>
    <cellStyle name="Normal 6 2 4 4" xfId="29391"/>
    <cellStyle name="Normal 6 2 4 5" xfId="29392"/>
    <cellStyle name="Normal 6 2 4 6" xfId="29393"/>
    <cellStyle name="Normal 6 2 4 7" xfId="29383"/>
    <cellStyle name="Normal 6 2 4 8" xfId="45754"/>
    <cellStyle name="Normal 6 2 40" xfId="29394"/>
    <cellStyle name="Normal 6 2 41" xfId="29395"/>
    <cellStyle name="Normal 6 2 42" xfId="29396"/>
    <cellStyle name="Normal 6 2 43" xfId="29397"/>
    <cellStyle name="Normal 6 2 44" xfId="29398"/>
    <cellStyle name="Normal 6 2 45" xfId="29399"/>
    <cellStyle name="Normal 6 2 46" xfId="29400"/>
    <cellStyle name="Normal 6 2 47" xfId="29401"/>
    <cellStyle name="Normal 6 2 48" xfId="29402"/>
    <cellStyle name="Normal 6 2 49" xfId="29403"/>
    <cellStyle name="Normal 6 2 5" xfId="2044"/>
    <cellStyle name="Normal 6 2 5 2" xfId="29404"/>
    <cellStyle name="Normal 6 2 5 3" xfId="36423"/>
    <cellStyle name="Normal 6 2 5 4" xfId="45755"/>
    <cellStyle name="Normal 6 2 50" xfId="29405"/>
    <cellStyle name="Normal 6 2 51" xfId="29406"/>
    <cellStyle name="Normal 6 2 52" xfId="29407"/>
    <cellStyle name="Normal 6 2 53" xfId="29408"/>
    <cellStyle name="Normal 6 2 54" xfId="29409"/>
    <cellStyle name="Normal 6 2 55" xfId="29410"/>
    <cellStyle name="Normal 6 2 56" xfId="29411"/>
    <cellStyle name="Normal 6 2 57" xfId="29412"/>
    <cellStyle name="Normal 6 2 58" xfId="29413"/>
    <cellStyle name="Normal 6 2 59" xfId="29414"/>
    <cellStyle name="Normal 6 2 6" xfId="29415"/>
    <cellStyle name="Normal 6 2 6 2" xfId="37112"/>
    <cellStyle name="Normal 6 2 60" xfId="29416"/>
    <cellStyle name="Normal 6 2 61" xfId="29417"/>
    <cellStyle name="Normal 6 2 62" xfId="29418"/>
    <cellStyle name="Normal 6 2 63" xfId="29419"/>
    <cellStyle name="Normal 6 2 64" xfId="29420"/>
    <cellStyle name="Normal 6 2 65" xfId="29421"/>
    <cellStyle name="Normal 6 2 66" xfId="29422"/>
    <cellStyle name="Normal 6 2 7" xfId="29423"/>
    <cellStyle name="Normal 6 2 7 2" xfId="36823"/>
    <cellStyle name="Normal 6 2 8" xfId="29424"/>
    <cellStyle name="Normal 6 2 8 2" xfId="38706"/>
    <cellStyle name="Normal 6 2 9" xfId="29425"/>
    <cellStyle name="Normal 6 2 9 2" xfId="38546"/>
    <cellStyle name="Normal 6 20" xfId="29426"/>
    <cellStyle name="Normal 6 20 10" xfId="29427"/>
    <cellStyle name="Normal 6 20 11" xfId="29428"/>
    <cellStyle name="Normal 6 20 12" xfId="29429"/>
    <cellStyle name="Normal 6 20 13" xfId="29430"/>
    <cellStyle name="Normal 6 20 14" xfId="29431"/>
    <cellStyle name="Normal 6 20 15" xfId="29432"/>
    <cellStyle name="Normal 6 20 16" xfId="29433"/>
    <cellStyle name="Normal 6 20 17" xfId="29434"/>
    <cellStyle name="Normal 6 20 18" xfId="29435"/>
    <cellStyle name="Normal 6 20 19" xfId="29436"/>
    <cellStyle name="Normal 6 20 2" xfId="29437"/>
    <cellStyle name="Normal 6 20 2 10" xfId="29438"/>
    <cellStyle name="Normal 6 20 2 10 2" xfId="29439"/>
    <cellStyle name="Normal 6 20 2 10 3" xfId="29440"/>
    <cellStyle name="Normal 6 20 2 10 4" xfId="29441"/>
    <cellStyle name="Normal 6 20 2 11" xfId="29442"/>
    <cellStyle name="Normal 6 20 2 11 2" xfId="29443"/>
    <cellStyle name="Normal 6 20 2 11 3" xfId="29444"/>
    <cellStyle name="Normal 6 20 2 11 4" xfId="29445"/>
    <cellStyle name="Normal 6 20 2 12" xfId="29446"/>
    <cellStyle name="Normal 6 20 2 12 2" xfId="29447"/>
    <cellStyle name="Normal 6 20 2 12 3" xfId="29448"/>
    <cellStyle name="Normal 6 20 2 12 4" xfId="29449"/>
    <cellStyle name="Normal 6 20 2 13" xfId="29450"/>
    <cellStyle name="Normal 6 20 2 14" xfId="29451"/>
    <cellStyle name="Normal 6 20 2 15" xfId="29452"/>
    <cellStyle name="Normal 6 20 2 16" xfId="29453"/>
    <cellStyle name="Normal 6 20 2 17" xfId="29454"/>
    <cellStyle name="Normal 6 20 2 18" xfId="29455"/>
    <cellStyle name="Normal 6 20 2 19" xfId="29456"/>
    <cellStyle name="Normal 6 20 2 2" xfId="29457"/>
    <cellStyle name="Normal 6 20 2 2 10" xfId="29458"/>
    <cellStyle name="Normal 6 20 2 2 11" xfId="29459"/>
    <cellStyle name="Normal 6 20 2 2 12" xfId="29460"/>
    <cellStyle name="Normal 6 20 2 2 13" xfId="29461"/>
    <cellStyle name="Normal 6 20 2 2 14" xfId="29462"/>
    <cellStyle name="Normal 6 20 2 2 15" xfId="29463"/>
    <cellStyle name="Normal 6 20 2 2 16" xfId="29464"/>
    <cellStyle name="Normal 6 20 2 2 17" xfId="29465"/>
    <cellStyle name="Normal 6 20 2 2 18" xfId="29466"/>
    <cellStyle name="Normal 6 20 2 2 19" xfId="29467"/>
    <cellStyle name="Normal 6 20 2 2 2" xfId="29468"/>
    <cellStyle name="Normal 6 20 2 2 2 10" xfId="29469"/>
    <cellStyle name="Normal 6 20 2 2 2 11" xfId="29470"/>
    <cellStyle name="Normal 6 20 2 2 2 12" xfId="29471"/>
    <cellStyle name="Normal 6 20 2 2 2 13" xfId="29472"/>
    <cellStyle name="Normal 6 20 2 2 2 14" xfId="29473"/>
    <cellStyle name="Normal 6 20 2 2 2 15" xfId="29474"/>
    <cellStyle name="Normal 6 20 2 2 2 16" xfId="29475"/>
    <cellStyle name="Normal 6 20 2 2 2 17" xfId="29476"/>
    <cellStyle name="Normal 6 20 2 2 2 18" xfId="29477"/>
    <cellStyle name="Normal 6 20 2 2 2 19" xfId="29478"/>
    <cellStyle name="Normal 6 20 2 2 2 2" xfId="29479"/>
    <cellStyle name="Normal 6 20 2 2 2 20" xfId="29480"/>
    <cellStyle name="Normal 6 20 2 2 2 21" xfId="29481"/>
    <cellStyle name="Normal 6 20 2 2 2 22" xfId="29482"/>
    <cellStyle name="Normal 6 20 2 2 2 23" xfId="29483"/>
    <cellStyle name="Normal 6 20 2 2 2 24" xfId="29484"/>
    <cellStyle name="Normal 6 20 2 2 2 25" xfId="29485"/>
    <cellStyle name="Normal 6 20 2 2 2 26" xfId="29486"/>
    <cellStyle name="Normal 6 20 2 2 2 3" xfId="29487"/>
    <cellStyle name="Normal 6 20 2 2 2 4" xfId="29488"/>
    <cellStyle name="Normal 6 20 2 2 2 5" xfId="29489"/>
    <cellStyle name="Normal 6 20 2 2 2 6" xfId="29490"/>
    <cellStyle name="Normal 6 20 2 2 2 7" xfId="29491"/>
    <cellStyle name="Normal 6 20 2 2 2 8" xfId="29492"/>
    <cellStyle name="Normal 6 20 2 2 2 9" xfId="29493"/>
    <cellStyle name="Normal 6 20 2 2 20" xfId="29494"/>
    <cellStyle name="Normal 6 20 2 2 21" xfId="29495"/>
    <cellStyle name="Normal 6 20 2 2 22" xfId="29496"/>
    <cellStyle name="Normal 6 20 2 2 23" xfId="29497"/>
    <cellStyle name="Normal 6 20 2 2 24" xfId="29498"/>
    <cellStyle name="Normal 6 20 2 2 25" xfId="29499"/>
    <cellStyle name="Normal 6 20 2 2 26" xfId="29500"/>
    <cellStyle name="Normal 6 20 2 2 3" xfId="29501"/>
    <cellStyle name="Normal 6 20 2 2 4" xfId="29502"/>
    <cellStyle name="Normal 6 20 2 2 5" xfId="29503"/>
    <cellStyle name="Normal 6 20 2 2 6" xfId="29504"/>
    <cellStyle name="Normal 6 20 2 2 7" xfId="29505"/>
    <cellStyle name="Normal 6 20 2 2 8" xfId="29506"/>
    <cellStyle name="Normal 6 20 2 2 9" xfId="29507"/>
    <cellStyle name="Normal 6 20 2 20" xfId="29508"/>
    <cellStyle name="Normal 6 20 2 21" xfId="29509"/>
    <cellStyle name="Normal 6 20 2 22" xfId="29510"/>
    <cellStyle name="Normal 6 20 2 23" xfId="29511"/>
    <cellStyle name="Normal 6 20 2 24" xfId="29512"/>
    <cellStyle name="Normal 6 20 2 25" xfId="29513"/>
    <cellStyle name="Normal 6 20 2 26" xfId="29514"/>
    <cellStyle name="Normal 6 20 2 27" xfId="29515"/>
    <cellStyle name="Normal 6 20 2 28" xfId="29516"/>
    <cellStyle name="Normal 6 20 2 29" xfId="29517"/>
    <cellStyle name="Normal 6 20 2 3" xfId="29518"/>
    <cellStyle name="Normal 6 20 2 3 2" xfId="29519"/>
    <cellStyle name="Normal 6 20 2 3 3" xfId="29520"/>
    <cellStyle name="Normal 6 20 2 3 4" xfId="29521"/>
    <cellStyle name="Normal 6 20 2 30" xfId="29522"/>
    <cellStyle name="Normal 6 20 2 31" xfId="29523"/>
    <cellStyle name="Normal 6 20 2 32" xfId="29524"/>
    <cellStyle name="Normal 6 20 2 33" xfId="29525"/>
    <cellStyle name="Normal 6 20 2 34" xfId="29526"/>
    <cellStyle name="Normal 6 20 2 35" xfId="29527"/>
    <cellStyle name="Normal 6 20 2 36" xfId="29528"/>
    <cellStyle name="Normal 6 20 2 37" xfId="29529"/>
    <cellStyle name="Normal 6 20 2 4" xfId="29530"/>
    <cellStyle name="Normal 6 20 2 4 2" xfId="29531"/>
    <cellStyle name="Normal 6 20 2 4 3" xfId="29532"/>
    <cellStyle name="Normal 6 20 2 4 4" xfId="29533"/>
    <cellStyle name="Normal 6 20 2 5" xfId="29534"/>
    <cellStyle name="Normal 6 20 2 5 2" xfId="29535"/>
    <cellStyle name="Normal 6 20 2 5 3" xfId="29536"/>
    <cellStyle name="Normal 6 20 2 5 4" xfId="29537"/>
    <cellStyle name="Normal 6 20 2 6" xfId="29538"/>
    <cellStyle name="Normal 6 20 2 6 2" xfId="29539"/>
    <cellStyle name="Normal 6 20 2 6 3" xfId="29540"/>
    <cellStyle name="Normal 6 20 2 6 4" xfId="29541"/>
    <cellStyle name="Normal 6 20 2 7" xfId="29542"/>
    <cellStyle name="Normal 6 20 2 7 2" xfId="29543"/>
    <cellStyle name="Normal 6 20 2 7 3" xfId="29544"/>
    <cellStyle name="Normal 6 20 2 7 4" xfId="29545"/>
    <cellStyle name="Normal 6 20 2 8" xfId="29546"/>
    <cellStyle name="Normal 6 20 2 8 2" xfId="29547"/>
    <cellStyle name="Normal 6 20 2 8 3" xfId="29548"/>
    <cellStyle name="Normal 6 20 2 8 4" xfId="29549"/>
    <cellStyle name="Normal 6 20 2 9" xfId="29550"/>
    <cellStyle name="Normal 6 20 2 9 2" xfId="29551"/>
    <cellStyle name="Normal 6 20 2 9 3" xfId="29552"/>
    <cellStyle name="Normal 6 20 2 9 4" xfId="29553"/>
    <cellStyle name="Normal 6 20 20" xfId="29554"/>
    <cellStyle name="Normal 6 20 21" xfId="29555"/>
    <cellStyle name="Normal 6 20 22" xfId="29556"/>
    <cellStyle name="Normal 6 20 23" xfId="29557"/>
    <cellStyle name="Normal 6 20 24" xfId="29558"/>
    <cellStyle name="Normal 6 20 25" xfId="29559"/>
    <cellStyle name="Normal 6 20 26" xfId="29560"/>
    <cellStyle name="Normal 6 20 27" xfId="29561"/>
    <cellStyle name="Normal 6 20 28" xfId="29562"/>
    <cellStyle name="Normal 6 20 29" xfId="29563"/>
    <cellStyle name="Normal 6 20 3" xfId="29564"/>
    <cellStyle name="Normal 6 20 3 10" xfId="29565"/>
    <cellStyle name="Normal 6 20 3 11" xfId="29566"/>
    <cellStyle name="Normal 6 20 3 12" xfId="29567"/>
    <cellStyle name="Normal 6 20 3 13" xfId="29568"/>
    <cellStyle name="Normal 6 20 3 2" xfId="29569"/>
    <cellStyle name="Normal 6 20 3 2 10" xfId="29570"/>
    <cellStyle name="Normal 6 20 3 2 11" xfId="29571"/>
    <cellStyle name="Normal 6 20 3 2 12" xfId="29572"/>
    <cellStyle name="Normal 6 20 3 2 13" xfId="29573"/>
    <cellStyle name="Normal 6 20 3 2 2" xfId="29574"/>
    <cellStyle name="Normal 6 20 3 2 3" xfId="29575"/>
    <cellStyle name="Normal 6 20 3 2 4" xfId="29576"/>
    <cellStyle name="Normal 6 20 3 2 5" xfId="29577"/>
    <cellStyle name="Normal 6 20 3 2 6" xfId="29578"/>
    <cellStyle name="Normal 6 20 3 2 7" xfId="29579"/>
    <cellStyle name="Normal 6 20 3 2 8" xfId="29580"/>
    <cellStyle name="Normal 6 20 3 2 9" xfId="29581"/>
    <cellStyle name="Normal 6 20 3 3" xfId="29582"/>
    <cellStyle name="Normal 6 20 3 4" xfId="29583"/>
    <cellStyle name="Normal 6 20 3 5" xfId="29584"/>
    <cellStyle name="Normal 6 20 3 6" xfId="29585"/>
    <cellStyle name="Normal 6 20 3 7" xfId="29586"/>
    <cellStyle name="Normal 6 20 3 8" xfId="29587"/>
    <cellStyle name="Normal 6 20 3 9" xfId="29588"/>
    <cellStyle name="Normal 6 20 30" xfId="29589"/>
    <cellStyle name="Normal 6 20 31" xfId="29590"/>
    <cellStyle name="Normal 6 20 32" xfId="29591"/>
    <cellStyle name="Normal 6 20 33" xfId="29592"/>
    <cellStyle name="Normal 6 20 34" xfId="29593"/>
    <cellStyle name="Normal 6 20 35" xfId="29594"/>
    <cellStyle name="Normal 6 20 36" xfId="29595"/>
    <cellStyle name="Normal 6 20 4" xfId="29596"/>
    <cellStyle name="Normal 6 20 5" xfId="29597"/>
    <cellStyle name="Normal 6 20 6" xfId="29598"/>
    <cellStyle name="Normal 6 20 7" xfId="29599"/>
    <cellStyle name="Normal 6 20 8" xfId="29600"/>
    <cellStyle name="Normal 6 20 9" xfId="29601"/>
    <cellStyle name="Normal 6 21" xfId="29602"/>
    <cellStyle name="Normal 6 21 10" xfId="29603"/>
    <cellStyle name="Normal 6 21 11" xfId="29604"/>
    <cellStyle name="Normal 6 21 12" xfId="29605"/>
    <cellStyle name="Normal 6 21 13" xfId="29606"/>
    <cellStyle name="Normal 6 21 14" xfId="29607"/>
    <cellStyle name="Normal 6 21 15" xfId="29608"/>
    <cellStyle name="Normal 6 21 16" xfId="29609"/>
    <cellStyle name="Normal 6 21 17" xfId="29610"/>
    <cellStyle name="Normal 6 21 18" xfId="29611"/>
    <cellStyle name="Normal 6 21 19" xfId="29612"/>
    <cellStyle name="Normal 6 21 2" xfId="29613"/>
    <cellStyle name="Normal 6 21 2 10" xfId="29614"/>
    <cellStyle name="Normal 6 21 2 11" xfId="29615"/>
    <cellStyle name="Normal 6 21 2 12" xfId="29616"/>
    <cellStyle name="Normal 6 21 2 13" xfId="29617"/>
    <cellStyle name="Normal 6 21 2 14" xfId="29618"/>
    <cellStyle name="Normal 6 21 2 15" xfId="29619"/>
    <cellStyle name="Normal 6 21 2 16" xfId="29620"/>
    <cellStyle name="Normal 6 21 2 17" xfId="29621"/>
    <cellStyle name="Normal 6 21 2 18" xfId="29622"/>
    <cellStyle name="Normal 6 21 2 19" xfId="29623"/>
    <cellStyle name="Normal 6 21 2 2" xfId="29624"/>
    <cellStyle name="Normal 6 21 2 20" xfId="29625"/>
    <cellStyle name="Normal 6 21 2 21" xfId="29626"/>
    <cellStyle name="Normal 6 21 2 22" xfId="29627"/>
    <cellStyle name="Normal 6 21 2 23" xfId="29628"/>
    <cellStyle name="Normal 6 21 2 24" xfId="29629"/>
    <cellStyle name="Normal 6 21 2 25" xfId="29630"/>
    <cellStyle name="Normal 6 21 2 26" xfId="29631"/>
    <cellStyle name="Normal 6 21 2 3" xfId="29632"/>
    <cellStyle name="Normal 6 21 2 4" xfId="29633"/>
    <cellStyle name="Normal 6 21 2 5" xfId="29634"/>
    <cellStyle name="Normal 6 21 2 6" xfId="29635"/>
    <cellStyle name="Normal 6 21 2 7" xfId="29636"/>
    <cellStyle name="Normal 6 21 2 8" xfId="29637"/>
    <cellStyle name="Normal 6 21 2 9" xfId="29638"/>
    <cellStyle name="Normal 6 21 20" xfId="29639"/>
    <cellStyle name="Normal 6 21 21" xfId="29640"/>
    <cellStyle name="Normal 6 21 22" xfId="29641"/>
    <cellStyle name="Normal 6 21 23" xfId="29642"/>
    <cellStyle name="Normal 6 21 24" xfId="29643"/>
    <cellStyle name="Normal 6 21 25" xfId="29644"/>
    <cellStyle name="Normal 6 21 26" xfId="29645"/>
    <cellStyle name="Normal 6 21 3" xfId="29646"/>
    <cellStyle name="Normal 6 21 4" xfId="29647"/>
    <cellStyle name="Normal 6 21 5" xfId="29648"/>
    <cellStyle name="Normal 6 21 6" xfId="29649"/>
    <cellStyle name="Normal 6 21 7" xfId="29650"/>
    <cellStyle name="Normal 6 21 8" xfId="29651"/>
    <cellStyle name="Normal 6 21 9" xfId="29652"/>
    <cellStyle name="Normal 6 22" xfId="29653"/>
    <cellStyle name="Normal 6 22 10" xfId="29654"/>
    <cellStyle name="Normal 6 22 11" xfId="29655"/>
    <cellStyle name="Normal 6 22 12" xfId="29656"/>
    <cellStyle name="Normal 6 22 13" xfId="29657"/>
    <cellStyle name="Normal 6 22 14" xfId="29658"/>
    <cellStyle name="Normal 6 22 15" xfId="29659"/>
    <cellStyle name="Normal 6 22 16" xfId="29660"/>
    <cellStyle name="Normal 6 22 17" xfId="29661"/>
    <cellStyle name="Normal 6 22 18" xfId="29662"/>
    <cellStyle name="Normal 6 22 19" xfId="29663"/>
    <cellStyle name="Normal 6 22 2" xfId="29664"/>
    <cellStyle name="Normal 6 22 2 10" xfId="29665"/>
    <cellStyle name="Normal 6 22 2 11" xfId="29666"/>
    <cellStyle name="Normal 6 22 2 12" xfId="29667"/>
    <cellStyle name="Normal 6 22 2 13" xfId="29668"/>
    <cellStyle name="Normal 6 22 2 14" xfId="29669"/>
    <cellStyle name="Normal 6 22 2 15" xfId="29670"/>
    <cellStyle name="Normal 6 22 2 16" xfId="29671"/>
    <cellStyle name="Normal 6 22 2 17" xfId="29672"/>
    <cellStyle name="Normal 6 22 2 18" xfId="29673"/>
    <cellStyle name="Normal 6 22 2 19" xfId="29674"/>
    <cellStyle name="Normal 6 22 2 2" xfId="29675"/>
    <cellStyle name="Normal 6 22 2 2 2" xfId="29676"/>
    <cellStyle name="Normal 6 22 2 2 3" xfId="29677"/>
    <cellStyle name="Normal 6 22 2 2 4" xfId="29678"/>
    <cellStyle name="Normal 6 22 2 2 5" xfId="29679"/>
    <cellStyle name="Normal 6 22 2 2 6" xfId="29680"/>
    <cellStyle name="Normal 6 22 2 20" xfId="29681"/>
    <cellStyle name="Normal 6 22 2 21" xfId="29682"/>
    <cellStyle name="Normal 6 22 2 22" xfId="29683"/>
    <cellStyle name="Normal 6 22 2 23" xfId="29684"/>
    <cellStyle name="Normal 6 22 2 24" xfId="29685"/>
    <cellStyle name="Normal 6 22 2 25" xfId="29686"/>
    <cellStyle name="Normal 6 22 2 26" xfId="29687"/>
    <cellStyle name="Normal 6 22 2 3" xfId="29688"/>
    <cellStyle name="Normal 6 22 2 4" xfId="29689"/>
    <cellStyle name="Normal 6 22 2 5" xfId="29690"/>
    <cellStyle name="Normal 6 22 2 6" xfId="29691"/>
    <cellStyle name="Normal 6 22 2 7" xfId="29692"/>
    <cellStyle name="Normal 6 22 2 8" xfId="29693"/>
    <cellStyle name="Normal 6 22 2 9" xfId="29694"/>
    <cellStyle name="Normal 6 22 20" xfId="29695"/>
    <cellStyle name="Normal 6 22 21" xfId="29696"/>
    <cellStyle name="Normal 6 22 22" xfId="29697"/>
    <cellStyle name="Normal 6 22 23" xfId="29698"/>
    <cellStyle name="Normal 6 22 24" xfId="29699"/>
    <cellStyle name="Normal 6 22 25" xfId="29700"/>
    <cellStyle name="Normal 6 22 26" xfId="29701"/>
    <cellStyle name="Normal 6 22 3" xfId="29702"/>
    <cellStyle name="Normal 6 22 4" xfId="29703"/>
    <cellStyle name="Normal 6 22 5" xfId="29704"/>
    <cellStyle name="Normal 6 22 6" xfId="29705"/>
    <cellStyle name="Normal 6 22 7" xfId="29706"/>
    <cellStyle name="Normal 6 22 8" xfId="29707"/>
    <cellStyle name="Normal 6 22 9" xfId="29708"/>
    <cellStyle name="Normal 6 23" xfId="29709"/>
    <cellStyle name="Normal 6 23 10" xfId="29710"/>
    <cellStyle name="Normal 6 23 11" xfId="29711"/>
    <cellStyle name="Normal 6 23 12" xfId="29712"/>
    <cellStyle name="Normal 6 23 13" xfId="29713"/>
    <cellStyle name="Normal 6 23 14" xfId="29714"/>
    <cellStyle name="Normal 6 23 15" xfId="29715"/>
    <cellStyle name="Normal 6 23 16" xfId="29716"/>
    <cellStyle name="Normal 6 23 17" xfId="29717"/>
    <cellStyle name="Normal 6 23 18" xfId="29718"/>
    <cellStyle name="Normal 6 23 19" xfId="29719"/>
    <cellStyle name="Normal 6 23 2" xfId="29720"/>
    <cellStyle name="Normal 6 23 2 10" xfId="29721"/>
    <cellStyle name="Normal 6 23 2 11" xfId="29722"/>
    <cellStyle name="Normal 6 23 2 12" xfId="29723"/>
    <cellStyle name="Normal 6 23 2 13" xfId="29724"/>
    <cellStyle name="Normal 6 23 2 14" xfId="29725"/>
    <cellStyle name="Normal 6 23 2 15" xfId="29726"/>
    <cellStyle name="Normal 6 23 2 16" xfId="29727"/>
    <cellStyle name="Normal 6 23 2 17" xfId="29728"/>
    <cellStyle name="Normal 6 23 2 18" xfId="29729"/>
    <cellStyle name="Normal 6 23 2 19" xfId="29730"/>
    <cellStyle name="Normal 6 23 2 2" xfId="29731"/>
    <cellStyle name="Normal 6 23 2 2 2" xfId="29732"/>
    <cellStyle name="Normal 6 23 2 2 3" xfId="29733"/>
    <cellStyle name="Normal 6 23 2 2 4" xfId="29734"/>
    <cellStyle name="Normal 6 23 2 2 5" xfId="29735"/>
    <cellStyle name="Normal 6 23 2 2 6" xfId="29736"/>
    <cellStyle name="Normal 6 23 2 20" xfId="29737"/>
    <cellStyle name="Normal 6 23 2 21" xfId="29738"/>
    <cellStyle name="Normal 6 23 2 22" xfId="29739"/>
    <cellStyle name="Normal 6 23 2 23" xfId="29740"/>
    <cellStyle name="Normal 6 23 2 24" xfId="29741"/>
    <cellStyle name="Normal 6 23 2 25" xfId="29742"/>
    <cellStyle name="Normal 6 23 2 26" xfId="29743"/>
    <cellStyle name="Normal 6 23 2 3" xfId="29744"/>
    <cellStyle name="Normal 6 23 2 4" xfId="29745"/>
    <cellStyle name="Normal 6 23 2 5" xfId="29746"/>
    <cellStyle name="Normal 6 23 2 6" xfId="29747"/>
    <cellStyle name="Normal 6 23 2 7" xfId="29748"/>
    <cellStyle name="Normal 6 23 2 8" xfId="29749"/>
    <cellStyle name="Normal 6 23 2 9" xfId="29750"/>
    <cellStyle name="Normal 6 23 20" xfId="29751"/>
    <cellStyle name="Normal 6 23 21" xfId="29752"/>
    <cellStyle name="Normal 6 23 22" xfId="29753"/>
    <cellStyle name="Normal 6 23 23" xfId="29754"/>
    <cellStyle name="Normal 6 23 24" xfId="29755"/>
    <cellStyle name="Normal 6 23 25" xfId="29756"/>
    <cellStyle name="Normal 6 23 26" xfId="29757"/>
    <cellStyle name="Normal 6 23 3" xfId="29758"/>
    <cellStyle name="Normal 6 23 4" xfId="29759"/>
    <cellStyle name="Normal 6 23 5" xfId="29760"/>
    <cellStyle name="Normal 6 23 6" xfId="29761"/>
    <cellStyle name="Normal 6 23 7" xfId="29762"/>
    <cellStyle name="Normal 6 23 8" xfId="29763"/>
    <cellStyle name="Normal 6 23 9" xfId="29764"/>
    <cellStyle name="Normal 6 24" xfId="29765"/>
    <cellStyle name="Normal 6 24 10" xfId="29766"/>
    <cellStyle name="Normal 6 24 11" xfId="29767"/>
    <cellStyle name="Normal 6 24 12" xfId="29768"/>
    <cellStyle name="Normal 6 24 13" xfId="29769"/>
    <cellStyle name="Normal 6 24 14" xfId="29770"/>
    <cellStyle name="Normal 6 24 15" xfId="29771"/>
    <cellStyle name="Normal 6 24 16" xfId="29772"/>
    <cellStyle name="Normal 6 24 17" xfId="29773"/>
    <cellStyle name="Normal 6 24 18" xfId="29774"/>
    <cellStyle name="Normal 6 24 19" xfId="29775"/>
    <cellStyle name="Normal 6 24 2" xfId="29776"/>
    <cellStyle name="Normal 6 24 2 10" xfId="29777"/>
    <cellStyle name="Normal 6 24 2 11" xfId="29778"/>
    <cellStyle name="Normal 6 24 2 12" xfId="29779"/>
    <cellStyle name="Normal 6 24 2 13" xfId="29780"/>
    <cellStyle name="Normal 6 24 2 14" xfId="29781"/>
    <cellStyle name="Normal 6 24 2 15" xfId="29782"/>
    <cellStyle name="Normal 6 24 2 16" xfId="29783"/>
    <cellStyle name="Normal 6 24 2 17" xfId="29784"/>
    <cellStyle name="Normal 6 24 2 18" xfId="29785"/>
    <cellStyle name="Normal 6 24 2 19" xfId="29786"/>
    <cellStyle name="Normal 6 24 2 2" xfId="29787"/>
    <cellStyle name="Normal 6 24 2 2 2" xfId="29788"/>
    <cellStyle name="Normal 6 24 2 2 3" xfId="29789"/>
    <cellStyle name="Normal 6 24 2 2 4" xfId="29790"/>
    <cellStyle name="Normal 6 24 2 2 5" xfId="29791"/>
    <cellStyle name="Normal 6 24 2 2 6" xfId="29792"/>
    <cellStyle name="Normal 6 24 2 20" xfId="29793"/>
    <cellStyle name="Normal 6 24 2 21" xfId="29794"/>
    <cellStyle name="Normal 6 24 2 22" xfId="29795"/>
    <cellStyle name="Normal 6 24 2 23" xfId="29796"/>
    <cellStyle name="Normal 6 24 2 24" xfId="29797"/>
    <cellStyle name="Normal 6 24 2 25" xfId="29798"/>
    <cellStyle name="Normal 6 24 2 26" xfId="29799"/>
    <cellStyle name="Normal 6 24 2 3" xfId="29800"/>
    <cellStyle name="Normal 6 24 2 4" xfId="29801"/>
    <cellStyle name="Normal 6 24 2 5" xfId="29802"/>
    <cellStyle name="Normal 6 24 2 6" xfId="29803"/>
    <cellStyle name="Normal 6 24 2 7" xfId="29804"/>
    <cellStyle name="Normal 6 24 2 8" xfId="29805"/>
    <cellStyle name="Normal 6 24 2 9" xfId="29806"/>
    <cellStyle name="Normal 6 24 20" xfId="29807"/>
    <cellStyle name="Normal 6 24 21" xfId="29808"/>
    <cellStyle name="Normal 6 24 22" xfId="29809"/>
    <cellStyle name="Normal 6 24 23" xfId="29810"/>
    <cellStyle name="Normal 6 24 24" xfId="29811"/>
    <cellStyle name="Normal 6 24 25" xfId="29812"/>
    <cellStyle name="Normal 6 24 26" xfId="29813"/>
    <cellStyle name="Normal 6 24 3" xfId="29814"/>
    <cellStyle name="Normal 6 24 4" xfId="29815"/>
    <cellStyle name="Normal 6 24 5" xfId="29816"/>
    <cellStyle name="Normal 6 24 6" xfId="29817"/>
    <cellStyle name="Normal 6 24 7" xfId="29818"/>
    <cellStyle name="Normal 6 24 8" xfId="29819"/>
    <cellStyle name="Normal 6 24 9" xfId="29820"/>
    <cellStyle name="Normal 6 25" xfId="29821"/>
    <cellStyle name="Normal 6 25 10" xfId="29822"/>
    <cellStyle name="Normal 6 25 11" xfId="29823"/>
    <cellStyle name="Normal 6 25 12" xfId="29824"/>
    <cellStyle name="Normal 6 25 13" xfId="29825"/>
    <cellStyle name="Normal 6 25 14" xfId="29826"/>
    <cellStyle name="Normal 6 25 15" xfId="29827"/>
    <cellStyle name="Normal 6 25 16" xfId="29828"/>
    <cellStyle name="Normal 6 25 17" xfId="29829"/>
    <cellStyle name="Normal 6 25 18" xfId="29830"/>
    <cellStyle name="Normal 6 25 19" xfId="29831"/>
    <cellStyle name="Normal 6 25 2" xfId="29832"/>
    <cellStyle name="Normal 6 25 2 10" xfId="29833"/>
    <cellStyle name="Normal 6 25 2 11" xfId="29834"/>
    <cellStyle name="Normal 6 25 2 12" xfId="29835"/>
    <cellStyle name="Normal 6 25 2 13" xfId="29836"/>
    <cellStyle name="Normal 6 25 2 14" xfId="29837"/>
    <cellStyle name="Normal 6 25 2 15" xfId="29838"/>
    <cellStyle name="Normal 6 25 2 16" xfId="29839"/>
    <cellStyle name="Normal 6 25 2 17" xfId="29840"/>
    <cellStyle name="Normal 6 25 2 18" xfId="29841"/>
    <cellStyle name="Normal 6 25 2 19" xfId="29842"/>
    <cellStyle name="Normal 6 25 2 2" xfId="29843"/>
    <cellStyle name="Normal 6 25 2 2 2" xfId="29844"/>
    <cellStyle name="Normal 6 25 2 2 3" xfId="29845"/>
    <cellStyle name="Normal 6 25 2 2 4" xfId="29846"/>
    <cellStyle name="Normal 6 25 2 2 5" xfId="29847"/>
    <cellStyle name="Normal 6 25 2 2 6" xfId="29848"/>
    <cellStyle name="Normal 6 25 2 20" xfId="29849"/>
    <cellStyle name="Normal 6 25 2 21" xfId="29850"/>
    <cellStyle name="Normal 6 25 2 22" xfId="29851"/>
    <cellStyle name="Normal 6 25 2 23" xfId="29852"/>
    <cellStyle name="Normal 6 25 2 24" xfId="29853"/>
    <cellStyle name="Normal 6 25 2 25" xfId="29854"/>
    <cellStyle name="Normal 6 25 2 26" xfId="29855"/>
    <cellStyle name="Normal 6 25 2 3" xfId="29856"/>
    <cellStyle name="Normal 6 25 2 4" xfId="29857"/>
    <cellStyle name="Normal 6 25 2 5" xfId="29858"/>
    <cellStyle name="Normal 6 25 2 6" xfId="29859"/>
    <cellStyle name="Normal 6 25 2 7" xfId="29860"/>
    <cellStyle name="Normal 6 25 2 8" xfId="29861"/>
    <cellStyle name="Normal 6 25 2 9" xfId="29862"/>
    <cellStyle name="Normal 6 25 20" xfId="29863"/>
    <cellStyle name="Normal 6 25 21" xfId="29864"/>
    <cellStyle name="Normal 6 25 22" xfId="29865"/>
    <cellStyle name="Normal 6 25 23" xfId="29866"/>
    <cellStyle name="Normal 6 25 24" xfId="29867"/>
    <cellStyle name="Normal 6 25 25" xfId="29868"/>
    <cellStyle name="Normal 6 25 26" xfId="29869"/>
    <cellStyle name="Normal 6 25 3" xfId="29870"/>
    <cellStyle name="Normal 6 25 4" xfId="29871"/>
    <cellStyle name="Normal 6 25 5" xfId="29872"/>
    <cellStyle name="Normal 6 25 6" xfId="29873"/>
    <cellStyle name="Normal 6 25 7" xfId="29874"/>
    <cellStyle name="Normal 6 25 8" xfId="29875"/>
    <cellStyle name="Normal 6 25 9" xfId="29876"/>
    <cellStyle name="Normal 6 26" xfId="29877"/>
    <cellStyle name="Normal 6 26 10" xfId="29878"/>
    <cellStyle name="Normal 6 26 11" xfId="29879"/>
    <cellStyle name="Normal 6 26 12" xfId="29880"/>
    <cellStyle name="Normal 6 26 13" xfId="29881"/>
    <cellStyle name="Normal 6 26 14" xfId="29882"/>
    <cellStyle name="Normal 6 26 15" xfId="29883"/>
    <cellStyle name="Normal 6 26 16" xfId="29884"/>
    <cellStyle name="Normal 6 26 17" xfId="29885"/>
    <cellStyle name="Normal 6 26 18" xfId="29886"/>
    <cellStyle name="Normal 6 26 19" xfId="29887"/>
    <cellStyle name="Normal 6 26 2" xfId="29888"/>
    <cellStyle name="Normal 6 26 2 10" xfId="29889"/>
    <cellStyle name="Normal 6 26 2 11" xfId="29890"/>
    <cellStyle name="Normal 6 26 2 12" xfId="29891"/>
    <cellStyle name="Normal 6 26 2 13" xfId="29892"/>
    <cellStyle name="Normal 6 26 2 14" xfId="29893"/>
    <cellStyle name="Normal 6 26 2 15" xfId="29894"/>
    <cellStyle name="Normal 6 26 2 16" xfId="29895"/>
    <cellStyle name="Normal 6 26 2 17" xfId="29896"/>
    <cellStyle name="Normal 6 26 2 18" xfId="29897"/>
    <cellStyle name="Normal 6 26 2 19" xfId="29898"/>
    <cellStyle name="Normal 6 26 2 2" xfId="29899"/>
    <cellStyle name="Normal 6 26 2 2 2" xfId="29900"/>
    <cellStyle name="Normal 6 26 2 2 3" xfId="29901"/>
    <cellStyle name="Normal 6 26 2 2 4" xfId="29902"/>
    <cellStyle name="Normal 6 26 2 2 5" xfId="29903"/>
    <cellStyle name="Normal 6 26 2 2 6" xfId="29904"/>
    <cellStyle name="Normal 6 26 2 20" xfId="29905"/>
    <cellStyle name="Normal 6 26 2 21" xfId="29906"/>
    <cellStyle name="Normal 6 26 2 22" xfId="29907"/>
    <cellStyle name="Normal 6 26 2 23" xfId="29908"/>
    <cellStyle name="Normal 6 26 2 24" xfId="29909"/>
    <cellStyle name="Normal 6 26 2 25" xfId="29910"/>
    <cellStyle name="Normal 6 26 2 26" xfId="29911"/>
    <cellStyle name="Normal 6 26 2 3" xfId="29912"/>
    <cellStyle name="Normal 6 26 2 4" xfId="29913"/>
    <cellStyle name="Normal 6 26 2 5" xfId="29914"/>
    <cellStyle name="Normal 6 26 2 6" xfId="29915"/>
    <cellStyle name="Normal 6 26 2 7" xfId="29916"/>
    <cellStyle name="Normal 6 26 2 8" xfId="29917"/>
    <cellStyle name="Normal 6 26 2 9" xfId="29918"/>
    <cellStyle name="Normal 6 26 20" xfId="29919"/>
    <cellStyle name="Normal 6 26 21" xfId="29920"/>
    <cellStyle name="Normal 6 26 22" xfId="29921"/>
    <cellStyle name="Normal 6 26 23" xfId="29922"/>
    <cellStyle name="Normal 6 26 24" xfId="29923"/>
    <cellStyle name="Normal 6 26 25" xfId="29924"/>
    <cellStyle name="Normal 6 26 26" xfId="29925"/>
    <cellStyle name="Normal 6 26 3" xfId="29926"/>
    <cellStyle name="Normal 6 26 4" xfId="29927"/>
    <cellStyle name="Normal 6 26 5" xfId="29928"/>
    <cellStyle name="Normal 6 26 6" xfId="29929"/>
    <cellStyle name="Normal 6 26 7" xfId="29930"/>
    <cellStyle name="Normal 6 26 8" xfId="29931"/>
    <cellStyle name="Normal 6 26 9" xfId="29932"/>
    <cellStyle name="Normal 6 27" xfId="29933"/>
    <cellStyle name="Normal 6 27 10" xfId="29934"/>
    <cellStyle name="Normal 6 27 11" xfId="29935"/>
    <cellStyle name="Normal 6 27 12" xfId="29936"/>
    <cellStyle name="Normal 6 27 13" xfId="29937"/>
    <cellStyle name="Normal 6 27 14" xfId="29938"/>
    <cellStyle name="Normal 6 27 15" xfId="29939"/>
    <cellStyle name="Normal 6 27 16" xfId="29940"/>
    <cellStyle name="Normal 6 27 17" xfId="29941"/>
    <cellStyle name="Normal 6 27 18" xfId="29942"/>
    <cellStyle name="Normal 6 27 19" xfId="29943"/>
    <cellStyle name="Normal 6 27 2" xfId="29944"/>
    <cellStyle name="Normal 6 27 2 10" xfId="29945"/>
    <cellStyle name="Normal 6 27 2 11" xfId="29946"/>
    <cellStyle name="Normal 6 27 2 12" xfId="29947"/>
    <cellStyle name="Normal 6 27 2 13" xfId="29948"/>
    <cellStyle name="Normal 6 27 2 14" xfId="29949"/>
    <cellStyle name="Normal 6 27 2 15" xfId="29950"/>
    <cellStyle name="Normal 6 27 2 16" xfId="29951"/>
    <cellStyle name="Normal 6 27 2 17" xfId="29952"/>
    <cellStyle name="Normal 6 27 2 18" xfId="29953"/>
    <cellStyle name="Normal 6 27 2 19" xfId="29954"/>
    <cellStyle name="Normal 6 27 2 2" xfId="29955"/>
    <cellStyle name="Normal 6 27 2 2 2" xfId="29956"/>
    <cellStyle name="Normal 6 27 2 2 3" xfId="29957"/>
    <cellStyle name="Normal 6 27 2 2 4" xfId="29958"/>
    <cellStyle name="Normal 6 27 2 2 5" xfId="29959"/>
    <cellStyle name="Normal 6 27 2 2 6" xfId="29960"/>
    <cellStyle name="Normal 6 27 2 20" xfId="29961"/>
    <cellStyle name="Normal 6 27 2 21" xfId="29962"/>
    <cellStyle name="Normal 6 27 2 22" xfId="29963"/>
    <cellStyle name="Normal 6 27 2 23" xfId="29964"/>
    <cellStyle name="Normal 6 27 2 24" xfId="29965"/>
    <cellStyle name="Normal 6 27 2 25" xfId="29966"/>
    <cellStyle name="Normal 6 27 2 26" xfId="29967"/>
    <cellStyle name="Normal 6 27 2 3" xfId="29968"/>
    <cellStyle name="Normal 6 27 2 4" xfId="29969"/>
    <cellStyle name="Normal 6 27 2 5" xfId="29970"/>
    <cellStyle name="Normal 6 27 2 6" xfId="29971"/>
    <cellStyle name="Normal 6 27 2 7" xfId="29972"/>
    <cellStyle name="Normal 6 27 2 8" xfId="29973"/>
    <cellStyle name="Normal 6 27 2 9" xfId="29974"/>
    <cellStyle name="Normal 6 27 20" xfId="29975"/>
    <cellStyle name="Normal 6 27 21" xfId="29976"/>
    <cellStyle name="Normal 6 27 22" xfId="29977"/>
    <cellStyle name="Normal 6 27 23" xfId="29978"/>
    <cellStyle name="Normal 6 27 24" xfId="29979"/>
    <cellStyle name="Normal 6 27 25" xfId="29980"/>
    <cellStyle name="Normal 6 27 26" xfId="29981"/>
    <cellStyle name="Normal 6 27 3" xfId="29982"/>
    <cellStyle name="Normal 6 27 4" xfId="29983"/>
    <cellStyle name="Normal 6 27 5" xfId="29984"/>
    <cellStyle name="Normal 6 27 6" xfId="29985"/>
    <cellStyle name="Normal 6 27 7" xfId="29986"/>
    <cellStyle name="Normal 6 27 8" xfId="29987"/>
    <cellStyle name="Normal 6 27 9" xfId="29988"/>
    <cellStyle name="Normal 6 28" xfId="29989"/>
    <cellStyle name="Normal 6 28 10" xfId="29990"/>
    <cellStyle name="Normal 6 28 11" xfId="29991"/>
    <cellStyle name="Normal 6 28 12" xfId="29992"/>
    <cellStyle name="Normal 6 28 13" xfId="29993"/>
    <cellStyle name="Normal 6 28 14" xfId="29994"/>
    <cellStyle name="Normal 6 28 15" xfId="29995"/>
    <cellStyle name="Normal 6 28 16" xfId="29996"/>
    <cellStyle name="Normal 6 28 17" xfId="29997"/>
    <cellStyle name="Normal 6 28 18" xfId="29998"/>
    <cellStyle name="Normal 6 28 19" xfId="29999"/>
    <cellStyle name="Normal 6 28 2" xfId="30000"/>
    <cellStyle name="Normal 6 28 2 10" xfId="30001"/>
    <cellStyle name="Normal 6 28 2 11" xfId="30002"/>
    <cellStyle name="Normal 6 28 2 12" xfId="30003"/>
    <cellStyle name="Normal 6 28 2 13" xfId="30004"/>
    <cellStyle name="Normal 6 28 2 14" xfId="30005"/>
    <cellStyle name="Normal 6 28 2 15" xfId="30006"/>
    <cellStyle name="Normal 6 28 2 16" xfId="30007"/>
    <cellStyle name="Normal 6 28 2 17" xfId="30008"/>
    <cellStyle name="Normal 6 28 2 18" xfId="30009"/>
    <cellStyle name="Normal 6 28 2 19" xfId="30010"/>
    <cellStyle name="Normal 6 28 2 2" xfId="30011"/>
    <cellStyle name="Normal 6 28 2 2 2" xfId="30012"/>
    <cellStyle name="Normal 6 28 2 2 3" xfId="30013"/>
    <cellStyle name="Normal 6 28 2 2 4" xfId="30014"/>
    <cellStyle name="Normal 6 28 2 2 5" xfId="30015"/>
    <cellStyle name="Normal 6 28 2 2 6" xfId="30016"/>
    <cellStyle name="Normal 6 28 2 20" xfId="30017"/>
    <cellStyle name="Normal 6 28 2 21" xfId="30018"/>
    <cellStyle name="Normal 6 28 2 22" xfId="30019"/>
    <cellStyle name="Normal 6 28 2 23" xfId="30020"/>
    <cellStyle name="Normal 6 28 2 24" xfId="30021"/>
    <cellStyle name="Normal 6 28 2 25" xfId="30022"/>
    <cellStyle name="Normal 6 28 2 26" xfId="30023"/>
    <cellStyle name="Normal 6 28 2 3" xfId="30024"/>
    <cellStyle name="Normal 6 28 2 4" xfId="30025"/>
    <cellStyle name="Normal 6 28 2 5" xfId="30026"/>
    <cellStyle name="Normal 6 28 2 6" xfId="30027"/>
    <cellStyle name="Normal 6 28 2 7" xfId="30028"/>
    <cellStyle name="Normal 6 28 2 8" xfId="30029"/>
    <cellStyle name="Normal 6 28 2 9" xfId="30030"/>
    <cellStyle name="Normal 6 28 20" xfId="30031"/>
    <cellStyle name="Normal 6 28 21" xfId="30032"/>
    <cellStyle name="Normal 6 28 22" xfId="30033"/>
    <cellStyle name="Normal 6 28 23" xfId="30034"/>
    <cellStyle name="Normal 6 28 24" xfId="30035"/>
    <cellStyle name="Normal 6 28 25" xfId="30036"/>
    <cellStyle name="Normal 6 28 26" xfId="30037"/>
    <cellStyle name="Normal 6 28 3" xfId="30038"/>
    <cellStyle name="Normal 6 28 4" xfId="30039"/>
    <cellStyle name="Normal 6 28 5" xfId="30040"/>
    <cellStyle name="Normal 6 28 6" xfId="30041"/>
    <cellStyle name="Normal 6 28 7" xfId="30042"/>
    <cellStyle name="Normal 6 28 8" xfId="30043"/>
    <cellStyle name="Normal 6 28 9" xfId="30044"/>
    <cellStyle name="Normal 6 29" xfId="30045"/>
    <cellStyle name="Normal 6 29 10" xfId="30046"/>
    <cellStyle name="Normal 6 29 11" xfId="30047"/>
    <cellStyle name="Normal 6 29 12" xfId="30048"/>
    <cellStyle name="Normal 6 29 13" xfId="30049"/>
    <cellStyle name="Normal 6 29 14" xfId="30050"/>
    <cellStyle name="Normal 6 29 15" xfId="30051"/>
    <cellStyle name="Normal 6 29 16" xfId="30052"/>
    <cellStyle name="Normal 6 29 17" xfId="30053"/>
    <cellStyle name="Normal 6 29 18" xfId="30054"/>
    <cellStyle name="Normal 6 29 19" xfId="30055"/>
    <cellStyle name="Normal 6 29 2" xfId="30056"/>
    <cellStyle name="Normal 6 29 2 10" xfId="30057"/>
    <cellStyle name="Normal 6 29 2 11" xfId="30058"/>
    <cellStyle name="Normal 6 29 2 12" xfId="30059"/>
    <cellStyle name="Normal 6 29 2 13" xfId="30060"/>
    <cellStyle name="Normal 6 29 2 14" xfId="30061"/>
    <cellStyle name="Normal 6 29 2 15" xfId="30062"/>
    <cellStyle name="Normal 6 29 2 16" xfId="30063"/>
    <cellStyle name="Normal 6 29 2 17" xfId="30064"/>
    <cellStyle name="Normal 6 29 2 18" xfId="30065"/>
    <cellStyle name="Normal 6 29 2 19" xfId="30066"/>
    <cellStyle name="Normal 6 29 2 2" xfId="30067"/>
    <cellStyle name="Normal 6 29 2 2 2" xfId="30068"/>
    <cellStyle name="Normal 6 29 2 2 3" xfId="30069"/>
    <cellStyle name="Normal 6 29 2 2 4" xfId="30070"/>
    <cellStyle name="Normal 6 29 2 2 5" xfId="30071"/>
    <cellStyle name="Normal 6 29 2 2 6" xfId="30072"/>
    <cellStyle name="Normal 6 29 2 20" xfId="30073"/>
    <cellStyle name="Normal 6 29 2 21" xfId="30074"/>
    <cellStyle name="Normal 6 29 2 22" xfId="30075"/>
    <cellStyle name="Normal 6 29 2 23" xfId="30076"/>
    <cellStyle name="Normal 6 29 2 24" xfId="30077"/>
    <cellStyle name="Normal 6 29 2 25" xfId="30078"/>
    <cellStyle name="Normal 6 29 2 26" xfId="30079"/>
    <cellStyle name="Normal 6 29 2 3" xfId="30080"/>
    <cellStyle name="Normal 6 29 2 4" xfId="30081"/>
    <cellStyle name="Normal 6 29 2 5" xfId="30082"/>
    <cellStyle name="Normal 6 29 2 6" xfId="30083"/>
    <cellStyle name="Normal 6 29 2 7" xfId="30084"/>
    <cellStyle name="Normal 6 29 2 8" xfId="30085"/>
    <cellStyle name="Normal 6 29 2 9" xfId="30086"/>
    <cellStyle name="Normal 6 29 20" xfId="30087"/>
    <cellStyle name="Normal 6 29 21" xfId="30088"/>
    <cellStyle name="Normal 6 29 22" xfId="30089"/>
    <cellStyle name="Normal 6 29 23" xfId="30090"/>
    <cellStyle name="Normal 6 29 24" xfId="30091"/>
    <cellStyle name="Normal 6 29 25" xfId="30092"/>
    <cellStyle name="Normal 6 29 26" xfId="30093"/>
    <cellStyle name="Normal 6 29 3" xfId="30094"/>
    <cellStyle name="Normal 6 29 4" xfId="30095"/>
    <cellStyle name="Normal 6 29 5" xfId="30096"/>
    <cellStyle name="Normal 6 29 6" xfId="30097"/>
    <cellStyle name="Normal 6 29 7" xfId="30098"/>
    <cellStyle name="Normal 6 29 8" xfId="30099"/>
    <cellStyle name="Normal 6 29 9" xfId="30100"/>
    <cellStyle name="Normal 6 3" xfId="366"/>
    <cellStyle name="Normal 6 3 10" xfId="30101"/>
    <cellStyle name="Normal 6 3 11" xfId="30102"/>
    <cellStyle name="Normal 6 3 12" xfId="30103"/>
    <cellStyle name="Normal 6 3 13" xfId="30104"/>
    <cellStyle name="Normal 6 3 14" xfId="30105"/>
    <cellStyle name="Normal 6 3 15" xfId="30106"/>
    <cellStyle name="Normal 6 3 16" xfId="30107"/>
    <cellStyle name="Normal 6 3 17" xfId="30108"/>
    <cellStyle name="Normal 6 3 18" xfId="30109"/>
    <cellStyle name="Normal 6 3 19" xfId="30110"/>
    <cellStyle name="Normal 6 3 2" xfId="30111"/>
    <cellStyle name="Normal 6 3 2 10" xfId="30112"/>
    <cellStyle name="Normal 6 3 2 11" xfId="30113"/>
    <cellStyle name="Normal 6 3 2 12" xfId="30114"/>
    <cellStyle name="Normal 6 3 2 13" xfId="30115"/>
    <cellStyle name="Normal 6 3 2 14" xfId="30116"/>
    <cellStyle name="Normal 6 3 2 15" xfId="30117"/>
    <cellStyle name="Normal 6 3 2 16" xfId="30118"/>
    <cellStyle name="Normal 6 3 2 17" xfId="30119"/>
    <cellStyle name="Normal 6 3 2 18" xfId="30120"/>
    <cellStyle name="Normal 6 3 2 19" xfId="30121"/>
    <cellStyle name="Normal 6 3 2 2" xfId="30122"/>
    <cellStyle name="Normal 6 3 2 2 10" xfId="30123"/>
    <cellStyle name="Normal 6 3 2 2 11" xfId="30124"/>
    <cellStyle name="Normal 6 3 2 2 12" xfId="30125"/>
    <cellStyle name="Normal 6 3 2 2 13" xfId="30126"/>
    <cellStyle name="Normal 6 3 2 2 14" xfId="30127"/>
    <cellStyle name="Normal 6 3 2 2 15" xfId="30128"/>
    <cellStyle name="Normal 6 3 2 2 16" xfId="30129"/>
    <cellStyle name="Normal 6 3 2 2 17" xfId="30130"/>
    <cellStyle name="Normal 6 3 2 2 18" xfId="30131"/>
    <cellStyle name="Normal 6 3 2 2 19" xfId="30132"/>
    <cellStyle name="Normal 6 3 2 2 2" xfId="30133"/>
    <cellStyle name="Normal 6 3 2 2 2 10" xfId="30134"/>
    <cellStyle name="Normal 6 3 2 2 2 11" xfId="30135"/>
    <cellStyle name="Normal 6 3 2 2 2 12" xfId="30136"/>
    <cellStyle name="Normal 6 3 2 2 2 13" xfId="30137"/>
    <cellStyle name="Normal 6 3 2 2 2 14" xfId="30138"/>
    <cellStyle name="Normal 6 3 2 2 2 15" xfId="30139"/>
    <cellStyle name="Normal 6 3 2 2 2 16" xfId="30140"/>
    <cellStyle name="Normal 6 3 2 2 2 17" xfId="30141"/>
    <cellStyle name="Normal 6 3 2 2 2 18" xfId="30142"/>
    <cellStyle name="Normal 6 3 2 2 2 19" xfId="30143"/>
    <cellStyle name="Normal 6 3 2 2 2 2" xfId="30144"/>
    <cellStyle name="Normal 6 3 2 2 2 2 10" xfId="30145"/>
    <cellStyle name="Normal 6 3 2 2 2 2 11" xfId="30146"/>
    <cellStyle name="Normal 6 3 2 2 2 2 12" xfId="30147"/>
    <cellStyle name="Normal 6 3 2 2 2 2 13" xfId="30148"/>
    <cellStyle name="Normal 6 3 2 2 2 2 14" xfId="30149"/>
    <cellStyle name="Normal 6 3 2 2 2 2 15" xfId="30150"/>
    <cellStyle name="Normal 6 3 2 2 2 2 16" xfId="30151"/>
    <cellStyle name="Normal 6 3 2 2 2 2 17" xfId="30152"/>
    <cellStyle name="Normal 6 3 2 2 2 2 18" xfId="30153"/>
    <cellStyle name="Normal 6 3 2 2 2 2 19" xfId="30154"/>
    <cellStyle name="Normal 6 3 2 2 2 2 2" xfId="30155"/>
    <cellStyle name="Normal 6 3 2 2 2 2 2 2" xfId="30156"/>
    <cellStyle name="Normal 6 3 2 2 2 2 20" xfId="30157"/>
    <cellStyle name="Normal 6 3 2 2 2 2 21" xfId="30158"/>
    <cellStyle name="Normal 6 3 2 2 2 2 22" xfId="30159"/>
    <cellStyle name="Normal 6 3 2 2 2 2 23" xfId="30160"/>
    <cellStyle name="Normal 6 3 2 2 2 2 24" xfId="30161"/>
    <cellStyle name="Normal 6 3 2 2 2 2 25" xfId="30162"/>
    <cellStyle name="Normal 6 3 2 2 2 2 26" xfId="30163"/>
    <cellStyle name="Normal 6 3 2 2 2 2 3" xfId="30164"/>
    <cellStyle name="Normal 6 3 2 2 2 2 4" xfId="30165"/>
    <cellStyle name="Normal 6 3 2 2 2 2 5" xfId="30166"/>
    <cellStyle name="Normal 6 3 2 2 2 2 6" xfId="30167"/>
    <cellStyle name="Normal 6 3 2 2 2 2 7" xfId="30168"/>
    <cellStyle name="Normal 6 3 2 2 2 2 8" xfId="30169"/>
    <cellStyle name="Normal 6 3 2 2 2 2 9" xfId="30170"/>
    <cellStyle name="Normal 6 3 2 2 2 20" xfId="30171"/>
    <cellStyle name="Normal 6 3 2 2 2 21" xfId="30172"/>
    <cellStyle name="Normal 6 3 2 2 2 22" xfId="30173"/>
    <cellStyle name="Normal 6 3 2 2 2 23" xfId="30174"/>
    <cellStyle name="Normal 6 3 2 2 2 24" xfId="30175"/>
    <cellStyle name="Normal 6 3 2 2 2 25" xfId="30176"/>
    <cellStyle name="Normal 6 3 2 2 2 26" xfId="30177"/>
    <cellStyle name="Normal 6 3 2 2 2 27" xfId="30178"/>
    <cellStyle name="Normal 6 3 2 2 2 3" xfId="30179"/>
    <cellStyle name="Normal 6 3 2 2 2 4" xfId="30180"/>
    <cellStyle name="Normal 6 3 2 2 2 5" xfId="30181"/>
    <cellStyle name="Normal 6 3 2 2 2 6" xfId="30182"/>
    <cellStyle name="Normal 6 3 2 2 2 7" xfId="30183"/>
    <cellStyle name="Normal 6 3 2 2 2 8" xfId="30184"/>
    <cellStyle name="Normal 6 3 2 2 2 9" xfId="30185"/>
    <cellStyle name="Normal 6 3 2 2 20" xfId="30186"/>
    <cellStyle name="Normal 6 3 2 2 21" xfId="30187"/>
    <cellStyle name="Normal 6 3 2 2 22" xfId="30188"/>
    <cellStyle name="Normal 6 3 2 2 23" xfId="30189"/>
    <cellStyle name="Normal 6 3 2 2 24" xfId="30190"/>
    <cellStyle name="Normal 6 3 2 2 25" xfId="30191"/>
    <cellStyle name="Normal 6 3 2 2 26" xfId="30192"/>
    <cellStyle name="Normal 6 3 2 2 27" xfId="30193"/>
    <cellStyle name="Normal 6 3 2 2 28" xfId="30194"/>
    <cellStyle name="Normal 6 3 2 2 29" xfId="30195"/>
    <cellStyle name="Normal 6 3 2 2 3" xfId="30196"/>
    <cellStyle name="Normal 6 3 2 2 30" xfId="30197"/>
    <cellStyle name="Normal 6 3 2 2 31" xfId="30198"/>
    <cellStyle name="Normal 6 3 2 2 32" xfId="30199"/>
    <cellStyle name="Normal 6 3 2 2 33" xfId="30200"/>
    <cellStyle name="Normal 6 3 2 2 34" xfId="30201"/>
    <cellStyle name="Normal 6 3 2 2 35" xfId="30202"/>
    <cellStyle name="Normal 6 3 2 2 36" xfId="30203"/>
    <cellStyle name="Normal 6 3 2 2 37" xfId="30204"/>
    <cellStyle name="Normal 6 3 2 2 4" xfId="30205"/>
    <cellStyle name="Normal 6 3 2 2 5" xfId="30206"/>
    <cellStyle name="Normal 6 3 2 2 6" xfId="30207"/>
    <cellStyle name="Normal 6 3 2 2 7" xfId="30208"/>
    <cellStyle name="Normal 6 3 2 2 8" xfId="30209"/>
    <cellStyle name="Normal 6 3 2 2 9" xfId="30210"/>
    <cellStyle name="Normal 6 3 2 20" xfId="30211"/>
    <cellStyle name="Normal 6 3 2 21" xfId="30212"/>
    <cellStyle name="Normal 6 3 2 22" xfId="30213"/>
    <cellStyle name="Normal 6 3 2 23" xfId="30214"/>
    <cellStyle name="Normal 6 3 2 24" xfId="30215"/>
    <cellStyle name="Normal 6 3 2 25" xfId="30216"/>
    <cellStyle name="Normal 6 3 2 26" xfId="30217"/>
    <cellStyle name="Normal 6 3 2 27" xfId="30218"/>
    <cellStyle name="Normal 6 3 2 28" xfId="30219"/>
    <cellStyle name="Normal 6 3 2 29" xfId="30220"/>
    <cellStyle name="Normal 6 3 2 3" xfId="30221"/>
    <cellStyle name="Normal 6 3 2 3 10" xfId="30222"/>
    <cellStyle name="Normal 6 3 2 3 11" xfId="30223"/>
    <cellStyle name="Normal 6 3 2 3 12" xfId="30224"/>
    <cellStyle name="Normal 6 3 2 3 13" xfId="30225"/>
    <cellStyle name="Normal 6 3 2 3 2" xfId="30226"/>
    <cellStyle name="Normal 6 3 2 3 2 10" xfId="30227"/>
    <cellStyle name="Normal 6 3 2 3 2 11" xfId="30228"/>
    <cellStyle name="Normal 6 3 2 3 2 12" xfId="30229"/>
    <cellStyle name="Normal 6 3 2 3 2 13" xfId="30230"/>
    <cellStyle name="Normal 6 3 2 3 2 2" xfId="30231"/>
    <cellStyle name="Normal 6 3 2 3 2 3" xfId="30232"/>
    <cellStyle name="Normal 6 3 2 3 2 4" xfId="30233"/>
    <cellStyle name="Normal 6 3 2 3 2 5" xfId="30234"/>
    <cellStyle name="Normal 6 3 2 3 2 6" xfId="30235"/>
    <cellStyle name="Normal 6 3 2 3 2 7" xfId="30236"/>
    <cellStyle name="Normal 6 3 2 3 2 8" xfId="30237"/>
    <cellStyle name="Normal 6 3 2 3 2 9" xfId="30238"/>
    <cellStyle name="Normal 6 3 2 3 3" xfId="30239"/>
    <cellStyle name="Normal 6 3 2 3 4" xfId="30240"/>
    <cellStyle name="Normal 6 3 2 3 5" xfId="30241"/>
    <cellStyle name="Normal 6 3 2 3 6" xfId="30242"/>
    <cellStyle name="Normal 6 3 2 3 7" xfId="30243"/>
    <cellStyle name="Normal 6 3 2 3 8" xfId="30244"/>
    <cellStyle name="Normal 6 3 2 3 9" xfId="30245"/>
    <cellStyle name="Normal 6 3 2 30" xfId="30246"/>
    <cellStyle name="Normal 6 3 2 31" xfId="30247"/>
    <cellStyle name="Normal 6 3 2 32" xfId="30248"/>
    <cellStyle name="Normal 6 3 2 33" xfId="30249"/>
    <cellStyle name="Normal 6 3 2 34" xfId="30250"/>
    <cellStyle name="Normal 6 3 2 35" xfId="30251"/>
    <cellStyle name="Normal 6 3 2 36" xfId="30252"/>
    <cellStyle name="Normal 6 3 2 37" xfId="30253"/>
    <cellStyle name="Normal 6 3 2 38" xfId="45756"/>
    <cellStyle name="Normal 6 3 2 39" xfId="48183"/>
    <cellStyle name="Normal 6 3 2 4" xfId="30254"/>
    <cellStyle name="Normal 6 3 2 5" xfId="30255"/>
    <cellStyle name="Normal 6 3 2 6" xfId="30256"/>
    <cellStyle name="Normal 6 3 2 7" xfId="30257"/>
    <cellStyle name="Normal 6 3 2 8" xfId="30258"/>
    <cellStyle name="Normal 6 3 2 9" xfId="30259"/>
    <cellStyle name="Normal 6 3 20" xfId="30260"/>
    <cellStyle name="Normal 6 3 21" xfId="30261"/>
    <cellStyle name="Normal 6 3 22" xfId="30262"/>
    <cellStyle name="Normal 6 3 23" xfId="30263"/>
    <cellStyle name="Normal 6 3 24" xfId="30264"/>
    <cellStyle name="Normal 6 3 24 10" xfId="30265"/>
    <cellStyle name="Normal 6 3 24 11" xfId="30266"/>
    <cellStyle name="Normal 6 3 24 12" xfId="30267"/>
    <cellStyle name="Normal 6 3 24 13" xfId="30268"/>
    <cellStyle name="Normal 6 3 24 14" xfId="30269"/>
    <cellStyle name="Normal 6 3 24 15" xfId="30270"/>
    <cellStyle name="Normal 6 3 24 16" xfId="30271"/>
    <cellStyle name="Normal 6 3 24 17" xfId="30272"/>
    <cellStyle name="Normal 6 3 24 18" xfId="30273"/>
    <cellStyle name="Normal 6 3 24 19" xfId="30274"/>
    <cellStyle name="Normal 6 3 24 2" xfId="30275"/>
    <cellStyle name="Normal 6 3 24 2 10" xfId="30276"/>
    <cellStyle name="Normal 6 3 24 2 11" xfId="30277"/>
    <cellStyle name="Normal 6 3 24 2 12" xfId="30278"/>
    <cellStyle name="Normal 6 3 24 2 13" xfId="30279"/>
    <cellStyle name="Normal 6 3 24 2 14" xfId="30280"/>
    <cellStyle name="Normal 6 3 24 2 15" xfId="30281"/>
    <cellStyle name="Normal 6 3 24 2 16" xfId="30282"/>
    <cellStyle name="Normal 6 3 24 2 17" xfId="30283"/>
    <cellStyle name="Normal 6 3 24 2 18" xfId="30284"/>
    <cellStyle name="Normal 6 3 24 2 19" xfId="30285"/>
    <cellStyle name="Normal 6 3 24 2 2" xfId="30286"/>
    <cellStyle name="Normal 6 3 24 2 20" xfId="30287"/>
    <cellStyle name="Normal 6 3 24 2 21" xfId="30288"/>
    <cellStyle name="Normal 6 3 24 2 22" xfId="30289"/>
    <cellStyle name="Normal 6 3 24 2 23" xfId="30290"/>
    <cellStyle name="Normal 6 3 24 2 24" xfId="30291"/>
    <cellStyle name="Normal 6 3 24 2 25" xfId="30292"/>
    <cellStyle name="Normal 6 3 24 2 26" xfId="30293"/>
    <cellStyle name="Normal 6 3 24 2 3" xfId="30294"/>
    <cellStyle name="Normal 6 3 24 2 4" xfId="30295"/>
    <cellStyle name="Normal 6 3 24 2 5" xfId="30296"/>
    <cellStyle name="Normal 6 3 24 2 6" xfId="30297"/>
    <cellStyle name="Normal 6 3 24 2 7" xfId="30298"/>
    <cellStyle name="Normal 6 3 24 2 8" xfId="30299"/>
    <cellStyle name="Normal 6 3 24 2 9" xfId="30300"/>
    <cellStyle name="Normal 6 3 24 20" xfId="30301"/>
    <cellStyle name="Normal 6 3 24 21" xfId="30302"/>
    <cellStyle name="Normal 6 3 24 22" xfId="30303"/>
    <cellStyle name="Normal 6 3 24 23" xfId="30304"/>
    <cellStyle name="Normal 6 3 24 24" xfId="30305"/>
    <cellStyle name="Normal 6 3 24 25" xfId="30306"/>
    <cellStyle name="Normal 6 3 24 26" xfId="30307"/>
    <cellStyle name="Normal 6 3 24 3" xfId="30308"/>
    <cellStyle name="Normal 6 3 24 4" xfId="30309"/>
    <cellStyle name="Normal 6 3 24 5" xfId="30310"/>
    <cellStyle name="Normal 6 3 24 6" xfId="30311"/>
    <cellStyle name="Normal 6 3 24 7" xfId="30312"/>
    <cellStyle name="Normal 6 3 24 8" xfId="30313"/>
    <cellStyle name="Normal 6 3 24 9" xfId="30314"/>
    <cellStyle name="Normal 6 3 25" xfId="30315"/>
    <cellStyle name="Normal 6 3 26" xfId="30316"/>
    <cellStyle name="Normal 6 3 27" xfId="30317"/>
    <cellStyle name="Normal 6 3 28" xfId="30318"/>
    <cellStyle name="Normal 6 3 29" xfId="30319"/>
    <cellStyle name="Normal 6 3 3" xfId="30320"/>
    <cellStyle name="Normal 6 3 3 2" xfId="45757"/>
    <cellStyle name="Normal 6 3 30" xfId="30321"/>
    <cellStyle name="Normal 6 3 31" xfId="30322"/>
    <cellStyle name="Normal 6 3 32" xfId="30323"/>
    <cellStyle name="Normal 6 3 33" xfId="30324"/>
    <cellStyle name="Normal 6 3 34" xfId="30325"/>
    <cellStyle name="Normal 6 3 35" xfId="30326"/>
    <cellStyle name="Normal 6 3 35 10" xfId="30327"/>
    <cellStyle name="Normal 6 3 35 11" xfId="30328"/>
    <cellStyle name="Normal 6 3 35 12" xfId="30329"/>
    <cellStyle name="Normal 6 3 35 13" xfId="30330"/>
    <cellStyle name="Normal 6 3 35 14" xfId="30331"/>
    <cellStyle name="Normal 6 3 35 15" xfId="30332"/>
    <cellStyle name="Normal 6 3 35 16" xfId="30333"/>
    <cellStyle name="Normal 6 3 35 17" xfId="30334"/>
    <cellStyle name="Normal 6 3 35 18" xfId="30335"/>
    <cellStyle name="Normal 6 3 35 19" xfId="30336"/>
    <cellStyle name="Normal 6 3 35 2" xfId="30337"/>
    <cellStyle name="Normal 6 3 35 20" xfId="30338"/>
    <cellStyle name="Normal 6 3 35 21" xfId="30339"/>
    <cellStyle name="Normal 6 3 35 22" xfId="30340"/>
    <cellStyle name="Normal 6 3 35 23" xfId="30341"/>
    <cellStyle name="Normal 6 3 35 24" xfId="30342"/>
    <cellStyle name="Normal 6 3 35 25" xfId="30343"/>
    <cellStyle name="Normal 6 3 35 26" xfId="30344"/>
    <cellStyle name="Normal 6 3 35 3" xfId="30345"/>
    <cellStyle name="Normal 6 3 35 4" xfId="30346"/>
    <cellStyle name="Normal 6 3 35 5" xfId="30347"/>
    <cellStyle name="Normal 6 3 35 6" xfId="30348"/>
    <cellStyle name="Normal 6 3 35 7" xfId="30349"/>
    <cellStyle name="Normal 6 3 35 8" xfId="30350"/>
    <cellStyle name="Normal 6 3 35 9" xfId="30351"/>
    <cellStyle name="Normal 6 3 36" xfId="30352"/>
    <cellStyle name="Normal 6 3 37" xfId="30353"/>
    <cellStyle name="Normal 6 3 38" xfId="30354"/>
    <cellStyle name="Normal 6 3 39" xfId="30355"/>
    <cellStyle name="Normal 6 3 4" xfId="30356"/>
    <cellStyle name="Normal 6 3 40" xfId="30357"/>
    <cellStyle name="Normal 6 3 41" xfId="30358"/>
    <cellStyle name="Normal 6 3 42" xfId="30359"/>
    <cellStyle name="Normal 6 3 43" xfId="30360"/>
    <cellStyle name="Normal 6 3 44" xfId="30361"/>
    <cellStyle name="Normal 6 3 45" xfId="30362"/>
    <cellStyle name="Normal 6 3 46" xfId="30363"/>
    <cellStyle name="Normal 6 3 47" xfId="30364"/>
    <cellStyle name="Normal 6 3 48" xfId="30365"/>
    <cellStyle name="Normal 6 3 49" xfId="30366"/>
    <cellStyle name="Normal 6 3 5" xfId="30367"/>
    <cellStyle name="Normal 6 3 50" xfId="30368"/>
    <cellStyle name="Normal 6 3 51" xfId="30369"/>
    <cellStyle name="Normal 6 3 52" xfId="30370"/>
    <cellStyle name="Normal 6 3 53" xfId="30371"/>
    <cellStyle name="Normal 6 3 54" xfId="30372"/>
    <cellStyle name="Normal 6 3 55" xfId="30373"/>
    <cellStyle name="Normal 6 3 56" xfId="30374"/>
    <cellStyle name="Normal 6 3 57" xfId="30375"/>
    <cellStyle name="Normal 6 3 58" xfId="30376"/>
    <cellStyle name="Normal 6 3 59" xfId="30377"/>
    <cellStyle name="Normal 6 3 6" xfId="30378"/>
    <cellStyle name="Normal 6 3 60" xfId="30379"/>
    <cellStyle name="Normal 6 3 61" xfId="30380"/>
    <cellStyle name="Normal 6 3 62" xfId="30381"/>
    <cellStyle name="Normal 6 3 63" xfId="30382"/>
    <cellStyle name="Normal 6 3 64" xfId="30383"/>
    <cellStyle name="Normal 6 3 65" xfId="30384"/>
    <cellStyle name="Normal 6 3 66" xfId="2760"/>
    <cellStyle name="Normal 6 3 67" xfId="35544"/>
    <cellStyle name="Normal 6 3 7" xfId="30385"/>
    <cellStyle name="Normal 6 3 8" xfId="30386"/>
    <cellStyle name="Normal 6 3 8 2" xfId="30387"/>
    <cellStyle name="Normal 6 3 9" xfId="30388"/>
    <cellStyle name="Normal 6 30" xfId="30389"/>
    <cellStyle name="Normal 6 30 10" xfId="30390"/>
    <cellStyle name="Normal 6 30 11" xfId="30391"/>
    <cellStyle name="Normal 6 30 12" xfId="30392"/>
    <cellStyle name="Normal 6 30 13" xfId="30393"/>
    <cellStyle name="Normal 6 30 14" xfId="30394"/>
    <cellStyle name="Normal 6 30 15" xfId="30395"/>
    <cellStyle name="Normal 6 30 16" xfId="30396"/>
    <cellStyle name="Normal 6 30 17" xfId="30397"/>
    <cellStyle name="Normal 6 30 18" xfId="30398"/>
    <cellStyle name="Normal 6 30 19" xfId="30399"/>
    <cellStyle name="Normal 6 30 2" xfId="30400"/>
    <cellStyle name="Normal 6 30 2 10" xfId="30401"/>
    <cellStyle name="Normal 6 30 2 11" xfId="30402"/>
    <cellStyle name="Normal 6 30 2 12" xfId="30403"/>
    <cellStyle name="Normal 6 30 2 13" xfId="30404"/>
    <cellStyle name="Normal 6 30 2 14" xfId="30405"/>
    <cellStyle name="Normal 6 30 2 15" xfId="30406"/>
    <cellStyle name="Normal 6 30 2 16" xfId="30407"/>
    <cellStyle name="Normal 6 30 2 17" xfId="30408"/>
    <cellStyle name="Normal 6 30 2 18" xfId="30409"/>
    <cellStyle name="Normal 6 30 2 19" xfId="30410"/>
    <cellStyle name="Normal 6 30 2 2" xfId="30411"/>
    <cellStyle name="Normal 6 30 2 2 2" xfId="30412"/>
    <cellStyle name="Normal 6 30 2 2 3" xfId="30413"/>
    <cellStyle name="Normal 6 30 2 2 4" xfId="30414"/>
    <cellStyle name="Normal 6 30 2 2 5" xfId="30415"/>
    <cellStyle name="Normal 6 30 2 2 6" xfId="30416"/>
    <cellStyle name="Normal 6 30 2 20" xfId="30417"/>
    <cellStyle name="Normal 6 30 2 21" xfId="30418"/>
    <cellStyle name="Normal 6 30 2 22" xfId="30419"/>
    <cellStyle name="Normal 6 30 2 23" xfId="30420"/>
    <cellStyle name="Normal 6 30 2 24" xfId="30421"/>
    <cellStyle name="Normal 6 30 2 25" xfId="30422"/>
    <cellStyle name="Normal 6 30 2 26" xfId="30423"/>
    <cellStyle name="Normal 6 30 2 3" xfId="30424"/>
    <cellStyle name="Normal 6 30 2 4" xfId="30425"/>
    <cellStyle name="Normal 6 30 2 5" xfId="30426"/>
    <cellStyle name="Normal 6 30 2 6" xfId="30427"/>
    <cellStyle name="Normal 6 30 2 7" xfId="30428"/>
    <cellStyle name="Normal 6 30 2 8" xfId="30429"/>
    <cellStyle name="Normal 6 30 2 9" xfId="30430"/>
    <cellStyle name="Normal 6 30 20" xfId="30431"/>
    <cellStyle name="Normal 6 30 21" xfId="30432"/>
    <cellStyle name="Normal 6 30 22" xfId="30433"/>
    <cellStyle name="Normal 6 30 23" xfId="30434"/>
    <cellStyle name="Normal 6 30 24" xfId="30435"/>
    <cellStyle name="Normal 6 30 25" xfId="30436"/>
    <cellStyle name="Normal 6 30 26" xfId="30437"/>
    <cellStyle name="Normal 6 30 3" xfId="30438"/>
    <cellStyle name="Normal 6 30 4" xfId="30439"/>
    <cellStyle name="Normal 6 30 5" xfId="30440"/>
    <cellStyle name="Normal 6 30 6" xfId="30441"/>
    <cellStyle name="Normal 6 30 7" xfId="30442"/>
    <cellStyle name="Normal 6 30 8" xfId="30443"/>
    <cellStyle name="Normal 6 30 9" xfId="30444"/>
    <cellStyle name="Normal 6 31" xfId="30445"/>
    <cellStyle name="Normal 6 31 10" xfId="30446"/>
    <cellStyle name="Normal 6 31 11" xfId="30447"/>
    <cellStyle name="Normal 6 31 12" xfId="30448"/>
    <cellStyle name="Normal 6 31 13" xfId="30449"/>
    <cellStyle name="Normal 6 31 14" xfId="30450"/>
    <cellStyle name="Normal 6 31 15" xfId="30451"/>
    <cellStyle name="Normal 6 31 16" xfId="30452"/>
    <cellStyle name="Normal 6 31 17" xfId="30453"/>
    <cellStyle name="Normal 6 31 18" xfId="30454"/>
    <cellStyle name="Normal 6 31 19" xfId="30455"/>
    <cellStyle name="Normal 6 31 2" xfId="30456"/>
    <cellStyle name="Normal 6 31 2 10" xfId="30457"/>
    <cellStyle name="Normal 6 31 2 11" xfId="30458"/>
    <cellStyle name="Normal 6 31 2 12" xfId="30459"/>
    <cellStyle name="Normal 6 31 2 13" xfId="30460"/>
    <cellStyle name="Normal 6 31 2 14" xfId="30461"/>
    <cellStyle name="Normal 6 31 2 15" xfId="30462"/>
    <cellStyle name="Normal 6 31 2 16" xfId="30463"/>
    <cellStyle name="Normal 6 31 2 17" xfId="30464"/>
    <cellStyle name="Normal 6 31 2 18" xfId="30465"/>
    <cellStyle name="Normal 6 31 2 19" xfId="30466"/>
    <cellStyle name="Normal 6 31 2 2" xfId="30467"/>
    <cellStyle name="Normal 6 31 2 2 2" xfId="30468"/>
    <cellStyle name="Normal 6 31 2 2 3" xfId="30469"/>
    <cellStyle name="Normal 6 31 2 2 4" xfId="30470"/>
    <cellStyle name="Normal 6 31 2 2 5" xfId="30471"/>
    <cellStyle name="Normal 6 31 2 2 6" xfId="30472"/>
    <cellStyle name="Normal 6 31 2 20" xfId="30473"/>
    <cellStyle name="Normal 6 31 2 21" xfId="30474"/>
    <cellStyle name="Normal 6 31 2 22" xfId="30475"/>
    <cellStyle name="Normal 6 31 2 23" xfId="30476"/>
    <cellStyle name="Normal 6 31 2 24" xfId="30477"/>
    <cellStyle name="Normal 6 31 2 25" xfId="30478"/>
    <cellStyle name="Normal 6 31 2 26" xfId="30479"/>
    <cellStyle name="Normal 6 31 2 3" xfId="30480"/>
    <cellStyle name="Normal 6 31 2 4" xfId="30481"/>
    <cellStyle name="Normal 6 31 2 5" xfId="30482"/>
    <cellStyle name="Normal 6 31 2 6" xfId="30483"/>
    <cellStyle name="Normal 6 31 2 7" xfId="30484"/>
    <cellStyle name="Normal 6 31 2 8" xfId="30485"/>
    <cellStyle name="Normal 6 31 2 9" xfId="30486"/>
    <cellStyle name="Normal 6 31 20" xfId="30487"/>
    <cellStyle name="Normal 6 31 21" xfId="30488"/>
    <cellStyle name="Normal 6 31 22" xfId="30489"/>
    <cellStyle name="Normal 6 31 23" xfId="30490"/>
    <cellStyle name="Normal 6 31 24" xfId="30491"/>
    <cellStyle name="Normal 6 31 25" xfId="30492"/>
    <cellStyle name="Normal 6 31 26" xfId="30493"/>
    <cellStyle name="Normal 6 31 3" xfId="30494"/>
    <cellStyle name="Normal 6 31 4" xfId="30495"/>
    <cellStyle name="Normal 6 31 5" xfId="30496"/>
    <cellStyle name="Normal 6 31 6" xfId="30497"/>
    <cellStyle name="Normal 6 31 7" xfId="30498"/>
    <cellStyle name="Normal 6 31 8" xfId="30499"/>
    <cellStyle name="Normal 6 31 9" xfId="30500"/>
    <cellStyle name="Normal 6 32" xfId="30501"/>
    <cellStyle name="Normal 6 32 10" xfId="30502"/>
    <cellStyle name="Normal 6 32 11" xfId="30503"/>
    <cellStyle name="Normal 6 32 12" xfId="30504"/>
    <cellStyle name="Normal 6 32 13" xfId="30505"/>
    <cellStyle name="Normal 6 32 14" xfId="30506"/>
    <cellStyle name="Normal 6 32 15" xfId="30507"/>
    <cellStyle name="Normal 6 32 16" xfId="30508"/>
    <cellStyle name="Normal 6 32 17" xfId="30509"/>
    <cellStyle name="Normal 6 32 18" xfId="30510"/>
    <cellStyle name="Normal 6 32 19" xfId="30511"/>
    <cellStyle name="Normal 6 32 2" xfId="30512"/>
    <cellStyle name="Normal 6 32 2 10" xfId="30513"/>
    <cellStyle name="Normal 6 32 2 11" xfId="30514"/>
    <cellStyle name="Normal 6 32 2 12" xfId="30515"/>
    <cellStyle name="Normal 6 32 2 13" xfId="30516"/>
    <cellStyle name="Normal 6 32 2 14" xfId="30517"/>
    <cellStyle name="Normal 6 32 2 15" xfId="30518"/>
    <cellStyle name="Normal 6 32 2 16" xfId="30519"/>
    <cellStyle name="Normal 6 32 2 17" xfId="30520"/>
    <cellStyle name="Normal 6 32 2 18" xfId="30521"/>
    <cellStyle name="Normal 6 32 2 19" xfId="30522"/>
    <cellStyle name="Normal 6 32 2 2" xfId="30523"/>
    <cellStyle name="Normal 6 32 2 2 2" xfId="30524"/>
    <cellStyle name="Normal 6 32 2 2 3" xfId="30525"/>
    <cellStyle name="Normal 6 32 2 2 4" xfId="30526"/>
    <cellStyle name="Normal 6 32 2 2 5" xfId="30527"/>
    <cellStyle name="Normal 6 32 2 2 6" xfId="30528"/>
    <cellStyle name="Normal 6 32 2 20" xfId="30529"/>
    <cellStyle name="Normal 6 32 2 21" xfId="30530"/>
    <cellStyle name="Normal 6 32 2 22" xfId="30531"/>
    <cellStyle name="Normal 6 32 2 23" xfId="30532"/>
    <cellStyle name="Normal 6 32 2 24" xfId="30533"/>
    <cellStyle name="Normal 6 32 2 25" xfId="30534"/>
    <cellStyle name="Normal 6 32 2 26" xfId="30535"/>
    <cellStyle name="Normal 6 32 2 3" xfId="30536"/>
    <cellStyle name="Normal 6 32 2 4" xfId="30537"/>
    <cellStyle name="Normal 6 32 2 5" xfId="30538"/>
    <cellStyle name="Normal 6 32 2 6" xfId="30539"/>
    <cellStyle name="Normal 6 32 2 7" xfId="30540"/>
    <cellStyle name="Normal 6 32 2 8" xfId="30541"/>
    <cellStyle name="Normal 6 32 2 9" xfId="30542"/>
    <cellStyle name="Normal 6 32 20" xfId="30543"/>
    <cellStyle name="Normal 6 32 21" xfId="30544"/>
    <cellStyle name="Normal 6 32 22" xfId="30545"/>
    <cellStyle name="Normal 6 32 23" xfId="30546"/>
    <cellStyle name="Normal 6 32 24" xfId="30547"/>
    <cellStyle name="Normal 6 32 25" xfId="30548"/>
    <cellStyle name="Normal 6 32 26" xfId="30549"/>
    <cellStyle name="Normal 6 32 3" xfId="30550"/>
    <cellStyle name="Normal 6 32 4" xfId="30551"/>
    <cellStyle name="Normal 6 32 5" xfId="30552"/>
    <cellStyle name="Normal 6 32 6" xfId="30553"/>
    <cellStyle name="Normal 6 32 7" xfId="30554"/>
    <cellStyle name="Normal 6 32 8" xfId="30555"/>
    <cellStyle name="Normal 6 32 9" xfId="30556"/>
    <cellStyle name="Normal 6 33" xfId="30557"/>
    <cellStyle name="Normal 6 33 10" xfId="30558"/>
    <cellStyle name="Normal 6 33 11" xfId="30559"/>
    <cellStyle name="Normal 6 33 12" xfId="30560"/>
    <cellStyle name="Normal 6 33 13" xfId="30561"/>
    <cellStyle name="Normal 6 33 14" xfId="30562"/>
    <cellStyle name="Normal 6 33 15" xfId="30563"/>
    <cellStyle name="Normal 6 33 16" xfId="30564"/>
    <cellStyle name="Normal 6 33 17" xfId="30565"/>
    <cellStyle name="Normal 6 33 18" xfId="30566"/>
    <cellStyle name="Normal 6 33 19" xfId="30567"/>
    <cellStyle name="Normal 6 33 2" xfId="30568"/>
    <cellStyle name="Normal 6 33 2 10" xfId="30569"/>
    <cellStyle name="Normal 6 33 2 11" xfId="30570"/>
    <cellStyle name="Normal 6 33 2 12" xfId="30571"/>
    <cellStyle name="Normal 6 33 2 13" xfId="30572"/>
    <cellStyle name="Normal 6 33 2 14" xfId="30573"/>
    <cellStyle name="Normal 6 33 2 15" xfId="30574"/>
    <cellStyle name="Normal 6 33 2 16" xfId="30575"/>
    <cellStyle name="Normal 6 33 2 17" xfId="30576"/>
    <cellStyle name="Normal 6 33 2 18" xfId="30577"/>
    <cellStyle name="Normal 6 33 2 19" xfId="30578"/>
    <cellStyle name="Normal 6 33 2 2" xfId="30579"/>
    <cellStyle name="Normal 6 33 2 2 2" xfId="30580"/>
    <cellStyle name="Normal 6 33 2 2 3" xfId="30581"/>
    <cellStyle name="Normal 6 33 2 2 4" xfId="30582"/>
    <cellStyle name="Normal 6 33 2 2 5" xfId="30583"/>
    <cellStyle name="Normal 6 33 2 2 6" xfId="30584"/>
    <cellStyle name="Normal 6 33 2 20" xfId="30585"/>
    <cellStyle name="Normal 6 33 2 21" xfId="30586"/>
    <cellStyle name="Normal 6 33 2 22" xfId="30587"/>
    <cellStyle name="Normal 6 33 2 23" xfId="30588"/>
    <cellStyle name="Normal 6 33 2 24" xfId="30589"/>
    <cellStyle name="Normal 6 33 2 25" xfId="30590"/>
    <cellStyle name="Normal 6 33 2 26" xfId="30591"/>
    <cellStyle name="Normal 6 33 2 3" xfId="30592"/>
    <cellStyle name="Normal 6 33 2 4" xfId="30593"/>
    <cellStyle name="Normal 6 33 2 5" xfId="30594"/>
    <cellStyle name="Normal 6 33 2 6" xfId="30595"/>
    <cellStyle name="Normal 6 33 2 7" xfId="30596"/>
    <cellStyle name="Normal 6 33 2 8" xfId="30597"/>
    <cellStyle name="Normal 6 33 2 9" xfId="30598"/>
    <cellStyle name="Normal 6 33 20" xfId="30599"/>
    <cellStyle name="Normal 6 33 21" xfId="30600"/>
    <cellStyle name="Normal 6 33 22" xfId="30601"/>
    <cellStyle name="Normal 6 33 23" xfId="30602"/>
    <cellStyle name="Normal 6 33 24" xfId="30603"/>
    <cellStyle name="Normal 6 33 25" xfId="30604"/>
    <cellStyle name="Normal 6 33 26" xfId="30605"/>
    <cellStyle name="Normal 6 33 3" xfId="30606"/>
    <cellStyle name="Normal 6 33 4" xfId="30607"/>
    <cellStyle name="Normal 6 33 5" xfId="30608"/>
    <cellStyle name="Normal 6 33 6" xfId="30609"/>
    <cellStyle name="Normal 6 33 7" xfId="30610"/>
    <cellStyle name="Normal 6 33 8" xfId="30611"/>
    <cellStyle name="Normal 6 33 9" xfId="30612"/>
    <cellStyle name="Normal 6 34" xfId="30613"/>
    <cellStyle name="Normal 6 34 10" xfId="30614"/>
    <cellStyle name="Normal 6 34 11" xfId="30615"/>
    <cellStyle name="Normal 6 34 12" xfId="30616"/>
    <cellStyle name="Normal 6 34 13" xfId="30617"/>
    <cellStyle name="Normal 6 34 14" xfId="30618"/>
    <cellStyle name="Normal 6 34 15" xfId="30619"/>
    <cellStyle name="Normal 6 34 16" xfId="30620"/>
    <cellStyle name="Normal 6 34 17" xfId="30621"/>
    <cellStyle name="Normal 6 34 18" xfId="30622"/>
    <cellStyle name="Normal 6 34 19" xfId="30623"/>
    <cellStyle name="Normal 6 34 2" xfId="30624"/>
    <cellStyle name="Normal 6 34 2 10" xfId="30625"/>
    <cellStyle name="Normal 6 34 2 11" xfId="30626"/>
    <cellStyle name="Normal 6 34 2 12" xfId="30627"/>
    <cellStyle name="Normal 6 34 2 13" xfId="30628"/>
    <cellStyle name="Normal 6 34 2 14" xfId="30629"/>
    <cellStyle name="Normal 6 34 2 15" xfId="30630"/>
    <cellStyle name="Normal 6 34 2 16" xfId="30631"/>
    <cellStyle name="Normal 6 34 2 17" xfId="30632"/>
    <cellStyle name="Normal 6 34 2 18" xfId="30633"/>
    <cellStyle name="Normal 6 34 2 19" xfId="30634"/>
    <cellStyle name="Normal 6 34 2 2" xfId="30635"/>
    <cellStyle name="Normal 6 34 2 2 2" xfId="30636"/>
    <cellStyle name="Normal 6 34 2 2 3" xfId="30637"/>
    <cellStyle name="Normal 6 34 2 2 4" xfId="30638"/>
    <cellStyle name="Normal 6 34 2 2 5" xfId="30639"/>
    <cellStyle name="Normal 6 34 2 2 6" xfId="30640"/>
    <cellStyle name="Normal 6 34 2 20" xfId="30641"/>
    <cellStyle name="Normal 6 34 2 21" xfId="30642"/>
    <cellStyle name="Normal 6 34 2 22" xfId="30643"/>
    <cellStyle name="Normal 6 34 2 23" xfId="30644"/>
    <cellStyle name="Normal 6 34 2 24" xfId="30645"/>
    <cellStyle name="Normal 6 34 2 25" xfId="30646"/>
    <cellStyle name="Normal 6 34 2 26" xfId="30647"/>
    <cellStyle name="Normal 6 34 2 3" xfId="30648"/>
    <cellStyle name="Normal 6 34 2 4" xfId="30649"/>
    <cellStyle name="Normal 6 34 2 5" xfId="30650"/>
    <cellStyle name="Normal 6 34 2 6" xfId="30651"/>
    <cellStyle name="Normal 6 34 2 7" xfId="30652"/>
    <cellStyle name="Normal 6 34 2 8" xfId="30653"/>
    <cellStyle name="Normal 6 34 2 9" xfId="30654"/>
    <cellStyle name="Normal 6 34 20" xfId="30655"/>
    <cellStyle name="Normal 6 34 21" xfId="30656"/>
    <cellStyle name="Normal 6 34 22" xfId="30657"/>
    <cellStyle name="Normal 6 34 23" xfId="30658"/>
    <cellStyle name="Normal 6 34 24" xfId="30659"/>
    <cellStyle name="Normal 6 34 25" xfId="30660"/>
    <cellStyle name="Normal 6 34 26" xfId="30661"/>
    <cellStyle name="Normal 6 34 3" xfId="30662"/>
    <cellStyle name="Normal 6 34 4" xfId="30663"/>
    <cellStyle name="Normal 6 34 5" xfId="30664"/>
    <cellStyle name="Normal 6 34 6" xfId="30665"/>
    <cellStyle name="Normal 6 34 7" xfId="30666"/>
    <cellStyle name="Normal 6 34 8" xfId="30667"/>
    <cellStyle name="Normal 6 34 9" xfId="30668"/>
    <cellStyle name="Normal 6 35" xfId="30669"/>
    <cellStyle name="Normal 6 35 10" xfId="30670"/>
    <cellStyle name="Normal 6 35 11" xfId="30671"/>
    <cellStyle name="Normal 6 35 12" xfId="30672"/>
    <cellStyle name="Normal 6 35 13" xfId="30673"/>
    <cellStyle name="Normal 6 35 14" xfId="30674"/>
    <cellStyle name="Normal 6 35 15" xfId="30675"/>
    <cellStyle name="Normal 6 35 16" xfId="30676"/>
    <cellStyle name="Normal 6 35 17" xfId="30677"/>
    <cellStyle name="Normal 6 35 18" xfId="30678"/>
    <cellStyle name="Normal 6 35 19" xfId="30679"/>
    <cellStyle name="Normal 6 35 2" xfId="30680"/>
    <cellStyle name="Normal 6 35 2 10" xfId="30681"/>
    <cellStyle name="Normal 6 35 2 11" xfId="30682"/>
    <cellStyle name="Normal 6 35 2 12" xfId="30683"/>
    <cellStyle name="Normal 6 35 2 13" xfId="30684"/>
    <cellStyle name="Normal 6 35 2 14" xfId="30685"/>
    <cellStyle name="Normal 6 35 2 15" xfId="30686"/>
    <cellStyle name="Normal 6 35 2 16" xfId="30687"/>
    <cellStyle name="Normal 6 35 2 17" xfId="30688"/>
    <cellStyle name="Normal 6 35 2 18" xfId="30689"/>
    <cellStyle name="Normal 6 35 2 19" xfId="30690"/>
    <cellStyle name="Normal 6 35 2 2" xfId="30691"/>
    <cellStyle name="Normal 6 35 2 2 2" xfId="30692"/>
    <cellStyle name="Normal 6 35 2 2 3" xfId="30693"/>
    <cellStyle name="Normal 6 35 2 2 4" xfId="30694"/>
    <cellStyle name="Normal 6 35 2 2 5" xfId="30695"/>
    <cellStyle name="Normal 6 35 2 2 6" xfId="30696"/>
    <cellStyle name="Normal 6 35 2 20" xfId="30697"/>
    <cellStyle name="Normal 6 35 2 21" xfId="30698"/>
    <cellStyle name="Normal 6 35 2 22" xfId="30699"/>
    <cellStyle name="Normal 6 35 2 23" xfId="30700"/>
    <cellStyle name="Normal 6 35 2 24" xfId="30701"/>
    <cellStyle name="Normal 6 35 2 25" xfId="30702"/>
    <cellStyle name="Normal 6 35 2 26" xfId="30703"/>
    <cellStyle name="Normal 6 35 2 3" xfId="30704"/>
    <cellStyle name="Normal 6 35 2 4" xfId="30705"/>
    <cellStyle name="Normal 6 35 2 5" xfId="30706"/>
    <cellStyle name="Normal 6 35 2 6" xfId="30707"/>
    <cellStyle name="Normal 6 35 2 7" xfId="30708"/>
    <cellStyle name="Normal 6 35 2 8" xfId="30709"/>
    <cellStyle name="Normal 6 35 2 9" xfId="30710"/>
    <cellStyle name="Normal 6 35 20" xfId="30711"/>
    <cellStyle name="Normal 6 35 21" xfId="30712"/>
    <cellStyle name="Normal 6 35 22" xfId="30713"/>
    <cellStyle name="Normal 6 35 23" xfId="30714"/>
    <cellStyle name="Normal 6 35 24" xfId="30715"/>
    <cellStyle name="Normal 6 35 25" xfId="30716"/>
    <cellStyle name="Normal 6 35 26" xfId="30717"/>
    <cellStyle name="Normal 6 35 3" xfId="30718"/>
    <cellStyle name="Normal 6 35 4" xfId="30719"/>
    <cellStyle name="Normal 6 35 5" xfId="30720"/>
    <cellStyle name="Normal 6 35 6" xfId="30721"/>
    <cellStyle name="Normal 6 35 7" xfId="30722"/>
    <cellStyle name="Normal 6 35 8" xfId="30723"/>
    <cellStyle name="Normal 6 35 9" xfId="30724"/>
    <cellStyle name="Normal 6 36" xfId="30725"/>
    <cellStyle name="Normal 6 36 10" xfId="30726"/>
    <cellStyle name="Normal 6 36 11" xfId="30727"/>
    <cellStyle name="Normal 6 36 12" xfId="30728"/>
    <cellStyle name="Normal 6 36 13" xfId="30729"/>
    <cellStyle name="Normal 6 36 14" xfId="30730"/>
    <cellStyle name="Normal 6 36 15" xfId="30731"/>
    <cellStyle name="Normal 6 36 16" xfId="30732"/>
    <cellStyle name="Normal 6 36 17" xfId="30733"/>
    <cellStyle name="Normal 6 36 18" xfId="30734"/>
    <cellStyle name="Normal 6 36 19" xfId="30735"/>
    <cellStyle name="Normal 6 36 2" xfId="30736"/>
    <cellStyle name="Normal 6 36 2 10" xfId="30737"/>
    <cellStyle name="Normal 6 36 2 11" xfId="30738"/>
    <cellStyle name="Normal 6 36 2 12" xfId="30739"/>
    <cellStyle name="Normal 6 36 2 13" xfId="30740"/>
    <cellStyle name="Normal 6 36 2 14" xfId="30741"/>
    <cellStyle name="Normal 6 36 2 15" xfId="30742"/>
    <cellStyle name="Normal 6 36 2 16" xfId="30743"/>
    <cellStyle name="Normal 6 36 2 17" xfId="30744"/>
    <cellStyle name="Normal 6 36 2 18" xfId="30745"/>
    <cellStyle name="Normal 6 36 2 19" xfId="30746"/>
    <cellStyle name="Normal 6 36 2 2" xfId="30747"/>
    <cellStyle name="Normal 6 36 2 2 2" xfId="30748"/>
    <cellStyle name="Normal 6 36 2 2 3" xfId="30749"/>
    <cellStyle name="Normal 6 36 2 2 4" xfId="30750"/>
    <cellStyle name="Normal 6 36 2 2 5" xfId="30751"/>
    <cellStyle name="Normal 6 36 2 2 6" xfId="30752"/>
    <cellStyle name="Normal 6 36 2 20" xfId="30753"/>
    <cellStyle name="Normal 6 36 2 21" xfId="30754"/>
    <cellStyle name="Normal 6 36 2 22" xfId="30755"/>
    <cellStyle name="Normal 6 36 2 23" xfId="30756"/>
    <cellStyle name="Normal 6 36 2 24" xfId="30757"/>
    <cellStyle name="Normal 6 36 2 25" xfId="30758"/>
    <cellStyle name="Normal 6 36 2 26" xfId="30759"/>
    <cellStyle name="Normal 6 36 2 3" xfId="30760"/>
    <cellStyle name="Normal 6 36 2 4" xfId="30761"/>
    <cellStyle name="Normal 6 36 2 5" xfId="30762"/>
    <cellStyle name="Normal 6 36 2 6" xfId="30763"/>
    <cellStyle name="Normal 6 36 2 7" xfId="30764"/>
    <cellStyle name="Normal 6 36 2 8" xfId="30765"/>
    <cellStyle name="Normal 6 36 2 9" xfId="30766"/>
    <cellStyle name="Normal 6 36 20" xfId="30767"/>
    <cellStyle name="Normal 6 36 21" xfId="30768"/>
    <cellStyle name="Normal 6 36 22" xfId="30769"/>
    <cellStyle name="Normal 6 36 23" xfId="30770"/>
    <cellStyle name="Normal 6 36 24" xfId="30771"/>
    <cellStyle name="Normal 6 36 25" xfId="30772"/>
    <cellStyle name="Normal 6 36 26" xfId="30773"/>
    <cellStyle name="Normal 6 36 3" xfId="30774"/>
    <cellStyle name="Normal 6 36 4" xfId="30775"/>
    <cellStyle name="Normal 6 36 5" xfId="30776"/>
    <cellStyle name="Normal 6 36 6" xfId="30777"/>
    <cellStyle name="Normal 6 36 7" xfId="30778"/>
    <cellStyle name="Normal 6 36 8" xfId="30779"/>
    <cellStyle name="Normal 6 36 9" xfId="30780"/>
    <cellStyle name="Normal 6 37" xfId="30781"/>
    <cellStyle name="Normal 6 37 10" xfId="30782"/>
    <cellStyle name="Normal 6 37 11" xfId="30783"/>
    <cellStyle name="Normal 6 37 12" xfId="30784"/>
    <cellStyle name="Normal 6 37 13" xfId="30785"/>
    <cellStyle name="Normal 6 37 14" xfId="30786"/>
    <cellStyle name="Normal 6 37 15" xfId="30787"/>
    <cellStyle name="Normal 6 37 16" xfId="30788"/>
    <cellStyle name="Normal 6 37 17" xfId="30789"/>
    <cellStyle name="Normal 6 37 18" xfId="30790"/>
    <cellStyle name="Normal 6 37 19" xfId="30791"/>
    <cellStyle name="Normal 6 37 2" xfId="30792"/>
    <cellStyle name="Normal 6 37 2 10" xfId="30793"/>
    <cellStyle name="Normal 6 37 2 11" xfId="30794"/>
    <cellStyle name="Normal 6 37 2 12" xfId="30795"/>
    <cellStyle name="Normal 6 37 2 13" xfId="30796"/>
    <cellStyle name="Normal 6 37 2 14" xfId="30797"/>
    <cellStyle name="Normal 6 37 2 15" xfId="30798"/>
    <cellStyle name="Normal 6 37 2 16" xfId="30799"/>
    <cellStyle name="Normal 6 37 2 17" xfId="30800"/>
    <cellStyle name="Normal 6 37 2 18" xfId="30801"/>
    <cellStyle name="Normal 6 37 2 19" xfId="30802"/>
    <cellStyle name="Normal 6 37 2 2" xfId="30803"/>
    <cellStyle name="Normal 6 37 2 2 2" xfId="30804"/>
    <cellStyle name="Normal 6 37 2 2 3" xfId="30805"/>
    <cellStyle name="Normal 6 37 2 2 4" xfId="30806"/>
    <cellStyle name="Normal 6 37 2 2 5" xfId="30807"/>
    <cellStyle name="Normal 6 37 2 2 6" xfId="30808"/>
    <cellStyle name="Normal 6 37 2 20" xfId="30809"/>
    <cellStyle name="Normal 6 37 2 21" xfId="30810"/>
    <cellStyle name="Normal 6 37 2 22" xfId="30811"/>
    <cellStyle name="Normal 6 37 2 23" xfId="30812"/>
    <cellStyle name="Normal 6 37 2 24" xfId="30813"/>
    <cellStyle name="Normal 6 37 2 25" xfId="30814"/>
    <cellStyle name="Normal 6 37 2 26" xfId="30815"/>
    <cellStyle name="Normal 6 37 2 3" xfId="30816"/>
    <cellStyle name="Normal 6 37 2 4" xfId="30817"/>
    <cellStyle name="Normal 6 37 2 5" xfId="30818"/>
    <cellStyle name="Normal 6 37 2 6" xfId="30819"/>
    <cellStyle name="Normal 6 37 2 7" xfId="30820"/>
    <cellStyle name="Normal 6 37 2 8" xfId="30821"/>
    <cellStyle name="Normal 6 37 2 9" xfId="30822"/>
    <cellStyle name="Normal 6 37 20" xfId="30823"/>
    <cellStyle name="Normal 6 37 21" xfId="30824"/>
    <cellStyle name="Normal 6 37 22" xfId="30825"/>
    <cellStyle name="Normal 6 37 23" xfId="30826"/>
    <cellStyle name="Normal 6 37 24" xfId="30827"/>
    <cellStyle name="Normal 6 37 25" xfId="30828"/>
    <cellStyle name="Normal 6 37 26" xfId="30829"/>
    <cellStyle name="Normal 6 37 3" xfId="30830"/>
    <cellStyle name="Normal 6 37 4" xfId="30831"/>
    <cellStyle name="Normal 6 37 5" xfId="30832"/>
    <cellStyle name="Normal 6 37 6" xfId="30833"/>
    <cellStyle name="Normal 6 37 7" xfId="30834"/>
    <cellStyle name="Normal 6 37 8" xfId="30835"/>
    <cellStyle name="Normal 6 37 9" xfId="30836"/>
    <cellStyle name="Normal 6 38" xfId="30837"/>
    <cellStyle name="Normal 6 38 10" xfId="30838"/>
    <cellStyle name="Normal 6 38 11" xfId="30839"/>
    <cellStyle name="Normal 6 38 12" xfId="30840"/>
    <cellStyle name="Normal 6 38 13" xfId="30841"/>
    <cellStyle name="Normal 6 38 14" xfId="30842"/>
    <cellStyle name="Normal 6 38 15" xfId="30843"/>
    <cellStyle name="Normal 6 38 16" xfId="30844"/>
    <cellStyle name="Normal 6 38 17" xfId="30845"/>
    <cellStyle name="Normal 6 38 18" xfId="30846"/>
    <cellStyle name="Normal 6 38 19" xfId="30847"/>
    <cellStyle name="Normal 6 38 2" xfId="30848"/>
    <cellStyle name="Normal 6 38 2 10" xfId="30849"/>
    <cellStyle name="Normal 6 38 2 11" xfId="30850"/>
    <cellStyle name="Normal 6 38 2 12" xfId="30851"/>
    <cellStyle name="Normal 6 38 2 13" xfId="30852"/>
    <cellStyle name="Normal 6 38 2 14" xfId="30853"/>
    <cellStyle name="Normal 6 38 2 15" xfId="30854"/>
    <cellStyle name="Normal 6 38 2 16" xfId="30855"/>
    <cellStyle name="Normal 6 38 2 17" xfId="30856"/>
    <cellStyle name="Normal 6 38 2 18" xfId="30857"/>
    <cellStyle name="Normal 6 38 2 19" xfId="30858"/>
    <cellStyle name="Normal 6 38 2 2" xfId="30859"/>
    <cellStyle name="Normal 6 38 2 2 2" xfId="30860"/>
    <cellStyle name="Normal 6 38 2 2 3" xfId="30861"/>
    <cellStyle name="Normal 6 38 2 2 4" xfId="30862"/>
    <cellStyle name="Normal 6 38 2 2 5" xfId="30863"/>
    <cellStyle name="Normal 6 38 2 2 6" xfId="30864"/>
    <cellStyle name="Normal 6 38 2 20" xfId="30865"/>
    <cellStyle name="Normal 6 38 2 21" xfId="30866"/>
    <cellStyle name="Normal 6 38 2 22" xfId="30867"/>
    <cellStyle name="Normal 6 38 2 23" xfId="30868"/>
    <cellStyle name="Normal 6 38 2 24" xfId="30869"/>
    <cellStyle name="Normal 6 38 2 25" xfId="30870"/>
    <cellStyle name="Normal 6 38 2 26" xfId="30871"/>
    <cellStyle name="Normal 6 38 2 3" xfId="30872"/>
    <cellStyle name="Normal 6 38 2 4" xfId="30873"/>
    <cellStyle name="Normal 6 38 2 5" xfId="30874"/>
    <cellStyle name="Normal 6 38 2 6" xfId="30875"/>
    <cellStyle name="Normal 6 38 2 7" xfId="30876"/>
    <cellStyle name="Normal 6 38 2 8" xfId="30877"/>
    <cellStyle name="Normal 6 38 2 9" xfId="30878"/>
    <cellStyle name="Normal 6 38 20" xfId="30879"/>
    <cellStyle name="Normal 6 38 21" xfId="30880"/>
    <cellStyle name="Normal 6 38 22" xfId="30881"/>
    <cellStyle name="Normal 6 38 23" xfId="30882"/>
    <cellStyle name="Normal 6 38 24" xfId="30883"/>
    <cellStyle name="Normal 6 38 25" xfId="30884"/>
    <cellStyle name="Normal 6 38 26" xfId="30885"/>
    <cellStyle name="Normal 6 38 3" xfId="30886"/>
    <cellStyle name="Normal 6 38 4" xfId="30887"/>
    <cellStyle name="Normal 6 38 5" xfId="30888"/>
    <cellStyle name="Normal 6 38 6" xfId="30889"/>
    <cellStyle name="Normal 6 38 7" xfId="30890"/>
    <cellStyle name="Normal 6 38 8" xfId="30891"/>
    <cellStyle name="Normal 6 38 9" xfId="30892"/>
    <cellStyle name="Normal 6 39" xfId="30893"/>
    <cellStyle name="Normal 6 39 10" xfId="30894"/>
    <cellStyle name="Normal 6 39 11" xfId="30895"/>
    <cellStyle name="Normal 6 39 12" xfId="30896"/>
    <cellStyle name="Normal 6 39 13" xfId="30897"/>
    <cellStyle name="Normal 6 39 14" xfId="30898"/>
    <cellStyle name="Normal 6 39 15" xfId="30899"/>
    <cellStyle name="Normal 6 39 16" xfId="30900"/>
    <cellStyle name="Normal 6 39 17" xfId="30901"/>
    <cellStyle name="Normal 6 39 18" xfId="30902"/>
    <cellStyle name="Normal 6 39 19" xfId="30903"/>
    <cellStyle name="Normal 6 39 2" xfId="30904"/>
    <cellStyle name="Normal 6 39 2 10" xfId="30905"/>
    <cellStyle name="Normal 6 39 2 11" xfId="30906"/>
    <cellStyle name="Normal 6 39 2 12" xfId="30907"/>
    <cellStyle name="Normal 6 39 2 13" xfId="30908"/>
    <cellStyle name="Normal 6 39 2 14" xfId="30909"/>
    <cellStyle name="Normal 6 39 2 15" xfId="30910"/>
    <cellStyle name="Normal 6 39 2 16" xfId="30911"/>
    <cellStyle name="Normal 6 39 2 17" xfId="30912"/>
    <cellStyle name="Normal 6 39 2 18" xfId="30913"/>
    <cellStyle name="Normal 6 39 2 19" xfId="30914"/>
    <cellStyle name="Normal 6 39 2 2" xfId="30915"/>
    <cellStyle name="Normal 6 39 2 2 2" xfId="30916"/>
    <cellStyle name="Normal 6 39 2 2 3" xfId="30917"/>
    <cellStyle name="Normal 6 39 2 2 4" xfId="30918"/>
    <cellStyle name="Normal 6 39 2 2 5" xfId="30919"/>
    <cellStyle name="Normal 6 39 2 2 6" xfId="30920"/>
    <cellStyle name="Normal 6 39 2 20" xfId="30921"/>
    <cellStyle name="Normal 6 39 2 21" xfId="30922"/>
    <cellStyle name="Normal 6 39 2 22" xfId="30923"/>
    <cellStyle name="Normal 6 39 2 23" xfId="30924"/>
    <cellStyle name="Normal 6 39 2 24" xfId="30925"/>
    <cellStyle name="Normal 6 39 2 25" xfId="30926"/>
    <cellStyle name="Normal 6 39 2 26" xfId="30927"/>
    <cellStyle name="Normal 6 39 2 3" xfId="30928"/>
    <cellStyle name="Normal 6 39 2 4" xfId="30929"/>
    <cellStyle name="Normal 6 39 2 5" xfId="30930"/>
    <cellStyle name="Normal 6 39 2 6" xfId="30931"/>
    <cellStyle name="Normal 6 39 2 7" xfId="30932"/>
    <cellStyle name="Normal 6 39 2 8" xfId="30933"/>
    <cellStyle name="Normal 6 39 2 9" xfId="30934"/>
    <cellStyle name="Normal 6 39 20" xfId="30935"/>
    <cellStyle name="Normal 6 39 21" xfId="30936"/>
    <cellStyle name="Normal 6 39 22" xfId="30937"/>
    <cellStyle name="Normal 6 39 23" xfId="30938"/>
    <cellStyle name="Normal 6 39 24" xfId="30939"/>
    <cellStyle name="Normal 6 39 25" xfId="30940"/>
    <cellStyle name="Normal 6 39 26" xfId="30941"/>
    <cellStyle name="Normal 6 39 3" xfId="30942"/>
    <cellStyle name="Normal 6 39 4" xfId="30943"/>
    <cellStyle name="Normal 6 39 5" xfId="30944"/>
    <cellStyle name="Normal 6 39 6" xfId="30945"/>
    <cellStyle name="Normal 6 39 7" xfId="30946"/>
    <cellStyle name="Normal 6 39 8" xfId="30947"/>
    <cellStyle name="Normal 6 39 9" xfId="30948"/>
    <cellStyle name="Normal 6 4" xfId="606"/>
    <cellStyle name="Normal 6 4 10" xfId="30949"/>
    <cellStyle name="Normal 6 4 11" xfId="30950"/>
    <cellStyle name="Normal 6 4 12" xfId="30951"/>
    <cellStyle name="Normal 6 4 13" xfId="30952"/>
    <cellStyle name="Normal 6 4 14" xfId="30953"/>
    <cellStyle name="Normal 6 4 15" xfId="30954"/>
    <cellStyle name="Normal 6 4 16" xfId="30955"/>
    <cellStyle name="Normal 6 4 17" xfId="30956"/>
    <cellStyle name="Normal 6 4 18" xfId="30957"/>
    <cellStyle name="Normal 6 4 19" xfId="30958"/>
    <cellStyle name="Normal 6 4 2" xfId="2567"/>
    <cellStyle name="Normal 6 4 2 10" xfId="30960"/>
    <cellStyle name="Normal 6 4 2 10 2" xfId="30961"/>
    <cellStyle name="Normal 6 4 2 10 3" xfId="30962"/>
    <cellStyle name="Normal 6 4 2 10 4" xfId="30963"/>
    <cellStyle name="Normal 6 4 2 11" xfId="30964"/>
    <cellStyle name="Normal 6 4 2 11 2" xfId="30965"/>
    <cellStyle name="Normal 6 4 2 11 3" xfId="30966"/>
    <cellStyle name="Normal 6 4 2 11 4" xfId="30967"/>
    <cellStyle name="Normal 6 4 2 12" xfId="30968"/>
    <cellStyle name="Normal 6 4 2 12 2" xfId="30969"/>
    <cellStyle name="Normal 6 4 2 12 3" xfId="30970"/>
    <cellStyle name="Normal 6 4 2 12 4" xfId="30971"/>
    <cellStyle name="Normal 6 4 2 13" xfId="30972"/>
    <cellStyle name="Normal 6 4 2 14" xfId="30973"/>
    <cellStyle name="Normal 6 4 2 15" xfId="30974"/>
    <cellStyle name="Normal 6 4 2 16" xfId="30975"/>
    <cellStyle name="Normal 6 4 2 17" xfId="30976"/>
    <cellStyle name="Normal 6 4 2 18" xfId="30977"/>
    <cellStyle name="Normal 6 4 2 19" xfId="30978"/>
    <cellStyle name="Normal 6 4 2 2" xfId="30979"/>
    <cellStyle name="Normal 6 4 2 2 10" xfId="30980"/>
    <cellStyle name="Normal 6 4 2 2 11" xfId="30981"/>
    <cellStyle name="Normal 6 4 2 2 12" xfId="30982"/>
    <cellStyle name="Normal 6 4 2 2 13" xfId="30983"/>
    <cellStyle name="Normal 6 4 2 2 14" xfId="30984"/>
    <cellStyle name="Normal 6 4 2 2 15" xfId="30985"/>
    <cellStyle name="Normal 6 4 2 2 16" xfId="30986"/>
    <cellStyle name="Normal 6 4 2 2 17" xfId="30987"/>
    <cellStyle name="Normal 6 4 2 2 18" xfId="30988"/>
    <cellStyle name="Normal 6 4 2 2 19" xfId="30989"/>
    <cellStyle name="Normal 6 4 2 2 2" xfId="30990"/>
    <cellStyle name="Normal 6 4 2 2 2 10" xfId="30991"/>
    <cellStyle name="Normal 6 4 2 2 2 11" xfId="30992"/>
    <cellStyle name="Normal 6 4 2 2 2 12" xfId="30993"/>
    <cellStyle name="Normal 6 4 2 2 2 13" xfId="30994"/>
    <cellStyle name="Normal 6 4 2 2 2 2" xfId="30995"/>
    <cellStyle name="Normal 6 4 2 2 2 2 10" xfId="30996"/>
    <cellStyle name="Normal 6 4 2 2 2 2 11" xfId="30997"/>
    <cellStyle name="Normal 6 4 2 2 2 2 12" xfId="30998"/>
    <cellStyle name="Normal 6 4 2 2 2 2 13" xfId="30999"/>
    <cellStyle name="Normal 6 4 2 2 2 2 2" xfId="31000"/>
    <cellStyle name="Normal 6 4 2 2 2 2 3" xfId="31001"/>
    <cellStyle name="Normal 6 4 2 2 2 2 4" xfId="31002"/>
    <cellStyle name="Normal 6 4 2 2 2 2 5" xfId="31003"/>
    <cellStyle name="Normal 6 4 2 2 2 2 6" xfId="31004"/>
    <cellStyle name="Normal 6 4 2 2 2 2 7" xfId="31005"/>
    <cellStyle name="Normal 6 4 2 2 2 2 8" xfId="31006"/>
    <cellStyle name="Normal 6 4 2 2 2 2 9" xfId="31007"/>
    <cellStyle name="Normal 6 4 2 2 2 3" xfId="31008"/>
    <cellStyle name="Normal 6 4 2 2 2 4" xfId="31009"/>
    <cellStyle name="Normal 6 4 2 2 2 5" xfId="31010"/>
    <cellStyle name="Normal 6 4 2 2 2 6" xfId="31011"/>
    <cellStyle name="Normal 6 4 2 2 2 7" xfId="31012"/>
    <cellStyle name="Normal 6 4 2 2 2 8" xfId="31013"/>
    <cellStyle name="Normal 6 4 2 2 2 9" xfId="31014"/>
    <cellStyle name="Normal 6 4 2 2 20" xfId="31015"/>
    <cellStyle name="Normal 6 4 2 2 21" xfId="31016"/>
    <cellStyle name="Normal 6 4 2 2 22" xfId="31017"/>
    <cellStyle name="Normal 6 4 2 2 23" xfId="31018"/>
    <cellStyle name="Normal 6 4 2 2 24" xfId="31019"/>
    <cellStyle name="Normal 6 4 2 2 3" xfId="31020"/>
    <cellStyle name="Normal 6 4 2 2 4" xfId="31021"/>
    <cellStyle name="Normal 6 4 2 2 5" xfId="31022"/>
    <cellStyle name="Normal 6 4 2 2 6" xfId="31023"/>
    <cellStyle name="Normal 6 4 2 2 7" xfId="31024"/>
    <cellStyle name="Normal 6 4 2 2 8" xfId="31025"/>
    <cellStyle name="Normal 6 4 2 2 9" xfId="31026"/>
    <cellStyle name="Normal 6 4 2 20" xfId="31027"/>
    <cellStyle name="Normal 6 4 2 21" xfId="31028"/>
    <cellStyle name="Normal 6 4 2 22" xfId="31029"/>
    <cellStyle name="Normal 6 4 2 23" xfId="31030"/>
    <cellStyle name="Normal 6 4 2 24" xfId="31031"/>
    <cellStyle name="Normal 6 4 2 25" xfId="30959"/>
    <cellStyle name="Normal 6 4 2 26" xfId="45758"/>
    <cellStyle name="Normal 6 4 2 3" xfId="31032"/>
    <cellStyle name="Normal 6 4 2 3 10" xfId="31033"/>
    <cellStyle name="Normal 6 4 2 3 11" xfId="31034"/>
    <cellStyle name="Normal 6 4 2 3 12" xfId="31035"/>
    <cellStyle name="Normal 6 4 2 3 13" xfId="31036"/>
    <cellStyle name="Normal 6 4 2 3 2" xfId="31037"/>
    <cellStyle name="Normal 6 4 2 3 2 10" xfId="31038"/>
    <cellStyle name="Normal 6 4 2 3 2 11" xfId="31039"/>
    <cellStyle name="Normal 6 4 2 3 2 12" xfId="31040"/>
    <cellStyle name="Normal 6 4 2 3 2 13" xfId="31041"/>
    <cellStyle name="Normal 6 4 2 3 2 2" xfId="31042"/>
    <cellStyle name="Normal 6 4 2 3 2 3" xfId="31043"/>
    <cellStyle name="Normal 6 4 2 3 2 4" xfId="31044"/>
    <cellStyle name="Normal 6 4 2 3 2 5" xfId="31045"/>
    <cellStyle name="Normal 6 4 2 3 2 6" xfId="31046"/>
    <cellStyle name="Normal 6 4 2 3 2 7" xfId="31047"/>
    <cellStyle name="Normal 6 4 2 3 2 8" xfId="31048"/>
    <cellStyle name="Normal 6 4 2 3 2 9" xfId="31049"/>
    <cellStyle name="Normal 6 4 2 3 3" xfId="31050"/>
    <cellStyle name="Normal 6 4 2 3 4" xfId="31051"/>
    <cellStyle name="Normal 6 4 2 3 5" xfId="31052"/>
    <cellStyle name="Normal 6 4 2 3 6" xfId="31053"/>
    <cellStyle name="Normal 6 4 2 3 7" xfId="31054"/>
    <cellStyle name="Normal 6 4 2 3 8" xfId="31055"/>
    <cellStyle name="Normal 6 4 2 3 9" xfId="31056"/>
    <cellStyle name="Normal 6 4 2 4" xfId="31057"/>
    <cellStyle name="Normal 6 4 2 4 2" xfId="31058"/>
    <cellStyle name="Normal 6 4 2 4 3" xfId="31059"/>
    <cellStyle name="Normal 6 4 2 4 4" xfId="31060"/>
    <cellStyle name="Normal 6 4 2 5" xfId="31061"/>
    <cellStyle name="Normal 6 4 2 5 2" xfId="31062"/>
    <cellStyle name="Normal 6 4 2 5 3" xfId="31063"/>
    <cellStyle name="Normal 6 4 2 5 4" xfId="31064"/>
    <cellStyle name="Normal 6 4 2 6" xfId="31065"/>
    <cellStyle name="Normal 6 4 2 6 2" xfId="31066"/>
    <cellStyle name="Normal 6 4 2 6 3" xfId="31067"/>
    <cellStyle name="Normal 6 4 2 6 4" xfId="31068"/>
    <cellStyle name="Normal 6 4 2 7" xfId="31069"/>
    <cellStyle name="Normal 6 4 2 7 2" xfId="31070"/>
    <cellStyle name="Normal 6 4 2 7 3" xfId="31071"/>
    <cellStyle name="Normal 6 4 2 7 4" xfId="31072"/>
    <cellStyle name="Normal 6 4 2 8" xfId="31073"/>
    <cellStyle name="Normal 6 4 2 8 2" xfId="31074"/>
    <cellStyle name="Normal 6 4 2 8 3" xfId="31075"/>
    <cellStyle name="Normal 6 4 2 8 4" xfId="31076"/>
    <cellStyle name="Normal 6 4 2 9" xfId="31077"/>
    <cellStyle name="Normal 6 4 2 9 2" xfId="31078"/>
    <cellStyle name="Normal 6 4 2 9 3" xfId="31079"/>
    <cellStyle name="Normal 6 4 2 9 4" xfId="31080"/>
    <cellStyle name="Normal 6 4 20" xfId="31081"/>
    <cellStyle name="Normal 6 4 21" xfId="31082"/>
    <cellStyle name="Normal 6 4 22" xfId="31083"/>
    <cellStyle name="Normal 6 4 23" xfId="31084"/>
    <cellStyle name="Normal 6 4 24" xfId="31085"/>
    <cellStyle name="Normal 6 4 24 10" xfId="31086"/>
    <cellStyle name="Normal 6 4 24 11" xfId="31087"/>
    <cellStyle name="Normal 6 4 24 12" xfId="31088"/>
    <cellStyle name="Normal 6 4 24 13" xfId="31089"/>
    <cellStyle name="Normal 6 4 24 2" xfId="31090"/>
    <cellStyle name="Normal 6 4 24 2 10" xfId="31091"/>
    <cellStyle name="Normal 6 4 24 2 11" xfId="31092"/>
    <cellStyle name="Normal 6 4 24 2 12" xfId="31093"/>
    <cellStyle name="Normal 6 4 24 2 13" xfId="31094"/>
    <cellStyle name="Normal 6 4 24 2 2" xfId="31095"/>
    <cellStyle name="Normal 6 4 24 2 3" xfId="31096"/>
    <cellStyle name="Normal 6 4 24 2 4" xfId="31097"/>
    <cellStyle name="Normal 6 4 24 2 5" xfId="31098"/>
    <cellStyle name="Normal 6 4 24 2 6" xfId="31099"/>
    <cellStyle name="Normal 6 4 24 2 7" xfId="31100"/>
    <cellStyle name="Normal 6 4 24 2 8" xfId="31101"/>
    <cellStyle name="Normal 6 4 24 2 9" xfId="31102"/>
    <cellStyle name="Normal 6 4 24 3" xfId="31103"/>
    <cellStyle name="Normal 6 4 24 4" xfId="31104"/>
    <cellStyle name="Normal 6 4 24 5" xfId="31105"/>
    <cellStyle name="Normal 6 4 24 6" xfId="31106"/>
    <cellStyle name="Normal 6 4 24 7" xfId="31107"/>
    <cellStyle name="Normal 6 4 24 8" xfId="31108"/>
    <cellStyle name="Normal 6 4 24 9" xfId="31109"/>
    <cellStyle name="Normal 6 4 25" xfId="31110"/>
    <cellStyle name="Normal 6 4 26" xfId="31111"/>
    <cellStyle name="Normal 6 4 27" xfId="31112"/>
    <cellStyle name="Normal 6 4 28" xfId="31113"/>
    <cellStyle name="Normal 6 4 29" xfId="31114"/>
    <cellStyle name="Normal 6 4 3" xfId="31115"/>
    <cellStyle name="Normal 6 4 30" xfId="31116"/>
    <cellStyle name="Normal 6 4 31" xfId="31117"/>
    <cellStyle name="Normal 6 4 32" xfId="31118"/>
    <cellStyle name="Normal 6 4 33" xfId="31119"/>
    <cellStyle name="Normal 6 4 34" xfId="31120"/>
    <cellStyle name="Normal 6 4 35" xfId="31121"/>
    <cellStyle name="Normal 6 4 36" xfId="31122"/>
    <cellStyle name="Normal 6 4 37" xfId="31123"/>
    <cellStyle name="Normal 6 4 38" xfId="31124"/>
    <cellStyle name="Normal 6 4 39" xfId="31125"/>
    <cellStyle name="Normal 6 4 4" xfId="31126"/>
    <cellStyle name="Normal 6 4 40" xfId="31127"/>
    <cellStyle name="Normal 6 4 41" xfId="31128"/>
    <cellStyle name="Normal 6 4 42" xfId="31129"/>
    <cellStyle name="Normal 6 4 43" xfId="31130"/>
    <cellStyle name="Normal 6 4 44" xfId="31131"/>
    <cellStyle name="Normal 6 4 45" xfId="31132"/>
    <cellStyle name="Normal 6 4 46" xfId="31133"/>
    <cellStyle name="Normal 6 4 47" xfId="2847"/>
    <cellStyle name="Normal 6 4 48" xfId="35555"/>
    <cellStyle name="Normal 6 4 49" xfId="48379"/>
    <cellStyle name="Normal 6 4 5" xfId="31134"/>
    <cellStyle name="Normal 6 4 6" xfId="31135"/>
    <cellStyle name="Normal 6 4 7" xfId="31136"/>
    <cellStyle name="Normal 6 4 8" xfId="31137"/>
    <cellStyle name="Normal 6 4 8 2" xfId="31138"/>
    <cellStyle name="Normal 6 4 9" xfId="31139"/>
    <cellStyle name="Normal 6 40" xfId="31140"/>
    <cellStyle name="Normal 6 40 10" xfId="31141"/>
    <cellStyle name="Normal 6 40 11" xfId="31142"/>
    <cellStyle name="Normal 6 40 12" xfId="31143"/>
    <cellStyle name="Normal 6 40 13" xfId="31144"/>
    <cellStyle name="Normal 6 40 14" xfId="31145"/>
    <cellStyle name="Normal 6 40 15" xfId="31146"/>
    <cellStyle name="Normal 6 40 16" xfId="31147"/>
    <cellStyle name="Normal 6 40 17" xfId="31148"/>
    <cellStyle name="Normal 6 40 18" xfId="31149"/>
    <cellStyle name="Normal 6 40 19" xfId="31150"/>
    <cellStyle name="Normal 6 40 2" xfId="31151"/>
    <cellStyle name="Normal 6 40 2 10" xfId="31152"/>
    <cellStyle name="Normal 6 40 2 11" xfId="31153"/>
    <cellStyle name="Normal 6 40 2 12" xfId="31154"/>
    <cellStyle name="Normal 6 40 2 13" xfId="31155"/>
    <cellStyle name="Normal 6 40 2 14" xfId="31156"/>
    <cellStyle name="Normal 6 40 2 15" xfId="31157"/>
    <cellStyle name="Normal 6 40 2 16" xfId="31158"/>
    <cellStyle name="Normal 6 40 2 17" xfId="31159"/>
    <cellStyle name="Normal 6 40 2 18" xfId="31160"/>
    <cellStyle name="Normal 6 40 2 19" xfId="31161"/>
    <cellStyle name="Normal 6 40 2 2" xfId="31162"/>
    <cellStyle name="Normal 6 40 2 2 2" xfId="31163"/>
    <cellStyle name="Normal 6 40 2 2 3" xfId="31164"/>
    <cellStyle name="Normal 6 40 2 2 4" xfId="31165"/>
    <cellStyle name="Normal 6 40 2 2 5" xfId="31166"/>
    <cellStyle name="Normal 6 40 2 2 6" xfId="31167"/>
    <cellStyle name="Normal 6 40 2 20" xfId="31168"/>
    <cellStyle name="Normal 6 40 2 21" xfId="31169"/>
    <cellStyle name="Normal 6 40 2 22" xfId="31170"/>
    <cellStyle name="Normal 6 40 2 23" xfId="31171"/>
    <cellStyle name="Normal 6 40 2 24" xfId="31172"/>
    <cellStyle name="Normal 6 40 2 25" xfId="31173"/>
    <cellStyle name="Normal 6 40 2 26" xfId="31174"/>
    <cellStyle name="Normal 6 40 2 3" xfId="31175"/>
    <cellStyle name="Normal 6 40 2 4" xfId="31176"/>
    <cellStyle name="Normal 6 40 2 5" xfId="31177"/>
    <cellStyle name="Normal 6 40 2 6" xfId="31178"/>
    <cellStyle name="Normal 6 40 2 7" xfId="31179"/>
    <cellStyle name="Normal 6 40 2 8" xfId="31180"/>
    <cellStyle name="Normal 6 40 2 9" xfId="31181"/>
    <cellStyle name="Normal 6 40 20" xfId="31182"/>
    <cellStyle name="Normal 6 40 21" xfId="31183"/>
    <cellStyle name="Normal 6 40 22" xfId="31184"/>
    <cellStyle name="Normal 6 40 23" xfId="31185"/>
    <cellStyle name="Normal 6 40 24" xfId="31186"/>
    <cellStyle name="Normal 6 40 25" xfId="31187"/>
    <cellStyle name="Normal 6 40 26" xfId="31188"/>
    <cellStyle name="Normal 6 40 3" xfId="31189"/>
    <cellStyle name="Normal 6 40 4" xfId="31190"/>
    <cellStyle name="Normal 6 40 5" xfId="31191"/>
    <cellStyle name="Normal 6 40 6" xfId="31192"/>
    <cellStyle name="Normal 6 40 7" xfId="31193"/>
    <cellStyle name="Normal 6 40 8" xfId="31194"/>
    <cellStyle name="Normal 6 40 9" xfId="31195"/>
    <cellStyle name="Normal 6 41" xfId="31196"/>
    <cellStyle name="Normal 6 41 10" xfId="31197"/>
    <cellStyle name="Normal 6 41 11" xfId="31198"/>
    <cellStyle name="Normal 6 41 12" xfId="31199"/>
    <cellStyle name="Normal 6 41 13" xfId="31200"/>
    <cellStyle name="Normal 6 41 14" xfId="31201"/>
    <cellStyle name="Normal 6 41 15" xfId="31202"/>
    <cellStyle name="Normal 6 41 16" xfId="31203"/>
    <cellStyle name="Normal 6 41 17" xfId="31204"/>
    <cellStyle name="Normal 6 41 18" xfId="31205"/>
    <cellStyle name="Normal 6 41 19" xfId="31206"/>
    <cellStyle name="Normal 6 41 2" xfId="31207"/>
    <cellStyle name="Normal 6 41 2 10" xfId="31208"/>
    <cellStyle name="Normal 6 41 2 11" xfId="31209"/>
    <cellStyle name="Normal 6 41 2 12" xfId="31210"/>
    <cellStyle name="Normal 6 41 2 13" xfId="31211"/>
    <cellStyle name="Normal 6 41 2 14" xfId="31212"/>
    <cellStyle name="Normal 6 41 2 15" xfId="31213"/>
    <cellStyle name="Normal 6 41 2 16" xfId="31214"/>
    <cellStyle name="Normal 6 41 2 17" xfId="31215"/>
    <cellStyle name="Normal 6 41 2 18" xfId="31216"/>
    <cellStyle name="Normal 6 41 2 19" xfId="31217"/>
    <cellStyle name="Normal 6 41 2 2" xfId="31218"/>
    <cellStyle name="Normal 6 41 2 2 10" xfId="31219"/>
    <cellStyle name="Normal 6 41 2 2 11" xfId="31220"/>
    <cellStyle name="Normal 6 41 2 2 12" xfId="31221"/>
    <cellStyle name="Normal 6 41 2 2 13" xfId="31222"/>
    <cellStyle name="Normal 6 41 2 2 14" xfId="31223"/>
    <cellStyle name="Normal 6 41 2 2 15" xfId="31224"/>
    <cellStyle name="Normal 6 41 2 2 16" xfId="31225"/>
    <cellStyle name="Normal 6 41 2 2 17" xfId="31226"/>
    <cellStyle name="Normal 6 41 2 2 18" xfId="31227"/>
    <cellStyle name="Normal 6 41 2 2 19" xfId="31228"/>
    <cellStyle name="Normal 6 41 2 2 2" xfId="31229"/>
    <cellStyle name="Normal 6 41 2 2 20" xfId="31230"/>
    <cellStyle name="Normal 6 41 2 2 21" xfId="31231"/>
    <cellStyle name="Normal 6 41 2 2 22" xfId="31232"/>
    <cellStyle name="Normal 6 41 2 2 23" xfId="31233"/>
    <cellStyle name="Normal 6 41 2 2 24" xfId="31234"/>
    <cellStyle name="Normal 6 41 2 2 25" xfId="31235"/>
    <cellStyle name="Normal 6 41 2 2 26" xfId="31236"/>
    <cellStyle name="Normal 6 41 2 2 3" xfId="31237"/>
    <cellStyle name="Normal 6 41 2 2 4" xfId="31238"/>
    <cellStyle name="Normal 6 41 2 2 5" xfId="31239"/>
    <cellStyle name="Normal 6 41 2 2 6" xfId="31240"/>
    <cellStyle name="Normal 6 41 2 2 7" xfId="31241"/>
    <cellStyle name="Normal 6 41 2 2 8" xfId="31242"/>
    <cellStyle name="Normal 6 41 2 2 9" xfId="31243"/>
    <cellStyle name="Normal 6 41 2 20" xfId="31244"/>
    <cellStyle name="Normal 6 41 2 21" xfId="31245"/>
    <cellStyle name="Normal 6 41 2 22" xfId="31246"/>
    <cellStyle name="Normal 6 41 2 23" xfId="31247"/>
    <cellStyle name="Normal 6 41 2 24" xfId="31248"/>
    <cellStyle name="Normal 6 41 2 25" xfId="31249"/>
    <cellStyle name="Normal 6 41 2 26" xfId="31250"/>
    <cellStyle name="Normal 6 41 2 3" xfId="31251"/>
    <cellStyle name="Normal 6 41 2 4" xfId="31252"/>
    <cellStyle name="Normal 6 41 2 5" xfId="31253"/>
    <cellStyle name="Normal 6 41 2 6" xfId="31254"/>
    <cellStyle name="Normal 6 41 2 7" xfId="31255"/>
    <cellStyle name="Normal 6 41 2 8" xfId="31256"/>
    <cellStyle name="Normal 6 41 2 9" xfId="31257"/>
    <cellStyle name="Normal 6 41 20" xfId="31258"/>
    <cellStyle name="Normal 6 41 21" xfId="31259"/>
    <cellStyle name="Normal 6 41 22" xfId="31260"/>
    <cellStyle name="Normal 6 41 23" xfId="31261"/>
    <cellStyle name="Normal 6 41 24" xfId="31262"/>
    <cellStyle name="Normal 6 41 25" xfId="31263"/>
    <cellStyle name="Normal 6 41 26" xfId="31264"/>
    <cellStyle name="Normal 6 41 27" xfId="31265"/>
    <cellStyle name="Normal 6 41 3" xfId="31266"/>
    <cellStyle name="Normal 6 41 3 2" xfId="31267"/>
    <cellStyle name="Normal 6 41 3 3" xfId="31268"/>
    <cellStyle name="Normal 6 41 3 4" xfId="31269"/>
    <cellStyle name="Normal 6 41 3 5" xfId="31270"/>
    <cellStyle name="Normal 6 41 3 6" xfId="31271"/>
    <cellStyle name="Normal 6 41 4" xfId="31272"/>
    <cellStyle name="Normal 6 41 5" xfId="31273"/>
    <cellStyle name="Normal 6 41 6" xfId="31274"/>
    <cellStyle name="Normal 6 41 7" xfId="31275"/>
    <cellStyle name="Normal 6 41 8" xfId="31276"/>
    <cellStyle name="Normal 6 41 9" xfId="31277"/>
    <cellStyle name="Normal 6 42" xfId="31278"/>
    <cellStyle name="Normal 6 42 10" xfId="31279"/>
    <cellStyle name="Normal 6 42 11" xfId="31280"/>
    <cellStyle name="Normal 6 42 12" xfId="31281"/>
    <cellStyle name="Normal 6 42 13" xfId="31282"/>
    <cellStyle name="Normal 6 42 14" xfId="31283"/>
    <cellStyle name="Normal 6 42 15" xfId="31284"/>
    <cellStyle name="Normal 6 42 16" xfId="31285"/>
    <cellStyle name="Normal 6 42 17" xfId="31286"/>
    <cellStyle name="Normal 6 42 18" xfId="31287"/>
    <cellStyle name="Normal 6 42 19" xfId="31288"/>
    <cellStyle name="Normal 6 42 2" xfId="31289"/>
    <cellStyle name="Normal 6 42 2 10" xfId="31290"/>
    <cellStyle name="Normal 6 42 2 11" xfId="31291"/>
    <cellStyle name="Normal 6 42 2 12" xfId="31292"/>
    <cellStyle name="Normal 6 42 2 13" xfId="31293"/>
    <cellStyle name="Normal 6 42 2 14" xfId="31294"/>
    <cellStyle name="Normal 6 42 2 15" xfId="31295"/>
    <cellStyle name="Normal 6 42 2 16" xfId="31296"/>
    <cellStyle name="Normal 6 42 2 17" xfId="31297"/>
    <cellStyle name="Normal 6 42 2 18" xfId="31298"/>
    <cellStyle name="Normal 6 42 2 19" xfId="31299"/>
    <cellStyle name="Normal 6 42 2 2" xfId="31300"/>
    <cellStyle name="Normal 6 42 2 2 2" xfId="31301"/>
    <cellStyle name="Normal 6 42 2 2 3" xfId="31302"/>
    <cellStyle name="Normal 6 42 2 2 4" xfId="31303"/>
    <cellStyle name="Normal 6 42 2 2 5" xfId="31304"/>
    <cellStyle name="Normal 6 42 2 2 6" xfId="31305"/>
    <cellStyle name="Normal 6 42 2 20" xfId="31306"/>
    <cellStyle name="Normal 6 42 2 21" xfId="31307"/>
    <cellStyle name="Normal 6 42 2 22" xfId="31308"/>
    <cellStyle name="Normal 6 42 2 23" xfId="31309"/>
    <cellStyle name="Normal 6 42 2 24" xfId="31310"/>
    <cellStyle name="Normal 6 42 2 25" xfId="31311"/>
    <cellStyle name="Normal 6 42 2 26" xfId="31312"/>
    <cellStyle name="Normal 6 42 2 3" xfId="31313"/>
    <cellStyle name="Normal 6 42 2 4" xfId="31314"/>
    <cellStyle name="Normal 6 42 2 5" xfId="31315"/>
    <cellStyle name="Normal 6 42 2 6" xfId="31316"/>
    <cellStyle name="Normal 6 42 2 7" xfId="31317"/>
    <cellStyle name="Normal 6 42 2 8" xfId="31318"/>
    <cellStyle name="Normal 6 42 2 9" xfId="31319"/>
    <cellStyle name="Normal 6 42 20" xfId="31320"/>
    <cellStyle name="Normal 6 42 21" xfId="31321"/>
    <cellStyle name="Normal 6 42 22" xfId="31322"/>
    <cellStyle name="Normal 6 42 23" xfId="31323"/>
    <cellStyle name="Normal 6 42 24" xfId="31324"/>
    <cellStyle name="Normal 6 42 25" xfId="31325"/>
    <cellStyle name="Normal 6 42 26" xfId="31326"/>
    <cellStyle name="Normal 6 42 3" xfId="31327"/>
    <cellStyle name="Normal 6 42 4" xfId="31328"/>
    <cellStyle name="Normal 6 42 5" xfId="31329"/>
    <cellStyle name="Normal 6 42 6" xfId="31330"/>
    <cellStyle name="Normal 6 42 7" xfId="31331"/>
    <cellStyle name="Normal 6 42 8" xfId="31332"/>
    <cellStyle name="Normal 6 42 9" xfId="31333"/>
    <cellStyle name="Normal 6 43" xfId="31334"/>
    <cellStyle name="Normal 6 43 10" xfId="31335"/>
    <cellStyle name="Normal 6 43 11" xfId="31336"/>
    <cellStyle name="Normal 6 43 12" xfId="31337"/>
    <cellStyle name="Normal 6 43 13" xfId="31338"/>
    <cellStyle name="Normal 6 43 14" xfId="31339"/>
    <cellStyle name="Normal 6 43 15" xfId="31340"/>
    <cellStyle name="Normal 6 43 16" xfId="31341"/>
    <cellStyle name="Normal 6 43 17" xfId="31342"/>
    <cellStyle name="Normal 6 43 18" xfId="31343"/>
    <cellStyle name="Normal 6 43 19" xfId="31344"/>
    <cellStyle name="Normal 6 43 2" xfId="31345"/>
    <cellStyle name="Normal 6 43 2 10" xfId="31346"/>
    <cellStyle name="Normal 6 43 2 11" xfId="31347"/>
    <cellStyle name="Normal 6 43 2 12" xfId="31348"/>
    <cellStyle name="Normal 6 43 2 13" xfId="31349"/>
    <cellStyle name="Normal 6 43 2 14" xfId="31350"/>
    <cellStyle name="Normal 6 43 2 15" xfId="31351"/>
    <cellStyle name="Normal 6 43 2 16" xfId="31352"/>
    <cellStyle name="Normal 6 43 2 17" xfId="31353"/>
    <cellStyle name="Normal 6 43 2 18" xfId="31354"/>
    <cellStyle name="Normal 6 43 2 19" xfId="31355"/>
    <cellStyle name="Normal 6 43 2 2" xfId="31356"/>
    <cellStyle name="Normal 6 43 2 2 2" xfId="31357"/>
    <cellStyle name="Normal 6 43 2 2 3" xfId="31358"/>
    <cellStyle name="Normal 6 43 2 2 4" xfId="31359"/>
    <cellStyle name="Normal 6 43 2 2 5" xfId="31360"/>
    <cellStyle name="Normal 6 43 2 2 6" xfId="31361"/>
    <cellStyle name="Normal 6 43 2 20" xfId="31362"/>
    <cellStyle name="Normal 6 43 2 21" xfId="31363"/>
    <cellStyle name="Normal 6 43 2 22" xfId="31364"/>
    <cellStyle name="Normal 6 43 2 23" xfId="31365"/>
    <cellStyle name="Normal 6 43 2 24" xfId="31366"/>
    <cellStyle name="Normal 6 43 2 25" xfId="31367"/>
    <cellStyle name="Normal 6 43 2 26" xfId="31368"/>
    <cellStyle name="Normal 6 43 2 3" xfId="31369"/>
    <cellStyle name="Normal 6 43 2 4" xfId="31370"/>
    <cellStyle name="Normal 6 43 2 5" xfId="31371"/>
    <cellStyle name="Normal 6 43 2 6" xfId="31372"/>
    <cellStyle name="Normal 6 43 2 7" xfId="31373"/>
    <cellStyle name="Normal 6 43 2 8" xfId="31374"/>
    <cellStyle name="Normal 6 43 2 9" xfId="31375"/>
    <cellStyle name="Normal 6 43 20" xfId="31376"/>
    <cellStyle name="Normal 6 43 21" xfId="31377"/>
    <cellStyle name="Normal 6 43 22" xfId="31378"/>
    <cellStyle name="Normal 6 43 23" xfId="31379"/>
    <cellStyle name="Normal 6 43 24" xfId="31380"/>
    <cellStyle name="Normal 6 43 25" xfId="31381"/>
    <cellStyle name="Normal 6 43 26" xfId="31382"/>
    <cellStyle name="Normal 6 43 3" xfId="31383"/>
    <cellStyle name="Normal 6 43 4" xfId="31384"/>
    <cellStyle name="Normal 6 43 5" xfId="31385"/>
    <cellStyle name="Normal 6 43 6" xfId="31386"/>
    <cellStyle name="Normal 6 43 7" xfId="31387"/>
    <cellStyle name="Normal 6 43 8" xfId="31388"/>
    <cellStyle name="Normal 6 43 9" xfId="31389"/>
    <cellStyle name="Normal 6 44" xfId="31390"/>
    <cellStyle name="Normal 6 44 10" xfId="31391"/>
    <cellStyle name="Normal 6 44 11" xfId="31392"/>
    <cellStyle name="Normal 6 44 12" xfId="31393"/>
    <cellStyle name="Normal 6 44 13" xfId="31394"/>
    <cellStyle name="Normal 6 44 14" xfId="31395"/>
    <cellStyle name="Normal 6 44 15" xfId="31396"/>
    <cellStyle name="Normal 6 44 16" xfId="31397"/>
    <cellStyle name="Normal 6 44 17" xfId="31398"/>
    <cellStyle name="Normal 6 44 18" xfId="31399"/>
    <cellStyle name="Normal 6 44 19" xfId="31400"/>
    <cellStyle name="Normal 6 44 2" xfId="31401"/>
    <cellStyle name="Normal 6 44 2 10" xfId="31402"/>
    <cellStyle name="Normal 6 44 2 11" xfId="31403"/>
    <cellStyle name="Normal 6 44 2 12" xfId="31404"/>
    <cellStyle name="Normal 6 44 2 13" xfId="31405"/>
    <cellStyle name="Normal 6 44 2 14" xfId="31406"/>
    <cellStyle name="Normal 6 44 2 15" xfId="31407"/>
    <cellStyle name="Normal 6 44 2 16" xfId="31408"/>
    <cellStyle name="Normal 6 44 2 17" xfId="31409"/>
    <cellStyle name="Normal 6 44 2 18" xfId="31410"/>
    <cellStyle name="Normal 6 44 2 19" xfId="31411"/>
    <cellStyle name="Normal 6 44 2 2" xfId="31412"/>
    <cellStyle name="Normal 6 44 2 2 2" xfId="31413"/>
    <cellStyle name="Normal 6 44 2 2 3" xfId="31414"/>
    <cellStyle name="Normal 6 44 2 2 4" xfId="31415"/>
    <cellStyle name="Normal 6 44 2 2 5" xfId="31416"/>
    <cellStyle name="Normal 6 44 2 2 6" xfId="31417"/>
    <cellStyle name="Normal 6 44 2 20" xfId="31418"/>
    <cellStyle name="Normal 6 44 2 21" xfId="31419"/>
    <cellStyle name="Normal 6 44 2 22" xfId="31420"/>
    <cellStyle name="Normal 6 44 2 23" xfId="31421"/>
    <cellStyle name="Normal 6 44 2 24" xfId="31422"/>
    <cellStyle name="Normal 6 44 2 25" xfId="31423"/>
    <cellStyle name="Normal 6 44 2 26" xfId="31424"/>
    <cellStyle name="Normal 6 44 2 3" xfId="31425"/>
    <cellStyle name="Normal 6 44 2 4" xfId="31426"/>
    <cellStyle name="Normal 6 44 2 5" xfId="31427"/>
    <cellStyle name="Normal 6 44 2 6" xfId="31428"/>
    <cellStyle name="Normal 6 44 2 7" xfId="31429"/>
    <cellStyle name="Normal 6 44 2 8" xfId="31430"/>
    <cellStyle name="Normal 6 44 2 9" xfId="31431"/>
    <cellStyle name="Normal 6 44 20" xfId="31432"/>
    <cellStyle name="Normal 6 44 21" xfId="31433"/>
    <cellStyle name="Normal 6 44 22" xfId="31434"/>
    <cellStyle name="Normal 6 44 23" xfId="31435"/>
    <cellStyle name="Normal 6 44 24" xfId="31436"/>
    <cellStyle name="Normal 6 44 25" xfId="31437"/>
    <cellStyle name="Normal 6 44 26" xfId="31438"/>
    <cellStyle name="Normal 6 44 3" xfId="31439"/>
    <cellStyle name="Normal 6 44 4" xfId="31440"/>
    <cellStyle name="Normal 6 44 5" xfId="31441"/>
    <cellStyle name="Normal 6 44 6" xfId="31442"/>
    <cellStyle name="Normal 6 44 7" xfId="31443"/>
    <cellStyle name="Normal 6 44 8" xfId="31444"/>
    <cellStyle name="Normal 6 44 9" xfId="31445"/>
    <cellStyle name="Normal 6 45" xfId="31446"/>
    <cellStyle name="Normal 6 45 10" xfId="31447"/>
    <cellStyle name="Normal 6 45 11" xfId="31448"/>
    <cellStyle name="Normal 6 45 12" xfId="31449"/>
    <cellStyle name="Normal 6 45 13" xfId="31450"/>
    <cellStyle name="Normal 6 45 14" xfId="31451"/>
    <cellStyle name="Normal 6 45 15" xfId="31452"/>
    <cellStyle name="Normal 6 45 16" xfId="31453"/>
    <cellStyle name="Normal 6 45 17" xfId="31454"/>
    <cellStyle name="Normal 6 45 18" xfId="31455"/>
    <cellStyle name="Normal 6 45 19" xfId="31456"/>
    <cellStyle name="Normal 6 45 2" xfId="31457"/>
    <cellStyle name="Normal 6 45 2 10" xfId="31458"/>
    <cellStyle name="Normal 6 45 2 11" xfId="31459"/>
    <cellStyle name="Normal 6 45 2 12" xfId="31460"/>
    <cellStyle name="Normal 6 45 2 13" xfId="31461"/>
    <cellStyle name="Normal 6 45 2 14" xfId="31462"/>
    <cellStyle name="Normal 6 45 2 15" xfId="31463"/>
    <cellStyle name="Normal 6 45 2 16" xfId="31464"/>
    <cellStyle name="Normal 6 45 2 17" xfId="31465"/>
    <cellStyle name="Normal 6 45 2 18" xfId="31466"/>
    <cellStyle name="Normal 6 45 2 19" xfId="31467"/>
    <cellStyle name="Normal 6 45 2 2" xfId="31468"/>
    <cellStyle name="Normal 6 45 2 2 2" xfId="31469"/>
    <cellStyle name="Normal 6 45 2 2 3" xfId="31470"/>
    <cellStyle name="Normal 6 45 2 2 4" xfId="31471"/>
    <cellStyle name="Normal 6 45 2 2 5" xfId="31472"/>
    <cellStyle name="Normal 6 45 2 2 6" xfId="31473"/>
    <cellStyle name="Normal 6 45 2 20" xfId="31474"/>
    <cellStyle name="Normal 6 45 2 21" xfId="31475"/>
    <cellStyle name="Normal 6 45 2 22" xfId="31476"/>
    <cellStyle name="Normal 6 45 2 23" xfId="31477"/>
    <cellStyle name="Normal 6 45 2 24" xfId="31478"/>
    <cellStyle name="Normal 6 45 2 25" xfId="31479"/>
    <cellStyle name="Normal 6 45 2 26" xfId="31480"/>
    <cellStyle name="Normal 6 45 2 3" xfId="31481"/>
    <cellStyle name="Normal 6 45 2 4" xfId="31482"/>
    <cellStyle name="Normal 6 45 2 5" xfId="31483"/>
    <cellStyle name="Normal 6 45 2 6" xfId="31484"/>
    <cellStyle name="Normal 6 45 2 7" xfId="31485"/>
    <cellStyle name="Normal 6 45 2 8" xfId="31486"/>
    <cellStyle name="Normal 6 45 2 9" xfId="31487"/>
    <cellStyle name="Normal 6 45 20" xfId="31488"/>
    <cellStyle name="Normal 6 45 21" xfId="31489"/>
    <cellStyle name="Normal 6 45 22" xfId="31490"/>
    <cellStyle name="Normal 6 45 23" xfId="31491"/>
    <cellStyle name="Normal 6 45 24" xfId="31492"/>
    <cellStyle name="Normal 6 45 25" xfId="31493"/>
    <cellStyle name="Normal 6 45 26" xfId="31494"/>
    <cellStyle name="Normal 6 45 3" xfId="31495"/>
    <cellStyle name="Normal 6 45 4" xfId="31496"/>
    <cellStyle name="Normal 6 45 5" xfId="31497"/>
    <cellStyle name="Normal 6 45 6" xfId="31498"/>
    <cellStyle name="Normal 6 45 7" xfId="31499"/>
    <cellStyle name="Normal 6 45 8" xfId="31500"/>
    <cellStyle name="Normal 6 45 9" xfId="31501"/>
    <cellStyle name="Normal 6 46" xfId="31502"/>
    <cellStyle name="Normal 6 46 10" xfId="31503"/>
    <cellStyle name="Normal 6 46 11" xfId="31504"/>
    <cellStyle name="Normal 6 46 12" xfId="31505"/>
    <cellStyle name="Normal 6 46 13" xfId="31506"/>
    <cellStyle name="Normal 6 46 14" xfId="31507"/>
    <cellStyle name="Normal 6 46 15" xfId="31508"/>
    <cellStyle name="Normal 6 46 16" xfId="31509"/>
    <cellStyle name="Normal 6 46 17" xfId="31510"/>
    <cellStyle name="Normal 6 46 18" xfId="31511"/>
    <cellStyle name="Normal 6 46 19" xfId="31512"/>
    <cellStyle name="Normal 6 46 2" xfId="31513"/>
    <cellStyle name="Normal 6 46 2 10" xfId="31514"/>
    <cellStyle name="Normal 6 46 2 11" xfId="31515"/>
    <cellStyle name="Normal 6 46 2 12" xfId="31516"/>
    <cellStyle name="Normal 6 46 2 13" xfId="31517"/>
    <cellStyle name="Normal 6 46 2 14" xfId="31518"/>
    <cellStyle name="Normal 6 46 2 15" xfId="31519"/>
    <cellStyle name="Normal 6 46 2 16" xfId="31520"/>
    <cellStyle name="Normal 6 46 2 17" xfId="31521"/>
    <cellStyle name="Normal 6 46 2 18" xfId="31522"/>
    <cellStyle name="Normal 6 46 2 19" xfId="31523"/>
    <cellStyle name="Normal 6 46 2 2" xfId="31524"/>
    <cellStyle name="Normal 6 46 2 2 2" xfId="31525"/>
    <cellStyle name="Normal 6 46 2 2 3" xfId="31526"/>
    <cellStyle name="Normal 6 46 2 2 4" xfId="31527"/>
    <cellStyle name="Normal 6 46 2 2 5" xfId="31528"/>
    <cellStyle name="Normal 6 46 2 2 6" xfId="31529"/>
    <cellStyle name="Normal 6 46 2 20" xfId="31530"/>
    <cellStyle name="Normal 6 46 2 21" xfId="31531"/>
    <cellStyle name="Normal 6 46 2 22" xfId="31532"/>
    <cellStyle name="Normal 6 46 2 23" xfId="31533"/>
    <cellStyle name="Normal 6 46 2 24" xfId="31534"/>
    <cellStyle name="Normal 6 46 2 25" xfId="31535"/>
    <cellStyle name="Normal 6 46 2 26" xfId="31536"/>
    <cellStyle name="Normal 6 46 2 3" xfId="31537"/>
    <cellStyle name="Normal 6 46 2 4" xfId="31538"/>
    <cellStyle name="Normal 6 46 2 5" xfId="31539"/>
    <cellStyle name="Normal 6 46 2 6" xfId="31540"/>
    <cellStyle name="Normal 6 46 2 7" xfId="31541"/>
    <cellStyle name="Normal 6 46 2 8" xfId="31542"/>
    <cellStyle name="Normal 6 46 2 9" xfId="31543"/>
    <cellStyle name="Normal 6 46 20" xfId="31544"/>
    <cellStyle name="Normal 6 46 21" xfId="31545"/>
    <cellStyle name="Normal 6 46 22" xfId="31546"/>
    <cellStyle name="Normal 6 46 23" xfId="31547"/>
    <cellStyle name="Normal 6 46 24" xfId="31548"/>
    <cellStyle name="Normal 6 46 25" xfId="31549"/>
    <cellStyle name="Normal 6 46 26" xfId="31550"/>
    <cellStyle name="Normal 6 46 3" xfId="31551"/>
    <cellStyle name="Normal 6 46 4" xfId="31552"/>
    <cellStyle name="Normal 6 46 5" xfId="31553"/>
    <cellStyle name="Normal 6 46 6" xfId="31554"/>
    <cellStyle name="Normal 6 46 7" xfId="31555"/>
    <cellStyle name="Normal 6 46 8" xfId="31556"/>
    <cellStyle name="Normal 6 46 9" xfId="31557"/>
    <cellStyle name="Normal 6 47" xfId="31558"/>
    <cellStyle name="Normal 6 47 10" xfId="31559"/>
    <cellStyle name="Normal 6 47 11" xfId="31560"/>
    <cellStyle name="Normal 6 47 12" xfId="31561"/>
    <cellStyle name="Normal 6 47 13" xfId="31562"/>
    <cellStyle name="Normal 6 47 14" xfId="31563"/>
    <cellStyle name="Normal 6 47 15" xfId="31564"/>
    <cellStyle name="Normal 6 47 16" xfId="31565"/>
    <cellStyle name="Normal 6 47 17" xfId="31566"/>
    <cellStyle name="Normal 6 47 18" xfId="31567"/>
    <cellStyle name="Normal 6 47 19" xfId="31568"/>
    <cellStyle name="Normal 6 47 2" xfId="31569"/>
    <cellStyle name="Normal 6 47 2 10" xfId="31570"/>
    <cellStyle name="Normal 6 47 2 11" xfId="31571"/>
    <cellStyle name="Normal 6 47 2 12" xfId="31572"/>
    <cellStyle name="Normal 6 47 2 13" xfId="31573"/>
    <cellStyle name="Normal 6 47 2 14" xfId="31574"/>
    <cellStyle name="Normal 6 47 2 15" xfId="31575"/>
    <cellStyle name="Normal 6 47 2 16" xfId="31576"/>
    <cellStyle name="Normal 6 47 2 17" xfId="31577"/>
    <cellStyle name="Normal 6 47 2 18" xfId="31578"/>
    <cellStyle name="Normal 6 47 2 19" xfId="31579"/>
    <cellStyle name="Normal 6 47 2 2" xfId="31580"/>
    <cellStyle name="Normal 6 47 2 2 2" xfId="31581"/>
    <cellStyle name="Normal 6 47 2 2 3" xfId="31582"/>
    <cellStyle name="Normal 6 47 2 2 4" xfId="31583"/>
    <cellStyle name="Normal 6 47 2 2 5" xfId="31584"/>
    <cellStyle name="Normal 6 47 2 2 6" xfId="31585"/>
    <cellStyle name="Normal 6 47 2 20" xfId="31586"/>
    <cellStyle name="Normal 6 47 2 21" xfId="31587"/>
    <cellStyle name="Normal 6 47 2 22" xfId="31588"/>
    <cellStyle name="Normal 6 47 2 23" xfId="31589"/>
    <cellStyle name="Normal 6 47 2 24" xfId="31590"/>
    <cellStyle name="Normal 6 47 2 25" xfId="31591"/>
    <cellStyle name="Normal 6 47 2 26" xfId="31592"/>
    <cellStyle name="Normal 6 47 2 3" xfId="31593"/>
    <cellStyle name="Normal 6 47 2 4" xfId="31594"/>
    <cellStyle name="Normal 6 47 2 5" xfId="31595"/>
    <cellStyle name="Normal 6 47 2 6" xfId="31596"/>
    <cellStyle name="Normal 6 47 2 7" xfId="31597"/>
    <cellStyle name="Normal 6 47 2 8" xfId="31598"/>
    <cellStyle name="Normal 6 47 2 9" xfId="31599"/>
    <cellStyle name="Normal 6 47 20" xfId="31600"/>
    <cellStyle name="Normal 6 47 21" xfId="31601"/>
    <cellStyle name="Normal 6 47 22" xfId="31602"/>
    <cellStyle name="Normal 6 47 23" xfId="31603"/>
    <cellStyle name="Normal 6 47 24" xfId="31604"/>
    <cellStyle name="Normal 6 47 25" xfId="31605"/>
    <cellStyle name="Normal 6 47 26" xfId="31606"/>
    <cellStyle name="Normal 6 47 3" xfId="31607"/>
    <cellStyle name="Normal 6 47 4" xfId="31608"/>
    <cellStyle name="Normal 6 47 5" xfId="31609"/>
    <cellStyle name="Normal 6 47 6" xfId="31610"/>
    <cellStyle name="Normal 6 47 7" xfId="31611"/>
    <cellStyle name="Normal 6 47 8" xfId="31612"/>
    <cellStyle name="Normal 6 47 9" xfId="31613"/>
    <cellStyle name="Normal 6 48" xfId="31614"/>
    <cellStyle name="Normal 6 48 2" xfId="31615"/>
    <cellStyle name="Normal 6 48 2 2" xfId="31616"/>
    <cellStyle name="Normal 6 48 2 2 2" xfId="31617"/>
    <cellStyle name="Normal 6 48 2 2 3" xfId="31618"/>
    <cellStyle name="Normal 6 48 2 2 4" xfId="31619"/>
    <cellStyle name="Normal 6 48 2 2 5" xfId="31620"/>
    <cellStyle name="Normal 6 48 2 2 6" xfId="31621"/>
    <cellStyle name="Normal 6 48 2 3" xfId="31622"/>
    <cellStyle name="Normal 6 48 2 4" xfId="31623"/>
    <cellStyle name="Normal 6 48 2 5" xfId="31624"/>
    <cellStyle name="Normal 6 48 2 6" xfId="31625"/>
    <cellStyle name="Normal 6 48 3" xfId="31626"/>
    <cellStyle name="Normal 6 48 4" xfId="31627"/>
    <cellStyle name="Normal 6 48 5" xfId="31628"/>
    <cellStyle name="Normal 6 48 6" xfId="31629"/>
    <cellStyle name="Normal 6 48 7" xfId="31630"/>
    <cellStyle name="Normal 6 49" xfId="31631"/>
    <cellStyle name="Normal 6 49 2" xfId="31632"/>
    <cellStyle name="Normal 6 49 2 2" xfId="31633"/>
    <cellStyle name="Normal 6 49 2 2 2" xfId="31634"/>
    <cellStyle name="Normal 6 49 2 2 3" xfId="31635"/>
    <cellStyle name="Normal 6 49 2 2 4" xfId="31636"/>
    <cellStyle name="Normal 6 49 2 2 5" xfId="31637"/>
    <cellStyle name="Normal 6 49 2 2 6" xfId="31638"/>
    <cellStyle name="Normal 6 49 2 3" xfId="31639"/>
    <cellStyle name="Normal 6 49 2 4" xfId="31640"/>
    <cellStyle name="Normal 6 49 2 5" xfId="31641"/>
    <cellStyle name="Normal 6 49 2 6" xfId="31642"/>
    <cellStyle name="Normal 6 49 3" xfId="31643"/>
    <cellStyle name="Normal 6 49 4" xfId="31644"/>
    <cellStyle name="Normal 6 49 5" xfId="31645"/>
    <cellStyle name="Normal 6 49 6" xfId="31646"/>
    <cellStyle name="Normal 6 49 7" xfId="31647"/>
    <cellStyle name="Normal 6 5" xfId="607"/>
    <cellStyle name="Normal 6 5 10" xfId="31649"/>
    <cellStyle name="Normal 6 5 11" xfId="31650"/>
    <cellStyle name="Normal 6 5 12" xfId="31651"/>
    <cellStyle name="Normal 6 5 13" xfId="31652"/>
    <cellStyle name="Normal 6 5 14" xfId="31648"/>
    <cellStyle name="Normal 6 5 15" xfId="35618"/>
    <cellStyle name="Normal 6 5 2" xfId="31653"/>
    <cellStyle name="Normal 6 5 2 2" xfId="31654"/>
    <cellStyle name="Normal 6 5 2 2 2" xfId="31655"/>
    <cellStyle name="Normal 6 5 2 2 2 2" xfId="31656"/>
    <cellStyle name="Normal 6 5 2 2 2 2 2" xfId="31657"/>
    <cellStyle name="Normal 6 5 2 2 2 2 3" xfId="31658"/>
    <cellStyle name="Normal 6 5 2 2 2 2 4" xfId="31659"/>
    <cellStyle name="Normal 6 5 2 2 2 2 5" xfId="31660"/>
    <cellStyle name="Normal 6 5 2 2 2 2 6" xfId="31661"/>
    <cellStyle name="Normal 6 5 2 2 2 3" xfId="31662"/>
    <cellStyle name="Normal 6 5 2 2 2 4" xfId="31663"/>
    <cellStyle name="Normal 6 5 2 2 2 5" xfId="31664"/>
    <cellStyle name="Normal 6 5 2 2 2 6" xfId="31665"/>
    <cellStyle name="Normal 6 5 2 2 3" xfId="31666"/>
    <cellStyle name="Normal 6 5 2 2 4" xfId="31667"/>
    <cellStyle name="Normal 6 5 2 2 5" xfId="31668"/>
    <cellStyle name="Normal 6 5 2 2 6" xfId="31669"/>
    <cellStyle name="Normal 6 5 2 2 7" xfId="31670"/>
    <cellStyle name="Normal 6 5 2 3" xfId="31671"/>
    <cellStyle name="Normal 6 5 2 4" xfId="31672"/>
    <cellStyle name="Normal 6 5 2 5" xfId="31673"/>
    <cellStyle name="Normal 6 5 2 6" xfId="31674"/>
    <cellStyle name="Normal 6 5 2 7" xfId="31675"/>
    <cellStyle name="Normal 6 5 2 8" xfId="31676"/>
    <cellStyle name="Normal 6 5 3" xfId="31677"/>
    <cellStyle name="Normal 6 5 4" xfId="31678"/>
    <cellStyle name="Normal 6 5 5" xfId="31679"/>
    <cellStyle name="Normal 6 5 6" xfId="31680"/>
    <cellStyle name="Normal 6 5 7" xfId="31681"/>
    <cellStyle name="Normal 6 5 8" xfId="31682"/>
    <cellStyle name="Normal 6 5 8 2" xfId="31683"/>
    <cellStyle name="Normal 6 5 9" xfId="31684"/>
    <cellStyle name="Normal 6 50" xfId="31685"/>
    <cellStyle name="Normal 6 50 2" xfId="31686"/>
    <cellStyle name="Normal 6 50 2 2" xfId="31687"/>
    <cellStyle name="Normal 6 50 2 2 2" xfId="31688"/>
    <cellStyle name="Normal 6 50 2 2 3" xfId="31689"/>
    <cellStyle name="Normal 6 50 2 2 4" xfId="31690"/>
    <cellStyle name="Normal 6 50 2 2 5" xfId="31691"/>
    <cellStyle name="Normal 6 50 2 2 6" xfId="31692"/>
    <cellStyle name="Normal 6 50 2 3" xfId="31693"/>
    <cellStyle name="Normal 6 50 2 4" xfId="31694"/>
    <cellStyle name="Normal 6 50 2 5" xfId="31695"/>
    <cellStyle name="Normal 6 50 2 6" xfId="31696"/>
    <cellStyle name="Normal 6 50 3" xfId="31697"/>
    <cellStyle name="Normal 6 50 4" xfId="31698"/>
    <cellStyle name="Normal 6 50 5" xfId="31699"/>
    <cellStyle name="Normal 6 50 6" xfId="31700"/>
    <cellStyle name="Normal 6 50 7" xfId="31701"/>
    <cellStyle name="Normal 6 51" xfId="31702"/>
    <cellStyle name="Normal 6 51 2" xfId="31703"/>
    <cellStyle name="Normal 6 51 2 2" xfId="31704"/>
    <cellStyle name="Normal 6 51 2 2 2" xfId="31705"/>
    <cellStyle name="Normal 6 51 2 2 3" xfId="31706"/>
    <cellStyle name="Normal 6 51 2 2 4" xfId="31707"/>
    <cellStyle name="Normal 6 51 2 2 5" xfId="31708"/>
    <cellStyle name="Normal 6 51 2 2 6" xfId="31709"/>
    <cellStyle name="Normal 6 51 2 3" xfId="31710"/>
    <cellStyle name="Normal 6 51 2 4" xfId="31711"/>
    <cellStyle name="Normal 6 51 2 5" xfId="31712"/>
    <cellStyle name="Normal 6 51 2 6" xfId="31713"/>
    <cellStyle name="Normal 6 51 3" xfId="31714"/>
    <cellStyle name="Normal 6 51 4" xfId="31715"/>
    <cellStyle name="Normal 6 51 5" xfId="31716"/>
    <cellStyle name="Normal 6 51 6" xfId="31717"/>
    <cellStyle name="Normal 6 51 7" xfId="31718"/>
    <cellStyle name="Normal 6 52" xfId="31719"/>
    <cellStyle name="Normal 6 52 10" xfId="31720"/>
    <cellStyle name="Normal 6 52 11" xfId="31721"/>
    <cellStyle name="Normal 6 52 12" xfId="31722"/>
    <cellStyle name="Normal 6 52 13" xfId="31723"/>
    <cellStyle name="Normal 6 52 14" xfId="31724"/>
    <cellStyle name="Normal 6 52 15" xfId="31725"/>
    <cellStyle name="Normal 6 52 16" xfId="31726"/>
    <cellStyle name="Normal 6 52 17" xfId="31727"/>
    <cellStyle name="Normal 6 52 18" xfId="31728"/>
    <cellStyle name="Normal 6 52 19" xfId="31729"/>
    <cellStyle name="Normal 6 52 2" xfId="31730"/>
    <cellStyle name="Normal 6 52 2 10" xfId="31731"/>
    <cellStyle name="Normal 6 52 2 11" xfId="31732"/>
    <cellStyle name="Normal 6 52 2 12" xfId="31733"/>
    <cellStyle name="Normal 6 52 2 13" xfId="31734"/>
    <cellStyle name="Normal 6 52 2 14" xfId="31735"/>
    <cellStyle name="Normal 6 52 2 15" xfId="31736"/>
    <cellStyle name="Normal 6 52 2 16" xfId="31737"/>
    <cellStyle name="Normal 6 52 2 17" xfId="31738"/>
    <cellStyle name="Normal 6 52 2 18" xfId="31739"/>
    <cellStyle name="Normal 6 52 2 19" xfId="31740"/>
    <cellStyle name="Normal 6 52 2 2" xfId="31741"/>
    <cellStyle name="Normal 6 52 2 2 2" xfId="31742"/>
    <cellStyle name="Normal 6 52 2 2 3" xfId="31743"/>
    <cellStyle name="Normal 6 52 2 2 4" xfId="31744"/>
    <cellStyle name="Normal 6 52 2 2 5" xfId="31745"/>
    <cellStyle name="Normal 6 52 2 2 6" xfId="31746"/>
    <cellStyle name="Normal 6 52 2 20" xfId="31747"/>
    <cellStyle name="Normal 6 52 2 21" xfId="31748"/>
    <cellStyle name="Normal 6 52 2 22" xfId="31749"/>
    <cellStyle name="Normal 6 52 2 23" xfId="31750"/>
    <cellStyle name="Normal 6 52 2 24" xfId="31751"/>
    <cellStyle name="Normal 6 52 2 25" xfId="31752"/>
    <cellStyle name="Normal 6 52 2 26" xfId="31753"/>
    <cellStyle name="Normal 6 52 2 3" xfId="31754"/>
    <cellStyle name="Normal 6 52 2 4" xfId="31755"/>
    <cellStyle name="Normal 6 52 2 5" xfId="31756"/>
    <cellStyle name="Normal 6 52 2 6" xfId="31757"/>
    <cellStyle name="Normal 6 52 2 7" xfId="31758"/>
    <cellStyle name="Normal 6 52 2 8" xfId="31759"/>
    <cellStyle name="Normal 6 52 2 9" xfId="31760"/>
    <cellStyle name="Normal 6 52 20" xfId="31761"/>
    <cellStyle name="Normal 6 52 21" xfId="31762"/>
    <cellStyle name="Normal 6 52 22" xfId="31763"/>
    <cellStyle name="Normal 6 52 23" xfId="31764"/>
    <cellStyle name="Normal 6 52 24" xfId="31765"/>
    <cellStyle name="Normal 6 52 25" xfId="31766"/>
    <cellStyle name="Normal 6 52 26" xfId="31767"/>
    <cellStyle name="Normal 6 52 3" xfId="31768"/>
    <cellStyle name="Normal 6 52 4" xfId="31769"/>
    <cellStyle name="Normal 6 52 5" xfId="31770"/>
    <cellStyle name="Normal 6 52 6" xfId="31771"/>
    <cellStyle name="Normal 6 52 7" xfId="31772"/>
    <cellStyle name="Normal 6 52 8" xfId="31773"/>
    <cellStyle name="Normal 6 52 9" xfId="31774"/>
    <cellStyle name="Normal 6 53" xfId="31775"/>
    <cellStyle name="Normal 6 53 10" xfId="31776"/>
    <cellStyle name="Normal 6 53 11" xfId="31777"/>
    <cellStyle name="Normal 6 53 12" xfId="31778"/>
    <cellStyle name="Normal 6 53 13" xfId="31779"/>
    <cellStyle name="Normal 6 53 14" xfId="31780"/>
    <cellStyle name="Normal 6 53 15" xfId="31781"/>
    <cellStyle name="Normal 6 53 16" xfId="31782"/>
    <cellStyle name="Normal 6 53 17" xfId="31783"/>
    <cellStyle name="Normal 6 53 18" xfId="31784"/>
    <cellStyle name="Normal 6 53 19" xfId="31785"/>
    <cellStyle name="Normal 6 53 2" xfId="31786"/>
    <cellStyle name="Normal 6 53 20" xfId="31787"/>
    <cellStyle name="Normal 6 53 21" xfId="31788"/>
    <cellStyle name="Normal 6 53 22" xfId="31789"/>
    <cellStyle name="Normal 6 53 23" xfId="31790"/>
    <cellStyle name="Normal 6 53 24" xfId="31791"/>
    <cellStyle name="Normal 6 53 25" xfId="31792"/>
    <cellStyle name="Normal 6 53 26" xfId="31793"/>
    <cellStyle name="Normal 6 53 3" xfId="31794"/>
    <cellStyle name="Normal 6 53 4" xfId="31795"/>
    <cellStyle name="Normal 6 53 5" xfId="31796"/>
    <cellStyle name="Normal 6 53 6" xfId="31797"/>
    <cellStyle name="Normal 6 53 7" xfId="31798"/>
    <cellStyle name="Normal 6 53 8" xfId="31799"/>
    <cellStyle name="Normal 6 53 9" xfId="31800"/>
    <cellStyle name="Normal 6 54" xfId="31801"/>
    <cellStyle name="Normal 6 54 10" xfId="31802"/>
    <cellStyle name="Normal 6 54 11" xfId="31803"/>
    <cellStyle name="Normal 6 54 12" xfId="31804"/>
    <cellStyle name="Normal 6 54 13" xfId="31805"/>
    <cellStyle name="Normal 6 54 14" xfId="31806"/>
    <cellStyle name="Normal 6 54 15" xfId="31807"/>
    <cellStyle name="Normal 6 54 16" xfId="31808"/>
    <cellStyle name="Normal 6 54 17" xfId="31809"/>
    <cellStyle name="Normal 6 54 18" xfId="31810"/>
    <cellStyle name="Normal 6 54 19" xfId="31811"/>
    <cellStyle name="Normal 6 54 2" xfId="31812"/>
    <cellStyle name="Normal 6 54 20" xfId="31813"/>
    <cellStyle name="Normal 6 54 21" xfId="31814"/>
    <cellStyle name="Normal 6 54 22" xfId="31815"/>
    <cellStyle name="Normal 6 54 23" xfId="31816"/>
    <cellStyle name="Normal 6 54 24" xfId="31817"/>
    <cellStyle name="Normal 6 54 25" xfId="31818"/>
    <cellStyle name="Normal 6 54 26" xfId="31819"/>
    <cellStyle name="Normal 6 54 3" xfId="31820"/>
    <cellStyle name="Normal 6 54 4" xfId="31821"/>
    <cellStyle name="Normal 6 54 5" xfId="31822"/>
    <cellStyle name="Normal 6 54 6" xfId="31823"/>
    <cellStyle name="Normal 6 54 7" xfId="31824"/>
    <cellStyle name="Normal 6 54 8" xfId="31825"/>
    <cellStyle name="Normal 6 54 9" xfId="31826"/>
    <cellStyle name="Normal 6 55" xfId="31827"/>
    <cellStyle name="Normal 6 55 10" xfId="31828"/>
    <cellStyle name="Normal 6 55 11" xfId="31829"/>
    <cellStyle name="Normal 6 55 12" xfId="31830"/>
    <cellStyle name="Normal 6 55 13" xfId="31831"/>
    <cellStyle name="Normal 6 55 14" xfId="31832"/>
    <cellStyle name="Normal 6 55 15" xfId="31833"/>
    <cellStyle name="Normal 6 55 16" xfId="31834"/>
    <cellStyle name="Normal 6 55 17" xfId="31835"/>
    <cellStyle name="Normal 6 55 18" xfId="31836"/>
    <cellStyle name="Normal 6 55 19" xfId="31837"/>
    <cellStyle name="Normal 6 55 2" xfId="31838"/>
    <cellStyle name="Normal 6 55 20" xfId="31839"/>
    <cellStyle name="Normal 6 55 21" xfId="31840"/>
    <cellStyle name="Normal 6 55 22" xfId="31841"/>
    <cellStyle name="Normal 6 55 23" xfId="31842"/>
    <cellStyle name="Normal 6 55 24" xfId="31843"/>
    <cellStyle name="Normal 6 55 25" xfId="31844"/>
    <cellStyle name="Normal 6 55 26" xfId="31845"/>
    <cellStyle name="Normal 6 55 3" xfId="31846"/>
    <cellStyle name="Normal 6 55 4" xfId="31847"/>
    <cellStyle name="Normal 6 55 5" xfId="31848"/>
    <cellStyle name="Normal 6 55 6" xfId="31849"/>
    <cellStyle name="Normal 6 55 7" xfId="31850"/>
    <cellStyle name="Normal 6 55 8" xfId="31851"/>
    <cellStyle name="Normal 6 55 9" xfId="31852"/>
    <cellStyle name="Normal 6 56" xfId="31853"/>
    <cellStyle name="Normal 6 56 10" xfId="31854"/>
    <cellStyle name="Normal 6 56 11" xfId="31855"/>
    <cellStyle name="Normal 6 56 12" xfId="31856"/>
    <cellStyle name="Normal 6 56 13" xfId="31857"/>
    <cellStyle name="Normal 6 56 14" xfId="31858"/>
    <cellStyle name="Normal 6 56 15" xfId="31859"/>
    <cellStyle name="Normal 6 56 16" xfId="31860"/>
    <cellStyle name="Normal 6 56 17" xfId="31861"/>
    <cellStyle name="Normal 6 56 18" xfId="31862"/>
    <cellStyle name="Normal 6 56 19" xfId="31863"/>
    <cellStyle name="Normal 6 56 2" xfId="31864"/>
    <cellStyle name="Normal 6 56 20" xfId="31865"/>
    <cellStyle name="Normal 6 56 21" xfId="31866"/>
    <cellStyle name="Normal 6 56 22" xfId="31867"/>
    <cellStyle name="Normal 6 56 23" xfId="31868"/>
    <cellStyle name="Normal 6 56 24" xfId="31869"/>
    <cellStyle name="Normal 6 56 25" xfId="31870"/>
    <cellStyle name="Normal 6 56 26" xfId="31871"/>
    <cellStyle name="Normal 6 56 3" xfId="31872"/>
    <cellStyle name="Normal 6 56 4" xfId="31873"/>
    <cellStyle name="Normal 6 56 5" xfId="31874"/>
    <cellStyle name="Normal 6 56 6" xfId="31875"/>
    <cellStyle name="Normal 6 56 7" xfId="31876"/>
    <cellStyle name="Normal 6 56 8" xfId="31877"/>
    <cellStyle name="Normal 6 56 9" xfId="31878"/>
    <cellStyle name="Normal 6 57" xfId="31879"/>
    <cellStyle name="Normal 6 57 10" xfId="31880"/>
    <cellStyle name="Normal 6 57 11" xfId="31881"/>
    <cellStyle name="Normal 6 57 12" xfId="31882"/>
    <cellStyle name="Normal 6 57 13" xfId="31883"/>
    <cellStyle name="Normal 6 57 14" xfId="31884"/>
    <cellStyle name="Normal 6 57 15" xfId="31885"/>
    <cellStyle name="Normal 6 57 16" xfId="31886"/>
    <cellStyle name="Normal 6 57 17" xfId="31887"/>
    <cellStyle name="Normal 6 57 18" xfId="31888"/>
    <cellStyle name="Normal 6 57 19" xfId="31889"/>
    <cellStyle name="Normal 6 57 2" xfId="31890"/>
    <cellStyle name="Normal 6 57 20" xfId="31891"/>
    <cellStyle name="Normal 6 57 21" xfId="31892"/>
    <cellStyle name="Normal 6 57 22" xfId="31893"/>
    <cellStyle name="Normal 6 57 23" xfId="31894"/>
    <cellStyle name="Normal 6 57 24" xfId="31895"/>
    <cellStyle name="Normal 6 57 25" xfId="31896"/>
    <cellStyle name="Normal 6 57 26" xfId="31897"/>
    <cellStyle name="Normal 6 57 3" xfId="31898"/>
    <cellStyle name="Normal 6 57 4" xfId="31899"/>
    <cellStyle name="Normal 6 57 5" xfId="31900"/>
    <cellStyle name="Normal 6 57 6" xfId="31901"/>
    <cellStyle name="Normal 6 57 7" xfId="31902"/>
    <cellStyle name="Normal 6 57 8" xfId="31903"/>
    <cellStyle name="Normal 6 57 9" xfId="31904"/>
    <cellStyle name="Normal 6 58" xfId="31905"/>
    <cellStyle name="Normal 6 58 2" xfId="31906"/>
    <cellStyle name="Normal 6 59" xfId="31907"/>
    <cellStyle name="Normal 6 59 2" xfId="31908"/>
    <cellStyle name="Normal 6 6" xfId="608"/>
    <cellStyle name="Normal 6 6 10" xfId="31910"/>
    <cellStyle name="Normal 6 6 11" xfId="31911"/>
    <cellStyle name="Normal 6 6 12" xfId="31912"/>
    <cellStyle name="Normal 6 6 13" xfId="31913"/>
    <cellStyle name="Normal 6 6 14" xfId="31909"/>
    <cellStyle name="Normal 6 6 15" xfId="35732"/>
    <cellStyle name="Normal 6 6 2" xfId="31914"/>
    <cellStyle name="Normal 6 6 2 2" xfId="31915"/>
    <cellStyle name="Normal 6 6 2 2 2" xfId="31916"/>
    <cellStyle name="Normal 6 6 2 2 2 2" xfId="31917"/>
    <cellStyle name="Normal 6 6 2 2 2 2 2" xfId="31918"/>
    <cellStyle name="Normal 6 6 2 2 2 2 3" xfId="31919"/>
    <cellStyle name="Normal 6 6 2 2 2 2 4" xfId="31920"/>
    <cellStyle name="Normal 6 6 2 2 2 2 5" xfId="31921"/>
    <cellStyle name="Normal 6 6 2 2 2 2 6" xfId="31922"/>
    <cellStyle name="Normal 6 6 2 2 2 3" xfId="31923"/>
    <cellStyle name="Normal 6 6 2 2 2 4" xfId="31924"/>
    <cellStyle name="Normal 6 6 2 2 2 5" xfId="31925"/>
    <cellStyle name="Normal 6 6 2 2 2 6" xfId="31926"/>
    <cellStyle name="Normal 6 6 2 2 3" xfId="31927"/>
    <cellStyle name="Normal 6 6 2 2 4" xfId="31928"/>
    <cellStyle name="Normal 6 6 2 2 5" xfId="31929"/>
    <cellStyle name="Normal 6 6 2 2 6" xfId="31930"/>
    <cellStyle name="Normal 6 6 2 2 7" xfId="31931"/>
    <cellStyle name="Normal 6 6 2 3" xfId="31932"/>
    <cellStyle name="Normal 6 6 2 4" xfId="31933"/>
    <cellStyle name="Normal 6 6 2 5" xfId="31934"/>
    <cellStyle name="Normal 6 6 2 6" xfId="31935"/>
    <cellStyle name="Normal 6 6 2 7" xfId="31936"/>
    <cellStyle name="Normal 6 6 2 8" xfId="31937"/>
    <cellStyle name="Normal 6 6 3" xfId="31938"/>
    <cellStyle name="Normal 6 6 4" xfId="31939"/>
    <cellStyle name="Normal 6 6 5" xfId="31940"/>
    <cellStyle name="Normal 6 6 6" xfId="31941"/>
    <cellStyle name="Normal 6 6 7" xfId="31942"/>
    <cellStyle name="Normal 6 6 8" xfId="31943"/>
    <cellStyle name="Normal 6 6 8 2" xfId="31944"/>
    <cellStyle name="Normal 6 6 9" xfId="31945"/>
    <cellStyle name="Normal 6 60" xfId="31946"/>
    <cellStyle name="Normal 6 60 2" xfId="31947"/>
    <cellStyle name="Normal 6 61" xfId="31948"/>
    <cellStyle name="Normal 6 61 2" xfId="31949"/>
    <cellStyle name="Normal 6 62" xfId="31950"/>
    <cellStyle name="Normal 6 62 2" xfId="31951"/>
    <cellStyle name="Normal 6 63" xfId="31952"/>
    <cellStyle name="Normal 6 63 2" xfId="31953"/>
    <cellStyle name="Normal 6 64" xfId="31954"/>
    <cellStyle name="Normal 6 64 2" xfId="31955"/>
    <cellStyle name="Normal 6 65" xfId="31956"/>
    <cellStyle name="Normal 6 65 2" xfId="31957"/>
    <cellStyle name="Normal 6 66" xfId="31958"/>
    <cellStyle name="Normal 6 67" xfId="31959"/>
    <cellStyle name="Normal 6 68" xfId="31960"/>
    <cellStyle name="Normal 6 69" xfId="31961"/>
    <cellStyle name="Normal 6 7" xfId="2045"/>
    <cellStyle name="Normal 6 7 10" xfId="31963"/>
    <cellStyle name="Normal 6 7 11" xfId="31964"/>
    <cellStyle name="Normal 6 7 12" xfId="31965"/>
    <cellStyle name="Normal 6 7 13" xfId="31966"/>
    <cellStyle name="Normal 6 7 14" xfId="31962"/>
    <cellStyle name="Normal 6 7 15" xfId="45759"/>
    <cellStyle name="Normal 6 7 2" xfId="31967"/>
    <cellStyle name="Normal 6 7 2 2" xfId="31968"/>
    <cellStyle name="Normal 6 7 2 2 2" xfId="31969"/>
    <cellStyle name="Normal 6 7 2 2 2 2" xfId="31970"/>
    <cellStyle name="Normal 6 7 2 2 2 2 2" xfId="31971"/>
    <cellStyle name="Normal 6 7 2 2 2 2 3" xfId="31972"/>
    <cellStyle name="Normal 6 7 2 2 2 2 4" xfId="31973"/>
    <cellStyle name="Normal 6 7 2 2 2 2 5" xfId="31974"/>
    <cellStyle name="Normal 6 7 2 2 2 2 6" xfId="31975"/>
    <cellStyle name="Normal 6 7 2 2 2 3" xfId="31976"/>
    <cellStyle name="Normal 6 7 2 2 2 4" xfId="31977"/>
    <cellStyle name="Normal 6 7 2 2 2 5" xfId="31978"/>
    <cellStyle name="Normal 6 7 2 2 2 6" xfId="31979"/>
    <cellStyle name="Normal 6 7 2 2 3" xfId="31980"/>
    <cellStyle name="Normal 6 7 2 2 4" xfId="31981"/>
    <cellStyle name="Normal 6 7 2 2 5" xfId="31982"/>
    <cellStyle name="Normal 6 7 2 2 6" xfId="31983"/>
    <cellStyle name="Normal 6 7 2 2 7" xfId="31984"/>
    <cellStyle name="Normal 6 7 2 3" xfId="31985"/>
    <cellStyle name="Normal 6 7 2 4" xfId="31986"/>
    <cellStyle name="Normal 6 7 2 5" xfId="31987"/>
    <cellStyle name="Normal 6 7 2 6" xfId="31988"/>
    <cellStyle name="Normal 6 7 2 7" xfId="31989"/>
    <cellStyle name="Normal 6 7 2 8" xfId="31990"/>
    <cellStyle name="Normal 6 7 2 9" xfId="47737"/>
    <cellStyle name="Normal 6 7 3" xfId="31991"/>
    <cellStyle name="Normal 6 7 4" xfId="31992"/>
    <cellStyle name="Normal 6 7 5" xfId="31993"/>
    <cellStyle name="Normal 6 7 6" xfId="31994"/>
    <cellStyle name="Normal 6 7 7" xfId="31995"/>
    <cellStyle name="Normal 6 7 8" xfId="31996"/>
    <cellStyle name="Normal 6 7 8 2" xfId="31997"/>
    <cellStyle name="Normal 6 7 9" xfId="31998"/>
    <cellStyle name="Normal 6 70" xfId="31999"/>
    <cellStyle name="Normal 6 71" xfId="32000"/>
    <cellStyle name="Normal 6 72" xfId="32001"/>
    <cellStyle name="Normal 6 73" xfId="32002"/>
    <cellStyle name="Normal 6 74" xfId="32003"/>
    <cellStyle name="Normal 6 75" xfId="32004"/>
    <cellStyle name="Normal 6 76" xfId="32005"/>
    <cellStyle name="Normal 6 77" xfId="32006"/>
    <cellStyle name="Normal 6 78" xfId="32007"/>
    <cellStyle name="Normal 6 79" xfId="32008"/>
    <cellStyle name="Normal 6 8" xfId="2046"/>
    <cellStyle name="Normal 6 8 10" xfId="32010"/>
    <cellStyle name="Normal 6 8 11" xfId="32011"/>
    <cellStyle name="Normal 6 8 12" xfId="32012"/>
    <cellStyle name="Normal 6 8 13" xfId="32013"/>
    <cellStyle name="Normal 6 8 14" xfId="32009"/>
    <cellStyle name="Normal 6 8 2" xfId="32014"/>
    <cellStyle name="Normal 6 8 2 2" xfId="32015"/>
    <cellStyle name="Normal 6 8 2 2 2" xfId="32016"/>
    <cellStyle name="Normal 6 8 2 2 2 2" xfId="32017"/>
    <cellStyle name="Normal 6 8 2 2 2 2 2" xfId="32018"/>
    <cellStyle name="Normal 6 8 2 2 2 2 3" xfId="32019"/>
    <cellStyle name="Normal 6 8 2 2 2 2 4" xfId="32020"/>
    <cellStyle name="Normal 6 8 2 2 2 2 5" xfId="32021"/>
    <cellStyle name="Normal 6 8 2 2 2 2 6" xfId="32022"/>
    <cellStyle name="Normal 6 8 2 2 2 3" xfId="32023"/>
    <cellStyle name="Normal 6 8 2 2 2 4" xfId="32024"/>
    <cellStyle name="Normal 6 8 2 2 2 5" xfId="32025"/>
    <cellStyle name="Normal 6 8 2 2 2 6" xfId="32026"/>
    <cellStyle name="Normal 6 8 2 2 3" xfId="32027"/>
    <cellStyle name="Normal 6 8 2 2 4" xfId="32028"/>
    <cellStyle name="Normal 6 8 2 2 5" xfId="32029"/>
    <cellStyle name="Normal 6 8 2 2 6" xfId="32030"/>
    <cellStyle name="Normal 6 8 2 2 7" xfId="32031"/>
    <cellStyle name="Normal 6 8 2 3" xfId="32032"/>
    <cellStyle name="Normal 6 8 2 4" xfId="32033"/>
    <cellStyle name="Normal 6 8 2 5" xfId="32034"/>
    <cellStyle name="Normal 6 8 2 6" xfId="32035"/>
    <cellStyle name="Normal 6 8 2 7" xfId="32036"/>
    <cellStyle name="Normal 6 8 2 8" xfId="32037"/>
    <cellStyle name="Normal 6 8 2 9" xfId="37865"/>
    <cellStyle name="Normal 6 8 3" xfId="32038"/>
    <cellStyle name="Normal 6 8 3 2" xfId="37864"/>
    <cellStyle name="Normal 6 8 4" xfId="32039"/>
    <cellStyle name="Normal 6 8 5" xfId="32040"/>
    <cellStyle name="Normal 6 8 6" xfId="32041"/>
    <cellStyle name="Normal 6 8 7" xfId="32042"/>
    <cellStyle name="Normal 6 8 8" xfId="32043"/>
    <cellStyle name="Normal 6 8 8 2" xfId="32044"/>
    <cellStyle name="Normal 6 8 9" xfId="32045"/>
    <cellStyle name="Normal 6 80" xfId="32046"/>
    <cellStyle name="Normal 6 81" xfId="32047"/>
    <cellStyle name="Normal 6 82" xfId="32048"/>
    <cellStyle name="Normal 6 83" xfId="32049"/>
    <cellStyle name="Normal 6 84" xfId="32050"/>
    <cellStyle name="Normal 6 85" xfId="32051"/>
    <cellStyle name="Normal 6 86" xfId="32052"/>
    <cellStyle name="Normal 6 87" xfId="32053"/>
    <cellStyle name="Normal 6 88" xfId="32054"/>
    <cellStyle name="Normal 6 89" xfId="32055"/>
    <cellStyle name="Normal 6 9" xfId="2047"/>
    <cellStyle name="Normal 6 9 10" xfId="32057"/>
    <cellStyle name="Normal 6 9 11" xfId="32058"/>
    <cellStyle name="Normal 6 9 12" xfId="32059"/>
    <cellStyle name="Normal 6 9 13" xfId="32060"/>
    <cellStyle name="Normal 6 9 14" xfId="32056"/>
    <cellStyle name="Normal 6 9 2" xfId="32061"/>
    <cellStyle name="Normal 6 9 2 2" xfId="32062"/>
    <cellStyle name="Normal 6 9 2 2 2" xfId="32063"/>
    <cellStyle name="Normal 6 9 2 2 2 2" xfId="32064"/>
    <cellStyle name="Normal 6 9 2 2 2 2 2" xfId="32065"/>
    <cellStyle name="Normal 6 9 2 2 2 2 3" xfId="32066"/>
    <cellStyle name="Normal 6 9 2 2 2 2 4" xfId="32067"/>
    <cellStyle name="Normal 6 9 2 2 2 2 5" xfId="32068"/>
    <cellStyle name="Normal 6 9 2 2 2 2 6" xfId="32069"/>
    <cellStyle name="Normal 6 9 2 2 2 3" xfId="32070"/>
    <cellStyle name="Normal 6 9 2 2 2 4" xfId="32071"/>
    <cellStyle name="Normal 6 9 2 2 2 5" xfId="32072"/>
    <cellStyle name="Normal 6 9 2 2 2 6" xfId="32073"/>
    <cellStyle name="Normal 6 9 2 2 3" xfId="32074"/>
    <cellStyle name="Normal 6 9 2 2 4" xfId="32075"/>
    <cellStyle name="Normal 6 9 2 2 5" xfId="32076"/>
    <cellStyle name="Normal 6 9 2 2 6" xfId="32077"/>
    <cellStyle name="Normal 6 9 2 2 7" xfId="32078"/>
    <cellStyle name="Normal 6 9 2 3" xfId="32079"/>
    <cellStyle name="Normal 6 9 2 4" xfId="32080"/>
    <cellStyle name="Normal 6 9 2 5" xfId="32081"/>
    <cellStyle name="Normal 6 9 2 6" xfId="32082"/>
    <cellStyle name="Normal 6 9 2 7" xfId="32083"/>
    <cellStyle name="Normal 6 9 2 8" xfId="32084"/>
    <cellStyle name="Normal 6 9 3" xfId="32085"/>
    <cellStyle name="Normal 6 9 4" xfId="32086"/>
    <cellStyle name="Normal 6 9 5" xfId="32087"/>
    <cellStyle name="Normal 6 9 6" xfId="32088"/>
    <cellStyle name="Normal 6 9 7" xfId="32089"/>
    <cellStyle name="Normal 6 9 8" xfId="32090"/>
    <cellStyle name="Normal 6 9 8 2" xfId="32091"/>
    <cellStyle name="Normal 6 9 9" xfId="32092"/>
    <cellStyle name="Normal 6 90" xfId="32093"/>
    <cellStyle name="Normal 6 91" xfId="32094"/>
    <cellStyle name="Normal 6 92" xfId="32095"/>
    <cellStyle name="Normal 6 93" xfId="32096"/>
    <cellStyle name="Normal 6 94" xfId="32097"/>
    <cellStyle name="Normal 6 95" xfId="32098"/>
    <cellStyle name="Normal 6 96" xfId="32099"/>
    <cellStyle name="Normal 6 97" xfId="32100"/>
    <cellStyle name="Normal 6 98" xfId="32101"/>
    <cellStyle name="Normal 6 99" xfId="32102"/>
    <cellStyle name="Normal 6_10 11" xfId="32103"/>
    <cellStyle name="Normal 60" xfId="609"/>
    <cellStyle name="Normal 60 2" xfId="2483"/>
    <cellStyle name="Normal 60 2 2" xfId="32105"/>
    <cellStyle name="Normal 60 2 3" xfId="32104"/>
    <cellStyle name="Normal 60 2 4" xfId="45760"/>
    <cellStyle name="Normal 60 2 5" xfId="48343"/>
    <cellStyle name="Normal 60 2 6" xfId="49651"/>
    <cellStyle name="Normal 60 3" xfId="32106"/>
    <cellStyle name="Normal 60 3 2" xfId="48232"/>
    <cellStyle name="Normal 60 3 3" xfId="49589"/>
    <cellStyle name="Normal 60 4" xfId="2761"/>
    <cellStyle name="Normal 60 5" xfId="35602"/>
    <cellStyle name="Normal 60 6" xfId="47954"/>
    <cellStyle name="Normal 61" xfId="610"/>
    <cellStyle name="Normal 61 2" xfId="2484"/>
    <cellStyle name="Normal 61 2 2" xfId="32108"/>
    <cellStyle name="Normal 61 2 3" xfId="32107"/>
    <cellStyle name="Normal 61 2 4" xfId="45761"/>
    <cellStyle name="Normal 61 2 5" xfId="48342"/>
    <cellStyle name="Normal 61 2 6" xfId="49650"/>
    <cellStyle name="Normal 61 3" xfId="32109"/>
    <cellStyle name="Normal 61 3 2" xfId="48231"/>
    <cellStyle name="Normal 61 3 3" xfId="49588"/>
    <cellStyle name="Normal 61 4" xfId="2762"/>
    <cellStyle name="Normal 61 5" xfId="35587"/>
    <cellStyle name="Normal 61 6" xfId="48096"/>
    <cellStyle name="Normal 61_Final Fixed Assets 2010 " xfId="32110"/>
    <cellStyle name="Normal 62" xfId="611"/>
    <cellStyle name="Normal 62 2" xfId="32111"/>
    <cellStyle name="Normal 62 2 2" xfId="32112"/>
    <cellStyle name="Normal 62 3" xfId="2763"/>
    <cellStyle name="Normal 62 4" xfId="35578"/>
    <cellStyle name="Normal 62 5" xfId="48097"/>
    <cellStyle name="Normal 62_Final Fixed Assets 2010 " xfId="32113"/>
    <cellStyle name="Normal 63" xfId="612"/>
    <cellStyle name="Normal 63 2" xfId="2485"/>
    <cellStyle name="Normal 63 2 2" xfId="32115"/>
    <cellStyle name="Normal 63 2 3" xfId="32114"/>
    <cellStyle name="Normal 63 3" xfId="2764"/>
    <cellStyle name="Normal 63 4" xfId="35606"/>
    <cellStyle name="Normal 63 5" xfId="48127"/>
    <cellStyle name="Normal 63_Final Fixed Assets 2010 " xfId="32116"/>
    <cellStyle name="Normal 64" xfId="613"/>
    <cellStyle name="Normal 64 2" xfId="2486"/>
    <cellStyle name="Normal 64 2 2" xfId="32118"/>
    <cellStyle name="Normal 64 2 3" xfId="32117"/>
    <cellStyle name="Normal 64 3" xfId="32119"/>
    <cellStyle name="Normal 64 4" xfId="2765"/>
    <cellStyle name="Normal 64 5" xfId="35590"/>
    <cellStyle name="Normal 64 6" xfId="48186"/>
    <cellStyle name="Normal 64_Final Fixed Assets 2010 " xfId="32120"/>
    <cellStyle name="Normal 65" xfId="614"/>
    <cellStyle name="Normal 65 2" xfId="2487"/>
    <cellStyle name="Normal 65 2 2" xfId="32122"/>
    <cellStyle name="Normal 65 2 3" xfId="32121"/>
    <cellStyle name="Normal 65 3" xfId="2766"/>
    <cellStyle name="Normal 65 4" xfId="35598"/>
    <cellStyle name="Normal 65 5" xfId="48500"/>
    <cellStyle name="Normal 65 6" xfId="49677"/>
    <cellStyle name="Normal 65_Final Fixed Assets 2010 " xfId="32123"/>
    <cellStyle name="Normal 66" xfId="615"/>
    <cellStyle name="Normal 66 2" xfId="32124"/>
    <cellStyle name="Normal 66 2 2" xfId="32125"/>
    <cellStyle name="Normal 66 3" xfId="2767"/>
    <cellStyle name="Normal 66 4" xfId="35601"/>
    <cellStyle name="Normal 66 5" xfId="48438"/>
    <cellStyle name="Normal 66_Final Fixed Assets 2010 " xfId="32126"/>
    <cellStyle name="Normal 67" xfId="616"/>
    <cellStyle name="Normal 67 2" xfId="2488"/>
    <cellStyle name="Normal 67 2 2" xfId="32128"/>
    <cellStyle name="Normal 67 2 3" xfId="32127"/>
    <cellStyle name="Normal 67 3" xfId="2768"/>
    <cellStyle name="Normal 67 4" xfId="35599"/>
    <cellStyle name="Normal 67 5" xfId="48407"/>
    <cellStyle name="Normal 67_Final Fixed Assets 2010 " xfId="32129"/>
    <cellStyle name="Normal 68" xfId="617"/>
    <cellStyle name="Normal 68 2" xfId="2489"/>
    <cellStyle name="Normal 68 2 2" xfId="32131"/>
    <cellStyle name="Normal 68 2 3" xfId="32130"/>
    <cellStyle name="Normal 68 3" xfId="2769"/>
    <cellStyle name="Normal 68 4" xfId="35608"/>
    <cellStyle name="Normal 68 5" xfId="48575"/>
    <cellStyle name="Normal 68_Final Fixed Assets 2010 " xfId="32132"/>
    <cellStyle name="Normal 69" xfId="618"/>
    <cellStyle name="Normal 69 2" xfId="2490"/>
    <cellStyle name="Normal 69 2 2" xfId="32134"/>
    <cellStyle name="Normal 69 2 3" xfId="32133"/>
    <cellStyle name="Normal 69 3" xfId="2770"/>
    <cellStyle name="Normal 69 4" xfId="35580"/>
    <cellStyle name="Normal 69 5" xfId="48580"/>
    <cellStyle name="Normal 69_Final Fixed Assets 2010 " xfId="32135"/>
    <cellStyle name="Normal 7" xfId="302"/>
    <cellStyle name="Normal 7 10" xfId="32136"/>
    <cellStyle name="Normal 7 10 2" xfId="32137"/>
    <cellStyle name="Normal 7 10 2 2" xfId="32138"/>
    <cellStyle name="Normal 7 10 2 2 2" xfId="32139"/>
    <cellStyle name="Normal 7 10 2 2 2 2" xfId="32140"/>
    <cellStyle name="Normal 7 10 2 2 2 3" xfId="32141"/>
    <cellStyle name="Normal 7 10 2 2 2 4" xfId="32142"/>
    <cellStyle name="Normal 7 10 2 2 2 5" xfId="32143"/>
    <cellStyle name="Normal 7 10 2 2 2 6" xfId="32144"/>
    <cellStyle name="Normal 7 10 2 2 3" xfId="32145"/>
    <cellStyle name="Normal 7 10 2 2 4" xfId="32146"/>
    <cellStyle name="Normal 7 10 2 2 5" xfId="32147"/>
    <cellStyle name="Normal 7 10 2 2 6" xfId="32148"/>
    <cellStyle name="Normal 7 10 2 3" xfId="32149"/>
    <cellStyle name="Normal 7 10 2 4" xfId="32150"/>
    <cellStyle name="Normal 7 10 2 5" xfId="32151"/>
    <cellStyle name="Normal 7 10 2 6" xfId="32152"/>
    <cellStyle name="Normal 7 10 2 7" xfId="32153"/>
    <cellStyle name="Normal 7 10 3" xfId="32154"/>
    <cellStyle name="Normal 7 10 4" xfId="32155"/>
    <cellStyle name="Normal 7 10 5" xfId="32156"/>
    <cellStyle name="Normal 7 10 6" xfId="32157"/>
    <cellStyle name="Normal 7 10 7" xfId="32158"/>
    <cellStyle name="Normal 7 10 8" xfId="38182"/>
    <cellStyle name="Normal 7 11" xfId="32159"/>
    <cellStyle name="Normal 7 11 2" xfId="37381"/>
    <cellStyle name="Normal 7 12" xfId="32160"/>
    <cellStyle name="Normal 7 12 2" xfId="36924"/>
    <cellStyle name="Normal 7 13" xfId="32161"/>
    <cellStyle name="Normal 7 13 2" xfId="36652"/>
    <cellStyle name="Normal 7 14" xfId="32162"/>
    <cellStyle name="Normal 7 14 2" xfId="36426"/>
    <cellStyle name="Normal 7 15" xfId="32163"/>
    <cellStyle name="Normal 7 16" xfId="32164"/>
    <cellStyle name="Normal 7 17" xfId="32165"/>
    <cellStyle name="Normal 7 18" xfId="32166"/>
    <cellStyle name="Normal 7 19" xfId="32167"/>
    <cellStyle name="Normal 7 2" xfId="619"/>
    <cellStyle name="Normal 7 2 10" xfId="32168"/>
    <cellStyle name="Normal 7 2 11" xfId="32169"/>
    <cellStyle name="Normal 7 2 12" xfId="32170"/>
    <cellStyle name="Normal 7 2 13" xfId="32171"/>
    <cellStyle name="Normal 7 2 14" xfId="32172"/>
    <cellStyle name="Normal 7 2 15" xfId="32173"/>
    <cellStyle name="Normal 7 2 16" xfId="32174"/>
    <cellStyle name="Normal 7 2 17" xfId="32175"/>
    <cellStyle name="Normal 7 2 18" xfId="32176"/>
    <cellStyle name="Normal 7 2 19" xfId="32177"/>
    <cellStyle name="Normal 7 2 2" xfId="2568"/>
    <cellStyle name="Normal 7 2 2 10" xfId="32178"/>
    <cellStyle name="Normal 7 2 2 11" xfId="32179"/>
    <cellStyle name="Normal 7 2 2 12" xfId="32180"/>
    <cellStyle name="Normal 7 2 2 13" xfId="32181"/>
    <cellStyle name="Normal 7 2 2 14" xfId="32182"/>
    <cellStyle name="Normal 7 2 2 15" xfId="32183"/>
    <cellStyle name="Normal 7 2 2 16" xfId="32184"/>
    <cellStyle name="Normal 7 2 2 17" xfId="32185"/>
    <cellStyle name="Normal 7 2 2 18" xfId="32186"/>
    <cellStyle name="Normal 7 2 2 19" xfId="32187"/>
    <cellStyle name="Normal 7 2 2 2" xfId="32188"/>
    <cellStyle name="Normal 7 2 2 2 10" xfId="32189"/>
    <cellStyle name="Normal 7 2 2 2 11" xfId="32190"/>
    <cellStyle name="Normal 7 2 2 2 12" xfId="32191"/>
    <cellStyle name="Normal 7 2 2 2 13" xfId="32192"/>
    <cellStyle name="Normal 7 2 2 2 14" xfId="32193"/>
    <cellStyle name="Normal 7 2 2 2 15" xfId="32194"/>
    <cellStyle name="Normal 7 2 2 2 16" xfId="32195"/>
    <cellStyle name="Normal 7 2 2 2 17" xfId="32196"/>
    <cellStyle name="Normal 7 2 2 2 18" xfId="32197"/>
    <cellStyle name="Normal 7 2 2 2 19" xfId="32198"/>
    <cellStyle name="Normal 7 2 2 2 2" xfId="32199"/>
    <cellStyle name="Normal 7 2 2 2 2 10" xfId="32200"/>
    <cellStyle name="Normal 7 2 2 2 2 11" xfId="32201"/>
    <cellStyle name="Normal 7 2 2 2 2 12" xfId="32202"/>
    <cellStyle name="Normal 7 2 2 2 2 13" xfId="32203"/>
    <cellStyle name="Normal 7 2 2 2 2 14" xfId="32204"/>
    <cellStyle name="Normal 7 2 2 2 2 15" xfId="32205"/>
    <cellStyle name="Normal 7 2 2 2 2 16" xfId="32206"/>
    <cellStyle name="Normal 7 2 2 2 2 17" xfId="32207"/>
    <cellStyle name="Normal 7 2 2 2 2 18" xfId="32208"/>
    <cellStyle name="Normal 7 2 2 2 2 19" xfId="32209"/>
    <cellStyle name="Normal 7 2 2 2 2 2" xfId="32210"/>
    <cellStyle name="Normal 7 2 2 2 2 20" xfId="32211"/>
    <cellStyle name="Normal 7 2 2 2 2 21" xfId="32212"/>
    <cellStyle name="Normal 7 2 2 2 2 22" xfId="32213"/>
    <cellStyle name="Normal 7 2 2 2 2 23" xfId="32214"/>
    <cellStyle name="Normal 7 2 2 2 2 24" xfId="32215"/>
    <cellStyle name="Normal 7 2 2 2 2 25" xfId="32216"/>
    <cellStyle name="Normal 7 2 2 2 2 26" xfId="32217"/>
    <cellStyle name="Normal 7 2 2 2 2 3" xfId="32218"/>
    <cellStyle name="Normal 7 2 2 2 2 4" xfId="32219"/>
    <cellStyle name="Normal 7 2 2 2 2 5" xfId="32220"/>
    <cellStyle name="Normal 7 2 2 2 2 6" xfId="32221"/>
    <cellStyle name="Normal 7 2 2 2 2 7" xfId="32222"/>
    <cellStyle name="Normal 7 2 2 2 2 8" xfId="32223"/>
    <cellStyle name="Normal 7 2 2 2 2 9" xfId="32224"/>
    <cellStyle name="Normal 7 2 2 2 20" xfId="32225"/>
    <cellStyle name="Normal 7 2 2 2 21" xfId="32226"/>
    <cellStyle name="Normal 7 2 2 2 22" xfId="32227"/>
    <cellStyle name="Normal 7 2 2 2 23" xfId="32228"/>
    <cellStyle name="Normal 7 2 2 2 24" xfId="32229"/>
    <cellStyle name="Normal 7 2 2 2 25" xfId="32230"/>
    <cellStyle name="Normal 7 2 2 2 26" xfId="32231"/>
    <cellStyle name="Normal 7 2 2 2 3" xfId="32232"/>
    <cellStyle name="Normal 7 2 2 2 4" xfId="32233"/>
    <cellStyle name="Normal 7 2 2 2 5" xfId="32234"/>
    <cellStyle name="Normal 7 2 2 2 6" xfId="32235"/>
    <cellStyle name="Normal 7 2 2 2 7" xfId="32236"/>
    <cellStyle name="Normal 7 2 2 2 8" xfId="32237"/>
    <cellStyle name="Normal 7 2 2 2 9" xfId="32238"/>
    <cellStyle name="Normal 7 2 2 20" xfId="32239"/>
    <cellStyle name="Normal 7 2 2 21" xfId="32240"/>
    <cellStyle name="Normal 7 2 2 22" xfId="32241"/>
    <cellStyle name="Normal 7 2 2 23" xfId="32242"/>
    <cellStyle name="Normal 7 2 2 24" xfId="32243"/>
    <cellStyle name="Normal 7 2 2 25" xfId="32244"/>
    <cellStyle name="Normal 7 2 2 26" xfId="32245"/>
    <cellStyle name="Normal 7 2 2 27" xfId="32246"/>
    <cellStyle name="Normal 7 2 2 28" xfId="32247"/>
    <cellStyle name="Normal 7 2 2 29" xfId="32248"/>
    <cellStyle name="Normal 7 2 2 3" xfId="32249"/>
    <cellStyle name="Normal 7 2 2 30" xfId="32250"/>
    <cellStyle name="Normal 7 2 2 31" xfId="32251"/>
    <cellStyle name="Normal 7 2 2 32" xfId="32252"/>
    <cellStyle name="Normal 7 2 2 33" xfId="32253"/>
    <cellStyle name="Normal 7 2 2 34" xfId="32254"/>
    <cellStyle name="Normal 7 2 2 35" xfId="32255"/>
    <cellStyle name="Normal 7 2 2 36" xfId="32256"/>
    <cellStyle name="Normal 7 2 2 37" xfId="42600"/>
    <cellStyle name="Normal 7 2 2 4" xfId="32257"/>
    <cellStyle name="Normal 7 2 2 5" xfId="32258"/>
    <cellStyle name="Normal 7 2 2 6" xfId="32259"/>
    <cellStyle name="Normal 7 2 2 7" xfId="32260"/>
    <cellStyle name="Normal 7 2 2 8" xfId="32261"/>
    <cellStyle name="Normal 7 2 2 9" xfId="32262"/>
    <cellStyle name="Normal 7 2 20" xfId="32263"/>
    <cellStyle name="Normal 7 2 21" xfId="32264"/>
    <cellStyle name="Normal 7 2 22" xfId="32265"/>
    <cellStyle name="Normal 7 2 23" xfId="32266"/>
    <cellStyle name="Normal 7 2 24" xfId="32267"/>
    <cellStyle name="Normal 7 2 25" xfId="32268"/>
    <cellStyle name="Normal 7 2 26" xfId="32269"/>
    <cellStyle name="Normal 7 2 27" xfId="32270"/>
    <cellStyle name="Normal 7 2 28" xfId="32271"/>
    <cellStyle name="Normal 7 2 29" xfId="32272"/>
    <cellStyle name="Normal 7 2 3" xfId="32273"/>
    <cellStyle name="Normal 7 2 3 10" xfId="32274"/>
    <cellStyle name="Normal 7 2 3 11" xfId="32275"/>
    <cellStyle name="Normal 7 2 3 12" xfId="32276"/>
    <cellStyle name="Normal 7 2 3 13" xfId="32277"/>
    <cellStyle name="Normal 7 2 3 14" xfId="45763"/>
    <cellStyle name="Normal 7 2 3 15" xfId="48279"/>
    <cellStyle name="Normal 7 2 3 2" xfId="32278"/>
    <cellStyle name="Normal 7 2 3 2 10" xfId="32279"/>
    <cellStyle name="Normal 7 2 3 2 11" xfId="32280"/>
    <cellStyle name="Normal 7 2 3 2 12" xfId="32281"/>
    <cellStyle name="Normal 7 2 3 2 13" xfId="32282"/>
    <cellStyle name="Normal 7 2 3 2 2" xfId="32283"/>
    <cellStyle name="Normal 7 2 3 2 3" xfId="32284"/>
    <cellStyle name="Normal 7 2 3 2 4" xfId="32285"/>
    <cellStyle name="Normal 7 2 3 2 5" xfId="32286"/>
    <cellStyle name="Normal 7 2 3 2 6" xfId="32287"/>
    <cellStyle name="Normal 7 2 3 2 7" xfId="32288"/>
    <cellStyle name="Normal 7 2 3 2 8" xfId="32289"/>
    <cellStyle name="Normal 7 2 3 2 9" xfId="32290"/>
    <cellStyle name="Normal 7 2 3 3" xfId="32291"/>
    <cellStyle name="Normal 7 2 3 4" xfId="32292"/>
    <cellStyle name="Normal 7 2 3 5" xfId="32293"/>
    <cellStyle name="Normal 7 2 3 6" xfId="32294"/>
    <cellStyle name="Normal 7 2 3 7" xfId="32295"/>
    <cellStyle name="Normal 7 2 3 8" xfId="32296"/>
    <cellStyle name="Normal 7 2 3 9" xfId="32297"/>
    <cellStyle name="Normal 7 2 30" xfId="32298"/>
    <cellStyle name="Normal 7 2 31" xfId="32299"/>
    <cellStyle name="Normal 7 2 32" xfId="32300"/>
    <cellStyle name="Normal 7 2 33" xfId="32301"/>
    <cellStyle name="Normal 7 2 34" xfId="32302"/>
    <cellStyle name="Normal 7 2 35" xfId="32303"/>
    <cellStyle name="Normal 7 2 36" xfId="32304"/>
    <cellStyle name="Normal 7 2 37" xfId="32305"/>
    <cellStyle name="Normal 7 2 38" xfId="32306"/>
    <cellStyle name="Normal 7 2 39" xfId="32307"/>
    <cellStyle name="Normal 7 2 4" xfId="32308"/>
    <cellStyle name="Normal 7 2 40" xfId="2771"/>
    <cellStyle name="Normal 7 2 41" xfId="35545"/>
    <cellStyle name="Normal 7 2 5" xfId="32309"/>
    <cellStyle name="Normal 7 2 6" xfId="32310"/>
    <cellStyle name="Normal 7 2 7" xfId="32311"/>
    <cellStyle name="Normal 7 2 8" xfId="32312"/>
    <cellStyle name="Normal 7 2 9" xfId="32313"/>
    <cellStyle name="Normal 7 20" xfId="32314"/>
    <cellStyle name="Normal 7 21" xfId="32315"/>
    <cellStyle name="Normal 7 22" xfId="32316"/>
    <cellStyle name="Normal 7 23" xfId="32317"/>
    <cellStyle name="Normal 7 24" xfId="32318"/>
    <cellStyle name="Normal 7 24 10" xfId="32319"/>
    <cellStyle name="Normal 7 24 11" xfId="32320"/>
    <cellStyle name="Normal 7 24 12" xfId="32321"/>
    <cellStyle name="Normal 7 24 13" xfId="32322"/>
    <cellStyle name="Normal 7 24 14" xfId="32323"/>
    <cellStyle name="Normal 7 24 15" xfId="32324"/>
    <cellStyle name="Normal 7 24 16" xfId="32325"/>
    <cellStyle name="Normal 7 24 17" xfId="32326"/>
    <cellStyle name="Normal 7 24 18" xfId="32327"/>
    <cellStyle name="Normal 7 24 19" xfId="32328"/>
    <cellStyle name="Normal 7 24 2" xfId="32329"/>
    <cellStyle name="Normal 7 24 2 10" xfId="32330"/>
    <cellStyle name="Normal 7 24 2 11" xfId="32331"/>
    <cellStyle name="Normal 7 24 2 12" xfId="32332"/>
    <cellStyle name="Normal 7 24 2 13" xfId="32333"/>
    <cellStyle name="Normal 7 24 2 14" xfId="32334"/>
    <cellStyle name="Normal 7 24 2 15" xfId="32335"/>
    <cellStyle name="Normal 7 24 2 16" xfId="32336"/>
    <cellStyle name="Normal 7 24 2 17" xfId="32337"/>
    <cellStyle name="Normal 7 24 2 18" xfId="32338"/>
    <cellStyle name="Normal 7 24 2 19" xfId="32339"/>
    <cellStyle name="Normal 7 24 2 2" xfId="32340"/>
    <cellStyle name="Normal 7 24 2 20" xfId="32341"/>
    <cellStyle name="Normal 7 24 2 21" xfId="32342"/>
    <cellStyle name="Normal 7 24 2 22" xfId="32343"/>
    <cellStyle name="Normal 7 24 2 23" xfId="32344"/>
    <cellStyle name="Normal 7 24 2 24" xfId="32345"/>
    <cellStyle name="Normal 7 24 2 25" xfId="32346"/>
    <cellStyle name="Normal 7 24 2 26" xfId="32347"/>
    <cellStyle name="Normal 7 24 2 3" xfId="32348"/>
    <cellStyle name="Normal 7 24 2 4" xfId="32349"/>
    <cellStyle name="Normal 7 24 2 5" xfId="32350"/>
    <cellStyle name="Normal 7 24 2 6" xfId="32351"/>
    <cellStyle name="Normal 7 24 2 7" xfId="32352"/>
    <cellStyle name="Normal 7 24 2 8" xfId="32353"/>
    <cellStyle name="Normal 7 24 2 9" xfId="32354"/>
    <cellStyle name="Normal 7 24 20" xfId="32355"/>
    <cellStyle name="Normal 7 24 21" xfId="32356"/>
    <cellStyle name="Normal 7 24 22" xfId="32357"/>
    <cellStyle name="Normal 7 24 23" xfId="32358"/>
    <cellStyle name="Normal 7 24 24" xfId="32359"/>
    <cellStyle name="Normal 7 24 25" xfId="32360"/>
    <cellStyle name="Normal 7 24 26" xfId="32361"/>
    <cellStyle name="Normal 7 24 3" xfId="32362"/>
    <cellStyle name="Normal 7 24 4" xfId="32363"/>
    <cellStyle name="Normal 7 24 5" xfId="32364"/>
    <cellStyle name="Normal 7 24 6" xfId="32365"/>
    <cellStyle name="Normal 7 24 7" xfId="32366"/>
    <cellStyle name="Normal 7 24 8" xfId="32367"/>
    <cellStyle name="Normal 7 24 9" xfId="32368"/>
    <cellStyle name="Normal 7 25" xfId="32369"/>
    <cellStyle name="Normal 7 26" xfId="32370"/>
    <cellStyle name="Normal 7 27" xfId="32371"/>
    <cellStyle name="Normal 7 28" xfId="32372"/>
    <cellStyle name="Normal 7 29" xfId="32373"/>
    <cellStyle name="Normal 7 3" xfId="620"/>
    <cellStyle name="Normal 7 3 2" xfId="32375"/>
    <cellStyle name="Normal 7 3 2 2" xfId="32376"/>
    <cellStyle name="Normal 7 3 2 2 2" xfId="45766"/>
    <cellStyle name="Normal 7 3 2 2 2 2" xfId="45767"/>
    <cellStyle name="Normal 7 3 2 2 3" xfId="45768"/>
    <cellStyle name="Normal 7 3 2 2 4" xfId="45769"/>
    <cellStyle name="Normal 7 3 2 2 5" xfId="45765"/>
    <cellStyle name="Normal 7 3 2 3" xfId="32377"/>
    <cellStyle name="Normal 7 3 2 3 2" xfId="45771"/>
    <cellStyle name="Normal 7 3 2 3 3" xfId="45770"/>
    <cellStyle name="Normal 7 3 2 4" xfId="32378"/>
    <cellStyle name="Normal 7 3 2 4 2" xfId="45772"/>
    <cellStyle name="Normal 7 3 2 5" xfId="32379"/>
    <cellStyle name="Normal 7 3 2 5 2" xfId="45773"/>
    <cellStyle name="Normal 7 3 2 6" xfId="32380"/>
    <cellStyle name="Normal 7 3 2 7" xfId="45764"/>
    <cellStyle name="Normal 7 3 3" xfId="32381"/>
    <cellStyle name="Normal 7 3 3 2" xfId="45775"/>
    <cellStyle name="Normal 7 3 3 2 2" xfId="45776"/>
    <cellStyle name="Normal 7 3 3 3" xfId="45777"/>
    <cellStyle name="Normal 7 3 3 4" xfId="45778"/>
    <cellStyle name="Normal 7 3 3 5" xfId="45774"/>
    <cellStyle name="Normal 7 3 4" xfId="32382"/>
    <cellStyle name="Normal 7 3 5" xfId="32383"/>
    <cellStyle name="Normal 7 3 6" xfId="32384"/>
    <cellStyle name="Normal 7 3 7" xfId="32385"/>
    <cellStyle name="Normal 7 3 8" xfId="32374"/>
    <cellStyle name="Normal 7 3 9" xfId="35556"/>
    <cellStyle name="Normal 7 30" xfId="32386"/>
    <cellStyle name="Normal 7 31" xfId="32387"/>
    <cellStyle name="Normal 7 32" xfId="32388"/>
    <cellStyle name="Normal 7 33" xfId="32389"/>
    <cellStyle name="Normal 7 34" xfId="32390"/>
    <cellStyle name="Normal 7 35" xfId="32391"/>
    <cellStyle name="Normal 7 35 10" xfId="32392"/>
    <cellStyle name="Normal 7 35 11" xfId="32393"/>
    <cellStyle name="Normal 7 35 12" xfId="32394"/>
    <cellStyle name="Normal 7 35 13" xfId="32395"/>
    <cellStyle name="Normal 7 35 14" xfId="32396"/>
    <cellStyle name="Normal 7 35 15" xfId="32397"/>
    <cellStyle name="Normal 7 35 16" xfId="32398"/>
    <cellStyle name="Normal 7 35 17" xfId="32399"/>
    <cellStyle name="Normal 7 35 18" xfId="32400"/>
    <cellStyle name="Normal 7 35 19" xfId="32401"/>
    <cellStyle name="Normal 7 35 2" xfId="32402"/>
    <cellStyle name="Normal 7 35 20" xfId="32403"/>
    <cellStyle name="Normal 7 35 21" xfId="32404"/>
    <cellStyle name="Normal 7 35 22" xfId="32405"/>
    <cellStyle name="Normal 7 35 23" xfId="32406"/>
    <cellStyle name="Normal 7 35 24" xfId="32407"/>
    <cellStyle name="Normal 7 35 25" xfId="32408"/>
    <cellStyle name="Normal 7 35 26" xfId="32409"/>
    <cellStyle name="Normal 7 35 3" xfId="32410"/>
    <cellStyle name="Normal 7 35 4" xfId="32411"/>
    <cellStyle name="Normal 7 35 5" xfId="32412"/>
    <cellStyle name="Normal 7 35 6" xfId="32413"/>
    <cellStyle name="Normal 7 35 7" xfId="32414"/>
    <cellStyle name="Normal 7 35 8" xfId="32415"/>
    <cellStyle name="Normal 7 35 9" xfId="32416"/>
    <cellStyle name="Normal 7 36" xfId="32417"/>
    <cellStyle name="Normal 7 37" xfId="32418"/>
    <cellStyle name="Normal 7 38" xfId="32419"/>
    <cellStyle name="Normal 7 39" xfId="32420"/>
    <cellStyle name="Normal 7 4" xfId="621"/>
    <cellStyle name="Normal 7 4 2" xfId="32422"/>
    <cellStyle name="Normal 7 4 2 2" xfId="45779"/>
    <cellStyle name="Normal 7 4 3" xfId="32421"/>
    <cellStyle name="Normal 7 4 4" xfId="35620"/>
    <cellStyle name="Normal 7 40" xfId="32423"/>
    <cellStyle name="Normal 7 41" xfId="32424"/>
    <cellStyle name="Normal 7 42" xfId="32425"/>
    <cellStyle name="Normal 7 43" xfId="32426"/>
    <cellStyle name="Normal 7 44" xfId="32427"/>
    <cellStyle name="Normal 7 45" xfId="32428"/>
    <cellStyle name="Normal 7 46" xfId="32429"/>
    <cellStyle name="Normal 7 47" xfId="32430"/>
    <cellStyle name="Normal 7 48" xfId="32431"/>
    <cellStyle name="Normal 7 49" xfId="32432"/>
    <cellStyle name="Normal 7 5" xfId="622"/>
    <cellStyle name="Normal 7 5 2" xfId="32434"/>
    <cellStyle name="Normal 7 5 3" xfId="32433"/>
    <cellStyle name="Normal 7 50" xfId="32435"/>
    <cellStyle name="Normal 7 51" xfId="32436"/>
    <cellStyle name="Normal 7 52" xfId="32437"/>
    <cellStyle name="Normal 7 53" xfId="32438"/>
    <cellStyle name="Normal 7 54" xfId="32439"/>
    <cellStyle name="Normal 7 55" xfId="32440"/>
    <cellStyle name="Normal 7 56" xfId="32441"/>
    <cellStyle name="Normal 7 57" xfId="32442"/>
    <cellStyle name="Normal 7 58" xfId="32443"/>
    <cellStyle name="Normal 7 59" xfId="32444"/>
    <cellStyle name="Normal 7 6" xfId="623"/>
    <cellStyle name="Normal 7 6 2" xfId="2525"/>
    <cellStyle name="Normal 7 6 2 2" xfId="32446"/>
    <cellStyle name="Normal 7 6 3" xfId="32445"/>
    <cellStyle name="Normal 7 6 4" xfId="35806"/>
    <cellStyle name="Normal 7 6 5" xfId="45780"/>
    <cellStyle name="Normal 7 60" xfId="32447"/>
    <cellStyle name="Normal 7 61" xfId="32448"/>
    <cellStyle name="Normal 7 62" xfId="32449"/>
    <cellStyle name="Normal 7 63" xfId="32450"/>
    <cellStyle name="Normal 7 64" xfId="32451"/>
    <cellStyle name="Normal 7 65" xfId="32452"/>
    <cellStyle name="Normal 7 66" xfId="32453"/>
    <cellStyle name="Normal 7 66 2" xfId="32454"/>
    <cellStyle name="Normal 7 67" xfId="32455"/>
    <cellStyle name="Normal 7 68" xfId="45762"/>
    <cellStyle name="Normal 7 69" xfId="49775"/>
    <cellStyle name="Normal 7 7" xfId="624"/>
    <cellStyle name="Normal 7 7 2" xfId="32457"/>
    <cellStyle name="Normal 7 7 2 2" xfId="45782"/>
    <cellStyle name="Normal 7 7 3" xfId="32456"/>
    <cellStyle name="Normal 7 7 4" xfId="45781"/>
    <cellStyle name="Normal 7 8" xfId="2491"/>
    <cellStyle name="Normal 7 8 2" xfId="32458"/>
    <cellStyle name="Normal 7 8 3" xfId="38009"/>
    <cellStyle name="Normal 7 8 4" xfId="47661"/>
    <cellStyle name="Normal 7 9" xfId="32459"/>
    <cellStyle name="Normal 7 9 2" xfId="37111"/>
    <cellStyle name="Normal 7_1. SBP QRC 30 Sep 10 (Trial 22oct) Final" xfId="2048"/>
    <cellStyle name="Normal 70" xfId="625"/>
    <cellStyle name="Normal 70 2" xfId="2492"/>
    <cellStyle name="Normal 70 2 2" xfId="32461"/>
    <cellStyle name="Normal 70 2 3" xfId="32460"/>
    <cellStyle name="Normal 70 3" xfId="2772"/>
    <cellStyle name="Normal 70 4" xfId="35593"/>
    <cellStyle name="Normal 70 5" xfId="48237"/>
    <cellStyle name="Normal 70_Final Fixed Assets 2010 " xfId="32462"/>
    <cellStyle name="Normal 71" xfId="626"/>
    <cellStyle name="Normal 71 2" xfId="2493"/>
    <cellStyle name="Normal 71 2 2" xfId="32464"/>
    <cellStyle name="Normal 71 2 3" xfId="32463"/>
    <cellStyle name="Normal 71 3" xfId="2773"/>
    <cellStyle name="Normal 71 4" xfId="35603"/>
    <cellStyle name="Normal 71 5" xfId="48521"/>
    <cellStyle name="Normal 71_Final Fixed Assets 2010 " xfId="32465"/>
    <cellStyle name="Normal 72" xfId="627"/>
    <cellStyle name="Normal 72 2" xfId="32466"/>
    <cellStyle name="Normal 72 2 2" xfId="32467"/>
    <cellStyle name="Normal 72 3" xfId="2774"/>
    <cellStyle name="Normal 72 4" xfId="35597"/>
    <cellStyle name="Normal 72 5" xfId="48502"/>
    <cellStyle name="Normal 72_Final Fixed Assets 2010 " xfId="32468"/>
    <cellStyle name="Normal 73" xfId="628"/>
    <cellStyle name="Normal 73 2" xfId="32469"/>
    <cellStyle name="Normal 73 2 2" xfId="32470"/>
    <cellStyle name="Normal 73 3" xfId="2775"/>
    <cellStyle name="Normal 73 4" xfId="35610"/>
    <cellStyle name="Normal 73 5" xfId="48551"/>
    <cellStyle name="Normal 73_Final Fixed Assets 2010 " xfId="32471"/>
    <cellStyle name="Normal 74" xfId="629"/>
    <cellStyle name="Normal 74 2" xfId="32472"/>
    <cellStyle name="Normal 74 2 2" xfId="32473"/>
    <cellStyle name="Normal 74 3" xfId="2776"/>
    <cellStyle name="Normal 74 4" xfId="35547"/>
    <cellStyle name="Normal 74 5" xfId="48592"/>
    <cellStyle name="Normal 74_Final Fixed Assets 2010 " xfId="32474"/>
    <cellStyle name="Normal 75" xfId="630"/>
    <cellStyle name="Normal 75 2" xfId="32475"/>
    <cellStyle name="Normal 75 2 2" xfId="32476"/>
    <cellStyle name="Normal 75 3" xfId="2777"/>
    <cellStyle name="Normal 75 4" xfId="35733"/>
    <cellStyle name="Normal 75 5" xfId="48546"/>
    <cellStyle name="Normal 75_Final Fixed Assets 2010 " xfId="32477"/>
    <cellStyle name="Normal 76" xfId="631"/>
    <cellStyle name="Normal 76 2" xfId="32478"/>
    <cellStyle name="Normal 76 2 2" xfId="32479"/>
    <cellStyle name="Normal 76 3" xfId="2778"/>
    <cellStyle name="Normal 76 4" xfId="35734"/>
    <cellStyle name="Normal 76 5" xfId="42289"/>
    <cellStyle name="Normal 76 6" xfId="42493"/>
    <cellStyle name="Normal 76 7" xfId="42582"/>
    <cellStyle name="Normal 76 8" xfId="48604"/>
    <cellStyle name="Normal 76_Final Fixed Assets 2010 " xfId="32480"/>
    <cellStyle name="Normal 77" xfId="632"/>
    <cellStyle name="Normal 77 2" xfId="32481"/>
    <cellStyle name="Normal 77 2 2" xfId="32482"/>
    <cellStyle name="Normal 77 3" xfId="2779"/>
    <cellStyle name="Normal 77 4" xfId="35735"/>
    <cellStyle name="Normal 77 5" xfId="48617"/>
    <cellStyle name="Normal 77_Final Fixed Assets 2010 " xfId="32483"/>
    <cellStyle name="Normal 78" xfId="633"/>
    <cellStyle name="Normal 78 2" xfId="32484"/>
    <cellStyle name="Normal 78 2 2" xfId="32485"/>
    <cellStyle name="Normal 78 3" xfId="2780"/>
    <cellStyle name="Normal 78 4" xfId="35736"/>
    <cellStyle name="Normal 78 5" xfId="41977"/>
    <cellStyle name="Normal 78 6" xfId="48613"/>
    <cellStyle name="Normal 78_Final Fixed Assets 2010 " xfId="32486"/>
    <cellStyle name="Normal 79" xfId="634"/>
    <cellStyle name="Normal 79 2" xfId="32487"/>
    <cellStyle name="Normal 79 2 2" xfId="32488"/>
    <cellStyle name="Normal 79 3" xfId="2781"/>
    <cellStyle name="Normal 79 4" xfId="35737"/>
    <cellStyle name="Normal 79 5" xfId="41976"/>
    <cellStyle name="Normal 79 6" xfId="42280"/>
    <cellStyle name="Normal 79 7" xfId="42486"/>
    <cellStyle name="Normal 79 8" xfId="42576"/>
    <cellStyle name="Normal 79 9" xfId="48633"/>
    <cellStyle name="Normal 79_Final Fixed Assets 2010 " xfId="32489"/>
    <cellStyle name="Normal 8" xfId="303"/>
    <cellStyle name="Normal 8 10" xfId="32490"/>
    <cellStyle name="Normal 8 10 2" xfId="36441"/>
    <cellStyle name="Normal 8 11" xfId="32491"/>
    <cellStyle name="Normal 8 11 2" xfId="36824"/>
    <cellStyle name="Normal 8 12" xfId="32492"/>
    <cellStyle name="Normal 8 12 2" xfId="38054"/>
    <cellStyle name="Normal 8 13" xfId="32493"/>
    <cellStyle name="Normal 8 13 2" xfId="36729"/>
    <cellStyle name="Normal 8 14" xfId="32494"/>
    <cellStyle name="Normal 8 14 2" xfId="39103"/>
    <cellStyle name="Normal 8 15" xfId="32495"/>
    <cellStyle name="Normal 8 15 2" xfId="40105"/>
    <cellStyle name="Normal 8 16" xfId="32496"/>
    <cellStyle name="Normal 8 17" xfId="32497"/>
    <cellStyle name="Normal 8 18" xfId="32498"/>
    <cellStyle name="Normal 8 19" xfId="32499"/>
    <cellStyle name="Normal 8 2" xfId="635"/>
    <cellStyle name="Normal 8 2 10" xfId="32500"/>
    <cellStyle name="Normal 8 2 11" xfId="32501"/>
    <cellStyle name="Normal 8 2 12" xfId="32502"/>
    <cellStyle name="Normal 8 2 13" xfId="32503"/>
    <cellStyle name="Normal 8 2 14" xfId="32504"/>
    <cellStyle name="Normal 8 2 15" xfId="32505"/>
    <cellStyle name="Normal 8 2 16" xfId="32506"/>
    <cellStyle name="Normal 8 2 17" xfId="32507"/>
    <cellStyle name="Normal 8 2 18" xfId="32508"/>
    <cellStyle name="Normal 8 2 19" xfId="32509"/>
    <cellStyle name="Normal 8 2 2" xfId="2049"/>
    <cellStyle name="Normal 8 2 2 10" xfId="32511"/>
    <cellStyle name="Normal 8 2 2 11" xfId="32512"/>
    <cellStyle name="Normal 8 2 2 12" xfId="32513"/>
    <cellStyle name="Normal 8 2 2 13" xfId="32514"/>
    <cellStyle name="Normal 8 2 2 14" xfId="32515"/>
    <cellStyle name="Normal 8 2 2 15" xfId="32516"/>
    <cellStyle name="Normal 8 2 2 16" xfId="32517"/>
    <cellStyle name="Normal 8 2 2 17" xfId="32518"/>
    <cellStyle name="Normal 8 2 2 18" xfId="32519"/>
    <cellStyle name="Normal 8 2 2 19" xfId="32520"/>
    <cellStyle name="Normal 8 2 2 2" xfId="32521"/>
    <cellStyle name="Normal 8 2 2 2 10" xfId="32522"/>
    <cellStyle name="Normal 8 2 2 2 11" xfId="32523"/>
    <cellStyle name="Normal 8 2 2 2 12" xfId="32524"/>
    <cellStyle name="Normal 8 2 2 2 13" xfId="32525"/>
    <cellStyle name="Normal 8 2 2 2 14" xfId="32526"/>
    <cellStyle name="Normal 8 2 2 2 15" xfId="32527"/>
    <cellStyle name="Normal 8 2 2 2 16" xfId="32528"/>
    <cellStyle name="Normal 8 2 2 2 17" xfId="32529"/>
    <cellStyle name="Normal 8 2 2 2 18" xfId="32530"/>
    <cellStyle name="Normal 8 2 2 2 19" xfId="32531"/>
    <cellStyle name="Normal 8 2 2 2 2" xfId="32532"/>
    <cellStyle name="Normal 8 2 2 2 2 10" xfId="32533"/>
    <cellStyle name="Normal 8 2 2 2 2 11" xfId="32534"/>
    <cellStyle name="Normal 8 2 2 2 2 12" xfId="32535"/>
    <cellStyle name="Normal 8 2 2 2 2 13" xfId="32536"/>
    <cellStyle name="Normal 8 2 2 2 2 14" xfId="32537"/>
    <cellStyle name="Normal 8 2 2 2 2 15" xfId="32538"/>
    <cellStyle name="Normal 8 2 2 2 2 16" xfId="32539"/>
    <cellStyle name="Normal 8 2 2 2 2 17" xfId="32540"/>
    <cellStyle name="Normal 8 2 2 2 2 18" xfId="32541"/>
    <cellStyle name="Normal 8 2 2 2 2 19" xfId="32542"/>
    <cellStyle name="Normal 8 2 2 2 2 2" xfId="32543"/>
    <cellStyle name="Normal 8 2 2 2 2 20" xfId="32544"/>
    <cellStyle name="Normal 8 2 2 2 2 21" xfId="32545"/>
    <cellStyle name="Normal 8 2 2 2 2 22" xfId="32546"/>
    <cellStyle name="Normal 8 2 2 2 2 23" xfId="32547"/>
    <cellStyle name="Normal 8 2 2 2 2 24" xfId="32548"/>
    <cellStyle name="Normal 8 2 2 2 2 25" xfId="32549"/>
    <cellStyle name="Normal 8 2 2 2 2 26" xfId="32550"/>
    <cellStyle name="Normal 8 2 2 2 2 3" xfId="32551"/>
    <cellStyle name="Normal 8 2 2 2 2 4" xfId="32552"/>
    <cellStyle name="Normal 8 2 2 2 2 5" xfId="32553"/>
    <cellStyle name="Normal 8 2 2 2 2 6" xfId="32554"/>
    <cellStyle name="Normal 8 2 2 2 2 7" xfId="32555"/>
    <cellStyle name="Normal 8 2 2 2 2 8" xfId="32556"/>
    <cellStyle name="Normal 8 2 2 2 2 9" xfId="32557"/>
    <cellStyle name="Normal 8 2 2 2 20" xfId="32558"/>
    <cellStyle name="Normal 8 2 2 2 21" xfId="32559"/>
    <cellStyle name="Normal 8 2 2 2 22" xfId="32560"/>
    <cellStyle name="Normal 8 2 2 2 23" xfId="32561"/>
    <cellStyle name="Normal 8 2 2 2 24" xfId="32562"/>
    <cellStyle name="Normal 8 2 2 2 25" xfId="32563"/>
    <cellStyle name="Normal 8 2 2 2 26" xfId="32564"/>
    <cellStyle name="Normal 8 2 2 2 27" xfId="32565"/>
    <cellStyle name="Normal 8 2 2 2 3" xfId="32566"/>
    <cellStyle name="Normal 8 2 2 2 4" xfId="32567"/>
    <cellStyle name="Normal 8 2 2 2 5" xfId="32568"/>
    <cellStyle name="Normal 8 2 2 2 6" xfId="32569"/>
    <cellStyle name="Normal 8 2 2 2 7" xfId="32570"/>
    <cellStyle name="Normal 8 2 2 2 8" xfId="32571"/>
    <cellStyle name="Normal 8 2 2 2 9" xfId="32572"/>
    <cellStyle name="Normal 8 2 2 20" xfId="32573"/>
    <cellStyle name="Normal 8 2 2 21" xfId="32574"/>
    <cellStyle name="Normal 8 2 2 22" xfId="32575"/>
    <cellStyle name="Normal 8 2 2 23" xfId="32576"/>
    <cellStyle name="Normal 8 2 2 24" xfId="32577"/>
    <cellStyle name="Normal 8 2 2 25" xfId="32578"/>
    <cellStyle name="Normal 8 2 2 26" xfId="32579"/>
    <cellStyle name="Normal 8 2 2 27" xfId="32580"/>
    <cellStyle name="Normal 8 2 2 28" xfId="32581"/>
    <cellStyle name="Normal 8 2 2 29" xfId="32582"/>
    <cellStyle name="Normal 8 2 2 3" xfId="32583"/>
    <cellStyle name="Normal 8 2 2 30" xfId="32584"/>
    <cellStyle name="Normal 8 2 2 31" xfId="32585"/>
    <cellStyle name="Normal 8 2 2 32" xfId="32586"/>
    <cellStyle name="Normal 8 2 2 33" xfId="32587"/>
    <cellStyle name="Normal 8 2 2 34" xfId="32588"/>
    <cellStyle name="Normal 8 2 2 35" xfId="32589"/>
    <cellStyle name="Normal 8 2 2 36" xfId="32590"/>
    <cellStyle name="Normal 8 2 2 37" xfId="32591"/>
    <cellStyle name="Normal 8 2 2 38" xfId="32510"/>
    <cellStyle name="Normal 8 2 2 39" xfId="45783"/>
    <cellStyle name="Normal 8 2 2 4" xfId="32592"/>
    <cellStyle name="Normal 8 2 2 40" xfId="48382"/>
    <cellStyle name="Normal 8 2 2 5" xfId="32593"/>
    <cellStyle name="Normal 8 2 2 6" xfId="32594"/>
    <cellStyle name="Normal 8 2 2 7" xfId="32595"/>
    <cellStyle name="Normal 8 2 2 8" xfId="32596"/>
    <cellStyle name="Normal 8 2 2 9" xfId="32597"/>
    <cellStyle name="Normal 8 2 20" xfId="32598"/>
    <cellStyle name="Normal 8 2 21" xfId="32599"/>
    <cellStyle name="Normal 8 2 22" xfId="32600"/>
    <cellStyle name="Normal 8 2 23" xfId="32601"/>
    <cellStyle name="Normal 8 2 24" xfId="32602"/>
    <cellStyle name="Normal 8 2 25" xfId="32603"/>
    <cellStyle name="Normal 8 2 26" xfId="32604"/>
    <cellStyle name="Normal 8 2 27" xfId="32605"/>
    <cellStyle name="Normal 8 2 28" xfId="32606"/>
    <cellStyle name="Normal 8 2 29" xfId="32607"/>
    <cellStyle name="Normal 8 2 3" xfId="2050"/>
    <cellStyle name="Normal 8 2 3 10" xfId="32609"/>
    <cellStyle name="Normal 8 2 3 11" xfId="32610"/>
    <cellStyle name="Normal 8 2 3 12" xfId="32611"/>
    <cellStyle name="Normal 8 2 3 13" xfId="32612"/>
    <cellStyle name="Normal 8 2 3 14" xfId="32608"/>
    <cellStyle name="Normal 8 2 3 15" xfId="45784"/>
    <cellStyle name="Normal 8 2 3 2" xfId="32613"/>
    <cellStyle name="Normal 8 2 3 2 10" xfId="32614"/>
    <cellStyle name="Normal 8 2 3 2 11" xfId="32615"/>
    <cellStyle name="Normal 8 2 3 2 12" xfId="32616"/>
    <cellStyle name="Normal 8 2 3 2 13" xfId="32617"/>
    <cellStyle name="Normal 8 2 3 2 14" xfId="45785"/>
    <cellStyle name="Normal 8 2 3 2 2" xfId="32618"/>
    <cellStyle name="Normal 8 2 3 2 2 2" xfId="45786"/>
    <cellStyle name="Normal 8 2 3 2 3" xfId="32619"/>
    <cellStyle name="Normal 8 2 3 2 4" xfId="32620"/>
    <cellStyle name="Normal 8 2 3 2 5" xfId="32621"/>
    <cellStyle name="Normal 8 2 3 2 6" xfId="32622"/>
    <cellStyle name="Normal 8 2 3 2 7" xfId="32623"/>
    <cellStyle name="Normal 8 2 3 2 8" xfId="32624"/>
    <cellStyle name="Normal 8 2 3 2 9" xfId="32625"/>
    <cellStyle name="Normal 8 2 3 3" xfId="32626"/>
    <cellStyle name="Normal 8 2 3 3 2" xfId="45787"/>
    <cellStyle name="Normal 8 2 3 4" xfId="32627"/>
    <cellStyle name="Normal 8 2 3 4 2" xfId="45788"/>
    <cellStyle name="Normal 8 2 3 5" xfId="32628"/>
    <cellStyle name="Normal 8 2 3 6" xfId="32629"/>
    <cellStyle name="Normal 8 2 3 7" xfId="32630"/>
    <cellStyle name="Normal 8 2 3 8" xfId="32631"/>
    <cellStyle name="Normal 8 2 3 9" xfId="32632"/>
    <cellStyle name="Normal 8 2 30" xfId="32633"/>
    <cellStyle name="Normal 8 2 31" xfId="32634"/>
    <cellStyle name="Normal 8 2 32" xfId="32635"/>
    <cellStyle name="Normal 8 2 33" xfId="32636"/>
    <cellStyle name="Normal 8 2 34" xfId="32637"/>
    <cellStyle name="Normal 8 2 35" xfId="32638"/>
    <cellStyle name="Normal 8 2 36" xfId="32639"/>
    <cellStyle name="Normal 8 2 37" xfId="32640"/>
    <cellStyle name="Normal 8 2 38" xfId="32641"/>
    <cellStyle name="Normal 8 2 38 2" xfId="32642"/>
    <cellStyle name="Normal 8 2 39" xfId="32643"/>
    <cellStyle name="Normal 8 2 4" xfId="32644"/>
    <cellStyle name="Normal 8 2 4 2" xfId="45790"/>
    <cellStyle name="Normal 8 2 4 2 2" xfId="45791"/>
    <cellStyle name="Normal 8 2 4 3" xfId="45792"/>
    <cellStyle name="Normal 8 2 4 4" xfId="45793"/>
    <cellStyle name="Normal 8 2 4 5" xfId="45789"/>
    <cellStyle name="Normal 8 2 40" xfId="42198"/>
    <cellStyle name="Normal 8 2 5" xfId="32645"/>
    <cellStyle name="Normal 8 2 5 2" xfId="45794"/>
    <cellStyle name="Normal 8 2 6" xfId="32646"/>
    <cellStyle name="Normal 8 2 6 2" xfId="45795"/>
    <cellStyle name="Normal 8 2 7" xfId="32647"/>
    <cellStyle name="Normal 8 2 7 2" xfId="45796"/>
    <cellStyle name="Normal 8 2 8" xfId="32648"/>
    <cellStyle name="Normal 8 2 9" xfId="32649"/>
    <cellStyle name="Normal 8 20" xfId="32650"/>
    <cellStyle name="Normal 8 21" xfId="32651"/>
    <cellStyle name="Normal 8 22" xfId="32652"/>
    <cellStyle name="Normal 8 23" xfId="32653"/>
    <cellStyle name="Normal 8 24" xfId="32654"/>
    <cellStyle name="Normal 8 24 10" xfId="32655"/>
    <cellStyle name="Normal 8 24 11" xfId="32656"/>
    <cellStyle name="Normal 8 24 12" xfId="32657"/>
    <cellStyle name="Normal 8 24 13" xfId="32658"/>
    <cellStyle name="Normal 8 24 14" xfId="32659"/>
    <cellStyle name="Normal 8 24 15" xfId="32660"/>
    <cellStyle name="Normal 8 24 16" xfId="32661"/>
    <cellStyle name="Normal 8 24 17" xfId="32662"/>
    <cellStyle name="Normal 8 24 18" xfId="32663"/>
    <cellStyle name="Normal 8 24 19" xfId="32664"/>
    <cellStyle name="Normal 8 24 2" xfId="32665"/>
    <cellStyle name="Normal 8 24 2 10" xfId="32666"/>
    <cellStyle name="Normal 8 24 2 11" xfId="32667"/>
    <cellStyle name="Normal 8 24 2 12" xfId="32668"/>
    <cellStyle name="Normal 8 24 2 13" xfId="32669"/>
    <cellStyle name="Normal 8 24 2 14" xfId="32670"/>
    <cellStyle name="Normal 8 24 2 15" xfId="32671"/>
    <cellStyle name="Normal 8 24 2 16" xfId="32672"/>
    <cellStyle name="Normal 8 24 2 17" xfId="32673"/>
    <cellStyle name="Normal 8 24 2 18" xfId="32674"/>
    <cellStyle name="Normal 8 24 2 19" xfId="32675"/>
    <cellStyle name="Normal 8 24 2 2" xfId="32676"/>
    <cellStyle name="Normal 8 24 2 2 2" xfId="45800"/>
    <cellStyle name="Normal 8 24 2 2 3" xfId="45799"/>
    <cellStyle name="Normal 8 24 2 20" xfId="32677"/>
    <cellStyle name="Normal 8 24 2 21" xfId="32678"/>
    <cellStyle name="Normal 8 24 2 22" xfId="32679"/>
    <cellStyle name="Normal 8 24 2 23" xfId="32680"/>
    <cellStyle name="Normal 8 24 2 24" xfId="32681"/>
    <cellStyle name="Normal 8 24 2 25" xfId="32682"/>
    <cellStyle name="Normal 8 24 2 26" xfId="32683"/>
    <cellStyle name="Normal 8 24 2 27" xfId="45798"/>
    <cellStyle name="Normal 8 24 2 3" xfId="32684"/>
    <cellStyle name="Normal 8 24 2 3 2" xfId="45801"/>
    <cellStyle name="Normal 8 24 2 4" xfId="32685"/>
    <cellStyle name="Normal 8 24 2 4 2" xfId="45802"/>
    <cellStyle name="Normal 8 24 2 5" xfId="32686"/>
    <cellStyle name="Normal 8 24 2 6" xfId="32687"/>
    <cellStyle name="Normal 8 24 2 7" xfId="32688"/>
    <cellStyle name="Normal 8 24 2 8" xfId="32689"/>
    <cellStyle name="Normal 8 24 2 9" xfId="32690"/>
    <cellStyle name="Normal 8 24 20" xfId="32691"/>
    <cellStyle name="Normal 8 24 21" xfId="32692"/>
    <cellStyle name="Normal 8 24 22" xfId="32693"/>
    <cellStyle name="Normal 8 24 23" xfId="32694"/>
    <cellStyle name="Normal 8 24 24" xfId="32695"/>
    <cellStyle name="Normal 8 24 25" xfId="32696"/>
    <cellStyle name="Normal 8 24 26" xfId="32697"/>
    <cellStyle name="Normal 8 24 27" xfId="45797"/>
    <cellStyle name="Normal 8 24 3" xfId="32698"/>
    <cellStyle name="Normal 8 24 3 2" xfId="45804"/>
    <cellStyle name="Normal 8 24 3 3" xfId="45803"/>
    <cellStyle name="Normal 8 24 4" xfId="32699"/>
    <cellStyle name="Normal 8 24 4 2" xfId="45805"/>
    <cellStyle name="Normal 8 24 5" xfId="32700"/>
    <cellStyle name="Normal 8 24 5 2" xfId="45806"/>
    <cellStyle name="Normal 8 24 6" xfId="32701"/>
    <cellStyle name="Normal 8 24 7" xfId="32702"/>
    <cellStyle name="Normal 8 24 8" xfId="32703"/>
    <cellStyle name="Normal 8 24 9" xfId="32704"/>
    <cellStyle name="Normal 8 25" xfId="32705"/>
    <cellStyle name="Normal 8 26" xfId="32706"/>
    <cellStyle name="Normal 8 27" xfId="32707"/>
    <cellStyle name="Normal 8 28" xfId="32708"/>
    <cellStyle name="Normal 8 29" xfId="32709"/>
    <cellStyle name="Normal 8 3" xfId="636"/>
    <cellStyle name="Normal 8 3 2" xfId="32710"/>
    <cellStyle name="Normal 8 3 3" xfId="2782"/>
    <cellStyle name="Normal 8 3 4" xfId="35546"/>
    <cellStyle name="Normal 8 3 5" xfId="48070"/>
    <cellStyle name="Normal 8 3 6" xfId="49552"/>
    <cellStyle name="Normal 8 30" xfId="32711"/>
    <cellStyle name="Normal 8 31" xfId="32712"/>
    <cellStyle name="Normal 8 32" xfId="32713"/>
    <cellStyle name="Normal 8 33" xfId="32714"/>
    <cellStyle name="Normal 8 34" xfId="32715"/>
    <cellStyle name="Normal 8 35" xfId="32716"/>
    <cellStyle name="Normal 8 35 10" xfId="32717"/>
    <cellStyle name="Normal 8 35 11" xfId="32718"/>
    <cellStyle name="Normal 8 35 12" xfId="32719"/>
    <cellStyle name="Normal 8 35 13" xfId="32720"/>
    <cellStyle name="Normal 8 35 14" xfId="32721"/>
    <cellStyle name="Normal 8 35 15" xfId="32722"/>
    <cellStyle name="Normal 8 35 16" xfId="32723"/>
    <cellStyle name="Normal 8 35 17" xfId="32724"/>
    <cellStyle name="Normal 8 35 18" xfId="32725"/>
    <cellStyle name="Normal 8 35 19" xfId="32726"/>
    <cellStyle name="Normal 8 35 2" xfId="32727"/>
    <cellStyle name="Normal 8 35 20" xfId="32728"/>
    <cellStyle name="Normal 8 35 21" xfId="32729"/>
    <cellStyle name="Normal 8 35 22" xfId="32730"/>
    <cellStyle name="Normal 8 35 23" xfId="32731"/>
    <cellStyle name="Normal 8 35 24" xfId="32732"/>
    <cellStyle name="Normal 8 35 25" xfId="32733"/>
    <cellStyle name="Normal 8 35 26" xfId="32734"/>
    <cellStyle name="Normal 8 35 3" xfId="32735"/>
    <cellStyle name="Normal 8 35 4" xfId="32736"/>
    <cellStyle name="Normal 8 35 5" xfId="32737"/>
    <cellStyle name="Normal 8 35 6" xfId="32738"/>
    <cellStyle name="Normal 8 35 7" xfId="32739"/>
    <cellStyle name="Normal 8 35 8" xfId="32740"/>
    <cellStyle name="Normal 8 35 9" xfId="32741"/>
    <cellStyle name="Normal 8 36" xfId="32742"/>
    <cellStyle name="Normal 8 37" xfId="32743"/>
    <cellStyle name="Normal 8 38" xfId="32744"/>
    <cellStyle name="Normal 8 39" xfId="32745"/>
    <cellStyle name="Normal 8 4" xfId="637"/>
    <cellStyle name="Normal 8 4 2" xfId="32746"/>
    <cellStyle name="Normal 8 4 3" xfId="48381"/>
    <cellStyle name="Normal 8 40" xfId="32747"/>
    <cellStyle name="Normal 8 41" xfId="32748"/>
    <cellStyle name="Normal 8 42" xfId="32749"/>
    <cellStyle name="Normal 8 43" xfId="32750"/>
    <cellStyle name="Normal 8 44" xfId="32751"/>
    <cellStyle name="Normal 8 45" xfId="32752"/>
    <cellStyle name="Normal 8 46" xfId="32753"/>
    <cellStyle name="Normal 8 47" xfId="32754"/>
    <cellStyle name="Normal 8 48" xfId="32755"/>
    <cellStyle name="Normal 8 49" xfId="32756"/>
    <cellStyle name="Normal 8 5" xfId="638"/>
    <cellStyle name="Normal 8 5 2" xfId="35621"/>
    <cellStyle name="Normal 8 50" xfId="32757"/>
    <cellStyle name="Normal 8 51" xfId="32758"/>
    <cellStyle name="Normal 8 52" xfId="32759"/>
    <cellStyle name="Normal 8 53" xfId="32760"/>
    <cellStyle name="Normal 8 54" xfId="32761"/>
    <cellStyle name="Normal 8 55" xfId="32762"/>
    <cellStyle name="Normal 8 56" xfId="32763"/>
    <cellStyle name="Normal 8 57" xfId="32764"/>
    <cellStyle name="Normal 8 58" xfId="32765"/>
    <cellStyle name="Normal 8 59" xfId="32766"/>
    <cellStyle name="Normal 8 6" xfId="2051"/>
    <cellStyle name="Normal 8 6 2" xfId="32767"/>
    <cellStyle name="Normal 8 6 2 2" xfId="45809"/>
    <cellStyle name="Normal 8 6 2 2 2" xfId="45810"/>
    <cellStyle name="Normal 8 6 2 3" xfId="45811"/>
    <cellStyle name="Normal 8 6 2 4" xfId="45812"/>
    <cellStyle name="Normal 8 6 2 5" xfId="45808"/>
    <cellStyle name="Normal 8 6 3" xfId="45813"/>
    <cellStyle name="Normal 8 6 3 2" xfId="45814"/>
    <cellStyle name="Normal 8 6 4" xfId="45815"/>
    <cellStyle name="Normal 8 6 5" xfId="45816"/>
    <cellStyle name="Normal 8 6 6" xfId="45807"/>
    <cellStyle name="Normal 8 60" xfId="32768"/>
    <cellStyle name="Normal 8 61" xfId="32769"/>
    <cellStyle name="Normal 8 62" xfId="32770"/>
    <cellStyle name="Normal 8 63" xfId="32771"/>
    <cellStyle name="Normal 8 64" xfId="32772"/>
    <cellStyle name="Normal 8 65" xfId="32773"/>
    <cellStyle name="Normal 8 66" xfId="32774"/>
    <cellStyle name="Normal 8 67" xfId="47935"/>
    <cellStyle name="Normal 8 68" xfId="49485"/>
    <cellStyle name="Normal 8 7" xfId="2052"/>
    <cellStyle name="Normal 8 7 2" xfId="32775"/>
    <cellStyle name="Normal 8 8" xfId="2053"/>
    <cellStyle name="Normal 8 8 2" xfId="32777"/>
    <cellStyle name="Normal 8 8 2 2" xfId="32778"/>
    <cellStyle name="Normal 8 8 2 2 2" xfId="32779"/>
    <cellStyle name="Normal 8 8 2 2 2 2" xfId="32780"/>
    <cellStyle name="Normal 8 8 2 2 2 3" xfId="32781"/>
    <cellStyle name="Normal 8 8 2 2 2 4" xfId="32782"/>
    <cellStyle name="Normal 8 8 2 2 2 5" xfId="32783"/>
    <cellStyle name="Normal 8 8 2 2 2 6" xfId="32784"/>
    <cellStyle name="Normal 8 8 2 2 3" xfId="32785"/>
    <cellStyle name="Normal 8 8 2 2 4" xfId="32786"/>
    <cellStyle name="Normal 8 8 2 2 5" xfId="32787"/>
    <cellStyle name="Normal 8 8 2 2 6" xfId="32788"/>
    <cellStyle name="Normal 8 8 2 3" xfId="32789"/>
    <cellStyle name="Normal 8 8 2 4" xfId="32790"/>
    <cellStyle name="Normal 8 8 2 5" xfId="32791"/>
    <cellStyle name="Normal 8 8 2 6" xfId="32792"/>
    <cellStyle name="Normal 8 8 2 7" xfId="32793"/>
    <cellStyle name="Normal 8 8 3" xfId="32794"/>
    <cellStyle name="Normal 8 8 4" xfId="32795"/>
    <cellStyle name="Normal 8 8 5" xfId="32796"/>
    <cellStyle name="Normal 8 8 6" xfId="32797"/>
    <cellStyle name="Normal 8 8 7" xfId="32798"/>
    <cellStyle name="Normal 8 8 8" xfId="32776"/>
    <cellStyle name="Normal 8 9" xfId="2054"/>
    <cellStyle name="Normal 8 9 2" xfId="32799"/>
    <cellStyle name="Normal 8 9 3" xfId="36424"/>
    <cellStyle name="Normal 8_5.2" xfId="45817"/>
    <cellStyle name="Normal 80" xfId="639"/>
    <cellStyle name="Normal 80 2" xfId="32800"/>
    <cellStyle name="Normal 80 2 2" xfId="32801"/>
    <cellStyle name="Normal 80 3" xfId="2783"/>
    <cellStyle name="Normal 80 4" xfId="35738"/>
    <cellStyle name="Normal 80 5" xfId="41978"/>
    <cellStyle name="Normal 80 6" xfId="48631"/>
    <cellStyle name="Normal 80_Final Fixed Assets 2010 " xfId="32802"/>
    <cellStyle name="Normal 81" xfId="640"/>
    <cellStyle name="Normal 81 2" xfId="32803"/>
    <cellStyle name="Normal 81 2 2" xfId="32804"/>
    <cellStyle name="Normal 81 3" xfId="2784"/>
    <cellStyle name="Normal 81 4" xfId="35739"/>
    <cellStyle name="Normal 81 5" xfId="48626"/>
    <cellStyle name="Normal 81_Final Fixed Assets 2010 " xfId="32805"/>
    <cellStyle name="Normal 82" xfId="641"/>
    <cellStyle name="Normal 82 2" xfId="32806"/>
    <cellStyle name="Normal 82 2 2" xfId="32807"/>
    <cellStyle name="Normal 82 3" xfId="2785"/>
    <cellStyle name="Normal 82 4" xfId="35740"/>
    <cellStyle name="Normal 82 5" xfId="48629"/>
    <cellStyle name="Normal 82_Final Fixed Assets 2010 " xfId="32808"/>
    <cellStyle name="Normal 83" xfId="642"/>
    <cellStyle name="Normal 83 2" xfId="32809"/>
    <cellStyle name="Normal 83 2 2" xfId="32810"/>
    <cellStyle name="Normal 83 3" xfId="2786"/>
    <cellStyle name="Normal 83 4" xfId="35741"/>
    <cellStyle name="Normal 83 5" xfId="48628"/>
    <cellStyle name="Normal 83_Final Fixed Assets 2010 " xfId="32811"/>
    <cellStyle name="Normal 84" xfId="643"/>
    <cellStyle name="Normal 84 2" xfId="32812"/>
    <cellStyle name="Normal 84 2 2" xfId="32813"/>
    <cellStyle name="Normal 84 3" xfId="2787"/>
    <cellStyle name="Normal 84 4" xfId="35742"/>
    <cellStyle name="Normal 84 5" xfId="48624"/>
    <cellStyle name="Normal 84_Final Fixed Assets 2010 " xfId="32814"/>
    <cellStyle name="Normal 85" xfId="644"/>
    <cellStyle name="Normal 85 2" xfId="32815"/>
    <cellStyle name="Normal 85 2 2" xfId="32816"/>
    <cellStyle name="Normal 85 3" xfId="2788"/>
    <cellStyle name="Normal 85 4" xfId="35743"/>
    <cellStyle name="Normal 85 5" xfId="48625"/>
    <cellStyle name="Normal 85_Final Fixed Assets 2010 " xfId="32817"/>
    <cellStyle name="Normal 86" xfId="645"/>
    <cellStyle name="Normal 86 2" xfId="32818"/>
    <cellStyle name="Normal 86 2 2" xfId="32819"/>
    <cellStyle name="Normal 86 3" xfId="2789"/>
    <cellStyle name="Normal 86 4" xfId="35744"/>
    <cellStyle name="Normal 86_Final Fixed Assets 2010 " xfId="32820"/>
    <cellStyle name="Normal 87" xfId="646"/>
    <cellStyle name="Normal 87 2" xfId="32821"/>
    <cellStyle name="Normal 87 2 2" xfId="32822"/>
    <cellStyle name="Normal 87 2 3" xfId="47763"/>
    <cellStyle name="Normal 87 3" xfId="2790"/>
    <cellStyle name="Normal 87 4" xfId="35687"/>
    <cellStyle name="Normal 87_Final Fixed Assets 2010 " xfId="32823"/>
    <cellStyle name="Normal 88" xfId="647"/>
    <cellStyle name="Normal 88 2" xfId="32824"/>
    <cellStyle name="Normal 88 2 2" xfId="32825"/>
    <cellStyle name="Normal 88 3" xfId="2791"/>
    <cellStyle name="Normal 88 4" xfId="35747"/>
    <cellStyle name="Normal 88_Final Fixed Assets 2010 " xfId="32826"/>
    <cellStyle name="Normal 89" xfId="648"/>
    <cellStyle name="Normal 89 2" xfId="32827"/>
    <cellStyle name="Normal 89 2 2" xfId="32828"/>
    <cellStyle name="Normal 89 3" xfId="2792"/>
    <cellStyle name="Normal 89_Final Fixed Assets 2010 " xfId="32829"/>
    <cellStyle name="Normal 9" xfId="304"/>
    <cellStyle name="Normal 9 10" xfId="32830"/>
    <cellStyle name="Normal 9 10 2" xfId="37472"/>
    <cellStyle name="Normal 9 10 3" xfId="47662"/>
    <cellStyle name="Normal 9 10 4" xfId="49694"/>
    <cellStyle name="Normal 9 11" xfId="32831"/>
    <cellStyle name="Normal 9 11 2" xfId="39005"/>
    <cellStyle name="Normal 9 12" xfId="32832"/>
    <cellStyle name="Normal 9 13" xfId="32833"/>
    <cellStyle name="Normal 9 14" xfId="32834"/>
    <cellStyle name="Normal 9 15" xfId="32835"/>
    <cellStyle name="Normal 9 16" xfId="32836"/>
    <cellStyle name="Normal 9 17" xfId="32837"/>
    <cellStyle name="Normal 9 18" xfId="32838"/>
    <cellStyle name="Normal 9 19" xfId="32839"/>
    <cellStyle name="Normal 9 2" xfId="649"/>
    <cellStyle name="Normal 9 2 10" xfId="32840"/>
    <cellStyle name="Normal 9 2 11" xfId="32841"/>
    <cellStyle name="Normal 9 2 12" xfId="32842"/>
    <cellStyle name="Normal 9 2 13" xfId="32843"/>
    <cellStyle name="Normal 9 2 14" xfId="32844"/>
    <cellStyle name="Normal 9 2 15" xfId="32845"/>
    <cellStyle name="Normal 9 2 16" xfId="32846"/>
    <cellStyle name="Normal 9 2 17" xfId="32847"/>
    <cellStyle name="Normal 9 2 18" xfId="32848"/>
    <cellStyle name="Normal 9 2 19" xfId="32849"/>
    <cellStyle name="Normal 9 2 2" xfId="2055"/>
    <cellStyle name="Normal 9 2 2 10" xfId="32850"/>
    <cellStyle name="Normal 9 2 2 11" xfId="32851"/>
    <cellStyle name="Normal 9 2 2 12" xfId="32852"/>
    <cellStyle name="Normal 9 2 2 13" xfId="32853"/>
    <cellStyle name="Normal 9 2 2 14" xfId="32854"/>
    <cellStyle name="Normal 9 2 2 15" xfId="32855"/>
    <cellStyle name="Normal 9 2 2 16" xfId="32856"/>
    <cellStyle name="Normal 9 2 2 17" xfId="32857"/>
    <cellStyle name="Normal 9 2 2 18" xfId="32858"/>
    <cellStyle name="Normal 9 2 2 19" xfId="32859"/>
    <cellStyle name="Normal 9 2 2 2" xfId="32860"/>
    <cellStyle name="Normal 9 2 2 2 10" xfId="32861"/>
    <cellStyle name="Normal 9 2 2 2 11" xfId="32862"/>
    <cellStyle name="Normal 9 2 2 2 12" xfId="32863"/>
    <cellStyle name="Normal 9 2 2 2 13" xfId="32864"/>
    <cellStyle name="Normal 9 2 2 2 14" xfId="32865"/>
    <cellStyle name="Normal 9 2 2 2 15" xfId="32866"/>
    <cellStyle name="Normal 9 2 2 2 16" xfId="32867"/>
    <cellStyle name="Normal 9 2 2 2 17" xfId="32868"/>
    <cellStyle name="Normal 9 2 2 2 18" xfId="32869"/>
    <cellStyle name="Normal 9 2 2 2 19" xfId="32870"/>
    <cellStyle name="Normal 9 2 2 2 2" xfId="32871"/>
    <cellStyle name="Normal 9 2 2 2 2 10" xfId="32872"/>
    <cellStyle name="Normal 9 2 2 2 2 11" xfId="32873"/>
    <cellStyle name="Normal 9 2 2 2 2 12" xfId="32874"/>
    <cellStyle name="Normal 9 2 2 2 2 13" xfId="32875"/>
    <cellStyle name="Normal 9 2 2 2 2 14" xfId="32876"/>
    <cellStyle name="Normal 9 2 2 2 2 15" xfId="32877"/>
    <cellStyle name="Normal 9 2 2 2 2 16" xfId="32878"/>
    <cellStyle name="Normal 9 2 2 2 2 17" xfId="32879"/>
    <cellStyle name="Normal 9 2 2 2 2 18" xfId="32880"/>
    <cellStyle name="Normal 9 2 2 2 2 19" xfId="32881"/>
    <cellStyle name="Normal 9 2 2 2 2 2" xfId="32882"/>
    <cellStyle name="Normal 9 2 2 2 2 20" xfId="32883"/>
    <cellStyle name="Normal 9 2 2 2 2 21" xfId="32884"/>
    <cellStyle name="Normal 9 2 2 2 2 22" xfId="32885"/>
    <cellStyle name="Normal 9 2 2 2 2 23" xfId="32886"/>
    <cellStyle name="Normal 9 2 2 2 2 24" xfId="32887"/>
    <cellStyle name="Normal 9 2 2 2 2 25" xfId="32888"/>
    <cellStyle name="Normal 9 2 2 2 2 26" xfId="32889"/>
    <cellStyle name="Normal 9 2 2 2 2 3" xfId="32890"/>
    <cellStyle name="Normal 9 2 2 2 2 4" xfId="32891"/>
    <cellStyle name="Normal 9 2 2 2 2 5" xfId="32892"/>
    <cellStyle name="Normal 9 2 2 2 2 6" xfId="32893"/>
    <cellStyle name="Normal 9 2 2 2 2 7" xfId="32894"/>
    <cellStyle name="Normal 9 2 2 2 2 8" xfId="32895"/>
    <cellStyle name="Normal 9 2 2 2 2 9" xfId="32896"/>
    <cellStyle name="Normal 9 2 2 2 20" xfId="32897"/>
    <cellStyle name="Normal 9 2 2 2 21" xfId="32898"/>
    <cellStyle name="Normal 9 2 2 2 22" xfId="32899"/>
    <cellStyle name="Normal 9 2 2 2 23" xfId="32900"/>
    <cellStyle name="Normal 9 2 2 2 24" xfId="32901"/>
    <cellStyle name="Normal 9 2 2 2 25" xfId="32902"/>
    <cellStyle name="Normal 9 2 2 2 26" xfId="32903"/>
    <cellStyle name="Normal 9 2 2 2 27" xfId="32904"/>
    <cellStyle name="Normal 9 2 2 2 3" xfId="32905"/>
    <cellStyle name="Normal 9 2 2 2 4" xfId="32906"/>
    <cellStyle name="Normal 9 2 2 2 5" xfId="32907"/>
    <cellStyle name="Normal 9 2 2 2 6" xfId="32908"/>
    <cellStyle name="Normal 9 2 2 2 7" xfId="32909"/>
    <cellStyle name="Normal 9 2 2 2 8" xfId="32910"/>
    <cellStyle name="Normal 9 2 2 2 9" xfId="32911"/>
    <cellStyle name="Normal 9 2 2 20" xfId="32912"/>
    <cellStyle name="Normal 9 2 2 21" xfId="32913"/>
    <cellStyle name="Normal 9 2 2 22" xfId="32914"/>
    <cellStyle name="Normal 9 2 2 23" xfId="32915"/>
    <cellStyle name="Normal 9 2 2 24" xfId="32916"/>
    <cellStyle name="Normal 9 2 2 25" xfId="32917"/>
    <cellStyle name="Normal 9 2 2 26" xfId="32918"/>
    <cellStyle name="Normal 9 2 2 27" xfId="32919"/>
    <cellStyle name="Normal 9 2 2 28" xfId="32920"/>
    <cellStyle name="Normal 9 2 2 29" xfId="32921"/>
    <cellStyle name="Normal 9 2 2 3" xfId="32922"/>
    <cellStyle name="Normal 9 2 2 30" xfId="32923"/>
    <cellStyle name="Normal 9 2 2 31" xfId="32924"/>
    <cellStyle name="Normal 9 2 2 32" xfId="32925"/>
    <cellStyle name="Normal 9 2 2 33" xfId="32926"/>
    <cellStyle name="Normal 9 2 2 34" xfId="32927"/>
    <cellStyle name="Normal 9 2 2 35" xfId="32928"/>
    <cellStyle name="Normal 9 2 2 36" xfId="32929"/>
    <cellStyle name="Normal 9 2 2 37" xfId="32930"/>
    <cellStyle name="Normal 9 2 2 38" xfId="2848"/>
    <cellStyle name="Normal 9 2 2 39" xfId="42256"/>
    <cellStyle name="Normal 9 2 2 4" xfId="32931"/>
    <cellStyle name="Normal 9 2 2 40" xfId="42465"/>
    <cellStyle name="Normal 9 2 2 41" xfId="42557"/>
    <cellStyle name="Normal 9 2 2 42" xfId="45819"/>
    <cellStyle name="Normal 9 2 2 43" xfId="48141"/>
    <cellStyle name="Normal 9 2 2 5" xfId="32932"/>
    <cellStyle name="Normal 9 2 2 6" xfId="32933"/>
    <cellStyle name="Normal 9 2 2 7" xfId="32934"/>
    <cellStyle name="Normal 9 2 2 8" xfId="32935"/>
    <cellStyle name="Normal 9 2 2 9" xfId="32936"/>
    <cellStyle name="Normal 9 2 20" xfId="32937"/>
    <cellStyle name="Normal 9 2 21" xfId="32938"/>
    <cellStyle name="Normal 9 2 22" xfId="32939"/>
    <cellStyle name="Normal 9 2 23" xfId="32940"/>
    <cellStyle name="Normal 9 2 24" xfId="32941"/>
    <cellStyle name="Normal 9 2 25" xfId="32942"/>
    <cellStyle name="Normal 9 2 26" xfId="32943"/>
    <cellStyle name="Normal 9 2 27" xfId="32944"/>
    <cellStyle name="Normal 9 2 28" xfId="32945"/>
    <cellStyle name="Normal 9 2 29" xfId="32946"/>
    <cellStyle name="Normal 9 2 3" xfId="2056"/>
    <cellStyle name="Normal 9 2 3 10" xfId="32948"/>
    <cellStyle name="Normal 9 2 3 10 2" xfId="40400"/>
    <cellStyle name="Normal 9 2 3 11" xfId="32949"/>
    <cellStyle name="Normal 9 2 3 11 2" xfId="40774"/>
    <cellStyle name="Normal 9 2 3 12" xfId="32950"/>
    <cellStyle name="Normal 9 2 3 12 2" xfId="41390"/>
    <cellStyle name="Normal 9 2 3 13" xfId="32951"/>
    <cellStyle name="Normal 9 2 3 14" xfId="32947"/>
    <cellStyle name="Normal 9 2 3 15" xfId="35678"/>
    <cellStyle name="Normal 9 2 3 16" xfId="48383"/>
    <cellStyle name="Normal 9 2 3 17" xfId="49655"/>
    <cellStyle name="Normal 9 2 3 2" xfId="2057"/>
    <cellStyle name="Normal 9 2 3 2 10" xfId="32953"/>
    <cellStyle name="Normal 9 2 3 2 10 2" xfId="40941"/>
    <cellStyle name="Normal 9 2 3 2 11" xfId="32954"/>
    <cellStyle name="Normal 9 2 3 2 11 2" xfId="41557"/>
    <cellStyle name="Normal 9 2 3 2 12" xfId="32955"/>
    <cellStyle name="Normal 9 2 3 2 13" xfId="32956"/>
    <cellStyle name="Normal 9 2 3 2 14" xfId="32952"/>
    <cellStyle name="Normal 9 2 3 2 15" xfId="35931"/>
    <cellStyle name="Normal 9 2 3 2 2" xfId="32957"/>
    <cellStyle name="Normal 9 2 3 2 2 2" xfId="41248"/>
    <cellStyle name="Normal 9 2 3 2 2 3" xfId="41944"/>
    <cellStyle name="Normal 9 2 3 2 2 4" xfId="36238"/>
    <cellStyle name="Normal 9 2 3 2 3" xfId="32958"/>
    <cellStyle name="Normal 9 2 3 2 3 2" xfId="37528"/>
    <cellStyle name="Normal 9 2 3 2 4" xfId="32959"/>
    <cellStyle name="Normal 9 2 3 2 4 2" xfId="38133"/>
    <cellStyle name="Normal 9 2 3 2 5" xfId="32960"/>
    <cellStyle name="Normal 9 2 3 2 5 2" xfId="38656"/>
    <cellStyle name="Normal 9 2 3 2 6" xfId="32961"/>
    <cellStyle name="Normal 9 2 3 2 6 2" xfId="39173"/>
    <cellStyle name="Normal 9 2 3 2 7" xfId="32962"/>
    <cellStyle name="Normal 9 2 3 2 7 2" xfId="39649"/>
    <cellStyle name="Normal 9 2 3 2 8" xfId="32963"/>
    <cellStyle name="Normal 9 2 3 2 8 2" xfId="40078"/>
    <cellStyle name="Normal 9 2 3 2 9" xfId="32964"/>
    <cellStyle name="Normal 9 2 3 2 9 2" xfId="40447"/>
    <cellStyle name="Normal 9 2 3 3" xfId="32965"/>
    <cellStyle name="Normal 9 2 3 3 10" xfId="41945"/>
    <cellStyle name="Normal 9 2 3 3 11" xfId="36072"/>
    <cellStyle name="Normal 9 2 3 3 2" xfId="37868"/>
    <cellStyle name="Normal 9 2 3 3 3" xfId="38452"/>
    <cellStyle name="Normal 9 2 3 3 4" xfId="38976"/>
    <cellStyle name="Normal 9 2 3 3 5" xfId="39476"/>
    <cellStyle name="Normal 9 2 3 3 6" xfId="39936"/>
    <cellStyle name="Normal 9 2 3 3 7" xfId="40353"/>
    <cellStyle name="Normal 9 2 3 3 8" xfId="40701"/>
    <cellStyle name="Normal 9 2 3 3 9" xfId="41082"/>
    <cellStyle name="Normal 9 2 3 4" xfId="32966"/>
    <cellStyle name="Normal 9 2 3 4 2" xfId="36623"/>
    <cellStyle name="Normal 9 2 3 5" xfId="32967"/>
    <cellStyle name="Normal 9 2 3 5 2" xfId="37017"/>
    <cellStyle name="Normal 9 2 3 6" xfId="32968"/>
    <cellStyle name="Normal 9 2 3 6 2" xfId="38555"/>
    <cellStyle name="Normal 9 2 3 7" xfId="32969"/>
    <cellStyle name="Normal 9 2 3 7 2" xfId="39078"/>
    <cellStyle name="Normal 9 2 3 8" xfId="32970"/>
    <cellStyle name="Normal 9 2 3 8 2" xfId="39555"/>
    <cellStyle name="Normal 9 2 3 9" xfId="32971"/>
    <cellStyle name="Normal 9 2 3 9 2" xfId="40013"/>
    <cellStyle name="Normal 9 2 30" xfId="32972"/>
    <cellStyle name="Normal 9 2 31" xfId="32973"/>
    <cellStyle name="Normal 9 2 32" xfId="32974"/>
    <cellStyle name="Normal 9 2 33" xfId="32975"/>
    <cellStyle name="Normal 9 2 34" xfId="32976"/>
    <cellStyle name="Normal 9 2 35" xfId="32977"/>
    <cellStyle name="Normal 9 2 36" xfId="32978"/>
    <cellStyle name="Normal 9 2 37" xfId="32979"/>
    <cellStyle name="Normal 9 2 38" xfId="32980"/>
    <cellStyle name="Normal 9 2 38 2" xfId="32981"/>
    <cellStyle name="Normal 9 2 39" xfId="32982"/>
    <cellStyle name="Normal 9 2 4" xfId="2058"/>
    <cellStyle name="Normal 9 2 4 10" xfId="36670"/>
    <cellStyle name="Normal 9 2 4 11" xfId="40798"/>
    <cellStyle name="Normal 9 2 4 12" xfId="41414"/>
    <cellStyle name="Normal 9 2 4 13" xfId="35762"/>
    <cellStyle name="Normal 9 2 4 2" xfId="2059"/>
    <cellStyle name="Normal 9 2 4 2 10" xfId="40964"/>
    <cellStyle name="Normal 9 2 4 2 11" xfId="41580"/>
    <cellStyle name="Normal 9 2 4 2 12" xfId="35954"/>
    <cellStyle name="Normal 9 2 4 2 2" xfId="36261"/>
    <cellStyle name="Normal 9 2 4 2 2 2" xfId="41271"/>
    <cellStyle name="Normal 9 2 4 2 2 3" xfId="41946"/>
    <cellStyle name="Normal 9 2 4 2 3" xfId="37598"/>
    <cellStyle name="Normal 9 2 4 2 4" xfId="38195"/>
    <cellStyle name="Normal 9 2 4 2 5" xfId="38719"/>
    <cellStyle name="Normal 9 2 4 2 6" xfId="39226"/>
    <cellStyle name="Normal 9 2 4 2 7" xfId="39697"/>
    <cellStyle name="Normal 9 2 4 2 8" xfId="40118"/>
    <cellStyle name="Normal 9 2 4 2 9" xfId="40470"/>
    <cellStyle name="Normal 9 2 4 3" xfId="32983"/>
    <cellStyle name="Normal 9 2 4 3 10" xfId="41947"/>
    <cellStyle name="Normal 9 2 4 3 11" xfId="36095"/>
    <cellStyle name="Normal 9 2 4 3 2" xfId="37869"/>
    <cellStyle name="Normal 9 2 4 3 3" xfId="38453"/>
    <cellStyle name="Normal 9 2 4 3 4" xfId="38977"/>
    <cellStyle name="Normal 9 2 4 3 5" xfId="39477"/>
    <cellStyle name="Normal 9 2 4 3 6" xfId="39937"/>
    <cellStyle name="Normal 9 2 4 3 7" xfId="40354"/>
    <cellStyle name="Normal 9 2 4 3 8" xfId="40702"/>
    <cellStyle name="Normal 9 2 4 3 9" xfId="41105"/>
    <cellStyle name="Normal 9 2 4 4" xfId="37179"/>
    <cellStyle name="Normal 9 2 4 5" xfId="36788"/>
    <cellStyle name="Normal 9 2 4 6" xfId="38341"/>
    <cellStyle name="Normal 9 2 4 7" xfId="36731"/>
    <cellStyle name="Normal 9 2 4 8" xfId="37026"/>
    <cellStyle name="Normal 9 2 4 9" xfId="39299"/>
    <cellStyle name="Normal 9 2 40" xfId="42199"/>
    <cellStyle name="Normal 9 2 41" xfId="42430"/>
    <cellStyle name="Normal 9 2 42" xfId="42528"/>
    <cellStyle name="Normal 9 2 43" xfId="49690"/>
    <cellStyle name="Normal 9 2 5" xfId="2060"/>
    <cellStyle name="Normal 9 2 5 10" xfId="38574"/>
    <cellStyle name="Normal 9 2 5 11" xfId="40821"/>
    <cellStyle name="Normal 9 2 5 12" xfId="41437"/>
    <cellStyle name="Normal 9 2 5 13" xfId="35788"/>
    <cellStyle name="Normal 9 2 5 2" xfId="2061"/>
    <cellStyle name="Normal 9 2 5 2 10" xfId="40987"/>
    <cellStyle name="Normal 9 2 5 2 11" xfId="41603"/>
    <cellStyle name="Normal 9 2 5 2 12" xfId="35977"/>
    <cellStyle name="Normal 9 2 5 2 2" xfId="36284"/>
    <cellStyle name="Normal 9 2 5 2 2 2" xfId="41294"/>
    <cellStyle name="Normal 9 2 5 2 2 3" xfId="41948"/>
    <cellStyle name="Normal 9 2 5 2 3" xfId="37621"/>
    <cellStyle name="Normal 9 2 5 2 4" xfId="38218"/>
    <cellStyle name="Normal 9 2 5 2 5" xfId="38742"/>
    <cellStyle name="Normal 9 2 5 2 6" xfId="39249"/>
    <cellStyle name="Normal 9 2 5 2 7" xfId="39720"/>
    <cellStyle name="Normal 9 2 5 2 8" xfId="40141"/>
    <cellStyle name="Normal 9 2 5 2 9" xfId="40493"/>
    <cellStyle name="Normal 9 2 5 3" xfId="32984"/>
    <cellStyle name="Normal 9 2 5 3 10" xfId="41949"/>
    <cellStyle name="Normal 9 2 5 3 11" xfId="36118"/>
    <cellStyle name="Normal 9 2 5 3 2" xfId="37870"/>
    <cellStyle name="Normal 9 2 5 3 3" xfId="38454"/>
    <cellStyle name="Normal 9 2 5 3 4" xfId="38978"/>
    <cellStyle name="Normal 9 2 5 3 5" xfId="39478"/>
    <cellStyle name="Normal 9 2 5 3 6" xfId="39938"/>
    <cellStyle name="Normal 9 2 5 3 7" xfId="40355"/>
    <cellStyle name="Normal 9 2 5 3 8" xfId="40703"/>
    <cellStyle name="Normal 9 2 5 3 9" xfId="41128"/>
    <cellStyle name="Normal 9 2 5 4" xfId="37211"/>
    <cellStyle name="Normal 9 2 5 5" xfId="37421"/>
    <cellStyle name="Normal 9 2 5 6" xfId="36681"/>
    <cellStyle name="Normal 9 2 5 7" xfId="38510"/>
    <cellStyle name="Normal 9 2 5 8" xfId="39037"/>
    <cellStyle name="Normal 9 2 5 9" xfId="36727"/>
    <cellStyle name="Normal 9 2 6" xfId="2062"/>
    <cellStyle name="Normal 9 2 6 10" xfId="39188"/>
    <cellStyle name="Normal 9 2 6 11" xfId="40859"/>
    <cellStyle name="Normal 9 2 6 12" xfId="41475"/>
    <cellStyle name="Normal 9 2 6 13" xfId="35834"/>
    <cellStyle name="Normal 9 2 6 2" xfId="2063"/>
    <cellStyle name="Normal 9 2 6 2 10" xfId="41025"/>
    <cellStyle name="Normal 9 2 6 2 11" xfId="41641"/>
    <cellStyle name="Normal 9 2 6 2 12" xfId="36015"/>
    <cellStyle name="Normal 9 2 6 2 2" xfId="36322"/>
    <cellStyle name="Normal 9 2 6 2 2 2" xfId="41332"/>
    <cellStyle name="Normal 9 2 6 2 2 3" xfId="41950"/>
    <cellStyle name="Normal 9 2 6 2 3" xfId="37659"/>
    <cellStyle name="Normal 9 2 6 2 4" xfId="38256"/>
    <cellStyle name="Normal 9 2 6 2 5" xfId="38780"/>
    <cellStyle name="Normal 9 2 6 2 6" xfId="39287"/>
    <cellStyle name="Normal 9 2 6 2 7" xfId="39758"/>
    <cellStyle name="Normal 9 2 6 2 8" xfId="40179"/>
    <cellStyle name="Normal 9 2 6 2 9" xfId="40531"/>
    <cellStyle name="Normal 9 2 6 3" xfId="32985"/>
    <cellStyle name="Normal 9 2 6 3 10" xfId="41951"/>
    <cellStyle name="Normal 9 2 6 3 11" xfId="36156"/>
    <cellStyle name="Normal 9 2 6 3 2" xfId="37871"/>
    <cellStyle name="Normal 9 2 6 3 3" xfId="38455"/>
    <cellStyle name="Normal 9 2 6 3 4" xfId="38979"/>
    <cellStyle name="Normal 9 2 6 3 5" xfId="39479"/>
    <cellStyle name="Normal 9 2 6 3 6" xfId="39939"/>
    <cellStyle name="Normal 9 2 6 3 7" xfId="40356"/>
    <cellStyle name="Normal 9 2 6 3 8" xfId="40704"/>
    <cellStyle name="Normal 9 2 6 3 9" xfId="41166"/>
    <cellStyle name="Normal 9 2 6 4" xfId="37272"/>
    <cellStyle name="Normal 9 2 6 5" xfId="37343"/>
    <cellStyle name="Normal 9 2 6 6" xfId="37883"/>
    <cellStyle name="Normal 9 2 6 7" xfId="36454"/>
    <cellStyle name="Normal 9 2 6 8" xfId="38593"/>
    <cellStyle name="Normal 9 2 6 9" xfId="37052"/>
    <cellStyle name="Normal 9 2 7" xfId="2064"/>
    <cellStyle name="Normal 9 2 7 10" xfId="40882"/>
    <cellStyle name="Normal 9 2 7 11" xfId="41498"/>
    <cellStyle name="Normal 9 2 7 12" xfId="35867"/>
    <cellStyle name="Normal 9 2 7 2" xfId="32986"/>
    <cellStyle name="Normal 9 2 7 2 2" xfId="41189"/>
    <cellStyle name="Normal 9 2 7 2 3" xfId="41952"/>
    <cellStyle name="Normal 9 2 7 2 4" xfId="36179"/>
    <cellStyle name="Normal 9 2 7 3" xfId="37310"/>
    <cellStyle name="Normal 9 2 7 4" xfId="37906"/>
    <cellStyle name="Normal 9 2 7 5" xfId="38492"/>
    <cellStyle name="Normal 9 2 7 6" xfId="38535"/>
    <cellStyle name="Normal 9 2 7 7" xfId="36937"/>
    <cellStyle name="Normal 9 2 7 8" xfId="39664"/>
    <cellStyle name="Normal 9 2 7 9" xfId="40368"/>
    <cellStyle name="Normal 9 2 8" xfId="2065"/>
    <cellStyle name="Normal 9 2 8 2" xfId="32987"/>
    <cellStyle name="Normal 9 2 8 3" xfId="41969"/>
    <cellStyle name="Normal 9 2 9" xfId="32988"/>
    <cellStyle name="Normal 9 20" xfId="32989"/>
    <cellStyle name="Normal 9 21" xfId="32990"/>
    <cellStyle name="Normal 9 22" xfId="32991"/>
    <cellStyle name="Normal 9 23" xfId="32992"/>
    <cellStyle name="Normal 9 24" xfId="32993"/>
    <cellStyle name="Normal 9 24 10" xfId="32994"/>
    <cellStyle name="Normal 9 24 11" xfId="32995"/>
    <cellStyle name="Normal 9 24 12" xfId="32996"/>
    <cellStyle name="Normal 9 24 13" xfId="32997"/>
    <cellStyle name="Normal 9 24 14" xfId="32998"/>
    <cellStyle name="Normal 9 24 15" xfId="32999"/>
    <cellStyle name="Normal 9 24 16" xfId="33000"/>
    <cellStyle name="Normal 9 24 17" xfId="33001"/>
    <cellStyle name="Normal 9 24 18" xfId="33002"/>
    <cellStyle name="Normal 9 24 19" xfId="33003"/>
    <cellStyle name="Normal 9 24 2" xfId="33004"/>
    <cellStyle name="Normal 9 24 2 10" xfId="33005"/>
    <cellStyle name="Normal 9 24 2 11" xfId="33006"/>
    <cellStyle name="Normal 9 24 2 12" xfId="33007"/>
    <cellStyle name="Normal 9 24 2 13" xfId="33008"/>
    <cellStyle name="Normal 9 24 2 14" xfId="33009"/>
    <cellStyle name="Normal 9 24 2 15" xfId="33010"/>
    <cellStyle name="Normal 9 24 2 16" xfId="33011"/>
    <cellStyle name="Normal 9 24 2 17" xfId="33012"/>
    <cellStyle name="Normal 9 24 2 18" xfId="33013"/>
    <cellStyle name="Normal 9 24 2 19" xfId="33014"/>
    <cellStyle name="Normal 9 24 2 2" xfId="33015"/>
    <cellStyle name="Normal 9 24 2 20" xfId="33016"/>
    <cellStyle name="Normal 9 24 2 21" xfId="33017"/>
    <cellStyle name="Normal 9 24 2 22" xfId="33018"/>
    <cellStyle name="Normal 9 24 2 23" xfId="33019"/>
    <cellStyle name="Normal 9 24 2 24" xfId="33020"/>
    <cellStyle name="Normal 9 24 2 25" xfId="33021"/>
    <cellStyle name="Normal 9 24 2 26" xfId="33022"/>
    <cellStyle name="Normal 9 24 2 3" xfId="33023"/>
    <cellStyle name="Normal 9 24 2 4" xfId="33024"/>
    <cellStyle name="Normal 9 24 2 5" xfId="33025"/>
    <cellStyle name="Normal 9 24 2 6" xfId="33026"/>
    <cellStyle name="Normal 9 24 2 7" xfId="33027"/>
    <cellStyle name="Normal 9 24 2 8" xfId="33028"/>
    <cellStyle name="Normal 9 24 2 9" xfId="33029"/>
    <cellStyle name="Normal 9 24 20" xfId="33030"/>
    <cellStyle name="Normal 9 24 21" xfId="33031"/>
    <cellStyle name="Normal 9 24 22" xfId="33032"/>
    <cellStyle name="Normal 9 24 23" xfId="33033"/>
    <cellStyle name="Normal 9 24 24" xfId="33034"/>
    <cellStyle name="Normal 9 24 25" xfId="33035"/>
    <cellStyle name="Normal 9 24 26" xfId="33036"/>
    <cellStyle name="Normal 9 24 3" xfId="33037"/>
    <cellStyle name="Normal 9 24 4" xfId="33038"/>
    <cellStyle name="Normal 9 24 5" xfId="33039"/>
    <cellStyle name="Normal 9 24 6" xfId="33040"/>
    <cellStyle name="Normal 9 24 7" xfId="33041"/>
    <cellStyle name="Normal 9 24 8" xfId="33042"/>
    <cellStyle name="Normal 9 24 9" xfId="33043"/>
    <cellStyle name="Normal 9 25" xfId="33044"/>
    <cellStyle name="Normal 9 26" xfId="33045"/>
    <cellStyle name="Normal 9 27" xfId="33046"/>
    <cellStyle name="Normal 9 28" xfId="33047"/>
    <cellStyle name="Normal 9 29" xfId="33048"/>
    <cellStyle name="Normal 9 3" xfId="650"/>
    <cellStyle name="Normal 9 3 2" xfId="33049"/>
    <cellStyle name="Normal 9 3 2 2" xfId="42257"/>
    <cellStyle name="Normal 9 3 2 3" xfId="42466"/>
    <cellStyle name="Normal 9 3 2 4" xfId="42558"/>
    <cellStyle name="Normal 9 3 3" xfId="35557"/>
    <cellStyle name="Normal 9 3 4" xfId="42200"/>
    <cellStyle name="Normal 9 3 5" xfId="42431"/>
    <cellStyle name="Normal 9 3 6" xfId="42529"/>
    <cellStyle name="Normal 9 3 7" xfId="48280"/>
    <cellStyle name="Normal 9 3 8" xfId="49601"/>
    <cellStyle name="Normal 9 30" xfId="33050"/>
    <cellStyle name="Normal 9 31" xfId="33051"/>
    <cellStyle name="Normal 9 32" xfId="33052"/>
    <cellStyle name="Normal 9 33" xfId="33053"/>
    <cellStyle name="Normal 9 34" xfId="33054"/>
    <cellStyle name="Normal 9 35" xfId="33055"/>
    <cellStyle name="Normal 9 35 10" xfId="33056"/>
    <cellStyle name="Normal 9 35 11" xfId="33057"/>
    <cellStyle name="Normal 9 35 12" xfId="33058"/>
    <cellStyle name="Normal 9 35 13" xfId="33059"/>
    <cellStyle name="Normal 9 35 14" xfId="33060"/>
    <cellStyle name="Normal 9 35 15" xfId="33061"/>
    <cellStyle name="Normal 9 35 16" xfId="33062"/>
    <cellStyle name="Normal 9 35 17" xfId="33063"/>
    <cellStyle name="Normal 9 35 18" xfId="33064"/>
    <cellStyle name="Normal 9 35 19" xfId="33065"/>
    <cellStyle name="Normal 9 35 2" xfId="33066"/>
    <cellStyle name="Normal 9 35 20" xfId="33067"/>
    <cellStyle name="Normal 9 35 21" xfId="33068"/>
    <cellStyle name="Normal 9 35 22" xfId="33069"/>
    <cellStyle name="Normal 9 35 23" xfId="33070"/>
    <cellStyle name="Normal 9 35 24" xfId="33071"/>
    <cellStyle name="Normal 9 35 25" xfId="33072"/>
    <cellStyle name="Normal 9 35 26" xfId="33073"/>
    <cellStyle name="Normal 9 35 3" xfId="33074"/>
    <cellStyle name="Normal 9 35 4" xfId="33075"/>
    <cellStyle name="Normal 9 35 5" xfId="33076"/>
    <cellStyle name="Normal 9 35 6" xfId="33077"/>
    <cellStyle name="Normal 9 35 7" xfId="33078"/>
    <cellStyle name="Normal 9 35 8" xfId="33079"/>
    <cellStyle name="Normal 9 35 9" xfId="33080"/>
    <cellStyle name="Normal 9 36" xfId="33081"/>
    <cellStyle name="Normal 9 37" xfId="33082"/>
    <cellStyle name="Normal 9 38" xfId="33083"/>
    <cellStyle name="Normal 9 39" xfId="33084"/>
    <cellStyle name="Normal 9 4" xfId="651"/>
    <cellStyle name="Normal 9 4 2" xfId="33085"/>
    <cellStyle name="Normal 9 4 3" xfId="35884"/>
    <cellStyle name="Normal 9 4 4" xfId="42245"/>
    <cellStyle name="Normal 9 4 5" xfId="42454"/>
    <cellStyle name="Normal 9 4 6" xfId="42546"/>
    <cellStyle name="Normal 9 40" xfId="33086"/>
    <cellStyle name="Normal 9 41" xfId="33087"/>
    <cellStyle name="Normal 9 42" xfId="33088"/>
    <cellStyle name="Normal 9 43" xfId="33089"/>
    <cellStyle name="Normal 9 44" xfId="33090"/>
    <cellStyle name="Normal 9 45" xfId="33091"/>
    <cellStyle name="Normal 9 46" xfId="33092"/>
    <cellStyle name="Normal 9 47" xfId="33093"/>
    <cellStyle name="Normal 9 48" xfId="33094"/>
    <cellStyle name="Normal 9 49" xfId="33095"/>
    <cellStyle name="Normal 9 5" xfId="652"/>
    <cellStyle name="Normal 9 5 2" xfId="33096"/>
    <cellStyle name="Normal 9 50" xfId="33097"/>
    <cellStyle name="Normal 9 51" xfId="33098"/>
    <cellStyle name="Normal 9 52" xfId="33099"/>
    <cellStyle name="Normal 9 53" xfId="33100"/>
    <cellStyle name="Normal 9 54" xfId="33101"/>
    <cellStyle name="Normal 9 55" xfId="33102"/>
    <cellStyle name="Normal 9 56" xfId="33103"/>
    <cellStyle name="Normal 9 57" xfId="33104"/>
    <cellStyle name="Normal 9 58" xfId="33105"/>
    <cellStyle name="Normal 9 59" xfId="33106"/>
    <cellStyle name="Normal 9 6" xfId="2494"/>
    <cellStyle name="Normal 9 6 2" xfId="33107"/>
    <cellStyle name="Normal 9 6 2 2" xfId="45822"/>
    <cellStyle name="Normal 9 6 2 3" xfId="45821"/>
    <cellStyle name="Normal 9 6 3" xfId="37110"/>
    <cellStyle name="Normal 9 6 3 2" xfId="45823"/>
    <cellStyle name="Normal 9 6 4" xfId="45824"/>
    <cellStyle name="Normal 9 6 5" xfId="45820"/>
    <cellStyle name="Normal 9 60" xfId="33108"/>
    <cellStyle name="Normal 9 61" xfId="33109"/>
    <cellStyle name="Normal 9 62" xfId="33110"/>
    <cellStyle name="Normal 9 63" xfId="33111"/>
    <cellStyle name="Normal 9 64" xfId="33112"/>
    <cellStyle name="Normal 9 65" xfId="33113"/>
    <cellStyle name="Normal 9 66" xfId="33114"/>
    <cellStyle name="Normal 9 67" xfId="2793"/>
    <cellStyle name="Normal 9 68" xfId="42081"/>
    <cellStyle name="Normal 9 69" xfId="42399"/>
    <cellStyle name="Normal 9 7" xfId="33115"/>
    <cellStyle name="Normal 9 7 2" xfId="37388"/>
    <cellStyle name="Normal 9 7 2 2" xfId="45826"/>
    <cellStyle name="Normal 9 7 3" xfId="45825"/>
    <cellStyle name="Normal 9 70" xfId="42516"/>
    <cellStyle name="Normal 9 71" xfId="45818"/>
    <cellStyle name="Normal 9 72" xfId="47827"/>
    <cellStyle name="Normal 9 73" xfId="49701"/>
    <cellStyle name="Normal 9 8" xfId="33116"/>
    <cellStyle name="Normal 9 8 2" xfId="33117"/>
    <cellStyle name="Normal 9 8 2 2" xfId="33118"/>
    <cellStyle name="Normal 9 8 2 2 2" xfId="33119"/>
    <cellStyle name="Normal 9 8 2 2 2 2" xfId="33120"/>
    <cellStyle name="Normal 9 8 2 2 2 3" xfId="33121"/>
    <cellStyle name="Normal 9 8 2 2 2 4" xfId="33122"/>
    <cellStyle name="Normal 9 8 2 2 2 5" xfId="33123"/>
    <cellStyle name="Normal 9 8 2 2 2 6" xfId="33124"/>
    <cellStyle name="Normal 9 8 2 2 3" xfId="33125"/>
    <cellStyle name="Normal 9 8 2 2 4" xfId="33126"/>
    <cellStyle name="Normal 9 8 2 2 5" xfId="33127"/>
    <cellStyle name="Normal 9 8 2 2 6" xfId="33128"/>
    <cellStyle name="Normal 9 8 2 3" xfId="33129"/>
    <cellStyle name="Normal 9 8 2 4" xfId="33130"/>
    <cellStyle name="Normal 9 8 2 5" xfId="33131"/>
    <cellStyle name="Normal 9 8 2 6" xfId="33132"/>
    <cellStyle name="Normal 9 8 2 7" xfId="33133"/>
    <cellStyle name="Normal 9 8 3" xfId="33134"/>
    <cellStyle name="Normal 9 8 4" xfId="33135"/>
    <cellStyle name="Normal 9 8 5" xfId="33136"/>
    <cellStyle name="Normal 9 8 6" xfId="33137"/>
    <cellStyle name="Normal 9 8 7" xfId="33138"/>
    <cellStyle name="Normal 9 8 8" xfId="37389"/>
    <cellStyle name="Normal 9 8 9" xfId="45827"/>
    <cellStyle name="Normal 9 9" xfId="33139"/>
    <cellStyle name="Normal 9 9 2" xfId="36841"/>
    <cellStyle name="Normal 9 9 3" xfId="45828"/>
    <cellStyle name="Normal 9_W-2.1" xfId="33140"/>
    <cellStyle name="Normal 90" xfId="653"/>
    <cellStyle name="Normal 90 2" xfId="33141"/>
    <cellStyle name="Normal 90 2 2" xfId="33142"/>
    <cellStyle name="Normal 90 3" xfId="2794"/>
    <cellStyle name="Normal 90 4" xfId="35548"/>
    <cellStyle name="Normal 90_Final Fixed Assets 2010 " xfId="33143"/>
    <cellStyle name="Normal 91" xfId="654"/>
    <cellStyle name="Normal 91 2" xfId="33144"/>
    <cellStyle name="Normal 91 3" xfId="2795"/>
    <cellStyle name="Normal 91_Final Fixed Assets 2010 " xfId="33145"/>
    <cellStyle name="Normal 92" xfId="655"/>
    <cellStyle name="Normal 92 2" xfId="33146"/>
    <cellStyle name="Normal 92 2 2" xfId="33147"/>
    <cellStyle name="Normal 92 3" xfId="35526"/>
    <cellStyle name="Normal 92 4" xfId="2844"/>
    <cellStyle name="Normal 92 5" xfId="35748"/>
    <cellStyle name="Normal 92_Final Fixed Assets 2010 " xfId="33148"/>
    <cellStyle name="Normal 93" xfId="656"/>
    <cellStyle name="Normal 93 2" xfId="33149"/>
    <cellStyle name="Normal 93 2 2" xfId="33150"/>
    <cellStyle name="Normal 93 3" xfId="33151"/>
    <cellStyle name="Normal 93 4" xfId="2865"/>
    <cellStyle name="Normal 93 5" xfId="35642"/>
    <cellStyle name="Normal 93_Final Fixed Assets 2010 " xfId="33152"/>
    <cellStyle name="Normal 94" xfId="657"/>
    <cellStyle name="Normal 94 2" xfId="2066"/>
    <cellStyle name="Normal 94 2 2" xfId="33154"/>
    <cellStyle name="Normal 94 2 3" xfId="33153"/>
    <cellStyle name="Normal 94 3" xfId="33155"/>
    <cellStyle name="Normal 94 4" xfId="35749"/>
    <cellStyle name="Normal 94_Final Fixed Assets 2010 " xfId="33156"/>
    <cellStyle name="Normal 95" xfId="658"/>
    <cellStyle name="Normal 95 2" xfId="33158"/>
    <cellStyle name="Normal 95 2 2" xfId="33159"/>
    <cellStyle name="Normal 95 3" xfId="33160"/>
    <cellStyle name="Normal 95 4" xfId="33157"/>
    <cellStyle name="Normal 95 5" xfId="35773"/>
    <cellStyle name="Normal 95_Final Fixed Assets 2010 " xfId="33161"/>
    <cellStyle name="Normal 96" xfId="659"/>
    <cellStyle name="Normal 96 2" xfId="33163"/>
    <cellStyle name="Normal 96 2 2" xfId="33164"/>
    <cellStyle name="Normal 96 2 4" xfId="47801"/>
    <cellStyle name="Normal 96 3" xfId="33165"/>
    <cellStyle name="Normal 96 4" xfId="33162"/>
    <cellStyle name="Normal 96 5" xfId="35789"/>
    <cellStyle name="Normal 96_Final Fixed Assets 2010 " xfId="33166"/>
    <cellStyle name="Normal 97" xfId="660"/>
    <cellStyle name="Normal 97 2" xfId="33168"/>
    <cellStyle name="Normal 97 2 2" xfId="33169"/>
    <cellStyle name="Normal 97 3" xfId="33170"/>
    <cellStyle name="Normal 97 4" xfId="33167"/>
    <cellStyle name="Normal 97 5" xfId="35790"/>
    <cellStyle name="Normal 97_Final Fixed Assets 2010 " xfId="33171"/>
    <cellStyle name="Normal 98" xfId="661"/>
    <cellStyle name="Normal 98 2" xfId="33173"/>
    <cellStyle name="Normal 98 2 2" xfId="33174"/>
    <cellStyle name="Normal 98 3" xfId="33175"/>
    <cellStyle name="Normal 98 4" xfId="33172"/>
    <cellStyle name="Normal 98 5" xfId="35803"/>
    <cellStyle name="Normal 98_Final Fixed Assets 2010 " xfId="33176"/>
    <cellStyle name="Normal 99" xfId="662"/>
    <cellStyle name="Normal 99 2" xfId="33178"/>
    <cellStyle name="Normal 99 2 2" xfId="33179"/>
    <cellStyle name="Normal 99 3" xfId="33180"/>
    <cellStyle name="Normal 99 4" xfId="33177"/>
    <cellStyle name="Normal 99 5" xfId="35793"/>
    <cellStyle name="Normal 99_Final Fixed Assets 2010 " xfId="33181"/>
    <cellStyle name="Normal_DSF Dec 2007 (11.1.08)" xfId="2534"/>
    <cellStyle name="Normal_Notes - AFF (Updated) 2" xfId="753"/>
    <cellStyle name="Normal_PIF (HY-2009) FORMATTED- after cashflow change" xfId="714"/>
    <cellStyle name="Normal_PIF may account 3rd draft 2" xfId="42594"/>
    <cellStyle name="Normal_Portfolio" xfId="305"/>
    <cellStyle name="Normal_Portfolio 2 2" xfId="306"/>
    <cellStyle name="Normal_Portfolio from July to Sep 2" xfId="307"/>
    <cellStyle name="Normal_PPF account 30 June 2006(Final-18 July 2006) with dividend" xfId="308"/>
    <cellStyle name="Normal_PPFL accounts June 30, 2010(FORMATTED)" xfId="49758"/>
    <cellStyle name="Normal_UTP Half Yearly Acc 31 - 2002" xfId="2581"/>
    <cellStyle name="Normal_Worksheet in   Noman APSF accounts 30 June 2008" xfId="2533"/>
    <cellStyle name="Normal_Worksheet in   PGF 2005 final" xfId="309"/>
    <cellStyle name="Normal1" xfId="2532"/>
    <cellStyle name="Normal1 2" xfId="2569"/>
    <cellStyle name="Normal1 3" xfId="38565"/>
    <cellStyle name="Normal1 4" xfId="39092"/>
    <cellStyle name="Normal1 5" xfId="39566"/>
    <cellStyle name="Normal1 6" xfId="40019"/>
    <cellStyle name="Normal1 7" xfId="40404"/>
    <cellStyle name="Normal1 8" xfId="40726"/>
    <cellStyle name="Note" xfId="310" builtinId="10" customBuiltin="1"/>
    <cellStyle name="Note 10" xfId="33182"/>
    <cellStyle name="Note 10 10" xfId="45829"/>
    <cellStyle name="Note 10 2" xfId="45830"/>
    <cellStyle name="Note 10 2 2" xfId="45831"/>
    <cellStyle name="Note 10 2 3" xfId="45832"/>
    <cellStyle name="Note 10 2 4" xfId="45833"/>
    <cellStyle name="Note 10 2 4 2" xfId="45834"/>
    <cellStyle name="Note 10 2 5" xfId="45835"/>
    <cellStyle name="Note 10 2 5 2" xfId="45836"/>
    <cellStyle name="Note 10 2 6" xfId="45837"/>
    <cellStyle name="Note 10 2 7" xfId="45838"/>
    <cellStyle name="Note 10 3" xfId="45839"/>
    <cellStyle name="Note 10 3 2" xfId="45840"/>
    <cellStyle name="Note 10 4" xfId="45841"/>
    <cellStyle name="Note 10 5" xfId="45842"/>
    <cellStyle name="Note 10 6" xfId="45843"/>
    <cellStyle name="Note 10 6 2" xfId="45844"/>
    <cellStyle name="Note 10 7" xfId="45845"/>
    <cellStyle name="Note 10 7 2" xfId="45846"/>
    <cellStyle name="Note 10 8" xfId="45847"/>
    <cellStyle name="Note 10 9" xfId="45848"/>
    <cellStyle name="Note 11" xfId="33183"/>
    <cellStyle name="Note 11 10" xfId="45849"/>
    <cellStyle name="Note 11 2" xfId="45850"/>
    <cellStyle name="Note 11 2 2" xfId="45851"/>
    <cellStyle name="Note 11 2 3" xfId="45852"/>
    <cellStyle name="Note 11 2 4" xfId="45853"/>
    <cellStyle name="Note 11 2 4 2" xfId="45854"/>
    <cellStyle name="Note 11 2 5" xfId="45855"/>
    <cellStyle name="Note 11 2 5 2" xfId="45856"/>
    <cellStyle name="Note 11 2 6" xfId="45857"/>
    <cellStyle name="Note 11 2 7" xfId="45858"/>
    <cellStyle name="Note 11 3" xfId="45859"/>
    <cellStyle name="Note 11 3 2" xfId="45860"/>
    <cellStyle name="Note 11 4" xfId="45861"/>
    <cellStyle name="Note 11 5" xfId="45862"/>
    <cellStyle name="Note 11 6" xfId="45863"/>
    <cellStyle name="Note 11 6 2" xfId="45864"/>
    <cellStyle name="Note 11 7" xfId="45865"/>
    <cellStyle name="Note 11 7 2" xfId="45866"/>
    <cellStyle name="Note 11 8" xfId="45867"/>
    <cellStyle name="Note 11 9" xfId="45868"/>
    <cellStyle name="Note 12" xfId="33184"/>
    <cellStyle name="Note 12 10" xfId="45869"/>
    <cellStyle name="Note 12 2" xfId="45870"/>
    <cellStyle name="Note 12 2 2" xfId="45871"/>
    <cellStyle name="Note 12 2 3" xfId="45872"/>
    <cellStyle name="Note 12 2 4" xfId="45873"/>
    <cellStyle name="Note 12 2 4 2" xfId="45874"/>
    <cellStyle name="Note 12 2 5" xfId="45875"/>
    <cellStyle name="Note 12 2 5 2" xfId="45876"/>
    <cellStyle name="Note 12 2 6" xfId="45877"/>
    <cellStyle name="Note 12 2 7" xfId="45878"/>
    <cellStyle name="Note 12 3" xfId="45879"/>
    <cellStyle name="Note 12 3 2" xfId="45880"/>
    <cellStyle name="Note 12 4" xfId="45881"/>
    <cellStyle name="Note 12 5" xfId="45882"/>
    <cellStyle name="Note 12 6" xfId="45883"/>
    <cellStyle name="Note 12 6 2" xfId="45884"/>
    <cellStyle name="Note 12 7" xfId="45885"/>
    <cellStyle name="Note 12 7 2" xfId="45886"/>
    <cellStyle name="Note 12 8" xfId="45887"/>
    <cellStyle name="Note 12 9" xfId="45888"/>
    <cellStyle name="Note 13" xfId="33185"/>
    <cellStyle name="Note 13 10" xfId="45889"/>
    <cellStyle name="Note 13 2" xfId="45890"/>
    <cellStyle name="Note 13 2 2" xfId="45891"/>
    <cellStyle name="Note 13 2 3" xfId="45892"/>
    <cellStyle name="Note 13 2 4" xfId="45893"/>
    <cellStyle name="Note 13 2 4 2" xfId="45894"/>
    <cellStyle name="Note 13 2 5" xfId="45895"/>
    <cellStyle name="Note 13 2 5 2" xfId="45896"/>
    <cellStyle name="Note 13 2 6" xfId="45897"/>
    <cellStyle name="Note 13 2 7" xfId="45898"/>
    <cellStyle name="Note 13 3" xfId="45899"/>
    <cellStyle name="Note 13 3 2" xfId="45900"/>
    <cellStyle name="Note 13 4" xfId="45901"/>
    <cellStyle name="Note 13 5" xfId="45902"/>
    <cellStyle name="Note 13 6" xfId="45903"/>
    <cellStyle name="Note 13 6 2" xfId="45904"/>
    <cellStyle name="Note 13 7" xfId="45905"/>
    <cellStyle name="Note 13 7 2" xfId="45906"/>
    <cellStyle name="Note 13 8" xfId="45907"/>
    <cellStyle name="Note 13 9" xfId="45908"/>
    <cellStyle name="Note 14" xfId="33186"/>
    <cellStyle name="Note 14 10" xfId="45909"/>
    <cellStyle name="Note 14 2" xfId="45910"/>
    <cellStyle name="Note 14 2 2" xfId="45911"/>
    <cellStyle name="Note 14 2 3" xfId="45912"/>
    <cellStyle name="Note 14 2 4" xfId="45913"/>
    <cellStyle name="Note 14 2 4 2" xfId="45914"/>
    <cellStyle name="Note 14 2 5" xfId="45915"/>
    <cellStyle name="Note 14 2 5 2" xfId="45916"/>
    <cellStyle name="Note 14 2 6" xfId="45917"/>
    <cellStyle name="Note 14 2 7" xfId="45918"/>
    <cellStyle name="Note 14 3" xfId="45919"/>
    <cellStyle name="Note 14 3 2" xfId="45920"/>
    <cellStyle name="Note 14 4" xfId="45921"/>
    <cellStyle name="Note 14 5" xfId="45922"/>
    <cellStyle name="Note 14 6" xfId="45923"/>
    <cellStyle name="Note 14 6 2" xfId="45924"/>
    <cellStyle name="Note 14 7" xfId="45925"/>
    <cellStyle name="Note 14 7 2" xfId="45926"/>
    <cellStyle name="Note 14 8" xfId="45927"/>
    <cellStyle name="Note 14 9" xfId="45928"/>
    <cellStyle name="Note 15" xfId="33187"/>
    <cellStyle name="Note 15 10" xfId="45929"/>
    <cellStyle name="Note 15 2" xfId="45930"/>
    <cellStyle name="Note 15 2 2" xfId="45931"/>
    <cellStyle name="Note 15 2 3" xfId="45932"/>
    <cellStyle name="Note 15 2 4" xfId="45933"/>
    <cellStyle name="Note 15 2 4 2" xfId="45934"/>
    <cellStyle name="Note 15 2 5" xfId="45935"/>
    <cellStyle name="Note 15 2 5 2" xfId="45936"/>
    <cellStyle name="Note 15 2 6" xfId="45937"/>
    <cellStyle name="Note 15 2 7" xfId="45938"/>
    <cellStyle name="Note 15 3" xfId="45939"/>
    <cellStyle name="Note 15 3 2" xfId="45940"/>
    <cellStyle name="Note 15 4" xfId="45941"/>
    <cellStyle name="Note 15 5" xfId="45942"/>
    <cellStyle name="Note 15 6" xfId="45943"/>
    <cellStyle name="Note 15 6 2" xfId="45944"/>
    <cellStyle name="Note 15 7" xfId="45945"/>
    <cellStyle name="Note 15 7 2" xfId="45946"/>
    <cellStyle name="Note 15 8" xfId="45947"/>
    <cellStyle name="Note 15 9" xfId="45948"/>
    <cellStyle name="Note 16" xfId="33188"/>
    <cellStyle name="Note 16 10" xfId="45949"/>
    <cellStyle name="Note 16 2" xfId="45950"/>
    <cellStyle name="Note 16 2 2" xfId="45951"/>
    <cellStyle name="Note 16 2 3" xfId="45952"/>
    <cellStyle name="Note 16 2 4" xfId="45953"/>
    <cellStyle name="Note 16 2 4 2" xfId="45954"/>
    <cellStyle name="Note 16 2 5" xfId="45955"/>
    <cellStyle name="Note 16 2 5 2" xfId="45956"/>
    <cellStyle name="Note 16 2 6" xfId="45957"/>
    <cellStyle name="Note 16 2 7" xfId="45958"/>
    <cellStyle name="Note 16 3" xfId="45959"/>
    <cellStyle name="Note 16 3 2" xfId="45960"/>
    <cellStyle name="Note 16 4" xfId="45961"/>
    <cellStyle name="Note 16 5" xfId="45962"/>
    <cellStyle name="Note 16 6" xfId="45963"/>
    <cellStyle name="Note 16 6 2" xfId="45964"/>
    <cellStyle name="Note 16 7" xfId="45965"/>
    <cellStyle name="Note 16 7 2" xfId="45966"/>
    <cellStyle name="Note 16 8" xfId="45967"/>
    <cellStyle name="Note 16 9" xfId="45968"/>
    <cellStyle name="Note 17" xfId="33189"/>
    <cellStyle name="Note 17 10" xfId="45969"/>
    <cellStyle name="Note 17 2" xfId="45970"/>
    <cellStyle name="Note 17 2 2" xfId="45971"/>
    <cellStyle name="Note 17 2 3" xfId="45972"/>
    <cellStyle name="Note 17 2 4" xfId="45973"/>
    <cellStyle name="Note 17 2 4 2" xfId="45974"/>
    <cellStyle name="Note 17 2 5" xfId="45975"/>
    <cellStyle name="Note 17 2 5 2" xfId="45976"/>
    <cellStyle name="Note 17 2 6" xfId="45977"/>
    <cellStyle name="Note 17 2 7" xfId="45978"/>
    <cellStyle name="Note 17 3" xfId="45979"/>
    <cellStyle name="Note 17 3 2" xfId="45980"/>
    <cellStyle name="Note 17 4" xfId="45981"/>
    <cellStyle name="Note 17 5" xfId="45982"/>
    <cellStyle name="Note 17 6" xfId="45983"/>
    <cellStyle name="Note 17 6 2" xfId="45984"/>
    <cellStyle name="Note 17 7" xfId="45985"/>
    <cellStyle name="Note 17 7 2" xfId="45986"/>
    <cellStyle name="Note 17 8" xfId="45987"/>
    <cellStyle name="Note 17 9" xfId="45988"/>
    <cellStyle name="Note 18" xfId="45989"/>
    <cellStyle name="Note 18 2" xfId="45990"/>
    <cellStyle name="Note 18 3" xfId="45991"/>
    <cellStyle name="Note 18 4" xfId="45992"/>
    <cellStyle name="Note 18 4 2" xfId="45993"/>
    <cellStyle name="Note 18 5" xfId="45994"/>
    <cellStyle name="Note 18 5 2" xfId="45995"/>
    <cellStyle name="Note 18 6" xfId="45996"/>
    <cellStyle name="Note 18 7" xfId="45997"/>
    <cellStyle name="Note 19" xfId="45998"/>
    <cellStyle name="Note 19 2" xfId="45999"/>
    <cellStyle name="Note 19 3" xfId="46000"/>
    <cellStyle name="Note 19 4" xfId="46001"/>
    <cellStyle name="Note 19 4 2" xfId="46002"/>
    <cellStyle name="Note 19 5" xfId="46003"/>
    <cellStyle name="Note 19 5 2" xfId="46004"/>
    <cellStyle name="Note 19 6" xfId="46005"/>
    <cellStyle name="Note 19 7" xfId="46006"/>
    <cellStyle name="Note 2" xfId="311"/>
    <cellStyle name="Note 2 10" xfId="37047"/>
    <cellStyle name="Note 2 11" xfId="39104"/>
    <cellStyle name="Note 2 12" xfId="42046"/>
    <cellStyle name="Note 2 13" xfId="42306"/>
    <cellStyle name="Note 2 14" xfId="42380"/>
    <cellStyle name="Note 2 15" xfId="46007"/>
    <cellStyle name="Note 2 16" xfId="47938"/>
    <cellStyle name="Note 2 17" xfId="49486"/>
    <cellStyle name="Note 2 2" xfId="2067"/>
    <cellStyle name="Note 2 2 10" xfId="47853"/>
    <cellStyle name="Note 2 2 11" xfId="48650"/>
    <cellStyle name="Note 2 2 12" xfId="47907"/>
    <cellStyle name="Note 2 2 2" xfId="2068"/>
    <cellStyle name="Note 2 2 2 2" xfId="33190"/>
    <cellStyle name="Note 2 2 2 3" xfId="46009"/>
    <cellStyle name="Note 2 2 2 4" xfId="48784"/>
    <cellStyle name="Note 2 2 2 5" xfId="48966"/>
    <cellStyle name="Note 2 2 2 6" xfId="49139"/>
    <cellStyle name="Note 2 2 2 7" xfId="49306"/>
    <cellStyle name="Note 2 2 3" xfId="2796"/>
    <cellStyle name="Note 2 2 3 2" xfId="46010"/>
    <cellStyle name="Note 2 2 3 3" xfId="48867"/>
    <cellStyle name="Note 2 2 3 4" xfId="49049"/>
    <cellStyle name="Note 2 2 3 5" xfId="49221"/>
    <cellStyle name="Note 2 2 3 6" xfId="49389"/>
    <cellStyle name="Note 2 2 4" xfId="42197"/>
    <cellStyle name="Note 2 2 4 2" xfId="46012"/>
    <cellStyle name="Note 2 2 4 3" xfId="46011"/>
    <cellStyle name="Note 2 2 5" xfId="42340"/>
    <cellStyle name="Note 2 2 5 2" xfId="46014"/>
    <cellStyle name="Note 2 2 5 3" xfId="46013"/>
    <cellStyle name="Note 2 2 6" xfId="42435"/>
    <cellStyle name="Note 2 2 6 2" xfId="46015"/>
    <cellStyle name="Note 2 2 7" xfId="46016"/>
    <cellStyle name="Note 2 2 8" xfId="46008"/>
    <cellStyle name="Note 2 2 9" xfId="48676"/>
    <cellStyle name="Note 2 3" xfId="2069"/>
    <cellStyle name="Note 2 3 2" xfId="2070"/>
    <cellStyle name="Note 2 3 3" xfId="33191"/>
    <cellStyle name="Note 2 3 4" xfId="46017"/>
    <cellStyle name="Note 2 3 5" xfId="47964"/>
    <cellStyle name="Note 2 3 6" xfId="48172"/>
    <cellStyle name="Note 2 3 7" xfId="48612"/>
    <cellStyle name="Note 2 3 8" xfId="47936"/>
    <cellStyle name="Note 2 4" xfId="2071"/>
    <cellStyle name="Note 2 4 2" xfId="46018"/>
    <cellStyle name="Note 2 4 3" xfId="48429"/>
    <cellStyle name="Note 2 4 4" xfId="48749"/>
    <cellStyle name="Note 2 4 5" xfId="48295"/>
    <cellStyle name="Note 2 4 6" xfId="47838"/>
    <cellStyle name="Note 2 4 7" xfId="48732"/>
    <cellStyle name="Note 2 5" xfId="2072"/>
    <cellStyle name="Note 2 5 2" xfId="36532"/>
    <cellStyle name="Note 2 5 2 2" xfId="46020"/>
    <cellStyle name="Note 2 5 3" xfId="46019"/>
    <cellStyle name="Note 2 5 4" xfId="48734"/>
    <cellStyle name="Note 2 5 5" xfId="47879"/>
    <cellStyle name="Note 2 5 6" xfId="48403"/>
    <cellStyle name="Note 2 5 7" xfId="48932"/>
    <cellStyle name="Note 2 6" xfId="37682"/>
    <cellStyle name="Note 2 6 2" xfId="46022"/>
    <cellStyle name="Note 2 6 3" xfId="46021"/>
    <cellStyle name="Note 2 6 4" xfId="48564"/>
    <cellStyle name="Note 2 6 5" xfId="48857"/>
    <cellStyle name="Note 2 6 6" xfId="49039"/>
    <cellStyle name="Note 2 6 7" xfId="49211"/>
    <cellStyle name="Note 2 6 8" xfId="49379"/>
    <cellStyle name="Note 2 7" xfId="37090"/>
    <cellStyle name="Note 2 7 2" xfId="46023"/>
    <cellStyle name="Note 2 7 3" xfId="48582"/>
    <cellStyle name="Note 2 7 4" xfId="48885"/>
    <cellStyle name="Note 2 7 5" xfId="49067"/>
    <cellStyle name="Note 2 7 6" xfId="49239"/>
    <cellStyle name="Note 2 7 7" xfId="49407"/>
    <cellStyle name="Note 2 8" xfId="38152"/>
    <cellStyle name="Note 2 8 2" xfId="46024"/>
    <cellStyle name="Note 2 8 3" xfId="48845"/>
    <cellStyle name="Note 2 8 4" xfId="49026"/>
    <cellStyle name="Note 2 8 5" xfId="49198"/>
    <cellStyle name="Note 2 8 6" xfId="49367"/>
    <cellStyle name="Note 2 9" xfId="38662"/>
    <cellStyle name="Note 2 9 2" xfId="48408"/>
    <cellStyle name="Note 2 9 3" xfId="48733"/>
    <cellStyle name="Note 2 9 4" xfId="48174"/>
    <cellStyle name="Note 2 9 5" xfId="48607"/>
    <cellStyle name="Note 2 9 6" xfId="47849"/>
    <cellStyle name="Note 20" xfId="46025"/>
    <cellStyle name="Note 20 2" xfId="46026"/>
    <cellStyle name="Note 20 3" xfId="46027"/>
    <cellStyle name="Note 20 4" xfId="46028"/>
    <cellStyle name="Note 20 4 2" xfId="46029"/>
    <cellStyle name="Note 20 5" xfId="46030"/>
    <cellStyle name="Note 20 5 2" xfId="46031"/>
    <cellStyle name="Note 20 6" xfId="46032"/>
    <cellStyle name="Note 20 7" xfId="46033"/>
    <cellStyle name="Note 21" xfId="46034"/>
    <cellStyle name="Note 21 2" xfId="46035"/>
    <cellStyle name="Note 21 3" xfId="46036"/>
    <cellStyle name="Note 21 4" xfId="46037"/>
    <cellStyle name="Note 21 4 2" xfId="46038"/>
    <cellStyle name="Note 21 5" xfId="46039"/>
    <cellStyle name="Note 21 5 2" xfId="46040"/>
    <cellStyle name="Note 21 6" xfId="46041"/>
    <cellStyle name="Note 21 7" xfId="46042"/>
    <cellStyle name="Note 22" xfId="46043"/>
    <cellStyle name="Note 22 2" xfId="46044"/>
    <cellStyle name="Note 22 3" xfId="46045"/>
    <cellStyle name="Note 22 4" xfId="46046"/>
    <cellStyle name="Note 22 4 2" xfId="46047"/>
    <cellStyle name="Note 22 5" xfId="46048"/>
    <cellStyle name="Note 22 5 2" xfId="46049"/>
    <cellStyle name="Note 22 6" xfId="46050"/>
    <cellStyle name="Note 22 7" xfId="46051"/>
    <cellStyle name="Note 23" xfId="46052"/>
    <cellStyle name="Note 23 2" xfId="46053"/>
    <cellStyle name="Note 23 3" xfId="46054"/>
    <cellStyle name="Note 23 4" xfId="46055"/>
    <cellStyle name="Note 23 4 2" xfId="46056"/>
    <cellStyle name="Note 23 5" xfId="46057"/>
    <cellStyle name="Note 23 5 2" xfId="46058"/>
    <cellStyle name="Note 23 6" xfId="46059"/>
    <cellStyle name="Note 23 7" xfId="46060"/>
    <cellStyle name="Note 24" xfId="46061"/>
    <cellStyle name="Note 24 2" xfId="46062"/>
    <cellStyle name="Note 24 3" xfId="46063"/>
    <cellStyle name="Note 24 4" xfId="46064"/>
    <cellStyle name="Note 24 4 2" xfId="46065"/>
    <cellStyle name="Note 24 5" xfId="46066"/>
    <cellStyle name="Note 24 5 2" xfId="46067"/>
    <cellStyle name="Note 24 6" xfId="46068"/>
    <cellStyle name="Note 24 7" xfId="46069"/>
    <cellStyle name="Note 25" xfId="46070"/>
    <cellStyle name="Note 25 2" xfId="46071"/>
    <cellStyle name="Note 25 3" xfId="46072"/>
    <cellStyle name="Note 25 4" xfId="46073"/>
    <cellStyle name="Note 25 4 2" xfId="46074"/>
    <cellStyle name="Note 25 5" xfId="46075"/>
    <cellStyle name="Note 25 5 2" xfId="46076"/>
    <cellStyle name="Note 25 6" xfId="46077"/>
    <cellStyle name="Note 25 7" xfId="46078"/>
    <cellStyle name="Note 26" xfId="46079"/>
    <cellStyle name="Note 26 2" xfId="46080"/>
    <cellStyle name="Note 26 3" xfId="46081"/>
    <cellStyle name="Note 26 4" xfId="46082"/>
    <cellStyle name="Note 26 4 2" xfId="46083"/>
    <cellStyle name="Note 26 5" xfId="46084"/>
    <cellStyle name="Note 26 5 2" xfId="46085"/>
    <cellStyle name="Note 26 6" xfId="46086"/>
    <cellStyle name="Note 26 7" xfId="46087"/>
    <cellStyle name="Note 27" xfId="46088"/>
    <cellStyle name="Note 27 2" xfId="46089"/>
    <cellStyle name="Note 27 3" xfId="46090"/>
    <cellStyle name="Note 27 4" xfId="46091"/>
    <cellStyle name="Note 27 4 2" xfId="46092"/>
    <cellStyle name="Note 27 5" xfId="46093"/>
    <cellStyle name="Note 27 5 2" xfId="46094"/>
    <cellStyle name="Note 27 6" xfId="46095"/>
    <cellStyle name="Note 27 7" xfId="46096"/>
    <cellStyle name="Note 28" xfId="46097"/>
    <cellStyle name="Note 28 2" xfId="46098"/>
    <cellStyle name="Note 28 3" xfId="46099"/>
    <cellStyle name="Note 28 4" xfId="46100"/>
    <cellStyle name="Note 28 4 2" xfId="46101"/>
    <cellStyle name="Note 28 5" xfId="46102"/>
    <cellStyle name="Note 28 5 2" xfId="46103"/>
    <cellStyle name="Note 28 6" xfId="46104"/>
    <cellStyle name="Note 28 7" xfId="46105"/>
    <cellStyle name="Note 29" xfId="46106"/>
    <cellStyle name="Note 29 2" xfId="46107"/>
    <cellStyle name="Note 29 3" xfId="46108"/>
    <cellStyle name="Note 29 4" xfId="46109"/>
    <cellStyle name="Note 29 4 2" xfId="46110"/>
    <cellStyle name="Note 29 5" xfId="46111"/>
    <cellStyle name="Note 29 5 2" xfId="46112"/>
    <cellStyle name="Note 29 6" xfId="46113"/>
    <cellStyle name="Note 29 7" xfId="46114"/>
    <cellStyle name="Note 3" xfId="312"/>
    <cellStyle name="Note 3 10" xfId="47994"/>
    <cellStyle name="Note 3 11" xfId="48760"/>
    <cellStyle name="Note 3 12" xfId="48931"/>
    <cellStyle name="Note 3 13" xfId="48409"/>
    <cellStyle name="Note 3 2" xfId="2073"/>
    <cellStyle name="Note 3 2 10" xfId="49592"/>
    <cellStyle name="Note 3 2 2" xfId="33193"/>
    <cellStyle name="Note 3 2 2 2" xfId="46117"/>
    <cellStyle name="Note 3 2 3" xfId="33192"/>
    <cellStyle name="Note 3 2 3 2" xfId="46118"/>
    <cellStyle name="Note 3 2 4" xfId="42201"/>
    <cellStyle name="Note 3 2 4 2" xfId="46120"/>
    <cellStyle name="Note 3 2 4 3" xfId="46119"/>
    <cellStyle name="Note 3 2 5" xfId="42078"/>
    <cellStyle name="Note 3 2 5 2" xfId="46122"/>
    <cellStyle name="Note 3 2 5 3" xfId="46121"/>
    <cellStyle name="Note 3 2 6" xfId="42342"/>
    <cellStyle name="Note 3 2 6 2" xfId="46123"/>
    <cellStyle name="Note 3 2 7" xfId="42436"/>
    <cellStyle name="Note 3 2 7 2" xfId="46124"/>
    <cellStyle name="Note 3 2 8" xfId="46116"/>
    <cellStyle name="Note 3 2 9" xfId="48253"/>
    <cellStyle name="Note 3 3" xfId="33194"/>
    <cellStyle name="Note 3 3 2" xfId="46125"/>
    <cellStyle name="Note 3 3 3" xfId="48430"/>
    <cellStyle name="Note 3 3 4" xfId="48750"/>
    <cellStyle name="Note 3 3 5" xfId="48022"/>
    <cellStyle name="Note 3 3 6" xfId="48142"/>
    <cellStyle name="Note 3 3 7" xfId="48686"/>
    <cellStyle name="Note 3 4" xfId="42047"/>
    <cellStyle name="Note 3 4 2" xfId="46126"/>
    <cellStyle name="Note 3 4 3" xfId="48565"/>
    <cellStyle name="Note 3 4 4" xfId="48858"/>
    <cellStyle name="Note 3 4 5" xfId="49040"/>
    <cellStyle name="Note 3 4 6" xfId="49212"/>
    <cellStyle name="Note 3 4 7" xfId="49380"/>
    <cellStyle name="Note 3 5" xfId="42351"/>
    <cellStyle name="Note 3 5 2" xfId="46128"/>
    <cellStyle name="Note 3 5 3" xfId="46127"/>
    <cellStyle name="Note 3 5 4" xfId="48584"/>
    <cellStyle name="Note 3 5 5" xfId="48887"/>
    <cellStyle name="Note 3 5 6" xfId="49069"/>
    <cellStyle name="Note 3 5 7" xfId="49241"/>
    <cellStyle name="Note 3 5 8" xfId="49409"/>
    <cellStyle name="Note 3 6" xfId="42426"/>
    <cellStyle name="Note 3 6 2" xfId="46130"/>
    <cellStyle name="Note 3 6 3" xfId="46129"/>
    <cellStyle name="Note 3 6 4" xfId="48820"/>
    <cellStyle name="Note 3 6 5" xfId="49001"/>
    <cellStyle name="Note 3 6 6" xfId="49173"/>
    <cellStyle name="Note 3 6 7" xfId="49341"/>
    <cellStyle name="Note 3 7" xfId="46131"/>
    <cellStyle name="Note 3 7 2" xfId="48922"/>
    <cellStyle name="Note 3 7 3" xfId="49101"/>
    <cellStyle name="Note 3 7 4" xfId="49274"/>
    <cellStyle name="Note 3 7 5" xfId="49440"/>
    <cellStyle name="Note 3 8" xfId="46132"/>
    <cellStyle name="Note 3 9" xfId="46115"/>
    <cellStyle name="Note 30" xfId="46133"/>
    <cellStyle name="Note 30 2" xfId="46134"/>
    <cellStyle name="Note 30 3" xfId="46135"/>
    <cellStyle name="Note 30 4" xfId="46136"/>
    <cellStyle name="Note 30 4 2" xfId="46137"/>
    <cellStyle name="Note 30 5" xfId="46138"/>
    <cellStyle name="Note 30 5 2" xfId="46139"/>
    <cellStyle name="Note 30 6" xfId="46140"/>
    <cellStyle name="Note 30 7" xfId="46141"/>
    <cellStyle name="Note 31" xfId="46142"/>
    <cellStyle name="Note 31 2" xfId="46143"/>
    <cellStyle name="Note 31 3" xfId="46144"/>
    <cellStyle name="Note 31 4" xfId="46145"/>
    <cellStyle name="Note 31 4 2" xfId="46146"/>
    <cellStyle name="Note 31 5" xfId="46147"/>
    <cellStyle name="Note 31 5 2" xfId="46148"/>
    <cellStyle name="Note 31 6" xfId="46149"/>
    <cellStyle name="Note 31 7" xfId="46150"/>
    <cellStyle name="Note 32" xfId="46151"/>
    <cellStyle name="Note 32 2" xfId="46152"/>
    <cellStyle name="Note 32 3" xfId="46153"/>
    <cellStyle name="Note 32 4" xfId="46154"/>
    <cellStyle name="Note 32 4 2" xfId="46155"/>
    <cellStyle name="Note 32 5" xfId="46156"/>
    <cellStyle name="Note 32 5 2" xfId="46157"/>
    <cellStyle name="Note 32 6" xfId="46158"/>
    <cellStyle name="Note 32 7" xfId="46159"/>
    <cellStyle name="Note 33" xfId="46160"/>
    <cellStyle name="Note 33 2" xfId="46161"/>
    <cellStyle name="Note 33 3" xfId="46162"/>
    <cellStyle name="Note 33 4" xfId="46163"/>
    <cellStyle name="Note 33 4 2" xfId="46164"/>
    <cellStyle name="Note 33 5" xfId="46165"/>
    <cellStyle name="Note 33 5 2" xfId="46166"/>
    <cellStyle name="Note 33 6" xfId="46167"/>
    <cellStyle name="Note 33 7" xfId="46168"/>
    <cellStyle name="Note 34" xfId="46169"/>
    <cellStyle name="Note 34 2" xfId="46170"/>
    <cellStyle name="Note 34 3" xfId="46171"/>
    <cellStyle name="Note 34 4" xfId="46172"/>
    <cellStyle name="Note 34 4 2" xfId="46173"/>
    <cellStyle name="Note 34 5" xfId="46174"/>
    <cellStyle name="Note 34 5 2" xfId="46175"/>
    <cellStyle name="Note 34 6" xfId="46176"/>
    <cellStyle name="Note 34 7" xfId="46177"/>
    <cellStyle name="Note 35" xfId="46178"/>
    <cellStyle name="Note 35 2" xfId="46179"/>
    <cellStyle name="Note 35 3" xfId="46180"/>
    <cellStyle name="Note 35 4" xfId="46181"/>
    <cellStyle name="Note 35 4 2" xfId="46182"/>
    <cellStyle name="Note 35 5" xfId="46183"/>
    <cellStyle name="Note 35 5 2" xfId="46184"/>
    <cellStyle name="Note 35 6" xfId="46185"/>
    <cellStyle name="Note 35 7" xfId="46186"/>
    <cellStyle name="Note 36" xfId="46187"/>
    <cellStyle name="Note 36 2" xfId="46188"/>
    <cellStyle name="Note 36 3" xfId="46189"/>
    <cellStyle name="Note 36 4" xfId="46190"/>
    <cellStyle name="Note 36 4 2" xfId="46191"/>
    <cellStyle name="Note 36 5" xfId="46192"/>
    <cellStyle name="Note 36 5 2" xfId="46193"/>
    <cellStyle name="Note 36 6" xfId="46194"/>
    <cellStyle name="Note 36 7" xfId="46195"/>
    <cellStyle name="Note 37" xfId="46196"/>
    <cellStyle name="Note 37 2" xfId="46197"/>
    <cellStyle name="Note 37 3" xfId="46198"/>
    <cellStyle name="Note 37 4" xfId="46199"/>
    <cellStyle name="Note 37 4 2" xfId="46200"/>
    <cellStyle name="Note 37 5" xfId="46201"/>
    <cellStyle name="Note 37 5 2" xfId="46202"/>
    <cellStyle name="Note 37 6" xfId="46203"/>
    <cellStyle name="Note 37 7" xfId="46204"/>
    <cellStyle name="Note 38" xfId="46205"/>
    <cellStyle name="Note 38 2" xfId="46206"/>
    <cellStyle name="Note 38 3" xfId="46207"/>
    <cellStyle name="Note 38 4" xfId="46208"/>
    <cellStyle name="Note 38 4 2" xfId="46209"/>
    <cellStyle name="Note 38 5" xfId="46210"/>
    <cellStyle name="Note 38 5 2" xfId="46211"/>
    <cellStyle name="Note 38 6" xfId="46212"/>
    <cellStyle name="Note 38 7" xfId="46213"/>
    <cellStyle name="Note 39" xfId="47663"/>
    <cellStyle name="Note 4" xfId="313"/>
    <cellStyle name="Note 4 10" xfId="47989"/>
    <cellStyle name="Note 4 11" xfId="48745"/>
    <cellStyle name="Note 4 12" xfId="48243"/>
    <cellStyle name="Note 4 13" xfId="48756"/>
    <cellStyle name="Note 4 2" xfId="2074"/>
    <cellStyle name="Note 4 2 10" xfId="48956"/>
    <cellStyle name="Note 4 2 11" xfId="49129"/>
    <cellStyle name="Note 4 2 12" xfId="49296"/>
    <cellStyle name="Note 4 2 2" xfId="33195"/>
    <cellStyle name="Note 4 2 2 2" xfId="46216"/>
    <cellStyle name="Note 4 2 3" xfId="42202"/>
    <cellStyle name="Note 4 2 3 2" xfId="46217"/>
    <cellStyle name="Note 4 2 4" xfId="42079"/>
    <cellStyle name="Note 4 2 4 2" xfId="46219"/>
    <cellStyle name="Note 4 2 4 3" xfId="46218"/>
    <cellStyle name="Note 4 2 5" xfId="42362"/>
    <cellStyle name="Note 4 2 5 2" xfId="46221"/>
    <cellStyle name="Note 4 2 5 3" xfId="46220"/>
    <cellStyle name="Note 4 2 6" xfId="42411"/>
    <cellStyle name="Note 4 2 6 2" xfId="46222"/>
    <cellStyle name="Note 4 2 7" xfId="46223"/>
    <cellStyle name="Note 4 2 8" xfId="46215"/>
    <cellStyle name="Note 4 2 9" xfId="48773"/>
    <cellStyle name="Note 4 3" xfId="33196"/>
    <cellStyle name="Note 4 3 2" xfId="46224"/>
    <cellStyle name="Note 4 3 3" xfId="48566"/>
    <cellStyle name="Note 4 3 4" xfId="48859"/>
    <cellStyle name="Note 4 3 5" xfId="49041"/>
    <cellStyle name="Note 4 3 6" xfId="49213"/>
    <cellStyle name="Note 4 3 7" xfId="49381"/>
    <cellStyle name="Note 4 4" xfId="42321"/>
    <cellStyle name="Note 4 4 2" xfId="46225"/>
    <cellStyle name="Note 4 4 3" xfId="48586"/>
    <cellStyle name="Note 4 4 4" xfId="48889"/>
    <cellStyle name="Note 4 4 5" xfId="49071"/>
    <cellStyle name="Note 4 4 6" xfId="49243"/>
    <cellStyle name="Note 4 4 7" xfId="49411"/>
    <cellStyle name="Note 4 5" xfId="42349"/>
    <cellStyle name="Note 4 5 2" xfId="46227"/>
    <cellStyle name="Note 4 5 3" xfId="46226"/>
    <cellStyle name="Note 4 5 4" xfId="48552"/>
    <cellStyle name="Note 4 5 5" xfId="48838"/>
    <cellStyle name="Note 4 5 6" xfId="49019"/>
    <cellStyle name="Note 4 5 7" xfId="49191"/>
    <cellStyle name="Note 4 5 8" xfId="49360"/>
    <cellStyle name="Note 4 6" xfId="42427"/>
    <cellStyle name="Note 4 6 2" xfId="46229"/>
    <cellStyle name="Note 4 6 3" xfId="46228"/>
    <cellStyle name="Note 4 6 4" xfId="48923"/>
    <cellStyle name="Note 4 6 5" xfId="49102"/>
    <cellStyle name="Note 4 6 6" xfId="49275"/>
    <cellStyle name="Note 4 6 7" xfId="49441"/>
    <cellStyle name="Note 4 7" xfId="46230"/>
    <cellStyle name="Note 4 8" xfId="46231"/>
    <cellStyle name="Note 4 9" xfId="46214"/>
    <cellStyle name="Note 40" xfId="47788"/>
    <cellStyle name="Note 5" xfId="314"/>
    <cellStyle name="Note 5 10" xfId="47937"/>
    <cellStyle name="Note 5 11" xfId="48427"/>
    <cellStyle name="Note 5 12" xfId="48041"/>
    <cellStyle name="Note 5 13" xfId="48562"/>
    <cellStyle name="Note 5 14" xfId="48687"/>
    <cellStyle name="Note 5 2" xfId="42048"/>
    <cellStyle name="Note 5 2 10" xfId="48751"/>
    <cellStyle name="Note 5 2 11" xfId="48509"/>
    <cellStyle name="Note 5 2 12" xfId="47839"/>
    <cellStyle name="Note 5 2 13" xfId="48233"/>
    <cellStyle name="Note 5 2 2" xfId="46234"/>
    <cellStyle name="Note 5 2 3" xfId="46235"/>
    <cellStyle name="Note 5 2 4" xfId="46236"/>
    <cellStyle name="Note 5 2 4 2" xfId="46237"/>
    <cellStyle name="Note 5 2 5" xfId="46238"/>
    <cellStyle name="Note 5 2 5 2" xfId="46239"/>
    <cellStyle name="Note 5 2 6" xfId="46240"/>
    <cellStyle name="Note 5 2 7" xfId="46241"/>
    <cellStyle name="Note 5 2 8" xfId="46233"/>
    <cellStyle name="Note 5 2 9" xfId="48431"/>
    <cellStyle name="Note 5 3" xfId="42366"/>
    <cellStyle name="Note 5 3 2" xfId="46242"/>
    <cellStyle name="Note 5 3 3" xfId="48567"/>
    <cellStyle name="Note 5 3 4" xfId="48860"/>
    <cellStyle name="Note 5 3 5" xfId="49042"/>
    <cellStyle name="Note 5 3 6" xfId="49214"/>
    <cellStyle name="Note 5 3 7" xfId="49382"/>
    <cellStyle name="Note 5 4" xfId="42381"/>
    <cellStyle name="Note 5 4 2" xfId="46243"/>
    <cellStyle name="Note 5 4 3" xfId="48890"/>
    <cellStyle name="Note 5 4 4" xfId="49072"/>
    <cellStyle name="Note 5 4 5" xfId="49244"/>
    <cellStyle name="Note 5 4 6" xfId="49412"/>
    <cellStyle name="Note 5 5" xfId="46244"/>
    <cellStyle name="Note 5 5 2" xfId="46245"/>
    <cellStyle name="Note 5 5 3" xfId="48541"/>
    <cellStyle name="Note 5 5 4" xfId="48828"/>
    <cellStyle name="Note 5 5 5" xfId="49009"/>
    <cellStyle name="Note 5 5 6" xfId="49181"/>
    <cellStyle name="Note 5 5 7" xfId="49348"/>
    <cellStyle name="Note 5 6" xfId="46246"/>
    <cellStyle name="Note 5 6 2" xfId="46247"/>
    <cellStyle name="Note 5 7" xfId="46248"/>
    <cellStyle name="Note 5 8" xfId="46249"/>
    <cellStyle name="Note 5 9" xfId="46232"/>
    <cellStyle name="Note 6" xfId="2797"/>
    <cellStyle name="Note 6 10" xfId="46250"/>
    <cellStyle name="Note 6 11" xfId="48459"/>
    <cellStyle name="Note 6 12" xfId="49659"/>
    <cellStyle name="Note 6 2" xfId="46251"/>
    <cellStyle name="Note 6 2 2" xfId="46252"/>
    <cellStyle name="Note 6 2 3" xfId="46253"/>
    <cellStyle name="Note 6 2 4" xfId="46254"/>
    <cellStyle name="Note 6 2 4 2" xfId="46255"/>
    <cellStyle name="Note 6 2 5" xfId="46256"/>
    <cellStyle name="Note 6 2 5 2" xfId="46257"/>
    <cellStyle name="Note 6 2 6" xfId="46258"/>
    <cellStyle name="Note 6 2 7" xfId="46259"/>
    <cellStyle name="Note 6 3" xfId="46260"/>
    <cellStyle name="Note 6 3 2" xfId="46261"/>
    <cellStyle name="Note 6 4" xfId="46262"/>
    <cellStyle name="Note 6 5" xfId="46263"/>
    <cellStyle name="Note 6 6" xfId="46264"/>
    <cellStyle name="Note 6 6 2" xfId="46265"/>
    <cellStyle name="Note 6 7" xfId="46266"/>
    <cellStyle name="Note 6 7 2" xfId="46267"/>
    <cellStyle name="Note 6 8" xfId="46268"/>
    <cellStyle name="Note 6 9" xfId="46269"/>
    <cellStyle name="Note 7" xfId="33197"/>
    <cellStyle name="Note 7 10" xfId="46270"/>
    <cellStyle name="Note 7 11" xfId="48531"/>
    <cellStyle name="Note 7 12" xfId="48815"/>
    <cellStyle name="Note 7 13" xfId="48997"/>
    <cellStyle name="Note 7 14" xfId="49169"/>
    <cellStyle name="Note 7 15" xfId="49337"/>
    <cellStyle name="Note 7 2" xfId="46271"/>
    <cellStyle name="Note 7 2 2" xfId="46272"/>
    <cellStyle name="Note 7 2 3" xfId="46273"/>
    <cellStyle name="Note 7 2 4" xfId="46274"/>
    <cellStyle name="Note 7 2 4 2" xfId="46275"/>
    <cellStyle name="Note 7 2 5" xfId="46276"/>
    <cellStyle name="Note 7 2 5 2" xfId="46277"/>
    <cellStyle name="Note 7 2 6" xfId="46278"/>
    <cellStyle name="Note 7 2 7" xfId="46279"/>
    <cellStyle name="Note 7 3" xfId="46280"/>
    <cellStyle name="Note 7 3 2" xfId="46281"/>
    <cellStyle name="Note 7 4" xfId="46282"/>
    <cellStyle name="Note 7 5" xfId="46283"/>
    <cellStyle name="Note 7 6" xfId="46284"/>
    <cellStyle name="Note 7 6 2" xfId="46285"/>
    <cellStyle name="Note 7 7" xfId="46286"/>
    <cellStyle name="Note 7 7 2" xfId="46287"/>
    <cellStyle name="Note 7 8" xfId="46288"/>
    <cellStyle name="Note 7 9" xfId="46289"/>
    <cellStyle name="Note 8" xfId="33198"/>
    <cellStyle name="Note 8 10" xfId="46290"/>
    <cellStyle name="Note 8 11" xfId="48588"/>
    <cellStyle name="Note 8 12" xfId="48893"/>
    <cellStyle name="Note 8 13" xfId="49075"/>
    <cellStyle name="Note 8 14" xfId="49247"/>
    <cellStyle name="Note 8 15" xfId="49415"/>
    <cellStyle name="Note 8 2" xfId="46291"/>
    <cellStyle name="Note 8 2 2" xfId="46292"/>
    <cellStyle name="Note 8 2 3" xfId="46293"/>
    <cellStyle name="Note 8 2 4" xfId="46294"/>
    <cellStyle name="Note 8 2 4 2" xfId="46295"/>
    <cellStyle name="Note 8 2 5" xfId="46296"/>
    <cellStyle name="Note 8 2 5 2" xfId="46297"/>
    <cellStyle name="Note 8 2 6" xfId="46298"/>
    <cellStyle name="Note 8 2 7" xfId="46299"/>
    <cellStyle name="Note 8 3" xfId="46300"/>
    <cellStyle name="Note 8 3 2" xfId="46301"/>
    <cellStyle name="Note 8 4" xfId="46302"/>
    <cellStyle name="Note 8 5" xfId="46303"/>
    <cellStyle name="Note 8 6" xfId="46304"/>
    <cellStyle name="Note 8 6 2" xfId="46305"/>
    <cellStyle name="Note 8 7" xfId="46306"/>
    <cellStyle name="Note 8 7 2" xfId="46307"/>
    <cellStyle name="Note 8 8" xfId="46308"/>
    <cellStyle name="Note 8 9" xfId="46309"/>
    <cellStyle name="Note 9" xfId="33199"/>
    <cellStyle name="Note 9 10" xfId="46310"/>
    <cellStyle name="Note 9 11" xfId="48608"/>
    <cellStyle name="Note 9 12" xfId="48914"/>
    <cellStyle name="Note 9 13" xfId="49095"/>
    <cellStyle name="Note 9 14" xfId="49266"/>
    <cellStyle name="Note 9 15" xfId="49434"/>
    <cellStyle name="Note 9 2" xfId="46311"/>
    <cellStyle name="Note 9 2 2" xfId="46312"/>
    <cellStyle name="Note 9 2 3" xfId="46313"/>
    <cellStyle name="Note 9 2 4" xfId="46314"/>
    <cellStyle name="Note 9 2 4 2" xfId="46315"/>
    <cellStyle name="Note 9 2 5" xfId="46316"/>
    <cellStyle name="Note 9 2 5 2" xfId="46317"/>
    <cellStyle name="Note 9 2 6" xfId="46318"/>
    <cellStyle name="Note 9 2 7" xfId="46319"/>
    <cellStyle name="Note 9 3" xfId="46320"/>
    <cellStyle name="Note 9 3 2" xfId="46321"/>
    <cellStyle name="Note 9 4" xfId="46322"/>
    <cellStyle name="Note 9 5" xfId="46323"/>
    <cellStyle name="Note 9 6" xfId="46324"/>
    <cellStyle name="Note 9 6 2" xfId="46325"/>
    <cellStyle name="Note 9 7" xfId="46326"/>
    <cellStyle name="Note 9 7 2" xfId="46327"/>
    <cellStyle name="Note 9 8" xfId="46328"/>
    <cellStyle name="Note 9 9" xfId="46329"/>
    <cellStyle name="Œ…‹æØ‚è [0.00]_BL94CODE" xfId="734"/>
    <cellStyle name="Œ…‹æØ‚è_BL94CODE" xfId="735"/>
    <cellStyle name="Option" xfId="663"/>
    <cellStyle name="Option 2" xfId="33200"/>
    <cellStyle name="optionalExposure" xfId="33201"/>
    <cellStyle name="optionalMaturity" xfId="33202"/>
    <cellStyle name="optionalPD" xfId="33203"/>
    <cellStyle name="optionalPercentage" xfId="33204"/>
    <cellStyle name="optionalSelection" xfId="33205"/>
    <cellStyle name="optionalText" xfId="33206"/>
    <cellStyle name="Output" xfId="315" builtinId="21" customBuiltin="1"/>
    <cellStyle name="Output 10" xfId="33207"/>
    <cellStyle name="Output 10 10" xfId="46330"/>
    <cellStyle name="Output 10 11" xfId="48585"/>
    <cellStyle name="Output 10 12" xfId="48888"/>
    <cellStyle name="Output 10 13" xfId="49070"/>
    <cellStyle name="Output 10 14" xfId="49242"/>
    <cellStyle name="Output 10 15" xfId="49410"/>
    <cellStyle name="Output 10 2" xfId="46331"/>
    <cellStyle name="Output 10 2 2" xfId="46332"/>
    <cellStyle name="Output 10 2 3" xfId="46333"/>
    <cellStyle name="Output 10 2 4" xfId="46334"/>
    <cellStyle name="Output 10 2 4 2" xfId="46335"/>
    <cellStyle name="Output 10 2 5" xfId="46336"/>
    <cellStyle name="Output 10 2 5 2" xfId="46337"/>
    <cellStyle name="Output 10 2 6" xfId="46338"/>
    <cellStyle name="Output 10 2 7" xfId="46339"/>
    <cellStyle name="Output 10 3" xfId="46340"/>
    <cellStyle name="Output 10 3 2" xfId="46341"/>
    <cellStyle name="Output 10 4" xfId="46342"/>
    <cellStyle name="Output 10 5" xfId="46343"/>
    <cellStyle name="Output 10 6" xfId="46344"/>
    <cellStyle name="Output 10 6 2" xfId="46345"/>
    <cellStyle name="Output 10 7" xfId="46346"/>
    <cellStyle name="Output 10 7 2" xfId="46347"/>
    <cellStyle name="Output 10 8" xfId="46348"/>
    <cellStyle name="Output 10 9" xfId="46349"/>
    <cellStyle name="Output 11" xfId="33208"/>
    <cellStyle name="Output 11 10" xfId="46350"/>
    <cellStyle name="Output 11 11" xfId="48560"/>
    <cellStyle name="Output 11 12" xfId="48848"/>
    <cellStyle name="Output 11 13" xfId="49029"/>
    <cellStyle name="Output 11 14" xfId="49202"/>
    <cellStyle name="Output 11 15" xfId="49370"/>
    <cellStyle name="Output 11 2" xfId="46351"/>
    <cellStyle name="Output 11 2 2" xfId="46352"/>
    <cellStyle name="Output 11 2 3" xfId="46353"/>
    <cellStyle name="Output 11 2 4" xfId="46354"/>
    <cellStyle name="Output 11 2 4 2" xfId="46355"/>
    <cellStyle name="Output 11 2 5" xfId="46356"/>
    <cellStyle name="Output 11 2 5 2" xfId="46357"/>
    <cellStyle name="Output 11 2 6" xfId="46358"/>
    <cellStyle name="Output 11 2 7" xfId="46359"/>
    <cellStyle name="Output 11 3" xfId="46360"/>
    <cellStyle name="Output 11 3 2" xfId="46361"/>
    <cellStyle name="Output 11 4" xfId="46362"/>
    <cellStyle name="Output 11 5" xfId="46363"/>
    <cellStyle name="Output 11 6" xfId="46364"/>
    <cellStyle name="Output 11 6 2" xfId="46365"/>
    <cellStyle name="Output 11 7" xfId="46366"/>
    <cellStyle name="Output 11 7 2" xfId="46367"/>
    <cellStyle name="Output 11 8" xfId="46368"/>
    <cellStyle name="Output 11 9" xfId="46369"/>
    <cellStyle name="Output 12" xfId="33209"/>
    <cellStyle name="Output 12 10" xfId="46370"/>
    <cellStyle name="Output 12 11" xfId="48915"/>
    <cellStyle name="Output 12 12" xfId="49096"/>
    <cellStyle name="Output 12 13" xfId="49267"/>
    <cellStyle name="Output 12 14" xfId="49435"/>
    <cellStyle name="Output 12 2" xfId="46371"/>
    <cellStyle name="Output 12 2 2" xfId="46372"/>
    <cellStyle name="Output 12 2 3" xfId="46373"/>
    <cellStyle name="Output 12 2 4" xfId="46374"/>
    <cellStyle name="Output 12 2 4 2" xfId="46375"/>
    <cellStyle name="Output 12 2 5" xfId="46376"/>
    <cellStyle name="Output 12 2 5 2" xfId="46377"/>
    <cellStyle name="Output 12 2 6" xfId="46378"/>
    <cellStyle name="Output 12 2 7" xfId="46379"/>
    <cellStyle name="Output 12 3" xfId="46380"/>
    <cellStyle name="Output 12 3 2" xfId="46381"/>
    <cellStyle name="Output 12 4" xfId="46382"/>
    <cellStyle name="Output 12 5" xfId="46383"/>
    <cellStyle name="Output 12 6" xfId="46384"/>
    <cellStyle name="Output 12 6 2" xfId="46385"/>
    <cellStyle name="Output 12 7" xfId="46386"/>
    <cellStyle name="Output 12 7 2" xfId="46387"/>
    <cellStyle name="Output 12 8" xfId="46388"/>
    <cellStyle name="Output 12 9" xfId="46389"/>
    <cellStyle name="Output 13" xfId="2798"/>
    <cellStyle name="Output 13 10" xfId="46390"/>
    <cellStyle name="Output 13 2" xfId="46391"/>
    <cellStyle name="Output 13 2 2" xfId="46392"/>
    <cellStyle name="Output 13 2 3" xfId="46393"/>
    <cellStyle name="Output 13 2 4" xfId="46394"/>
    <cellStyle name="Output 13 2 4 2" xfId="46395"/>
    <cellStyle name="Output 13 2 5" xfId="46396"/>
    <cellStyle name="Output 13 2 5 2" xfId="46397"/>
    <cellStyle name="Output 13 2 6" xfId="46398"/>
    <cellStyle name="Output 13 2 7" xfId="46399"/>
    <cellStyle name="Output 13 3" xfId="46400"/>
    <cellStyle name="Output 13 3 2" xfId="46401"/>
    <cellStyle name="Output 13 4" xfId="46402"/>
    <cellStyle name="Output 13 5" xfId="46403"/>
    <cellStyle name="Output 13 6" xfId="46404"/>
    <cellStyle name="Output 13 6 2" xfId="46405"/>
    <cellStyle name="Output 13 7" xfId="46406"/>
    <cellStyle name="Output 13 7 2" xfId="46407"/>
    <cellStyle name="Output 13 8" xfId="46408"/>
    <cellStyle name="Output 13 9" xfId="46409"/>
    <cellStyle name="Output 14" xfId="46410"/>
    <cellStyle name="Output 14 2" xfId="46411"/>
    <cellStyle name="Output 14 2 2" xfId="46412"/>
    <cellStyle name="Output 14 2 3" xfId="46413"/>
    <cellStyle name="Output 14 2 4" xfId="46414"/>
    <cellStyle name="Output 14 2 4 2" xfId="46415"/>
    <cellStyle name="Output 14 2 5" xfId="46416"/>
    <cellStyle name="Output 14 2 5 2" xfId="46417"/>
    <cellStyle name="Output 14 2 6" xfId="46418"/>
    <cellStyle name="Output 14 2 7" xfId="46419"/>
    <cellStyle name="Output 14 3" xfId="46420"/>
    <cellStyle name="Output 14 3 2" xfId="46421"/>
    <cellStyle name="Output 14 4" xfId="46422"/>
    <cellStyle name="Output 14 5" xfId="46423"/>
    <cellStyle name="Output 14 6" xfId="46424"/>
    <cellStyle name="Output 14 6 2" xfId="46425"/>
    <cellStyle name="Output 14 7" xfId="46426"/>
    <cellStyle name="Output 14 7 2" xfId="46427"/>
    <cellStyle name="Output 14 8" xfId="46428"/>
    <cellStyle name="Output 14 9" xfId="46429"/>
    <cellStyle name="Output 15" xfId="46430"/>
    <cellStyle name="Output 15 2" xfId="46431"/>
    <cellStyle name="Output 15 2 2" xfId="46432"/>
    <cellStyle name="Output 15 2 3" xfId="46433"/>
    <cellStyle name="Output 15 2 4" xfId="46434"/>
    <cellStyle name="Output 15 2 4 2" xfId="46435"/>
    <cellStyle name="Output 15 2 5" xfId="46436"/>
    <cellStyle name="Output 15 2 5 2" xfId="46437"/>
    <cellStyle name="Output 15 2 6" xfId="46438"/>
    <cellStyle name="Output 15 2 7" xfId="46439"/>
    <cellStyle name="Output 15 3" xfId="46440"/>
    <cellStyle name="Output 15 3 2" xfId="46441"/>
    <cellStyle name="Output 15 4" xfId="46442"/>
    <cellStyle name="Output 15 5" xfId="46443"/>
    <cellStyle name="Output 15 6" xfId="46444"/>
    <cellStyle name="Output 15 6 2" xfId="46445"/>
    <cellStyle name="Output 15 7" xfId="46446"/>
    <cellStyle name="Output 15 7 2" xfId="46447"/>
    <cellStyle name="Output 15 8" xfId="46448"/>
    <cellStyle name="Output 15 9" xfId="46449"/>
    <cellStyle name="Output 16" xfId="46450"/>
    <cellStyle name="Output 16 2" xfId="46451"/>
    <cellStyle name="Output 16 2 2" xfId="46452"/>
    <cellStyle name="Output 16 2 3" xfId="46453"/>
    <cellStyle name="Output 16 2 4" xfId="46454"/>
    <cellStyle name="Output 16 2 4 2" xfId="46455"/>
    <cellStyle name="Output 16 2 5" xfId="46456"/>
    <cellStyle name="Output 16 2 5 2" xfId="46457"/>
    <cellStyle name="Output 16 2 6" xfId="46458"/>
    <cellStyle name="Output 16 2 7" xfId="46459"/>
    <cellStyle name="Output 16 3" xfId="46460"/>
    <cellStyle name="Output 16 3 2" xfId="46461"/>
    <cellStyle name="Output 16 4" xfId="46462"/>
    <cellStyle name="Output 16 5" xfId="46463"/>
    <cellStyle name="Output 16 6" xfId="46464"/>
    <cellStyle name="Output 16 6 2" xfId="46465"/>
    <cellStyle name="Output 16 7" xfId="46466"/>
    <cellStyle name="Output 16 7 2" xfId="46467"/>
    <cellStyle name="Output 16 8" xfId="46468"/>
    <cellStyle name="Output 16 9" xfId="46469"/>
    <cellStyle name="Output 17" xfId="46470"/>
    <cellStyle name="Output 17 2" xfId="46471"/>
    <cellStyle name="Output 17 2 2" xfId="46472"/>
    <cellStyle name="Output 17 2 3" xfId="46473"/>
    <cellStyle name="Output 17 2 4" xfId="46474"/>
    <cellStyle name="Output 17 2 4 2" xfId="46475"/>
    <cellStyle name="Output 17 2 5" xfId="46476"/>
    <cellStyle name="Output 17 2 5 2" xfId="46477"/>
    <cellStyle name="Output 17 2 6" xfId="46478"/>
    <cellStyle name="Output 17 2 7" xfId="46479"/>
    <cellStyle name="Output 17 3" xfId="46480"/>
    <cellStyle name="Output 17 3 2" xfId="46481"/>
    <cellStyle name="Output 17 4" xfId="46482"/>
    <cellStyle name="Output 17 5" xfId="46483"/>
    <cellStyle name="Output 17 6" xfId="46484"/>
    <cellStyle name="Output 17 6 2" xfId="46485"/>
    <cellStyle name="Output 17 7" xfId="46486"/>
    <cellStyle name="Output 17 7 2" xfId="46487"/>
    <cellStyle name="Output 17 8" xfId="46488"/>
    <cellStyle name="Output 17 9" xfId="46489"/>
    <cellStyle name="Output 18" xfId="46490"/>
    <cellStyle name="Output 18 2" xfId="46491"/>
    <cellStyle name="Output 18 3" xfId="46492"/>
    <cellStyle name="Output 18 4" xfId="46493"/>
    <cellStyle name="Output 18 4 2" xfId="46494"/>
    <cellStyle name="Output 18 5" xfId="46495"/>
    <cellStyle name="Output 18 5 2" xfId="46496"/>
    <cellStyle name="Output 18 6" xfId="46497"/>
    <cellStyle name="Output 18 7" xfId="46498"/>
    <cellStyle name="Output 19" xfId="46499"/>
    <cellStyle name="Output 19 2" xfId="46500"/>
    <cellStyle name="Output 19 3" xfId="46501"/>
    <cellStyle name="Output 19 4" xfId="46502"/>
    <cellStyle name="Output 19 4 2" xfId="46503"/>
    <cellStyle name="Output 19 5" xfId="46504"/>
    <cellStyle name="Output 19 5 2" xfId="46505"/>
    <cellStyle name="Output 19 6" xfId="46506"/>
    <cellStyle name="Output 19 7" xfId="46507"/>
    <cellStyle name="Output 2" xfId="316"/>
    <cellStyle name="Output 2 10" xfId="36959"/>
    <cellStyle name="Output 2 11" xfId="41984"/>
    <cellStyle name="Output 2 12" xfId="42347"/>
    <cellStyle name="Output 2 13" xfId="42507"/>
    <cellStyle name="Output 2 14" xfId="47939"/>
    <cellStyle name="Output 2 2" xfId="2075"/>
    <cellStyle name="Output 2 2 10" xfId="37453"/>
    <cellStyle name="Output 2 2 11" xfId="46508"/>
    <cellStyle name="Output 2 2 12" xfId="48690"/>
    <cellStyle name="Output 2 2 13" xfId="48367"/>
    <cellStyle name="Output 2 2 14" xfId="47833"/>
    <cellStyle name="Output 2 2 15" xfId="49122"/>
    <cellStyle name="Output 2 2 2" xfId="2076"/>
    <cellStyle name="Output 2 2 2 2" xfId="46509"/>
    <cellStyle name="Output 2 2 2 3" xfId="48789"/>
    <cellStyle name="Output 2 2 2 4" xfId="48971"/>
    <cellStyle name="Output 2 2 2 5" xfId="49144"/>
    <cellStyle name="Output 2 2 2 6" xfId="49311"/>
    <cellStyle name="Output 2 2 3" xfId="2077"/>
    <cellStyle name="Output 2 2 3 2" xfId="46510"/>
    <cellStyle name="Output 2 2 3 3" xfId="48837"/>
    <cellStyle name="Output 2 2 3 4" xfId="49018"/>
    <cellStyle name="Output 2 2 3 5" xfId="49190"/>
    <cellStyle name="Output 2 2 3 6" xfId="49359"/>
    <cellStyle name="Output 2 2 4" xfId="33210"/>
    <cellStyle name="Output 2 2 4 2" xfId="37065"/>
    <cellStyle name="Output 2 2 4 2 2" xfId="46512"/>
    <cellStyle name="Output 2 2 4 3" xfId="46511"/>
    <cellStyle name="Output 2 2 5" xfId="36369"/>
    <cellStyle name="Output 2 2 5 2" xfId="46514"/>
    <cellStyle name="Output 2 2 5 3" xfId="46513"/>
    <cellStyle name="Output 2 2 6" xfId="36425"/>
    <cellStyle name="Output 2 2 6 2" xfId="46515"/>
    <cellStyle name="Output 2 2 7" xfId="38584"/>
    <cellStyle name="Output 2 2 7 2" xfId="46516"/>
    <cellStyle name="Output 2 2 8" xfId="36804"/>
    <cellStyle name="Output 2 2 9" xfId="39582"/>
    <cellStyle name="Output 2 3" xfId="2078"/>
    <cellStyle name="Output 2 3 2" xfId="46517"/>
    <cellStyle name="Output 2 3 3" xfId="47857"/>
    <cellStyle name="Output 2 3 4" xfId="48424"/>
    <cellStyle name="Output 2 3 5" xfId="48648"/>
    <cellStyle name="Output 2 3 6" xfId="47887"/>
    <cellStyle name="Output 2 4" xfId="2079"/>
    <cellStyle name="Output 2 4 2" xfId="36533"/>
    <cellStyle name="Output 2 4 3" xfId="46518"/>
    <cellStyle name="Output 2 4 4" xfId="48098"/>
    <cellStyle name="Output 2 4 5" xfId="48603"/>
    <cellStyle name="Output 2 4 6" xfId="47901"/>
    <cellStyle name="Output 2 4 7" xfId="48023"/>
    <cellStyle name="Output 2 5" xfId="36429"/>
    <cellStyle name="Output 2 5 2" xfId="46520"/>
    <cellStyle name="Output 2 5 3" xfId="46519"/>
    <cellStyle name="Output 2 5 4" xfId="48861"/>
    <cellStyle name="Output 2 5 5" xfId="49043"/>
    <cellStyle name="Output 2 5 6" xfId="49215"/>
    <cellStyle name="Output 2 5 7" xfId="49383"/>
    <cellStyle name="Output 2 6" xfId="37549"/>
    <cellStyle name="Output 2 6 2" xfId="46522"/>
    <cellStyle name="Output 2 6 3" xfId="46521"/>
    <cellStyle name="Output 2 6 4" xfId="48827"/>
    <cellStyle name="Output 2 6 5" xfId="49008"/>
    <cellStyle name="Output 2 6 6" xfId="49180"/>
    <cellStyle name="Output 2 6 7" xfId="49347"/>
    <cellStyle name="Output 2 7" xfId="36676"/>
    <cellStyle name="Output 2 7 2" xfId="46523"/>
    <cellStyle name="Output 2 7 3" xfId="48808"/>
    <cellStyle name="Output 2 7 4" xfId="48991"/>
    <cellStyle name="Output 2 7 5" xfId="49163"/>
    <cellStyle name="Output 2 7 6" xfId="49331"/>
    <cellStyle name="Output 2 8" xfId="38475"/>
    <cellStyle name="Output 2 8 2" xfId="46524"/>
    <cellStyle name="Output 2 9" xfId="39056"/>
    <cellStyle name="Output 20" xfId="46525"/>
    <cellStyle name="Output 20 2" xfId="46526"/>
    <cellStyle name="Output 20 3" xfId="46527"/>
    <cellStyle name="Output 20 4" xfId="46528"/>
    <cellStyle name="Output 20 4 2" xfId="46529"/>
    <cellStyle name="Output 20 5" xfId="46530"/>
    <cellStyle name="Output 20 5 2" xfId="46531"/>
    <cellStyle name="Output 20 6" xfId="46532"/>
    <cellStyle name="Output 20 7" xfId="46533"/>
    <cellStyle name="Output 21" xfId="46534"/>
    <cellStyle name="Output 21 2" xfId="46535"/>
    <cellStyle name="Output 21 3" xfId="46536"/>
    <cellStyle name="Output 21 4" xfId="46537"/>
    <cellStyle name="Output 21 4 2" xfId="46538"/>
    <cellStyle name="Output 21 5" xfId="46539"/>
    <cellStyle name="Output 21 5 2" xfId="46540"/>
    <cellStyle name="Output 21 6" xfId="46541"/>
    <cellStyle name="Output 21 7" xfId="46542"/>
    <cellStyle name="Output 22" xfId="46543"/>
    <cellStyle name="Output 22 2" xfId="46544"/>
    <cellStyle name="Output 22 3" xfId="46545"/>
    <cellStyle name="Output 22 4" xfId="46546"/>
    <cellStyle name="Output 22 4 2" xfId="46547"/>
    <cellStyle name="Output 22 5" xfId="46548"/>
    <cellStyle name="Output 22 5 2" xfId="46549"/>
    <cellStyle name="Output 22 6" xfId="46550"/>
    <cellStyle name="Output 22 7" xfId="46551"/>
    <cellStyle name="Output 23" xfId="46552"/>
    <cellStyle name="Output 23 2" xfId="46553"/>
    <cellStyle name="Output 23 3" xfId="46554"/>
    <cellStyle name="Output 23 4" xfId="46555"/>
    <cellStyle name="Output 23 4 2" xfId="46556"/>
    <cellStyle name="Output 23 5" xfId="46557"/>
    <cellStyle name="Output 23 5 2" xfId="46558"/>
    <cellStyle name="Output 23 6" xfId="46559"/>
    <cellStyle name="Output 23 7" xfId="46560"/>
    <cellStyle name="Output 24" xfId="46561"/>
    <cellStyle name="Output 24 2" xfId="46562"/>
    <cellStyle name="Output 24 3" xfId="46563"/>
    <cellStyle name="Output 24 4" xfId="46564"/>
    <cellStyle name="Output 24 4 2" xfId="46565"/>
    <cellStyle name="Output 24 5" xfId="46566"/>
    <cellStyle name="Output 24 5 2" xfId="46567"/>
    <cellStyle name="Output 24 6" xfId="46568"/>
    <cellStyle name="Output 24 7" xfId="46569"/>
    <cellStyle name="Output 25" xfId="46570"/>
    <cellStyle name="Output 25 2" xfId="46571"/>
    <cellStyle name="Output 25 3" xfId="46572"/>
    <cellStyle name="Output 25 4" xfId="46573"/>
    <cellStyle name="Output 25 4 2" xfId="46574"/>
    <cellStyle name="Output 25 5" xfId="46575"/>
    <cellStyle name="Output 25 5 2" xfId="46576"/>
    <cellStyle name="Output 25 6" xfId="46577"/>
    <cellStyle name="Output 25 7" xfId="46578"/>
    <cellStyle name="Output 26" xfId="46579"/>
    <cellStyle name="Output 26 2" xfId="46580"/>
    <cellStyle name="Output 26 3" xfId="46581"/>
    <cellStyle name="Output 26 4" xfId="46582"/>
    <cellStyle name="Output 26 4 2" xfId="46583"/>
    <cellStyle name="Output 26 5" xfId="46584"/>
    <cellStyle name="Output 26 5 2" xfId="46585"/>
    <cellStyle name="Output 26 6" xfId="46586"/>
    <cellStyle name="Output 26 7" xfId="46587"/>
    <cellStyle name="Output 27" xfId="46588"/>
    <cellStyle name="Output 27 2" xfId="46589"/>
    <cellStyle name="Output 27 3" xfId="46590"/>
    <cellStyle name="Output 27 4" xfId="46591"/>
    <cellStyle name="Output 27 4 2" xfId="46592"/>
    <cellStyle name="Output 27 5" xfId="46593"/>
    <cellStyle name="Output 27 5 2" xfId="46594"/>
    <cellStyle name="Output 27 6" xfId="46595"/>
    <cellStyle name="Output 27 7" xfId="46596"/>
    <cellStyle name="Output 28" xfId="46597"/>
    <cellStyle name="Output 28 2" xfId="46598"/>
    <cellStyle name="Output 28 3" xfId="46599"/>
    <cellStyle name="Output 28 4" xfId="46600"/>
    <cellStyle name="Output 28 4 2" xfId="46601"/>
    <cellStyle name="Output 28 5" xfId="46602"/>
    <cellStyle name="Output 28 5 2" xfId="46603"/>
    <cellStyle name="Output 28 6" xfId="46604"/>
    <cellStyle name="Output 28 7" xfId="46605"/>
    <cellStyle name="Output 29" xfId="46606"/>
    <cellStyle name="Output 29 2" xfId="46607"/>
    <cellStyle name="Output 29 3" xfId="46608"/>
    <cellStyle name="Output 29 4" xfId="46609"/>
    <cellStyle name="Output 29 4 2" xfId="46610"/>
    <cellStyle name="Output 29 5" xfId="46611"/>
    <cellStyle name="Output 29 5 2" xfId="46612"/>
    <cellStyle name="Output 29 6" xfId="46613"/>
    <cellStyle name="Output 29 7" xfId="46614"/>
    <cellStyle name="Output 3" xfId="317"/>
    <cellStyle name="Output 3 10" xfId="48362"/>
    <cellStyle name="Output 3 11" xfId="48933"/>
    <cellStyle name="Output 3 12" xfId="48578"/>
    <cellStyle name="Output 3 2" xfId="33211"/>
    <cellStyle name="Output 3 2 10" xfId="49044"/>
    <cellStyle name="Output 3 2 11" xfId="49216"/>
    <cellStyle name="Output 3 2 12" xfId="49384"/>
    <cellStyle name="Output 3 2 2" xfId="46616"/>
    <cellStyle name="Output 3 2 3" xfId="46617"/>
    <cellStyle name="Output 3 2 4" xfId="46618"/>
    <cellStyle name="Output 3 2 4 2" xfId="46619"/>
    <cellStyle name="Output 3 2 5" xfId="46620"/>
    <cellStyle name="Output 3 2 5 2" xfId="46621"/>
    <cellStyle name="Output 3 2 6" xfId="46622"/>
    <cellStyle name="Output 3 2 7" xfId="46623"/>
    <cellStyle name="Output 3 2 8" xfId="46615"/>
    <cellStyle name="Output 3 2 9" xfId="48862"/>
    <cellStyle name="Output 3 3" xfId="35679"/>
    <cellStyle name="Output 3 3 2" xfId="46624"/>
    <cellStyle name="Output 3 3 3" xfId="48720"/>
    <cellStyle name="Output 3 3 4" xfId="48726"/>
    <cellStyle name="Output 3 3 5" xfId="48082"/>
    <cellStyle name="Output 3 3 6" xfId="48666"/>
    <cellStyle name="Output 3 4" xfId="42050"/>
    <cellStyle name="Output 3 4 2" xfId="46625"/>
    <cellStyle name="Output 3 4 3" xfId="48891"/>
    <cellStyle name="Output 3 4 4" xfId="49073"/>
    <cellStyle name="Output 3 4 5" xfId="49245"/>
    <cellStyle name="Output 3 4 6" xfId="49413"/>
    <cellStyle name="Output 3 5" xfId="42092"/>
    <cellStyle name="Output 3 5 2" xfId="46627"/>
    <cellStyle name="Output 3 5 3" xfId="46626"/>
    <cellStyle name="Output 3 5 4" xfId="48770"/>
    <cellStyle name="Output 3 5 5" xfId="48953"/>
    <cellStyle name="Output 3 5 6" xfId="49126"/>
    <cellStyle name="Output 3 5 7" xfId="49293"/>
    <cellStyle name="Output 3 6" xfId="42505"/>
    <cellStyle name="Output 3 6 2" xfId="46628"/>
    <cellStyle name="Output 3 6 3" xfId="48924"/>
    <cellStyle name="Output 3 6 4" xfId="49103"/>
    <cellStyle name="Output 3 6 5" xfId="49276"/>
    <cellStyle name="Output 3 6 6" xfId="49442"/>
    <cellStyle name="Output 3 7" xfId="46629"/>
    <cellStyle name="Output 3 8" xfId="46630"/>
    <cellStyle name="Output 3 9" xfId="47823"/>
    <cellStyle name="Output 30" xfId="46631"/>
    <cellStyle name="Output 30 2" xfId="46632"/>
    <cellStyle name="Output 30 3" xfId="46633"/>
    <cellStyle name="Output 30 4" xfId="46634"/>
    <cellStyle name="Output 30 4 2" xfId="46635"/>
    <cellStyle name="Output 30 5" xfId="46636"/>
    <cellStyle name="Output 30 5 2" xfId="46637"/>
    <cellStyle name="Output 30 6" xfId="46638"/>
    <cellStyle name="Output 30 7" xfId="46639"/>
    <cellStyle name="Output 31" xfId="46640"/>
    <cellStyle name="Output 31 2" xfId="46641"/>
    <cellStyle name="Output 31 3" xfId="46642"/>
    <cellStyle name="Output 31 4" xfId="46643"/>
    <cellStyle name="Output 31 4 2" xfId="46644"/>
    <cellStyle name="Output 31 5" xfId="46645"/>
    <cellStyle name="Output 31 5 2" xfId="46646"/>
    <cellStyle name="Output 31 6" xfId="46647"/>
    <cellStyle name="Output 31 7" xfId="46648"/>
    <cellStyle name="Output 32" xfId="46649"/>
    <cellStyle name="Output 32 2" xfId="46650"/>
    <cellStyle name="Output 32 3" xfId="46651"/>
    <cellStyle name="Output 32 4" xfId="46652"/>
    <cellStyle name="Output 32 4 2" xfId="46653"/>
    <cellStyle name="Output 32 5" xfId="46654"/>
    <cellStyle name="Output 32 5 2" xfId="46655"/>
    <cellStyle name="Output 32 6" xfId="46656"/>
    <cellStyle name="Output 32 7" xfId="46657"/>
    <cellStyle name="Output 33" xfId="46658"/>
    <cellStyle name="Output 33 2" xfId="46659"/>
    <cellStyle name="Output 33 3" xfId="46660"/>
    <cellStyle name="Output 33 4" xfId="46661"/>
    <cellStyle name="Output 33 4 2" xfId="46662"/>
    <cellStyle name="Output 33 5" xfId="46663"/>
    <cellStyle name="Output 33 5 2" xfId="46664"/>
    <cellStyle name="Output 33 6" xfId="46665"/>
    <cellStyle name="Output 33 7" xfId="46666"/>
    <cellStyle name="Output 34" xfId="46667"/>
    <cellStyle name="Output 34 2" xfId="46668"/>
    <cellStyle name="Output 34 3" xfId="46669"/>
    <cellStyle name="Output 34 4" xfId="46670"/>
    <cellStyle name="Output 34 4 2" xfId="46671"/>
    <cellStyle name="Output 34 5" xfId="46672"/>
    <cellStyle name="Output 34 5 2" xfId="46673"/>
    <cellStyle name="Output 34 6" xfId="46674"/>
    <cellStyle name="Output 34 7" xfId="46675"/>
    <cellStyle name="Output 35" xfId="46676"/>
    <cellStyle name="Output 35 2" xfId="46677"/>
    <cellStyle name="Output 35 3" xfId="46678"/>
    <cellStyle name="Output 35 4" xfId="46679"/>
    <cellStyle name="Output 35 4 2" xfId="46680"/>
    <cellStyle name="Output 35 5" xfId="46681"/>
    <cellStyle name="Output 35 5 2" xfId="46682"/>
    <cellStyle name="Output 35 6" xfId="46683"/>
    <cellStyle name="Output 35 7" xfId="46684"/>
    <cellStyle name="Output 36" xfId="46685"/>
    <cellStyle name="Output 36 2" xfId="46686"/>
    <cellStyle name="Output 36 3" xfId="46687"/>
    <cellStyle name="Output 36 4" xfId="46688"/>
    <cellStyle name="Output 36 4 2" xfId="46689"/>
    <cellStyle name="Output 36 5" xfId="46690"/>
    <cellStyle name="Output 36 5 2" xfId="46691"/>
    <cellStyle name="Output 36 6" xfId="46692"/>
    <cellStyle name="Output 36 7" xfId="46693"/>
    <cellStyle name="Output 37" xfId="46694"/>
    <cellStyle name="Output 37 2" xfId="46695"/>
    <cellStyle name="Output 37 3" xfId="46696"/>
    <cellStyle name="Output 37 4" xfId="46697"/>
    <cellStyle name="Output 37 4 2" xfId="46698"/>
    <cellStyle name="Output 37 5" xfId="46699"/>
    <cellStyle name="Output 37 5 2" xfId="46700"/>
    <cellStyle name="Output 37 6" xfId="46701"/>
    <cellStyle name="Output 37 7" xfId="46702"/>
    <cellStyle name="Output 38" xfId="46703"/>
    <cellStyle name="Output 38 2" xfId="46704"/>
    <cellStyle name="Output 38 3" xfId="46705"/>
    <cellStyle name="Output 38 3 2" xfId="46706"/>
    <cellStyle name="Output 38 4" xfId="46707"/>
    <cellStyle name="Output 38 5" xfId="46708"/>
    <cellStyle name="Output 38 6" xfId="46709"/>
    <cellStyle name="Output 38 6 2" xfId="46710"/>
    <cellStyle name="Output 38 7" xfId="46711"/>
    <cellStyle name="Output 38 7 2" xfId="46712"/>
    <cellStyle name="Output 39" xfId="47664"/>
    <cellStyle name="Output 4" xfId="318"/>
    <cellStyle name="Output 4 10" xfId="47844"/>
    <cellStyle name="Output 4 11" xfId="48769"/>
    <cellStyle name="Output 4 12" xfId="48180"/>
    <cellStyle name="Output 4 2" xfId="33212"/>
    <cellStyle name="Output 4 2 10" xfId="49045"/>
    <cellStyle name="Output 4 2 11" xfId="49217"/>
    <cellStyle name="Output 4 2 12" xfId="49385"/>
    <cellStyle name="Output 4 2 2" xfId="46714"/>
    <cellStyle name="Output 4 2 3" xfId="46715"/>
    <cellStyle name="Output 4 2 4" xfId="46716"/>
    <cellStyle name="Output 4 2 4 2" xfId="46717"/>
    <cellStyle name="Output 4 2 5" xfId="46718"/>
    <cellStyle name="Output 4 2 5 2" xfId="46719"/>
    <cellStyle name="Output 4 2 6" xfId="46720"/>
    <cellStyle name="Output 4 2 7" xfId="46721"/>
    <cellStyle name="Output 4 2 8" xfId="46713"/>
    <cellStyle name="Output 4 2 9" xfId="48863"/>
    <cellStyle name="Output 4 3" xfId="35745"/>
    <cellStyle name="Output 4 3 2" xfId="46722"/>
    <cellStyle name="Output 4 3 3" xfId="48883"/>
    <cellStyle name="Output 4 3 4" xfId="49065"/>
    <cellStyle name="Output 4 3 5" xfId="49237"/>
    <cellStyle name="Output 4 3 6" xfId="49405"/>
    <cellStyle name="Output 4 4" xfId="42157"/>
    <cellStyle name="Output 4 4 2" xfId="46723"/>
    <cellStyle name="Output 4 4 3" xfId="48892"/>
    <cellStyle name="Output 4 4 4" xfId="49074"/>
    <cellStyle name="Output 4 4 5" xfId="49246"/>
    <cellStyle name="Output 4 4 6" xfId="49414"/>
    <cellStyle name="Output 4 5" xfId="42365"/>
    <cellStyle name="Output 4 5 2" xfId="46725"/>
    <cellStyle name="Output 4 5 3" xfId="46724"/>
    <cellStyle name="Output 4 5 4" xfId="48795"/>
    <cellStyle name="Output 4 5 5" xfId="48977"/>
    <cellStyle name="Output 4 5 6" xfId="49150"/>
    <cellStyle name="Output 4 5 7" xfId="49317"/>
    <cellStyle name="Output 4 6" xfId="42508"/>
    <cellStyle name="Output 4 6 2" xfId="46726"/>
    <cellStyle name="Output 4 7" xfId="46727"/>
    <cellStyle name="Output 4 8" xfId="46728"/>
    <cellStyle name="Output 4 9" xfId="48032"/>
    <cellStyle name="Output 5" xfId="319"/>
    <cellStyle name="Output 5 10" xfId="48370"/>
    <cellStyle name="Output 5 11" xfId="48378"/>
    <cellStyle name="Output 5 12" xfId="48393"/>
    <cellStyle name="Output 5 2" xfId="42051"/>
    <cellStyle name="Output 5 2 10" xfId="49046"/>
    <cellStyle name="Output 5 2 11" xfId="49218"/>
    <cellStyle name="Output 5 2 12" xfId="49386"/>
    <cellStyle name="Output 5 2 2" xfId="46730"/>
    <cellStyle name="Output 5 2 3" xfId="46731"/>
    <cellStyle name="Output 5 2 4" xfId="46732"/>
    <cellStyle name="Output 5 2 4 2" xfId="46733"/>
    <cellStyle name="Output 5 2 5" xfId="46734"/>
    <cellStyle name="Output 5 2 5 2" xfId="46735"/>
    <cellStyle name="Output 5 2 6" xfId="46736"/>
    <cellStyle name="Output 5 2 7" xfId="46737"/>
    <cellStyle name="Output 5 2 8" xfId="46729"/>
    <cellStyle name="Output 5 2 9" xfId="48864"/>
    <cellStyle name="Output 5 3" xfId="42026"/>
    <cellStyle name="Output 5 3 2" xfId="46738"/>
    <cellStyle name="Output 5 3 3" xfId="48833"/>
    <cellStyle name="Output 5 3 4" xfId="49014"/>
    <cellStyle name="Output 5 3 5" xfId="49186"/>
    <cellStyle name="Output 5 3 6" xfId="49354"/>
    <cellStyle name="Output 5 4" xfId="42382"/>
    <cellStyle name="Output 5 4 2" xfId="48894"/>
    <cellStyle name="Output 5 4 3" xfId="49076"/>
    <cellStyle name="Output 5 4 4" xfId="49248"/>
    <cellStyle name="Output 5 4 5" xfId="49416"/>
    <cellStyle name="Output 5 5" xfId="46739"/>
    <cellStyle name="Output 5 5 2" xfId="46740"/>
    <cellStyle name="Output 5 5 3" xfId="48904"/>
    <cellStyle name="Output 5 5 4" xfId="49086"/>
    <cellStyle name="Output 5 5 5" xfId="49257"/>
    <cellStyle name="Output 5 5 6" xfId="49425"/>
    <cellStyle name="Output 5 6" xfId="46741"/>
    <cellStyle name="Output 5 6 2" xfId="46742"/>
    <cellStyle name="Output 5 7" xfId="46743"/>
    <cellStyle name="Output 5 8" xfId="46744"/>
    <cellStyle name="Output 5 9" xfId="48753"/>
    <cellStyle name="Output 6" xfId="33213"/>
    <cellStyle name="Output 6 10" xfId="46745"/>
    <cellStyle name="Output 6 11" xfId="48454"/>
    <cellStyle name="Output 6 2" xfId="42203"/>
    <cellStyle name="Output 6 2 2" xfId="46747"/>
    <cellStyle name="Output 6 2 3" xfId="46748"/>
    <cellStyle name="Output 6 2 4" xfId="46749"/>
    <cellStyle name="Output 6 2 4 2" xfId="46750"/>
    <cellStyle name="Output 6 2 5" xfId="46751"/>
    <cellStyle name="Output 6 2 5 2" xfId="46752"/>
    <cellStyle name="Output 6 2 6" xfId="46753"/>
    <cellStyle name="Output 6 2 7" xfId="46754"/>
    <cellStyle name="Output 6 2 8" xfId="46746"/>
    <cellStyle name="Output 6 3" xfId="42080"/>
    <cellStyle name="Output 6 3 2" xfId="46756"/>
    <cellStyle name="Output 6 3 3" xfId="46755"/>
    <cellStyle name="Output 6 4" xfId="42367"/>
    <cellStyle name="Output 6 4 2" xfId="46757"/>
    <cellStyle name="Output 6 5" xfId="42437"/>
    <cellStyle name="Output 6 5 2" xfId="46758"/>
    <cellStyle name="Output 6 6" xfId="46759"/>
    <cellStyle name="Output 6 6 2" xfId="46760"/>
    <cellStyle name="Output 6 7" xfId="46761"/>
    <cellStyle name="Output 6 7 2" xfId="46762"/>
    <cellStyle name="Output 6 8" xfId="46763"/>
    <cellStyle name="Output 6 9" xfId="46764"/>
    <cellStyle name="Output 7" xfId="33214"/>
    <cellStyle name="Output 7 10" xfId="46765"/>
    <cellStyle name="Output 7 11" xfId="48384"/>
    <cellStyle name="Output 7 12" xfId="48708"/>
    <cellStyle name="Output 7 13" xfId="47970"/>
    <cellStyle name="Output 7 14" xfId="48148"/>
    <cellStyle name="Output 7 15" xfId="48681"/>
    <cellStyle name="Output 7 2" xfId="46766"/>
    <cellStyle name="Output 7 2 2" xfId="46767"/>
    <cellStyle name="Output 7 2 3" xfId="46768"/>
    <cellStyle name="Output 7 2 4" xfId="46769"/>
    <cellStyle name="Output 7 2 4 2" xfId="46770"/>
    <cellStyle name="Output 7 2 5" xfId="46771"/>
    <cellStyle name="Output 7 2 5 2" xfId="46772"/>
    <cellStyle name="Output 7 2 6" xfId="46773"/>
    <cellStyle name="Output 7 2 7" xfId="46774"/>
    <cellStyle name="Output 7 3" xfId="46775"/>
    <cellStyle name="Output 7 3 2" xfId="46776"/>
    <cellStyle name="Output 7 4" xfId="46777"/>
    <cellStyle name="Output 7 5" xfId="46778"/>
    <cellStyle name="Output 7 6" xfId="46779"/>
    <cellStyle name="Output 7 6 2" xfId="46780"/>
    <cellStyle name="Output 7 7" xfId="46781"/>
    <cellStyle name="Output 7 7 2" xfId="46782"/>
    <cellStyle name="Output 7 8" xfId="46783"/>
    <cellStyle name="Output 7 9" xfId="46784"/>
    <cellStyle name="Output 8" xfId="33215"/>
    <cellStyle name="Output 8 10" xfId="46785"/>
    <cellStyle name="Output 8 11" xfId="48533"/>
    <cellStyle name="Output 8 12" xfId="48817"/>
    <cellStyle name="Output 8 13" xfId="48999"/>
    <cellStyle name="Output 8 14" xfId="49171"/>
    <cellStyle name="Output 8 15" xfId="49339"/>
    <cellStyle name="Output 8 2" xfId="46786"/>
    <cellStyle name="Output 8 2 2" xfId="46787"/>
    <cellStyle name="Output 8 2 3" xfId="46788"/>
    <cellStyle name="Output 8 2 4" xfId="46789"/>
    <cellStyle name="Output 8 2 4 2" xfId="46790"/>
    <cellStyle name="Output 8 2 5" xfId="46791"/>
    <cellStyle name="Output 8 2 5 2" xfId="46792"/>
    <cellStyle name="Output 8 2 6" xfId="46793"/>
    <cellStyle name="Output 8 2 7" xfId="46794"/>
    <cellStyle name="Output 8 3" xfId="46795"/>
    <cellStyle name="Output 8 3 2" xfId="46796"/>
    <cellStyle name="Output 8 4" xfId="46797"/>
    <cellStyle name="Output 8 5" xfId="46798"/>
    <cellStyle name="Output 8 6" xfId="46799"/>
    <cellStyle name="Output 8 6 2" xfId="46800"/>
    <cellStyle name="Output 8 7" xfId="46801"/>
    <cellStyle name="Output 8 7 2" xfId="46802"/>
    <cellStyle name="Output 8 8" xfId="46803"/>
    <cellStyle name="Output 8 9" xfId="46804"/>
    <cellStyle name="Output 9" xfId="33216"/>
    <cellStyle name="Output 9 10" xfId="46805"/>
    <cellStyle name="Output 9 11" xfId="48522"/>
    <cellStyle name="Output 9 12" xfId="48806"/>
    <cellStyle name="Output 9 13" xfId="48988"/>
    <cellStyle name="Output 9 14" xfId="49161"/>
    <cellStyle name="Output 9 15" xfId="49329"/>
    <cellStyle name="Output 9 2" xfId="46806"/>
    <cellStyle name="Output 9 2 2" xfId="46807"/>
    <cellStyle name="Output 9 2 3" xfId="46808"/>
    <cellStyle name="Output 9 2 4" xfId="46809"/>
    <cellStyle name="Output 9 2 4 2" xfId="46810"/>
    <cellStyle name="Output 9 2 5" xfId="46811"/>
    <cellStyle name="Output 9 2 5 2" xfId="46812"/>
    <cellStyle name="Output 9 2 6" xfId="46813"/>
    <cellStyle name="Output 9 2 7" xfId="46814"/>
    <cellStyle name="Output 9 3" xfId="46815"/>
    <cellStyle name="Output 9 3 2" xfId="46816"/>
    <cellStyle name="Output 9 4" xfId="46817"/>
    <cellStyle name="Output 9 5" xfId="46818"/>
    <cellStyle name="Output 9 6" xfId="46819"/>
    <cellStyle name="Output 9 6 2" xfId="46820"/>
    <cellStyle name="Output 9 7" xfId="46821"/>
    <cellStyle name="Output 9 7 2" xfId="46822"/>
    <cellStyle name="Output 9 8" xfId="46823"/>
    <cellStyle name="Output 9 9" xfId="46824"/>
    <cellStyle name="Output Amounts" xfId="2080"/>
    <cellStyle name="OUTPUT AMOUNTS 2" xfId="2081"/>
    <cellStyle name="Output Amounts 2 10" xfId="42406"/>
    <cellStyle name="OUTPUT AMOUNTS 2 2" xfId="33217"/>
    <cellStyle name="Output Amounts 2 3" xfId="2799"/>
    <cellStyle name="Output Amounts 2 4" xfId="42082"/>
    <cellStyle name="Output Amounts 2 5" xfId="42014"/>
    <cellStyle name="Output Amounts 2 6" xfId="42320"/>
    <cellStyle name="Output Amounts 2 7" xfId="42223"/>
    <cellStyle name="Output Amounts 2 8" xfId="42358"/>
    <cellStyle name="Output Amounts 2 9" xfId="42006"/>
    <cellStyle name="OUTPUT AMOUNTS 3" xfId="33218"/>
    <cellStyle name="OUTPUT AMOUNTS 4" xfId="33219"/>
    <cellStyle name="Output Amounts 5" xfId="33220"/>
    <cellStyle name="OUTPUT AMOUNTS 5 2" xfId="46825"/>
    <cellStyle name="OUTPUT AMOUNTS 6" xfId="46826"/>
    <cellStyle name="OUTPUT AMOUNTS 7" xfId="46827"/>
    <cellStyle name="OUTPUT AMOUNTS 8" xfId="47665"/>
    <cellStyle name="Output Amounts_1. Call Placement 31-Dec-09" xfId="2082"/>
    <cellStyle name="OUTPUT COLUMN HEADINGS" xfId="2083"/>
    <cellStyle name="OUTPUT COLUMN HEADINGS 10" xfId="42005"/>
    <cellStyle name="Output Column Headings 2" xfId="2084"/>
    <cellStyle name="Output Column Headings 2 2" xfId="33221"/>
    <cellStyle name="Output Column Headings 2 3" xfId="2801"/>
    <cellStyle name="OUTPUT COLUMN HEADINGS 3" xfId="33222"/>
    <cellStyle name="OUTPUT COLUMN HEADINGS 4" xfId="2800"/>
    <cellStyle name="OUTPUT COLUMN HEADINGS 5" xfId="42083"/>
    <cellStyle name="OUTPUT COLUMN HEADINGS 6" xfId="42013"/>
    <cellStyle name="OUTPUT COLUMN HEADINGS 7" xfId="42052"/>
    <cellStyle name="OUTPUT COLUMN HEADINGS 8" xfId="42307"/>
    <cellStyle name="OUTPUT COLUMN HEADINGS 9" xfId="42170"/>
    <cellStyle name="Output Column Headings_1. Rcon FEEL vs Trial (Domestic on BS)" xfId="2085"/>
    <cellStyle name="Output Line Items" xfId="2086"/>
    <cellStyle name="Output Line Items 10" xfId="33223"/>
    <cellStyle name="Output Line Items 10 2" xfId="36389"/>
    <cellStyle name="Output Line Items 11" xfId="33224"/>
    <cellStyle name="Output Line Items 12" xfId="33225"/>
    <cellStyle name="Output Line Items 13" xfId="33226"/>
    <cellStyle name="Output Line Items 14" xfId="33227"/>
    <cellStyle name="Output Line Items 15" xfId="33228"/>
    <cellStyle name="Output Line Items 16" xfId="33229"/>
    <cellStyle name="Output Line Items 17" xfId="33230"/>
    <cellStyle name="Output Line Items 18" xfId="33231"/>
    <cellStyle name="Output Line Items 19" xfId="33232"/>
    <cellStyle name="Output Line Items 2" xfId="2087"/>
    <cellStyle name="Output Line Items 2 2" xfId="33233"/>
    <cellStyle name="Output Line Items 2 3" xfId="2803"/>
    <cellStyle name="Output Line Items 20" xfId="33234"/>
    <cellStyle name="Output Line Items 21" xfId="33235"/>
    <cellStyle name="Output Line Items 22" xfId="33236"/>
    <cellStyle name="Output Line Items 23" xfId="33237"/>
    <cellStyle name="Output Line Items 24" xfId="33238"/>
    <cellStyle name="Output Line Items 25" xfId="33239"/>
    <cellStyle name="Output Line Items 26" xfId="33240"/>
    <cellStyle name="Output Line Items 27" xfId="33241"/>
    <cellStyle name="OUTPUT LINE ITEMS 28" xfId="2802"/>
    <cellStyle name="OUTPUT LINE ITEMS 29" xfId="42085"/>
    <cellStyle name="Output Line Items 3" xfId="2088"/>
    <cellStyle name="Output Line Items 3 2" xfId="33243"/>
    <cellStyle name="OUTPUT LINE ITEMS 3 3" xfId="33242"/>
    <cellStyle name="OUTPUT LINE ITEMS 30" xfId="42011"/>
    <cellStyle name="OUTPUT LINE ITEMS 31" xfId="42053"/>
    <cellStyle name="OUTPUT LINE ITEMS 32" xfId="42225"/>
    <cellStyle name="OUTPUT LINE ITEMS 33" xfId="41997"/>
    <cellStyle name="OUTPUT LINE ITEMS 34" xfId="42025"/>
    <cellStyle name="OUTPUT LINE ITEMS 35" xfId="42407"/>
    <cellStyle name="OUTPUT LINE ITEMS 36" xfId="42415"/>
    <cellStyle name="OUTPUT LINE ITEMS 37" xfId="42502"/>
    <cellStyle name="OUTPUT LINE ITEMS 38" xfId="42517"/>
    <cellStyle name="OUTPUT LINE ITEMS 39" xfId="46828"/>
    <cellStyle name="Output Line Items 4" xfId="33244"/>
    <cellStyle name="Output Line Items 4 2" xfId="36431"/>
    <cellStyle name="OUTPUT LINE ITEMS 40" xfId="47940"/>
    <cellStyle name="OUTPUT LINE ITEMS 41" xfId="48031"/>
    <cellStyle name="OUTPUT LINE ITEMS 42" xfId="47899"/>
    <cellStyle name="OUTPUT LINE ITEMS 43" xfId="48609"/>
    <cellStyle name="OUTPUT LINE ITEMS 44" xfId="48503"/>
    <cellStyle name="OUTPUT LINE ITEMS 45" xfId="48759"/>
    <cellStyle name="OUTPUT LINE ITEMS 46" xfId="49458"/>
    <cellStyle name="OUTPUT LINE ITEMS 47" xfId="49487"/>
    <cellStyle name="Output Line Items 5" xfId="33245"/>
    <cellStyle name="Output Line Items 5 2" xfId="36439"/>
    <cellStyle name="Output Line Items 6" xfId="33246"/>
    <cellStyle name="Output Line Items 6 2" xfId="36493"/>
    <cellStyle name="Output Line Items 7" xfId="33247"/>
    <cellStyle name="Output Line Items 7 2" xfId="36371"/>
    <cellStyle name="Output Line Items 8" xfId="33248"/>
    <cellStyle name="Output Line Items 8 2" xfId="37919"/>
    <cellStyle name="Output Line Items 9" xfId="33249"/>
    <cellStyle name="Output Line Items 9 2" xfId="39659"/>
    <cellStyle name="OUTPUT LINE ITEMS__Form 35" xfId="2089"/>
    <cellStyle name="OUTPUT REPORT HEADING" xfId="2090"/>
    <cellStyle name="OUTPUT REPORT HEADING 10" xfId="42354"/>
    <cellStyle name="Output Report Heading 2" xfId="2091"/>
    <cellStyle name="Output Report Heading 2 2" xfId="33250"/>
    <cellStyle name="Output Report Heading 2 3" xfId="2805"/>
    <cellStyle name="OUTPUT REPORT HEADING 3" xfId="33251"/>
    <cellStyle name="OUTPUT REPORT HEADING 4" xfId="2804"/>
    <cellStyle name="OUTPUT REPORT HEADING 5" xfId="42086"/>
    <cellStyle name="OUTPUT REPORT HEADING 6" xfId="42010"/>
    <cellStyle name="OUTPUT REPORT HEADING 7" xfId="42054"/>
    <cellStyle name="OUTPUT REPORT HEADING 8" xfId="42222"/>
    <cellStyle name="OUTPUT REPORT HEADING 9" xfId="42172"/>
    <cellStyle name="Output Report Heading_1. Rcon FEEL vs Trial (Domestic on BS)" xfId="2092"/>
    <cellStyle name="OUTPUT REPORT TITLE" xfId="2093"/>
    <cellStyle name="OUTPUT REPORT TITLE 10" xfId="42331"/>
    <cellStyle name="Output Report Title 2" xfId="2094"/>
    <cellStyle name="Output Report Title 2 2" xfId="33252"/>
    <cellStyle name="Output Report Title 2 3" xfId="2807"/>
    <cellStyle name="OUTPUT REPORT TITLE 3" xfId="33253"/>
    <cellStyle name="OUTPUT REPORT TITLE 4" xfId="2806"/>
    <cellStyle name="OUTPUT REPORT TITLE 5" xfId="42087"/>
    <cellStyle name="OUTPUT REPORT TITLE 6" xfId="42009"/>
    <cellStyle name="OUTPUT REPORT TITLE 7" xfId="42056"/>
    <cellStyle name="OUTPUT REPORT TITLE 8" xfId="42090"/>
    <cellStyle name="OUTPUT REPORT TITLE 9" xfId="42323"/>
    <cellStyle name="Output Report Title_1. Rcon FEEL vs Trial (Domestic on BS)" xfId="2095"/>
    <cellStyle name="p/n" xfId="664"/>
    <cellStyle name="p/n 10" xfId="33254"/>
    <cellStyle name="p/n 11" xfId="33255"/>
    <cellStyle name="p/n 12" xfId="33256"/>
    <cellStyle name="p/n 13" xfId="33257"/>
    <cellStyle name="p/n 14" xfId="33258"/>
    <cellStyle name="p/n 15" xfId="33259"/>
    <cellStyle name="p/n 16" xfId="33260"/>
    <cellStyle name="p/n 17" xfId="33261"/>
    <cellStyle name="p/n 18" xfId="33262"/>
    <cellStyle name="p/n 19" xfId="33263"/>
    <cellStyle name="p/n 2" xfId="2808"/>
    <cellStyle name="p/n 2 10" xfId="33264"/>
    <cellStyle name="p/n 2 11" xfId="33265"/>
    <cellStyle name="p/n 2 12" xfId="33266"/>
    <cellStyle name="p/n 2 13" xfId="33267"/>
    <cellStyle name="p/n 2 14" xfId="33268"/>
    <cellStyle name="p/n 2 15" xfId="33269"/>
    <cellStyle name="p/n 2 16" xfId="33270"/>
    <cellStyle name="p/n 2 17" xfId="33271"/>
    <cellStyle name="p/n 2 18" xfId="33272"/>
    <cellStyle name="p/n 2 19" xfId="33273"/>
    <cellStyle name="p/n 2 2" xfId="33274"/>
    <cellStyle name="p/n 2 2 10" xfId="33275"/>
    <cellStyle name="p/n 2 2 11" xfId="33276"/>
    <cellStyle name="p/n 2 2 12" xfId="33277"/>
    <cellStyle name="p/n 2 2 13" xfId="33278"/>
    <cellStyle name="p/n 2 2 14" xfId="33279"/>
    <cellStyle name="p/n 2 2 15" xfId="33280"/>
    <cellStyle name="p/n 2 2 16" xfId="33281"/>
    <cellStyle name="p/n 2 2 17" xfId="33282"/>
    <cellStyle name="p/n 2 2 18" xfId="33283"/>
    <cellStyle name="p/n 2 2 19" xfId="33284"/>
    <cellStyle name="p/n 2 2 2" xfId="33285"/>
    <cellStyle name="p/n 2 2 2 10" xfId="33286"/>
    <cellStyle name="p/n 2 2 2 11" xfId="33287"/>
    <cellStyle name="p/n 2 2 2 12" xfId="33288"/>
    <cellStyle name="p/n 2 2 2 13" xfId="33289"/>
    <cellStyle name="p/n 2 2 2 14" xfId="33290"/>
    <cellStyle name="p/n 2 2 2 15" xfId="33291"/>
    <cellStyle name="p/n 2 2 2 16" xfId="33292"/>
    <cellStyle name="p/n 2 2 2 17" xfId="33293"/>
    <cellStyle name="p/n 2 2 2 18" xfId="33294"/>
    <cellStyle name="p/n 2 2 2 19" xfId="33295"/>
    <cellStyle name="p/n 2 2 2 2" xfId="33296"/>
    <cellStyle name="p/n 2 2 2 2 10" xfId="33297"/>
    <cellStyle name="p/n 2 2 2 2 11" xfId="33298"/>
    <cellStyle name="p/n 2 2 2 2 12" xfId="33299"/>
    <cellStyle name="p/n 2 2 2 2 13" xfId="33300"/>
    <cellStyle name="p/n 2 2 2 2 14" xfId="33301"/>
    <cellStyle name="p/n 2 2 2 2 15" xfId="33302"/>
    <cellStyle name="p/n 2 2 2 2 16" xfId="33303"/>
    <cellStyle name="p/n 2 2 2 2 17" xfId="33304"/>
    <cellStyle name="p/n 2 2 2 2 18" xfId="33305"/>
    <cellStyle name="p/n 2 2 2 2 19" xfId="33306"/>
    <cellStyle name="p/n 2 2 2 2 2" xfId="33307"/>
    <cellStyle name="p/n 2 2 2 2 20" xfId="33308"/>
    <cellStyle name="p/n 2 2 2 2 21" xfId="33309"/>
    <cellStyle name="p/n 2 2 2 2 22" xfId="33310"/>
    <cellStyle name="p/n 2 2 2 2 23" xfId="33311"/>
    <cellStyle name="p/n 2 2 2 2 24" xfId="33312"/>
    <cellStyle name="p/n 2 2 2 2 25" xfId="33313"/>
    <cellStyle name="p/n 2 2 2 2 26" xfId="33314"/>
    <cellStyle name="p/n 2 2 2 2 3" xfId="33315"/>
    <cellStyle name="p/n 2 2 2 2 4" xfId="33316"/>
    <cellStyle name="p/n 2 2 2 2 5" xfId="33317"/>
    <cellStyle name="p/n 2 2 2 2 6" xfId="33318"/>
    <cellStyle name="p/n 2 2 2 2 7" xfId="33319"/>
    <cellStyle name="p/n 2 2 2 2 8" xfId="33320"/>
    <cellStyle name="p/n 2 2 2 2 9" xfId="33321"/>
    <cellStyle name="p/n 2 2 2 20" xfId="33322"/>
    <cellStyle name="p/n 2 2 2 21" xfId="33323"/>
    <cellStyle name="p/n 2 2 2 22" xfId="33324"/>
    <cellStyle name="p/n 2 2 2 23" xfId="33325"/>
    <cellStyle name="p/n 2 2 2 24" xfId="33326"/>
    <cellStyle name="p/n 2 2 2 25" xfId="33327"/>
    <cellStyle name="p/n 2 2 2 26" xfId="33328"/>
    <cellStyle name="p/n 2 2 2 27" xfId="33329"/>
    <cellStyle name="p/n 2 2 2 3" xfId="33330"/>
    <cellStyle name="p/n 2 2 2 4" xfId="33331"/>
    <cellStyle name="p/n 2 2 2 5" xfId="33332"/>
    <cellStyle name="p/n 2 2 2 6" xfId="33333"/>
    <cellStyle name="p/n 2 2 2 7" xfId="33334"/>
    <cellStyle name="p/n 2 2 2 8" xfId="33335"/>
    <cellStyle name="p/n 2 2 2 9" xfId="33336"/>
    <cellStyle name="p/n 2 2 20" xfId="33337"/>
    <cellStyle name="p/n 2 2 21" xfId="33338"/>
    <cellStyle name="p/n 2 2 22" xfId="33339"/>
    <cellStyle name="p/n 2 2 23" xfId="33340"/>
    <cellStyle name="p/n 2 2 24" xfId="33341"/>
    <cellStyle name="p/n 2 2 25" xfId="33342"/>
    <cellStyle name="p/n 2 2 26" xfId="33343"/>
    <cellStyle name="p/n 2 2 27" xfId="33344"/>
    <cellStyle name="p/n 2 2 28" xfId="33345"/>
    <cellStyle name="p/n 2 2 29" xfId="33346"/>
    <cellStyle name="p/n 2 2 3" xfId="33347"/>
    <cellStyle name="p/n 2 2 30" xfId="33348"/>
    <cellStyle name="p/n 2 2 31" xfId="33349"/>
    <cellStyle name="p/n 2 2 32" xfId="33350"/>
    <cellStyle name="p/n 2 2 33" xfId="33351"/>
    <cellStyle name="p/n 2 2 34" xfId="33352"/>
    <cellStyle name="p/n 2 2 35" xfId="33353"/>
    <cellStyle name="p/n 2 2 36" xfId="33354"/>
    <cellStyle name="p/n 2 2 37" xfId="33355"/>
    <cellStyle name="p/n 2 2 4" xfId="33356"/>
    <cellStyle name="p/n 2 2 5" xfId="33357"/>
    <cellStyle name="p/n 2 2 6" xfId="33358"/>
    <cellStyle name="p/n 2 2 7" xfId="33359"/>
    <cellStyle name="p/n 2 2 8" xfId="33360"/>
    <cellStyle name="p/n 2 2 9" xfId="33361"/>
    <cellStyle name="p/n 2 20" xfId="33362"/>
    <cellStyle name="p/n 2 21" xfId="33363"/>
    <cellStyle name="p/n 2 22" xfId="33364"/>
    <cellStyle name="p/n 2 23" xfId="33365"/>
    <cellStyle name="p/n 2 24" xfId="33366"/>
    <cellStyle name="p/n 2 25" xfId="33367"/>
    <cellStyle name="p/n 2 26" xfId="33368"/>
    <cellStyle name="p/n 2 27" xfId="33369"/>
    <cellStyle name="p/n 2 28" xfId="33370"/>
    <cellStyle name="p/n 2 29" xfId="33371"/>
    <cellStyle name="p/n 2 3" xfId="33372"/>
    <cellStyle name="p/n 2 3 10" xfId="33373"/>
    <cellStyle name="p/n 2 3 11" xfId="33374"/>
    <cellStyle name="p/n 2 3 12" xfId="33375"/>
    <cellStyle name="p/n 2 3 13" xfId="33376"/>
    <cellStyle name="p/n 2 3 2" xfId="33377"/>
    <cellStyle name="p/n 2 3 2 10" xfId="33378"/>
    <cellStyle name="p/n 2 3 2 11" xfId="33379"/>
    <cellStyle name="p/n 2 3 2 12" xfId="33380"/>
    <cellStyle name="p/n 2 3 2 13" xfId="33381"/>
    <cellStyle name="p/n 2 3 2 2" xfId="33382"/>
    <cellStyle name="p/n 2 3 2 3" xfId="33383"/>
    <cellStyle name="p/n 2 3 2 4" xfId="33384"/>
    <cellStyle name="p/n 2 3 2 5" xfId="33385"/>
    <cellStyle name="p/n 2 3 2 6" xfId="33386"/>
    <cellStyle name="p/n 2 3 2 7" xfId="33387"/>
    <cellStyle name="p/n 2 3 2 8" xfId="33388"/>
    <cellStyle name="p/n 2 3 2 9" xfId="33389"/>
    <cellStyle name="p/n 2 3 3" xfId="33390"/>
    <cellStyle name="p/n 2 3 4" xfId="33391"/>
    <cellStyle name="p/n 2 3 5" xfId="33392"/>
    <cellStyle name="p/n 2 3 6" xfId="33393"/>
    <cellStyle name="p/n 2 3 7" xfId="33394"/>
    <cellStyle name="p/n 2 3 8" xfId="33395"/>
    <cellStyle name="p/n 2 3 9" xfId="33396"/>
    <cellStyle name="p/n 2 30" xfId="33397"/>
    <cellStyle name="p/n 2 31" xfId="33398"/>
    <cellStyle name="p/n 2 32" xfId="33399"/>
    <cellStyle name="p/n 2 33" xfId="33400"/>
    <cellStyle name="p/n 2 34" xfId="33401"/>
    <cellStyle name="p/n 2 35" xfId="33402"/>
    <cellStyle name="p/n 2 36" xfId="33403"/>
    <cellStyle name="p/n 2 37" xfId="33404"/>
    <cellStyle name="p/n 2 4" xfId="33405"/>
    <cellStyle name="p/n 2 5" xfId="33406"/>
    <cellStyle name="p/n 2 6" xfId="33407"/>
    <cellStyle name="p/n 2 7" xfId="33408"/>
    <cellStyle name="p/n 2 8" xfId="33409"/>
    <cellStyle name="p/n 2 9" xfId="33410"/>
    <cellStyle name="p/n 20" xfId="33411"/>
    <cellStyle name="p/n 21" xfId="33412"/>
    <cellStyle name="p/n 22" xfId="33413"/>
    <cellStyle name="p/n 23" xfId="33414"/>
    <cellStyle name="p/n 24" xfId="33415"/>
    <cellStyle name="p/n 24 10" xfId="33416"/>
    <cellStyle name="p/n 24 11" xfId="33417"/>
    <cellStyle name="p/n 24 12" xfId="33418"/>
    <cellStyle name="p/n 24 13" xfId="33419"/>
    <cellStyle name="p/n 24 14" xfId="33420"/>
    <cellStyle name="p/n 24 15" xfId="33421"/>
    <cellStyle name="p/n 24 16" xfId="33422"/>
    <cellStyle name="p/n 24 17" xfId="33423"/>
    <cellStyle name="p/n 24 18" xfId="33424"/>
    <cellStyle name="p/n 24 19" xfId="33425"/>
    <cellStyle name="p/n 24 2" xfId="33426"/>
    <cellStyle name="p/n 24 2 10" xfId="33427"/>
    <cellStyle name="p/n 24 2 11" xfId="33428"/>
    <cellStyle name="p/n 24 2 12" xfId="33429"/>
    <cellStyle name="p/n 24 2 13" xfId="33430"/>
    <cellStyle name="p/n 24 2 14" xfId="33431"/>
    <cellStyle name="p/n 24 2 15" xfId="33432"/>
    <cellStyle name="p/n 24 2 16" xfId="33433"/>
    <cellStyle name="p/n 24 2 17" xfId="33434"/>
    <cellStyle name="p/n 24 2 18" xfId="33435"/>
    <cellStyle name="p/n 24 2 19" xfId="33436"/>
    <cellStyle name="p/n 24 2 2" xfId="33437"/>
    <cellStyle name="p/n 24 2 20" xfId="33438"/>
    <cellStyle name="p/n 24 2 21" xfId="33439"/>
    <cellStyle name="p/n 24 2 22" xfId="33440"/>
    <cellStyle name="p/n 24 2 23" xfId="33441"/>
    <cellStyle name="p/n 24 2 24" xfId="33442"/>
    <cellStyle name="p/n 24 2 25" xfId="33443"/>
    <cellStyle name="p/n 24 2 26" xfId="33444"/>
    <cellStyle name="p/n 24 2 3" xfId="33445"/>
    <cellStyle name="p/n 24 2 4" xfId="33446"/>
    <cellStyle name="p/n 24 2 5" xfId="33447"/>
    <cellStyle name="p/n 24 2 6" xfId="33448"/>
    <cellStyle name="p/n 24 2 7" xfId="33449"/>
    <cellStyle name="p/n 24 2 8" xfId="33450"/>
    <cellStyle name="p/n 24 2 9" xfId="33451"/>
    <cellStyle name="p/n 24 20" xfId="33452"/>
    <cellStyle name="p/n 24 21" xfId="33453"/>
    <cellStyle name="p/n 24 22" xfId="33454"/>
    <cellStyle name="p/n 24 23" xfId="33455"/>
    <cellStyle name="p/n 24 24" xfId="33456"/>
    <cellStyle name="p/n 24 25" xfId="33457"/>
    <cellStyle name="p/n 24 26" xfId="33458"/>
    <cellStyle name="p/n 24 3" xfId="33459"/>
    <cellStyle name="p/n 24 4" xfId="33460"/>
    <cellStyle name="p/n 24 5" xfId="33461"/>
    <cellStyle name="p/n 24 6" xfId="33462"/>
    <cellStyle name="p/n 24 7" xfId="33463"/>
    <cellStyle name="p/n 24 8" xfId="33464"/>
    <cellStyle name="p/n 24 9" xfId="33465"/>
    <cellStyle name="p/n 25" xfId="33466"/>
    <cellStyle name="p/n 26" xfId="33467"/>
    <cellStyle name="p/n 27" xfId="33468"/>
    <cellStyle name="p/n 28" xfId="33469"/>
    <cellStyle name="p/n 29" xfId="33470"/>
    <cellStyle name="p/n 3" xfId="33471"/>
    <cellStyle name="p/n 30" xfId="33472"/>
    <cellStyle name="p/n 31" xfId="33473"/>
    <cellStyle name="p/n 32" xfId="33474"/>
    <cellStyle name="p/n 33" xfId="33475"/>
    <cellStyle name="p/n 34" xfId="33476"/>
    <cellStyle name="p/n 35" xfId="33477"/>
    <cellStyle name="p/n 35 10" xfId="33478"/>
    <cellStyle name="p/n 35 11" xfId="33479"/>
    <cellStyle name="p/n 35 12" xfId="33480"/>
    <cellStyle name="p/n 35 13" xfId="33481"/>
    <cellStyle name="p/n 35 14" xfId="33482"/>
    <cellStyle name="p/n 35 15" xfId="33483"/>
    <cellStyle name="p/n 35 16" xfId="33484"/>
    <cellStyle name="p/n 35 17" xfId="33485"/>
    <cellStyle name="p/n 35 18" xfId="33486"/>
    <cellStyle name="p/n 35 19" xfId="33487"/>
    <cellStyle name="p/n 35 2" xfId="33488"/>
    <cellStyle name="p/n 35 20" xfId="33489"/>
    <cellStyle name="p/n 35 21" xfId="33490"/>
    <cellStyle name="p/n 35 22" xfId="33491"/>
    <cellStyle name="p/n 35 23" xfId="33492"/>
    <cellStyle name="p/n 35 24" xfId="33493"/>
    <cellStyle name="p/n 35 25" xfId="33494"/>
    <cellStyle name="p/n 35 26" xfId="33495"/>
    <cellStyle name="p/n 35 3" xfId="33496"/>
    <cellStyle name="p/n 35 4" xfId="33497"/>
    <cellStyle name="p/n 35 5" xfId="33498"/>
    <cellStyle name="p/n 35 6" xfId="33499"/>
    <cellStyle name="p/n 35 7" xfId="33500"/>
    <cellStyle name="p/n 35 8" xfId="33501"/>
    <cellStyle name="p/n 35 9" xfId="33502"/>
    <cellStyle name="p/n 36" xfId="33503"/>
    <cellStyle name="p/n 37" xfId="33504"/>
    <cellStyle name="p/n 38" xfId="33505"/>
    <cellStyle name="p/n 39" xfId="33506"/>
    <cellStyle name="p/n 4" xfId="33507"/>
    <cellStyle name="p/n 40" xfId="33508"/>
    <cellStyle name="p/n 41" xfId="33509"/>
    <cellStyle name="p/n 42" xfId="33510"/>
    <cellStyle name="p/n 43" xfId="33511"/>
    <cellStyle name="p/n 44" xfId="33512"/>
    <cellStyle name="p/n 45" xfId="33513"/>
    <cellStyle name="p/n 46" xfId="33514"/>
    <cellStyle name="p/n 47" xfId="33515"/>
    <cellStyle name="p/n 48" xfId="33516"/>
    <cellStyle name="p/n 49" xfId="33517"/>
    <cellStyle name="p/n 5" xfId="33518"/>
    <cellStyle name="p/n 50" xfId="33519"/>
    <cellStyle name="p/n 51" xfId="33520"/>
    <cellStyle name="p/n 52" xfId="33521"/>
    <cellStyle name="p/n 53" xfId="33522"/>
    <cellStyle name="p/n 54" xfId="33523"/>
    <cellStyle name="p/n 55" xfId="33524"/>
    <cellStyle name="p/n 56" xfId="33525"/>
    <cellStyle name="p/n 57" xfId="33526"/>
    <cellStyle name="p/n 58" xfId="33527"/>
    <cellStyle name="p/n 59" xfId="33528"/>
    <cellStyle name="p/n 6" xfId="33529"/>
    <cellStyle name="p/n 60" xfId="33530"/>
    <cellStyle name="p/n 61" xfId="33531"/>
    <cellStyle name="p/n 62" xfId="33532"/>
    <cellStyle name="p/n 63" xfId="33533"/>
    <cellStyle name="p/n 64" xfId="33534"/>
    <cellStyle name="p/n 65" xfId="33535"/>
    <cellStyle name="p/n 7" xfId="33536"/>
    <cellStyle name="p/n 8" xfId="33537"/>
    <cellStyle name="p/n 8 2" xfId="33538"/>
    <cellStyle name="p/n 9" xfId="33539"/>
    <cellStyle name="p/n_BOD Accounts (Standalone) Mar 2011 final for signing" xfId="33540"/>
    <cellStyle name="Percent" xfId="320" builtinId="5"/>
    <cellStyle name="Percent (0)" xfId="2096"/>
    <cellStyle name="Percent (0) 10" xfId="33541"/>
    <cellStyle name="Percent (0) 10 2" xfId="33542"/>
    <cellStyle name="Percent (0) 11" xfId="33543"/>
    <cellStyle name="Percent (0) 11 2" xfId="33544"/>
    <cellStyle name="Percent (0) 12" xfId="33545"/>
    <cellStyle name="Percent (0) 12 2" xfId="33546"/>
    <cellStyle name="Percent (0) 13" xfId="33547"/>
    <cellStyle name="Percent (0) 2" xfId="2495"/>
    <cellStyle name="Percent (0) 2 2" xfId="33548"/>
    <cellStyle name="Percent (0) 3" xfId="33549"/>
    <cellStyle name="Percent (0) 3 2" xfId="33550"/>
    <cellStyle name="Percent (0) 4" xfId="33551"/>
    <cellStyle name="Percent (0) 4 2" xfId="33552"/>
    <cellStyle name="Percent (0) 5" xfId="33553"/>
    <cellStyle name="Percent (0) 5 2" xfId="33554"/>
    <cellStyle name="Percent (0) 6" xfId="33555"/>
    <cellStyle name="Percent (0) 6 2" xfId="33556"/>
    <cellStyle name="Percent (0) 7" xfId="33557"/>
    <cellStyle name="Percent (0) 7 2" xfId="33558"/>
    <cellStyle name="Percent (0) 8" xfId="33559"/>
    <cellStyle name="Percent (0) 8 2" xfId="33560"/>
    <cellStyle name="Percent (0) 9" xfId="33561"/>
    <cellStyle name="Percent (0) 9 2" xfId="33562"/>
    <cellStyle name="Percent [0]" xfId="2097"/>
    <cellStyle name="Percent [0] 2" xfId="46829"/>
    <cellStyle name="Percent [00]" xfId="2098"/>
    <cellStyle name="Percent [00] 2" xfId="46830"/>
    <cellStyle name="Percent [2]" xfId="321"/>
    <cellStyle name="Percent [2] 10" xfId="33563"/>
    <cellStyle name="Percent [2] 10 2" xfId="33564"/>
    <cellStyle name="Percent [2] 11" xfId="33565"/>
    <cellStyle name="Percent [2] 11 2" xfId="33566"/>
    <cellStyle name="Percent [2] 12" xfId="33567"/>
    <cellStyle name="Percent [2] 12 2" xfId="33568"/>
    <cellStyle name="Percent [2] 13" xfId="33569"/>
    <cellStyle name="Percent [2] 14" xfId="46831"/>
    <cellStyle name="Percent [2] 15" xfId="46832"/>
    <cellStyle name="Percent [2] 16" xfId="46833"/>
    <cellStyle name="Percent [2] 17" xfId="46834"/>
    <cellStyle name="Percent [2] 18" xfId="46835"/>
    <cellStyle name="Percent [2] 19" xfId="46836"/>
    <cellStyle name="Percent [2] 2" xfId="322"/>
    <cellStyle name="Percent [2] 2 2" xfId="2099"/>
    <cellStyle name="Percent [2] 2 3" xfId="2100"/>
    <cellStyle name="Percent [2] 20" xfId="46837"/>
    <cellStyle name="Percent [2] 21" xfId="46838"/>
    <cellStyle name="Percent [2] 3" xfId="665"/>
    <cellStyle name="Percent [2] 3 2" xfId="33570"/>
    <cellStyle name="Percent [2] 3 3" xfId="48385"/>
    <cellStyle name="Percent [2] 4" xfId="666"/>
    <cellStyle name="Percent [2] 4 2" xfId="33571"/>
    <cellStyle name="Percent [2] 5" xfId="667"/>
    <cellStyle name="Percent [2] 5 2" xfId="33572"/>
    <cellStyle name="Percent [2] 6" xfId="668"/>
    <cellStyle name="Percent [2] 6 2" xfId="33573"/>
    <cellStyle name="Percent [2] 7" xfId="33574"/>
    <cellStyle name="Percent [2] 7 2" xfId="33575"/>
    <cellStyle name="Percent [2] 8" xfId="33576"/>
    <cellStyle name="Percent [2] 8 2" xfId="33577"/>
    <cellStyle name="Percent [2] 9" xfId="33578"/>
    <cellStyle name="Percent [2] 9 2" xfId="33579"/>
    <cellStyle name="Percent [2]_Book1sarah" xfId="46839"/>
    <cellStyle name="Percent 10" xfId="2101"/>
    <cellStyle name="Percent 10 2" xfId="2102"/>
    <cellStyle name="Percent 10 2 2" xfId="2103"/>
    <cellStyle name="Percent 10 2 2 2" xfId="33581"/>
    <cellStyle name="Percent 10 2 2 2 2" xfId="46843"/>
    <cellStyle name="Percent 10 2 2 3" xfId="46842"/>
    <cellStyle name="Percent 10 2 3" xfId="2104"/>
    <cellStyle name="Percent 10 2 3 2" xfId="46844"/>
    <cellStyle name="Percent 10 2 4" xfId="2105"/>
    <cellStyle name="Percent 10 2 4 2" xfId="46845"/>
    <cellStyle name="Percent 10 2 5" xfId="2106"/>
    <cellStyle name="Percent 10 2 6" xfId="33580"/>
    <cellStyle name="Percent 10 2 7" xfId="46841"/>
    <cellStyle name="Percent 10 3" xfId="2107"/>
    <cellStyle name="Percent 10 3 2" xfId="33583"/>
    <cellStyle name="Percent 10 3 2 2" xfId="46848"/>
    <cellStyle name="Percent 10 3 2 3" xfId="46847"/>
    <cellStyle name="Percent 10 3 3" xfId="33582"/>
    <cellStyle name="Percent 10 3 3 2" xfId="46849"/>
    <cellStyle name="Percent 10 3 4" xfId="46850"/>
    <cellStyle name="Percent 10 3 5" xfId="46846"/>
    <cellStyle name="Percent 10 4" xfId="2108"/>
    <cellStyle name="Percent 10 4 2" xfId="33585"/>
    <cellStyle name="Percent 10 4 3" xfId="33584"/>
    <cellStyle name="Percent 10 4 4" xfId="46851"/>
    <cellStyle name="Percent 10 5" xfId="2109"/>
    <cellStyle name="Percent 10 5 2" xfId="33586"/>
    <cellStyle name="Percent 10 5 3" xfId="46852"/>
    <cellStyle name="Percent 10 6" xfId="2110"/>
    <cellStyle name="Percent 10 6 2" xfId="46853"/>
    <cellStyle name="Percent 10 7" xfId="2111"/>
    <cellStyle name="Percent 10 8" xfId="2810"/>
    <cellStyle name="Percent 10 9" xfId="46840"/>
    <cellStyle name="Percent 11" xfId="2112"/>
    <cellStyle name="Percent 11 10" xfId="42434"/>
    <cellStyle name="Percent 11 11" xfId="42530"/>
    <cellStyle name="Percent 11 12" xfId="46854"/>
    <cellStyle name="Percent 11 2" xfId="2113"/>
    <cellStyle name="Percent 11 2 2" xfId="2114"/>
    <cellStyle name="Percent 11 2 2 2" xfId="33587"/>
    <cellStyle name="Percent 11 2 3" xfId="2115"/>
    <cellStyle name="Percent 11 2 3 2" xfId="33588"/>
    <cellStyle name="Percent 11 2 4" xfId="2116"/>
    <cellStyle name="Percent 11 2 5" xfId="2117"/>
    <cellStyle name="Percent 11 2 6" xfId="42205"/>
    <cellStyle name="Percent 11 2 7" xfId="48493"/>
    <cellStyle name="Percent 11 2 8" xfId="49675"/>
    <cellStyle name="Percent 11 3" xfId="2118"/>
    <cellStyle name="Percent 11 3 2" xfId="33589"/>
    <cellStyle name="Percent 11 3 3" xfId="42237"/>
    <cellStyle name="Percent 11 3 4" xfId="42448"/>
    <cellStyle name="Percent 11 3 5" xfId="42540"/>
    <cellStyle name="Percent 11 4" xfId="2119"/>
    <cellStyle name="Percent 11 4 2" xfId="42258"/>
    <cellStyle name="Percent 11 4 3" xfId="42467"/>
    <cellStyle name="Percent 11 4 4" xfId="42559"/>
    <cellStyle name="Percent 11 5" xfId="2120"/>
    <cellStyle name="Percent 11 5 2" xfId="42299"/>
    <cellStyle name="Percent 11 5 3" xfId="42499"/>
    <cellStyle name="Percent 11 5 4" xfId="42588"/>
    <cellStyle name="Percent 11 6" xfId="2121"/>
    <cellStyle name="Percent 11 7" xfId="2122"/>
    <cellStyle name="Percent 11 8" xfId="2811"/>
    <cellStyle name="Percent 11 9" xfId="42204"/>
    <cellStyle name="Percent 12" xfId="2123"/>
    <cellStyle name="Percent 12 2" xfId="2124"/>
    <cellStyle name="Percent 12 2 2" xfId="2125"/>
    <cellStyle name="Percent 12 2 3" xfId="2126"/>
    <cellStyle name="Percent 12 2 4" xfId="2127"/>
    <cellStyle name="Percent 12 2 5" xfId="2128"/>
    <cellStyle name="Percent 12 2 6" xfId="33590"/>
    <cellStyle name="Percent 12 3" xfId="2129"/>
    <cellStyle name="Percent 12 4" xfId="2130"/>
    <cellStyle name="Percent 12 5" xfId="2131"/>
    <cellStyle name="Percent 12 6" xfId="2132"/>
    <cellStyle name="Percent 12 7" xfId="2133"/>
    <cellStyle name="Percent 12 8" xfId="2812"/>
    <cellStyle name="Percent 12 9" xfId="42206"/>
    <cellStyle name="Percent 13" xfId="2134"/>
    <cellStyle name="Percent 13 10" xfId="46855"/>
    <cellStyle name="Percent 13 2" xfId="2135"/>
    <cellStyle name="Percent 13 2 2" xfId="2136"/>
    <cellStyle name="Percent 13 2 3" xfId="2137"/>
    <cellStyle name="Percent 13 2 4" xfId="2138"/>
    <cellStyle name="Percent 13 2 5" xfId="2139"/>
    <cellStyle name="Percent 13 2 6" xfId="33591"/>
    <cellStyle name="Percent 13 3" xfId="2140"/>
    <cellStyle name="Percent 13 4" xfId="2141"/>
    <cellStyle name="Percent 13 5" xfId="2142"/>
    <cellStyle name="Percent 13 6" xfId="2143"/>
    <cellStyle name="Percent 13 7" xfId="2144"/>
    <cellStyle name="Percent 13 8" xfId="2813"/>
    <cellStyle name="Percent 13 9" xfId="42207"/>
    <cellStyle name="Percent 14" xfId="2145"/>
    <cellStyle name="Percent 14 10" xfId="46856"/>
    <cellStyle name="Percent 14 2" xfId="2146"/>
    <cellStyle name="Percent 14 2 2" xfId="2147"/>
    <cellStyle name="Percent 14 2 3" xfId="2148"/>
    <cellStyle name="Percent 14 2 4" xfId="2149"/>
    <cellStyle name="Percent 14 2 5" xfId="2150"/>
    <cellStyle name="Percent 14 2 6" xfId="33592"/>
    <cellStyle name="Percent 14 3" xfId="2151"/>
    <cellStyle name="Percent 14 4" xfId="2152"/>
    <cellStyle name="Percent 14 5" xfId="2153"/>
    <cellStyle name="Percent 14 6" xfId="2154"/>
    <cellStyle name="Percent 14 7" xfId="2155"/>
    <cellStyle name="Percent 14 8" xfId="2814"/>
    <cellStyle name="Percent 14 9" xfId="42208"/>
    <cellStyle name="Percent 15" xfId="2156"/>
    <cellStyle name="Percent 15 2" xfId="2157"/>
    <cellStyle name="Percent 15 2 10" xfId="36901"/>
    <cellStyle name="Percent 15 2 2" xfId="2158"/>
    <cellStyle name="Percent 15 2 3" xfId="2159"/>
    <cellStyle name="Percent 15 2 4" xfId="33594"/>
    <cellStyle name="Percent 15 2 4 2" xfId="36705"/>
    <cellStyle name="Percent 15 2 5" xfId="37375"/>
    <cellStyle name="Percent 15 2 6" xfId="37987"/>
    <cellStyle name="Percent 15 2 7" xfId="36877"/>
    <cellStyle name="Percent 15 2 8" xfId="38673"/>
    <cellStyle name="Percent 15 2 9" xfId="36417"/>
    <cellStyle name="Percent 15 3" xfId="2160"/>
    <cellStyle name="Percent 15 3 2" xfId="33596"/>
    <cellStyle name="Percent 15 3 2 2" xfId="33597"/>
    <cellStyle name="Percent 15 3 2 2 2" xfId="33598"/>
    <cellStyle name="Percent 15 3 3" xfId="33595"/>
    <cellStyle name="Percent 15 4" xfId="2161"/>
    <cellStyle name="Percent 15 5" xfId="2162"/>
    <cellStyle name="Percent 15 6" xfId="2163"/>
    <cellStyle name="Percent 15 7" xfId="2164"/>
    <cellStyle name="Percent 15 8" xfId="33593"/>
    <cellStyle name="Percent 15 9" xfId="42209"/>
    <cellStyle name="Percent 16" xfId="2165"/>
    <cellStyle name="Percent 16 10" xfId="46857"/>
    <cellStyle name="Percent 16 2" xfId="2166"/>
    <cellStyle name="Percent 16 2 2" xfId="2167"/>
    <cellStyle name="Percent 16 2 3" xfId="2168"/>
    <cellStyle name="Percent 16 2 4" xfId="2169"/>
    <cellStyle name="Percent 16 2 5" xfId="2170"/>
    <cellStyle name="Percent 16 3" xfId="2171"/>
    <cellStyle name="Percent 16 4" xfId="2172"/>
    <cellStyle name="Percent 16 5" xfId="2173"/>
    <cellStyle name="Percent 16 6" xfId="2174"/>
    <cellStyle name="Percent 16 7" xfId="2175"/>
    <cellStyle name="Percent 16 8" xfId="33599"/>
    <cellStyle name="Percent 16 9" xfId="42210"/>
    <cellStyle name="Percent 17" xfId="2176"/>
    <cellStyle name="Percent 17 10" xfId="38024"/>
    <cellStyle name="Percent 17 11" xfId="40326"/>
    <cellStyle name="Percent 17 12" xfId="42211"/>
    <cellStyle name="Percent 17 2" xfId="2177"/>
    <cellStyle name="Percent 17 3" xfId="2178"/>
    <cellStyle name="Percent 17 4" xfId="2179"/>
    <cellStyle name="Percent 17 5" xfId="2180"/>
    <cellStyle name="Percent 17 5 2" xfId="36654"/>
    <cellStyle name="Percent 17 6" xfId="33600"/>
    <cellStyle name="Percent 17 6 2" xfId="37530"/>
    <cellStyle name="Percent 17 7" xfId="38044"/>
    <cellStyle name="Percent 17 8" xfId="36988"/>
    <cellStyle name="Percent 17 9" xfId="36782"/>
    <cellStyle name="Percent 18" xfId="2181"/>
    <cellStyle name="Percent 18 10" xfId="36878"/>
    <cellStyle name="Percent 18 11" xfId="39304"/>
    <cellStyle name="Percent 18 12" xfId="42212"/>
    <cellStyle name="Percent 18 2" xfId="2182"/>
    <cellStyle name="Percent 18 3" xfId="2183"/>
    <cellStyle name="Percent 18 4" xfId="2184"/>
    <cellStyle name="Percent 18 5" xfId="2185"/>
    <cellStyle name="Percent 18 5 2" xfId="36637"/>
    <cellStyle name="Percent 18 6" xfId="33601"/>
    <cellStyle name="Percent 18 6 2" xfId="37010"/>
    <cellStyle name="Percent 18 7" xfId="38049"/>
    <cellStyle name="Percent 18 8" xfId="36668"/>
    <cellStyle name="Percent 18 9" xfId="38370"/>
    <cellStyle name="Percent 19" xfId="2186"/>
    <cellStyle name="Percent 19 2" xfId="2187"/>
    <cellStyle name="Percent 19 3" xfId="33602"/>
    <cellStyle name="Percent 19 4" xfId="42213"/>
    <cellStyle name="Percent 2" xfId="323"/>
    <cellStyle name="Percent 2 10" xfId="2188"/>
    <cellStyle name="Percent 2 10 2" xfId="42608"/>
    <cellStyle name="Percent 2 10 3" xfId="46859"/>
    <cellStyle name="Percent 2 10 4" xfId="48610"/>
    <cellStyle name="Percent 2 11" xfId="2189"/>
    <cellStyle name="Percent 2 11 2" xfId="33603"/>
    <cellStyle name="Percent 2 12" xfId="2190"/>
    <cellStyle name="Percent 2 13" xfId="2191"/>
    <cellStyle name="Percent 2 13 2" xfId="47703"/>
    <cellStyle name="Percent 2 13 3" xfId="46860"/>
    <cellStyle name="Percent 2 14" xfId="2192"/>
    <cellStyle name="Percent 2 14 2" xfId="47704"/>
    <cellStyle name="Percent 2 14 3" xfId="46861"/>
    <cellStyle name="Percent 2 15" xfId="2193"/>
    <cellStyle name="Percent 2 15 2" xfId="47705"/>
    <cellStyle name="Percent 2 15 3" xfId="46862"/>
    <cellStyle name="Percent 2 16" xfId="2194"/>
    <cellStyle name="Percent 2 16 2" xfId="47706"/>
    <cellStyle name="Percent 2 16 3" xfId="46863"/>
    <cellStyle name="Percent 2 17" xfId="2195"/>
    <cellStyle name="Percent 2 17 2" xfId="47707"/>
    <cellStyle name="Percent 2 17 3" xfId="46864"/>
    <cellStyle name="Percent 2 18" xfId="2196"/>
    <cellStyle name="Percent 2 18 2" xfId="46866"/>
    <cellStyle name="Percent 2 18 3" xfId="47708"/>
    <cellStyle name="Percent 2 18 4" xfId="46865"/>
    <cellStyle name="Percent 2 19" xfId="2197"/>
    <cellStyle name="Percent 2 19 2" xfId="33604"/>
    <cellStyle name="Percent 2 2" xfId="324"/>
    <cellStyle name="Percent 2 2 10" xfId="37161"/>
    <cellStyle name="Percent 2 2 10 2" xfId="47709"/>
    <cellStyle name="Percent 2 2 10 3" xfId="46867"/>
    <cellStyle name="Percent 2 2 11" xfId="37126"/>
    <cellStyle name="Percent 2 2 11 2" xfId="47710"/>
    <cellStyle name="Percent 2 2 11 3" xfId="46868"/>
    <cellStyle name="Percent 2 2 12" xfId="36781"/>
    <cellStyle name="Percent 2 2 12 2" xfId="47711"/>
    <cellStyle name="Percent 2 2 12 3" xfId="46869"/>
    <cellStyle name="Percent 2 2 13" xfId="46870"/>
    <cellStyle name="Percent 2 2 13 2" xfId="47712"/>
    <cellStyle name="Percent 2 2 14" xfId="46871"/>
    <cellStyle name="Percent 2 2 14 2" xfId="47764"/>
    <cellStyle name="Percent 2 2 15" xfId="46872"/>
    <cellStyle name="Percent 2 2 16" xfId="46873"/>
    <cellStyle name="Percent 2 2 17" xfId="46874"/>
    <cellStyle name="Percent 2 2 18" xfId="46875"/>
    <cellStyle name="Percent 2 2 19" xfId="46876"/>
    <cellStyle name="Percent 2 2 2" xfId="325"/>
    <cellStyle name="Percent 2 2 2 2" xfId="669"/>
    <cellStyle name="Percent 2 2 2 2 2" xfId="2498"/>
    <cellStyle name="Percent 2 2 2 2 2 2" xfId="33606"/>
    <cellStyle name="Percent 2 2 2 2 2 3" xfId="33607"/>
    <cellStyle name="Percent 2 2 2 2 2 4" xfId="33608"/>
    <cellStyle name="Percent 2 2 2 2 2 5" xfId="33605"/>
    <cellStyle name="Percent 2 2 2 2 2 6" xfId="46877"/>
    <cellStyle name="Percent 2 2 2 2 3" xfId="2497"/>
    <cellStyle name="Percent 2 2 2 2 3 2" xfId="33609"/>
    <cellStyle name="Percent 2 2 2 2 4" xfId="33610"/>
    <cellStyle name="Percent 2 2 2 2 5" xfId="33611"/>
    <cellStyle name="Percent 2 2 2 2 6" xfId="33612"/>
    <cellStyle name="Percent 2 2 2 3" xfId="670"/>
    <cellStyle name="Percent 2 2 2 3 2" xfId="2499"/>
    <cellStyle name="Percent 2 2 2 3 2 2" xfId="33613"/>
    <cellStyle name="Percent 2 2 2 3 3" xfId="33614"/>
    <cellStyle name="Percent 2 2 2 3 4" xfId="33615"/>
    <cellStyle name="Percent 2 2 2 4" xfId="671"/>
    <cellStyle name="Percent 2 2 2 4 2" xfId="33616"/>
    <cellStyle name="Percent 2 2 2 5" xfId="672"/>
    <cellStyle name="Percent 2 2 2 5 2" xfId="33617"/>
    <cellStyle name="Percent 2 2 2 6" xfId="2496"/>
    <cellStyle name="Percent 2 2 2 6 2" xfId="33618"/>
    <cellStyle name="Percent 2 2 2 6 3" xfId="46878"/>
    <cellStyle name="Percent 2 2 20" xfId="46879"/>
    <cellStyle name="Percent 2 2 21" xfId="46880"/>
    <cellStyle name="Percent 2 2 22" xfId="46881"/>
    <cellStyle name="Percent 2 2 23" xfId="46882"/>
    <cellStyle name="Percent 2 2 24" xfId="46883"/>
    <cellStyle name="Percent 2 2 25" xfId="46884"/>
    <cellStyle name="Percent 2 2 26" xfId="46885"/>
    <cellStyle name="Percent 2 2 27" xfId="46886"/>
    <cellStyle name="Percent 2 2 28" xfId="46887"/>
    <cellStyle name="Percent 2 2 29" xfId="46888"/>
    <cellStyle name="Percent 2 2 3" xfId="326"/>
    <cellStyle name="Percent 2 2 3 10" xfId="38996"/>
    <cellStyle name="Percent 2 2 3 2" xfId="673"/>
    <cellStyle name="Percent 2 2 3 2 2" xfId="33619"/>
    <cellStyle name="Percent 2 2 3 3" xfId="674"/>
    <cellStyle name="Percent 2 2 3 4" xfId="675"/>
    <cellStyle name="Percent 2 2 3 4 2" xfId="37099"/>
    <cellStyle name="Percent 2 2 3 5" xfId="676"/>
    <cellStyle name="Percent 2 2 3 5 2" xfId="36831"/>
    <cellStyle name="Percent 2 2 3 6" xfId="38357"/>
    <cellStyle name="Percent 2 2 3 6 2" xfId="46889"/>
    <cellStyle name="Percent 2 2 3 7" xfId="36571"/>
    <cellStyle name="Percent 2 2 3 8" xfId="39140"/>
    <cellStyle name="Percent 2 2 3 9" xfId="38989"/>
    <cellStyle name="Percent 2 2 30" xfId="46890"/>
    <cellStyle name="Percent 2 2 31" xfId="46891"/>
    <cellStyle name="Percent 2 2 32" xfId="46892"/>
    <cellStyle name="Percent 2 2 33" xfId="46893"/>
    <cellStyle name="Percent 2 2 34" xfId="46894"/>
    <cellStyle name="Percent 2 2 35" xfId="46895"/>
    <cellStyle name="Percent 2 2 36" xfId="46896"/>
    <cellStyle name="Percent 2 2 37" xfId="46897"/>
    <cellStyle name="Percent 2 2 38" xfId="46898"/>
    <cellStyle name="Percent 2 2 39" xfId="46899"/>
    <cellStyle name="Percent 2 2 4" xfId="677"/>
    <cellStyle name="Percent 2 2 4 2" xfId="33620"/>
    <cellStyle name="Percent 2 2 4 2 2" xfId="46900"/>
    <cellStyle name="Percent 2 2 4 2 3" xfId="48434"/>
    <cellStyle name="Percent 2 2 4 3" xfId="33621"/>
    <cellStyle name="Percent 2 2 4 4" xfId="33622"/>
    <cellStyle name="Percent 2 2 4 5" xfId="42089"/>
    <cellStyle name="Percent 2 2 40" xfId="46901"/>
    <cellStyle name="Percent 2 2 41" xfId="46902"/>
    <cellStyle name="Percent 2 2 42" xfId="46903"/>
    <cellStyle name="Percent 2 2 43" xfId="46904"/>
    <cellStyle name="Percent 2 2 44" xfId="46905"/>
    <cellStyle name="Percent 2 2 5" xfId="678"/>
    <cellStyle name="Percent 2 2 5 2" xfId="33623"/>
    <cellStyle name="Percent 2 2 5 2 2" xfId="46906"/>
    <cellStyle name="Percent 2 2 6" xfId="679"/>
    <cellStyle name="Percent 2 2 6 2" xfId="33624"/>
    <cellStyle name="Percent 2 2 6 2 2" xfId="46907"/>
    <cellStyle name="Percent 2 2 6 3" xfId="36435"/>
    <cellStyle name="Percent 2 2 7" xfId="680"/>
    <cellStyle name="Percent 2 2 7 2" xfId="33625"/>
    <cellStyle name="Percent 2 2 7 2 2" xfId="46908"/>
    <cellStyle name="Percent 2 2 7 3" xfId="37390"/>
    <cellStyle name="Percent 2 2 8" xfId="681"/>
    <cellStyle name="Percent 2 2 8 2" xfId="33626"/>
    <cellStyle name="Percent 2 2 8 2 2" xfId="46909"/>
    <cellStyle name="Percent 2 2 8 3" xfId="36458"/>
    <cellStyle name="Percent 2 2 9" xfId="33627"/>
    <cellStyle name="Percent 2 2 9 2" xfId="47713"/>
    <cellStyle name="Percent 2 2 9 3" xfId="46910"/>
    <cellStyle name="Percent 2 2_CC" xfId="46911"/>
    <cellStyle name="Percent 2 20" xfId="33628"/>
    <cellStyle name="Percent 2 20 2" xfId="33629"/>
    <cellStyle name="Percent 2 20 3" xfId="33630"/>
    <cellStyle name="Percent 2 21" xfId="33631"/>
    <cellStyle name="Percent 2 21 2" xfId="46912"/>
    <cellStyle name="Percent 2 21 3" xfId="46913"/>
    <cellStyle name="Percent 2 21 4" xfId="46914"/>
    <cellStyle name="Percent 2 22" xfId="33632"/>
    <cellStyle name="Percent 2 22 2" xfId="46915"/>
    <cellStyle name="Percent 2 23" xfId="33633"/>
    <cellStyle name="Percent 2 24" xfId="33634"/>
    <cellStyle name="Percent 2 24 2" xfId="46916"/>
    <cellStyle name="Percent 2 25" xfId="46917"/>
    <cellStyle name="Percent 2 26" xfId="46918"/>
    <cellStyle name="Percent 2 27" xfId="46919"/>
    <cellStyle name="Percent 2 28" xfId="46920"/>
    <cellStyle name="Percent 2 29" xfId="46921"/>
    <cellStyle name="Percent 2 3" xfId="327"/>
    <cellStyle name="Percent 2 3 10" xfId="33635"/>
    <cellStyle name="Percent 2 3 10 2" xfId="37125"/>
    <cellStyle name="Percent 2 3 11" xfId="33636"/>
    <cellStyle name="Percent 2 3 11 2" xfId="39308"/>
    <cellStyle name="Percent 2 3 12" xfId="33637"/>
    <cellStyle name="Percent 2 3 13" xfId="33638"/>
    <cellStyle name="Percent 2 3 14" xfId="33639"/>
    <cellStyle name="Percent 2 3 15" xfId="33640"/>
    <cellStyle name="Percent 2 3 16" xfId="33641"/>
    <cellStyle name="Percent 2 3 17" xfId="33642"/>
    <cellStyle name="Percent 2 3 18" xfId="33643"/>
    <cellStyle name="Percent 2 3 19" xfId="33644"/>
    <cellStyle name="Percent 2 3 2" xfId="2198"/>
    <cellStyle name="Percent 2 3 2 10" xfId="33645"/>
    <cellStyle name="Percent 2 3 2 11" xfId="33646"/>
    <cellStyle name="Percent 2 3 2 12" xfId="33647"/>
    <cellStyle name="Percent 2 3 2 13" xfId="33648"/>
    <cellStyle name="Percent 2 3 2 14" xfId="33649"/>
    <cellStyle name="Percent 2 3 2 15" xfId="33650"/>
    <cellStyle name="Percent 2 3 2 16" xfId="33651"/>
    <cellStyle name="Percent 2 3 2 17" xfId="33652"/>
    <cellStyle name="Percent 2 3 2 18" xfId="33653"/>
    <cellStyle name="Percent 2 3 2 19" xfId="33654"/>
    <cellStyle name="Percent 2 3 2 2" xfId="33655"/>
    <cellStyle name="Percent 2 3 2 2 10" xfId="33656"/>
    <cellStyle name="Percent 2 3 2 2 11" xfId="33657"/>
    <cellStyle name="Percent 2 3 2 2 12" xfId="33658"/>
    <cellStyle name="Percent 2 3 2 2 13" xfId="33659"/>
    <cellStyle name="Percent 2 3 2 2 14" xfId="33660"/>
    <cellStyle name="Percent 2 3 2 2 15" xfId="33661"/>
    <cellStyle name="Percent 2 3 2 2 16" xfId="33662"/>
    <cellStyle name="Percent 2 3 2 2 17" xfId="33663"/>
    <cellStyle name="Percent 2 3 2 2 18" xfId="33664"/>
    <cellStyle name="Percent 2 3 2 2 19" xfId="33665"/>
    <cellStyle name="Percent 2 3 2 2 2" xfId="33666"/>
    <cellStyle name="Percent 2 3 2 2 2 10" xfId="33667"/>
    <cellStyle name="Percent 2 3 2 2 2 11" xfId="33668"/>
    <cellStyle name="Percent 2 3 2 2 2 12" xfId="33669"/>
    <cellStyle name="Percent 2 3 2 2 2 13" xfId="33670"/>
    <cellStyle name="Percent 2 3 2 2 2 14" xfId="33671"/>
    <cellStyle name="Percent 2 3 2 2 2 15" xfId="33672"/>
    <cellStyle name="Percent 2 3 2 2 2 16" xfId="33673"/>
    <cellStyle name="Percent 2 3 2 2 2 17" xfId="33674"/>
    <cellStyle name="Percent 2 3 2 2 2 18" xfId="33675"/>
    <cellStyle name="Percent 2 3 2 2 2 19" xfId="33676"/>
    <cellStyle name="Percent 2 3 2 2 2 2" xfId="33677"/>
    <cellStyle name="Percent 2 3 2 2 2 2 10" xfId="33678"/>
    <cellStyle name="Percent 2 3 2 2 2 2 11" xfId="33679"/>
    <cellStyle name="Percent 2 3 2 2 2 2 12" xfId="33680"/>
    <cellStyle name="Percent 2 3 2 2 2 2 13" xfId="33681"/>
    <cellStyle name="Percent 2 3 2 2 2 2 14" xfId="33682"/>
    <cellStyle name="Percent 2 3 2 2 2 2 15" xfId="33683"/>
    <cellStyle name="Percent 2 3 2 2 2 2 16" xfId="33684"/>
    <cellStyle name="Percent 2 3 2 2 2 2 17" xfId="33685"/>
    <cellStyle name="Percent 2 3 2 2 2 2 18" xfId="33686"/>
    <cellStyle name="Percent 2 3 2 2 2 2 19" xfId="33687"/>
    <cellStyle name="Percent 2 3 2 2 2 2 2" xfId="33688"/>
    <cellStyle name="Percent 2 3 2 2 2 2 20" xfId="33689"/>
    <cellStyle name="Percent 2 3 2 2 2 2 21" xfId="33690"/>
    <cellStyle name="Percent 2 3 2 2 2 2 22" xfId="33691"/>
    <cellStyle name="Percent 2 3 2 2 2 2 23" xfId="33692"/>
    <cellStyle name="Percent 2 3 2 2 2 2 24" xfId="33693"/>
    <cellStyle name="Percent 2 3 2 2 2 2 25" xfId="33694"/>
    <cellStyle name="Percent 2 3 2 2 2 2 26" xfId="33695"/>
    <cellStyle name="Percent 2 3 2 2 2 2 3" xfId="33696"/>
    <cellStyle name="Percent 2 3 2 2 2 2 4" xfId="33697"/>
    <cellStyle name="Percent 2 3 2 2 2 2 5" xfId="33698"/>
    <cellStyle name="Percent 2 3 2 2 2 2 6" xfId="33699"/>
    <cellStyle name="Percent 2 3 2 2 2 2 7" xfId="33700"/>
    <cellStyle name="Percent 2 3 2 2 2 2 8" xfId="33701"/>
    <cellStyle name="Percent 2 3 2 2 2 2 9" xfId="33702"/>
    <cellStyle name="Percent 2 3 2 2 2 20" xfId="33703"/>
    <cellStyle name="Percent 2 3 2 2 2 21" xfId="33704"/>
    <cellStyle name="Percent 2 3 2 2 2 22" xfId="33705"/>
    <cellStyle name="Percent 2 3 2 2 2 23" xfId="33706"/>
    <cellStyle name="Percent 2 3 2 2 2 24" xfId="33707"/>
    <cellStyle name="Percent 2 3 2 2 2 25" xfId="33708"/>
    <cellStyle name="Percent 2 3 2 2 2 26" xfId="33709"/>
    <cellStyle name="Percent 2 3 2 2 2 27" xfId="33710"/>
    <cellStyle name="Percent 2 3 2 2 2 3" xfId="33711"/>
    <cellStyle name="Percent 2 3 2 2 2 4" xfId="33712"/>
    <cellStyle name="Percent 2 3 2 2 2 5" xfId="33713"/>
    <cellStyle name="Percent 2 3 2 2 2 6" xfId="33714"/>
    <cellStyle name="Percent 2 3 2 2 2 7" xfId="33715"/>
    <cellStyle name="Percent 2 3 2 2 2 8" xfId="33716"/>
    <cellStyle name="Percent 2 3 2 2 2 9" xfId="33717"/>
    <cellStyle name="Percent 2 3 2 2 20" xfId="33718"/>
    <cellStyle name="Percent 2 3 2 2 21" xfId="33719"/>
    <cellStyle name="Percent 2 3 2 2 22" xfId="33720"/>
    <cellStyle name="Percent 2 3 2 2 23" xfId="33721"/>
    <cellStyle name="Percent 2 3 2 2 24" xfId="33722"/>
    <cellStyle name="Percent 2 3 2 2 25" xfId="33723"/>
    <cellStyle name="Percent 2 3 2 2 26" xfId="33724"/>
    <cellStyle name="Percent 2 3 2 2 27" xfId="33725"/>
    <cellStyle name="Percent 2 3 2 2 28" xfId="33726"/>
    <cellStyle name="Percent 2 3 2 2 29" xfId="33727"/>
    <cellStyle name="Percent 2 3 2 2 3" xfId="33728"/>
    <cellStyle name="Percent 2 3 2 2 30" xfId="33729"/>
    <cellStyle name="Percent 2 3 2 2 31" xfId="33730"/>
    <cellStyle name="Percent 2 3 2 2 32" xfId="33731"/>
    <cellStyle name="Percent 2 3 2 2 33" xfId="33732"/>
    <cellStyle name="Percent 2 3 2 2 34" xfId="33733"/>
    <cellStyle name="Percent 2 3 2 2 35" xfId="33734"/>
    <cellStyle name="Percent 2 3 2 2 36" xfId="33735"/>
    <cellStyle name="Percent 2 3 2 2 37" xfId="33736"/>
    <cellStyle name="Percent 2 3 2 2 38" xfId="46922"/>
    <cellStyle name="Percent 2 3 2 2 4" xfId="33737"/>
    <cellStyle name="Percent 2 3 2 2 5" xfId="33738"/>
    <cellStyle name="Percent 2 3 2 2 6" xfId="33739"/>
    <cellStyle name="Percent 2 3 2 2 7" xfId="33740"/>
    <cellStyle name="Percent 2 3 2 2 8" xfId="33741"/>
    <cellStyle name="Percent 2 3 2 2 9" xfId="33742"/>
    <cellStyle name="Percent 2 3 2 20" xfId="33743"/>
    <cellStyle name="Percent 2 3 2 21" xfId="33744"/>
    <cellStyle name="Percent 2 3 2 22" xfId="33745"/>
    <cellStyle name="Percent 2 3 2 23" xfId="33746"/>
    <cellStyle name="Percent 2 3 2 24" xfId="33747"/>
    <cellStyle name="Percent 2 3 2 25" xfId="33748"/>
    <cellStyle name="Percent 2 3 2 26" xfId="33749"/>
    <cellStyle name="Percent 2 3 2 27" xfId="33750"/>
    <cellStyle name="Percent 2 3 2 28" xfId="33751"/>
    <cellStyle name="Percent 2 3 2 29" xfId="33752"/>
    <cellStyle name="Percent 2 3 2 3" xfId="33753"/>
    <cellStyle name="Percent 2 3 2 3 10" xfId="33754"/>
    <cellStyle name="Percent 2 3 2 3 11" xfId="33755"/>
    <cellStyle name="Percent 2 3 2 3 12" xfId="33756"/>
    <cellStyle name="Percent 2 3 2 3 13" xfId="33757"/>
    <cellStyle name="Percent 2 3 2 3 2" xfId="33758"/>
    <cellStyle name="Percent 2 3 2 3 2 10" xfId="33759"/>
    <cellStyle name="Percent 2 3 2 3 2 11" xfId="33760"/>
    <cellStyle name="Percent 2 3 2 3 2 12" xfId="33761"/>
    <cellStyle name="Percent 2 3 2 3 2 13" xfId="33762"/>
    <cellStyle name="Percent 2 3 2 3 2 2" xfId="33763"/>
    <cellStyle name="Percent 2 3 2 3 2 3" xfId="33764"/>
    <cellStyle name="Percent 2 3 2 3 2 4" xfId="33765"/>
    <cellStyle name="Percent 2 3 2 3 2 5" xfId="33766"/>
    <cellStyle name="Percent 2 3 2 3 2 6" xfId="33767"/>
    <cellStyle name="Percent 2 3 2 3 2 7" xfId="33768"/>
    <cellStyle name="Percent 2 3 2 3 2 8" xfId="33769"/>
    <cellStyle name="Percent 2 3 2 3 2 9" xfId="33770"/>
    <cellStyle name="Percent 2 3 2 3 3" xfId="33771"/>
    <cellStyle name="Percent 2 3 2 3 4" xfId="33772"/>
    <cellStyle name="Percent 2 3 2 3 5" xfId="33773"/>
    <cellStyle name="Percent 2 3 2 3 6" xfId="33774"/>
    <cellStyle name="Percent 2 3 2 3 7" xfId="33775"/>
    <cellStyle name="Percent 2 3 2 3 8" xfId="33776"/>
    <cellStyle name="Percent 2 3 2 3 9" xfId="33777"/>
    <cellStyle name="Percent 2 3 2 30" xfId="33778"/>
    <cellStyle name="Percent 2 3 2 31" xfId="33779"/>
    <cellStyle name="Percent 2 3 2 32" xfId="33780"/>
    <cellStyle name="Percent 2 3 2 33" xfId="33781"/>
    <cellStyle name="Percent 2 3 2 34" xfId="33782"/>
    <cellStyle name="Percent 2 3 2 35" xfId="33783"/>
    <cellStyle name="Percent 2 3 2 36" xfId="33784"/>
    <cellStyle name="Percent 2 3 2 37" xfId="33785"/>
    <cellStyle name="Percent 2 3 2 38" xfId="2815"/>
    <cellStyle name="Percent 2 3 2 4" xfId="33786"/>
    <cellStyle name="Percent 2 3 2 5" xfId="33787"/>
    <cellStyle name="Percent 2 3 2 6" xfId="33788"/>
    <cellStyle name="Percent 2 3 2 7" xfId="33789"/>
    <cellStyle name="Percent 2 3 2 8" xfId="33790"/>
    <cellStyle name="Percent 2 3 2 9" xfId="33791"/>
    <cellStyle name="Percent 2 3 20" xfId="33792"/>
    <cellStyle name="Percent 2 3 21" xfId="33793"/>
    <cellStyle name="Percent 2 3 22" xfId="33794"/>
    <cellStyle name="Percent 2 3 23" xfId="33795"/>
    <cellStyle name="Percent 2 3 24" xfId="33796"/>
    <cellStyle name="Percent 2 3 24 10" xfId="33797"/>
    <cellStyle name="Percent 2 3 24 11" xfId="33798"/>
    <cellStyle name="Percent 2 3 24 12" xfId="33799"/>
    <cellStyle name="Percent 2 3 24 13" xfId="33800"/>
    <cellStyle name="Percent 2 3 24 14" xfId="33801"/>
    <cellStyle name="Percent 2 3 24 15" xfId="33802"/>
    <cellStyle name="Percent 2 3 24 16" xfId="33803"/>
    <cellStyle name="Percent 2 3 24 17" xfId="33804"/>
    <cellStyle name="Percent 2 3 24 18" xfId="33805"/>
    <cellStyle name="Percent 2 3 24 19" xfId="33806"/>
    <cellStyle name="Percent 2 3 24 2" xfId="33807"/>
    <cellStyle name="Percent 2 3 24 2 10" xfId="33808"/>
    <cellStyle name="Percent 2 3 24 2 11" xfId="33809"/>
    <cellStyle name="Percent 2 3 24 2 12" xfId="33810"/>
    <cellStyle name="Percent 2 3 24 2 13" xfId="33811"/>
    <cellStyle name="Percent 2 3 24 2 14" xfId="33812"/>
    <cellStyle name="Percent 2 3 24 2 15" xfId="33813"/>
    <cellStyle name="Percent 2 3 24 2 16" xfId="33814"/>
    <cellStyle name="Percent 2 3 24 2 17" xfId="33815"/>
    <cellStyle name="Percent 2 3 24 2 18" xfId="33816"/>
    <cellStyle name="Percent 2 3 24 2 19" xfId="33817"/>
    <cellStyle name="Percent 2 3 24 2 2" xfId="33818"/>
    <cellStyle name="Percent 2 3 24 2 20" xfId="33819"/>
    <cellStyle name="Percent 2 3 24 2 21" xfId="33820"/>
    <cellStyle name="Percent 2 3 24 2 22" xfId="33821"/>
    <cellStyle name="Percent 2 3 24 2 23" xfId="33822"/>
    <cellStyle name="Percent 2 3 24 2 24" xfId="33823"/>
    <cellStyle name="Percent 2 3 24 2 25" xfId="33824"/>
    <cellStyle name="Percent 2 3 24 2 26" xfId="33825"/>
    <cellStyle name="Percent 2 3 24 2 3" xfId="33826"/>
    <cellStyle name="Percent 2 3 24 2 4" xfId="33827"/>
    <cellStyle name="Percent 2 3 24 2 5" xfId="33828"/>
    <cellStyle name="Percent 2 3 24 2 6" xfId="33829"/>
    <cellStyle name="Percent 2 3 24 2 7" xfId="33830"/>
    <cellStyle name="Percent 2 3 24 2 8" xfId="33831"/>
    <cellStyle name="Percent 2 3 24 2 9" xfId="33832"/>
    <cellStyle name="Percent 2 3 24 20" xfId="33833"/>
    <cellStyle name="Percent 2 3 24 21" xfId="33834"/>
    <cellStyle name="Percent 2 3 24 22" xfId="33835"/>
    <cellStyle name="Percent 2 3 24 23" xfId="33836"/>
    <cellStyle name="Percent 2 3 24 24" xfId="33837"/>
    <cellStyle name="Percent 2 3 24 25" xfId="33838"/>
    <cellStyle name="Percent 2 3 24 26" xfId="33839"/>
    <cellStyle name="Percent 2 3 24 3" xfId="33840"/>
    <cellStyle name="Percent 2 3 24 4" xfId="33841"/>
    <cellStyle name="Percent 2 3 24 5" xfId="33842"/>
    <cellStyle name="Percent 2 3 24 6" xfId="33843"/>
    <cellStyle name="Percent 2 3 24 7" xfId="33844"/>
    <cellStyle name="Percent 2 3 24 8" xfId="33845"/>
    <cellStyle name="Percent 2 3 24 9" xfId="33846"/>
    <cellStyle name="Percent 2 3 25" xfId="33847"/>
    <cellStyle name="Percent 2 3 26" xfId="33848"/>
    <cellStyle name="Percent 2 3 27" xfId="33849"/>
    <cellStyle name="Percent 2 3 28" xfId="33850"/>
    <cellStyle name="Percent 2 3 29" xfId="33851"/>
    <cellStyle name="Percent 2 3 3" xfId="2199"/>
    <cellStyle name="Percent 2 3 3 2" xfId="33852"/>
    <cellStyle name="Percent 2 3 30" xfId="33853"/>
    <cellStyle name="Percent 2 3 31" xfId="33854"/>
    <cellStyle name="Percent 2 3 32" xfId="33855"/>
    <cellStyle name="Percent 2 3 33" xfId="33856"/>
    <cellStyle name="Percent 2 3 34" xfId="33857"/>
    <cellStyle name="Percent 2 3 35" xfId="33858"/>
    <cellStyle name="Percent 2 3 35 10" xfId="33859"/>
    <cellStyle name="Percent 2 3 35 11" xfId="33860"/>
    <cellStyle name="Percent 2 3 35 12" xfId="33861"/>
    <cellStyle name="Percent 2 3 35 13" xfId="33862"/>
    <cellStyle name="Percent 2 3 35 14" xfId="33863"/>
    <cellStyle name="Percent 2 3 35 15" xfId="33864"/>
    <cellStyle name="Percent 2 3 35 16" xfId="33865"/>
    <cellStyle name="Percent 2 3 35 17" xfId="33866"/>
    <cellStyle name="Percent 2 3 35 18" xfId="33867"/>
    <cellStyle name="Percent 2 3 35 19" xfId="33868"/>
    <cellStyle name="Percent 2 3 35 2" xfId="33869"/>
    <cellStyle name="Percent 2 3 35 20" xfId="33870"/>
    <cellStyle name="Percent 2 3 35 21" xfId="33871"/>
    <cellStyle name="Percent 2 3 35 22" xfId="33872"/>
    <cellStyle name="Percent 2 3 35 23" xfId="33873"/>
    <cellStyle name="Percent 2 3 35 24" xfId="33874"/>
    <cellStyle name="Percent 2 3 35 25" xfId="33875"/>
    <cellStyle name="Percent 2 3 35 26" xfId="33876"/>
    <cellStyle name="Percent 2 3 35 3" xfId="33877"/>
    <cellStyle name="Percent 2 3 35 4" xfId="33878"/>
    <cellStyle name="Percent 2 3 35 5" xfId="33879"/>
    <cellStyle name="Percent 2 3 35 6" xfId="33880"/>
    <cellStyle name="Percent 2 3 35 7" xfId="33881"/>
    <cellStyle name="Percent 2 3 35 8" xfId="33882"/>
    <cellStyle name="Percent 2 3 35 9" xfId="33883"/>
    <cellStyle name="Percent 2 3 36" xfId="33884"/>
    <cellStyle name="Percent 2 3 37" xfId="33885"/>
    <cellStyle name="Percent 2 3 38" xfId="33886"/>
    <cellStyle name="Percent 2 3 39" xfId="33887"/>
    <cellStyle name="Percent 2 3 4" xfId="2200"/>
    <cellStyle name="Percent 2 3 4 2" xfId="33888"/>
    <cellStyle name="Percent 2 3 40" xfId="33889"/>
    <cellStyle name="Percent 2 3 41" xfId="33890"/>
    <cellStyle name="Percent 2 3 42" xfId="33891"/>
    <cellStyle name="Percent 2 3 43" xfId="33892"/>
    <cellStyle name="Percent 2 3 44" xfId="33893"/>
    <cellStyle name="Percent 2 3 45" xfId="33894"/>
    <cellStyle name="Percent 2 3 46" xfId="33895"/>
    <cellStyle name="Percent 2 3 47" xfId="33896"/>
    <cellStyle name="Percent 2 3 48" xfId="33897"/>
    <cellStyle name="Percent 2 3 49" xfId="33898"/>
    <cellStyle name="Percent 2 3 5" xfId="2201"/>
    <cellStyle name="Percent 2 3 5 2" xfId="33899"/>
    <cellStyle name="Percent 2 3 5 3" xfId="36437"/>
    <cellStyle name="Percent 2 3 50" xfId="33900"/>
    <cellStyle name="Percent 2 3 51" xfId="33901"/>
    <cellStyle name="Percent 2 3 52" xfId="33902"/>
    <cellStyle name="Percent 2 3 53" xfId="33903"/>
    <cellStyle name="Percent 2 3 54" xfId="33904"/>
    <cellStyle name="Percent 2 3 55" xfId="33905"/>
    <cellStyle name="Percent 2 3 56" xfId="33906"/>
    <cellStyle name="Percent 2 3 57" xfId="33907"/>
    <cellStyle name="Percent 2 3 58" xfId="33908"/>
    <cellStyle name="Percent 2 3 59" xfId="33909"/>
    <cellStyle name="Percent 2 3 6" xfId="33910"/>
    <cellStyle name="Percent 2 3 6 2" xfId="37103"/>
    <cellStyle name="Percent 2 3 60" xfId="33911"/>
    <cellStyle name="Percent 2 3 61" xfId="33912"/>
    <cellStyle name="Percent 2 3 62" xfId="33913"/>
    <cellStyle name="Percent 2 3 63" xfId="33914"/>
    <cellStyle name="Percent 2 3 64" xfId="33915"/>
    <cellStyle name="Percent 2 3 65" xfId="33916"/>
    <cellStyle name="Percent 2 3 66" xfId="33917"/>
    <cellStyle name="Percent 2 3 7" xfId="33918"/>
    <cellStyle name="Percent 2 3 7 2" xfId="36718"/>
    <cellStyle name="Percent 2 3 8" xfId="33919"/>
    <cellStyle name="Percent 2 3 8 2" xfId="33920"/>
    <cellStyle name="Percent 2 3 8 2 2" xfId="33921"/>
    <cellStyle name="Percent 2 3 8 3" xfId="37491"/>
    <cellStyle name="Percent 2 3 9" xfId="33922"/>
    <cellStyle name="Percent 2 3 9 2" xfId="36842"/>
    <cellStyle name="Percent 2 30" xfId="46923"/>
    <cellStyle name="Percent 2 31" xfId="46924"/>
    <cellStyle name="Percent 2 32" xfId="46925"/>
    <cellStyle name="Percent 2 33" xfId="46926"/>
    <cellStyle name="Percent 2 34" xfId="46927"/>
    <cellStyle name="Percent 2 35" xfId="46928"/>
    <cellStyle name="Percent 2 36" xfId="46929"/>
    <cellStyle name="Percent 2 37" xfId="46930"/>
    <cellStyle name="Percent 2 38" xfId="46931"/>
    <cellStyle name="Percent 2 39" xfId="46932"/>
    <cellStyle name="Percent 2 4" xfId="328"/>
    <cellStyle name="Percent 2 4 10" xfId="39660"/>
    <cellStyle name="Percent 2 4 2" xfId="2202"/>
    <cellStyle name="Percent 2 4 2 2" xfId="33923"/>
    <cellStyle name="Percent 2 4 2 2 2" xfId="46933"/>
    <cellStyle name="Percent 2 4 3" xfId="2203"/>
    <cellStyle name="Percent 2 4 3 2" xfId="33924"/>
    <cellStyle name="Percent 2 4 4" xfId="2204"/>
    <cellStyle name="Percent 2 4 4 2" xfId="33925"/>
    <cellStyle name="Percent 2 4 4 3" xfId="36438"/>
    <cellStyle name="Percent 2 4 5" xfId="37102"/>
    <cellStyle name="Percent 2 4 6" xfId="36719"/>
    <cellStyle name="Percent 2 4 7" xfId="37075"/>
    <cellStyle name="Percent 2 4 8" xfId="38006"/>
    <cellStyle name="Percent 2 4 9" xfId="36800"/>
    <cellStyle name="Percent 2 40" xfId="46934"/>
    <cellStyle name="Percent 2 41" xfId="46935"/>
    <cellStyle name="Percent 2 42" xfId="46936"/>
    <cellStyle name="Percent 2 43" xfId="46937"/>
    <cellStyle name="Percent 2 44" xfId="46938"/>
    <cellStyle name="Percent 2 45" xfId="46939"/>
    <cellStyle name="Percent 2 46" xfId="46940"/>
    <cellStyle name="Percent 2 47" xfId="46941"/>
    <cellStyle name="Percent 2 48" xfId="46942"/>
    <cellStyle name="Percent 2 49" xfId="46943"/>
    <cellStyle name="Percent 2 49 2" xfId="46944"/>
    <cellStyle name="Percent 2 5" xfId="329"/>
    <cellStyle name="Percent 2 5 2" xfId="2816"/>
    <cellStyle name="Percent 2 50" xfId="46945"/>
    <cellStyle name="Percent 2 50 2" xfId="46946"/>
    <cellStyle name="Percent 2 51" xfId="46947"/>
    <cellStyle name="Percent 2 51 2" xfId="46948"/>
    <cellStyle name="Percent 2 52" xfId="46949"/>
    <cellStyle name="Percent 2 52 2" xfId="46950"/>
    <cellStyle name="Percent 2 53" xfId="46951"/>
    <cellStyle name="Percent 2 53 2" xfId="46952"/>
    <cellStyle name="Percent 2 54" xfId="46953"/>
    <cellStyle name="Percent 2 54 2" xfId="46954"/>
    <cellStyle name="Percent 2 55" xfId="46955"/>
    <cellStyle name="Percent 2 56" xfId="46956"/>
    <cellStyle name="Percent 2 57" xfId="47809"/>
    <cellStyle name="Percent 2 58" xfId="42606"/>
    <cellStyle name="Percent 2 58 2" xfId="47628"/>
    <cellStyle name="Percent 2 58 3" xfId="47723"/>
    <cellStyle name="Percent 2 59" xfId="46858"/>
    <cellStyle name="Percent 2 6" xfId="682"/>
    <cellStyle name="Percent 2 6 2" xfId="2205"/>
    <cellStyle name="Percent 2 6 2 2" xfId="46958"/>
    <cellStyle name="Percent 2 6 2 3" xfId="46957"/>
    <cellStyle name="Percent 2 6 3" xfId="2500"/>
    <cellStyle name="Percent 2 6 3 2" xfId="46959"/>
    <cellStyle name="Percent 2 7" xfId="683"/>
    <cellStyle name="Percent 2 7 2" xfId="33926"/>
    <cellStyle name="Percent 2 7 3" xfId="48078"/>
    <cellStyle name="Percent 2 8" xfId="684"/>
    <cellStyle name="Percent 2 8 2" xfId="2817"/>
    <cellStyle name="Percent 2 8 2 2" xfId="46960"/>
    <cellStyle name="Percent 2 8 3" xfId="46961"/>
    <cellStyle name="Percent 2 9" xfId="685"/>
    <cellStyle name="Percent 2 9 2" xfId="47942"/>
    <cellStyle name="Percent 2_Account(31-Dec-09)" xfId="42091"/>
    <cellStyle name="Percent 20" xfId="2206"/>
    <cellStyle name="Percent 20 2" xfId="2207"/>
    <cellStyle name="Percent 20 3" xfId="33927"/>
    <cellStyle name="Percent 20 4" xfId="42214"/>
    <cellStyle name="Percent 21" xfId="2208"/>
    <cellStyle name="Percent 21 2" xfId="2209"/>
    <cellStyle name="Percent 21 3" xfId="42215"/>
    <cellStyle name="Percent 22" xfId="2210"/>
    <cellStyle name="Percent 22 10" xfId="38274"/>
    <cellStyle name="Percent 22 11" xfId="42216"/>
    <cellStyle name="Percent 22 2" xfId="2211"/>
    <cellStyle name="Percent 22 3" xfId="2212"/>
    <cellStyle name="Percent 22 4" xfId="2213"/>
    <cellStyle name="Percent 22 4 2" xfId="36675"/>
    <cellStyle name="Percent 22 5" xfId="33928"/>
    <cellStyle name="Percent 22 5 2" xfId="36989"/>
    <cellStyle name="Percent 22 6" xfId="38073"/>
    <cellStyle name="Percent 22 7" xfId="37063"/>
    <cellStyle name="Percent 22 8" xfId="36631"/>
    <cellStyle name="Percent 22 9" xfId="38151"/>
    <cellStyle name="Percent 23" xfId="2214"/>
    <cellStyle name="Percent 23 10" xfId="39970"/>
    <cellStyle name="Percent 23 11" xfId="42217"/>
    <cellStyle name="Percent 23 2" xfId="2215"/>
    <cellStyle name="Percent 23 2 2" xfId="33930"/>
    <cellStyle name="Percent 23 3" xfId="2216"/>
    <cellStyle name="Percent 23 4" xfId="2217"/>
    <cellStyle name="Percent 23 4 2" xfId="36710"/>
    <cellStyle name="Percent 23 5" xfId="33929"/>
    <cellStyle name="Percent 23 5 2" xfId="37469"/>
    <cellStyle name="Percent 23 6" xfId="36376"/>
    <cellStyle name="Percent 23 7" xfId="38465"/>
    <cellStyle name="Percent 23 8" xfId="39174"/>
    <cellStyle name="Percent 23 9" xfId="39182"/>
    <cellStyle name="Percent 24" xfId="2218"/>
    <cellStyle name="Percent 24 2" xfId="2219"/>
    <cellStyle name="Percent 24 2 2" xfId="33932"/>
    <cellStyle name="Percent 24 2 3" xfId="42259"/>
    <cellStyle name="Percent 24 2 4" xfId="42468"/>
    <cellStyle name="Percent 24 2 5" xfId="42560"/>
    <cellStyle name="Percent 24 3" xfId="33931"/>
    <cellStyle name="Percent 24 4" xfId="42218"/>
    <cellStyle name="Percent 24 5" xfId="42438"/>
    <cellStyle name="Percent 24 6" xfId="42531"/>
    <cellStyle name="Percent 25" xfId="2220"/>
    <cellStyle name="Percent 25 2" xfId="2221"/>
    <cellStyle name="Percent 25 2 2" xfId="33934"/>
    <cellStyle name="Percent 25 3" xfId="33933"/>
    <cellStyle name="Percent 25 4" xfId="48557"/>
    <cellStyle name="Percent 26" xfId="2222"/>
    <cellStyle name="Percent 26 2" xfId="2223"/>
    <cellStyle name="Percent 26 2 2" xfId="33936"/>
    <cellStyle name="Percent 26 3" xfId="33935"/>
    <cellStyle name="Percent 27" xfId="2224"/>
    <cellStyle name="Percent 27 2" xfId="2225"/>
    <cellStyle name="Percent 27 2 2" xfId="33938"/>
    <cellStyle name="Percent 27 3" xfId="33937"/>
    <cellStyle name="Percent 28" xfId="2226"/>
    <cellStyle name="Percent 28 2" xfId="2227"/>
    <cellStyle name="Percent 28 2 2" xfId="33940"/>
    <cellStyle name="Percent 28 3" xfId="33939"/>
    <cellStyle name="Percent 28 4" xfId="46962"/>
    <cellStyle name="Percent 29" xfId="2228"/>
    <cellStyle name="Percent 29 2" xfId="2229"/>
    <cellStyle name="Percent 29 2 2" xfId="33942"/>
    <cellStyle name="Percent 29 3" xfId="33941"/>
    <cellStyle name="Percent 29 4" xfId="48601"/>
    <cellStyle name="Percent 3" xfId="330"/>
    <cellStyle name="Percent 3 2" xfId="331"/>
    <cellStyle name="Percent 3 2 2" xfId="2230"/>
    <cellStyle name="Percent 3 2 2 2" xfId="2501"/>
    <cellStyle name="Percent 3 2 2 2 2" xfId="33943"/>
    <cellStyle name="Percent 3 2 3" xfId="33944"/>
    <cellStyle name="Percent 3 2 4" xfId="33945"/>
    <cellStyle name="Percent 3 2 5" xfId="2818"/>
    <cellStyle name="Percent 3 3" xfId="686"/>
    <cellStyle name="Percent 3 3 2" xfId="2231"/>
    <cellStyle name="Percent 3 3 2 2" xfId="33946"/>
    <cellStyle name="Percent 3 3 3" xfId="33947"/>
    <cellStyle name="Percent 3 3 4" xfId="33948"/>
    <cellStyle name="Percent 3 4" xfId="687"/>
    <cellStyle name="Percent 3 4 2" xfId="2570"/>
    <cellStyle name="Percent 3 4 2 2" xfId="33949"/>
    <cellStyle name="Percent 3 5" xfId="688"/>
    <cellStyle name="Percent 3 6" xfId="33950"/>
    <cellStyle name="Percent 3 6 2" xfId="46963"/>
    <cellStyle name="Percent 3 7" xfId="33951"/>
    <cellStyle name="Percent 30" xfId="2232"/>
    <cellStyle name="Percent 30 10" xfId="37429"/>
    <cellStyle name="Percent 30 11" xfId="39848"/>
    <cellStyle name="Percent 30 12" xfId="38895"/>
    <cellStyle name="Percent 30 13" xfId="40737"/>
    <cellStyle name="Percent 30 14" xfId="41353"/>
    <cellStyle name="Percent 30 15" xfId="35573"/>
    <cellStyle name="Percent 30 16" xfId="48618"/>
    <cellStyle name="Percent 30 2" xfId="2233"/>
    <cellStyle name="Percent 30 2 10" xfId="39495"/>
    <cellStyle name="Percent 30 2 11" xfId="38460"/>
    <cellStyle name="Percent 30 2 12" xfId="40751"/>
    <cellStyle name="Percent 30 2 13" xfId="41367"/>
    <cellStyle name="Percent 30 2 14" xfId="35630"/>
    <cellStyle name="Percent 30 2 2" xfId="2234"/>
    <cellStyle name="Percent 30 2 2 10" xfId="40518"/>
    <cellStyle name="Percent 30 2 2 11" xfId="40846"/>
    <cellStyle name="Percent 30 2 2 12" xfId="41462"/>
    <cellStyle name="Percent 30 2 2 13" xfId="35820"/>
    <cellStyle name="Percent 30 2 2 2" xfId="2235"/>
    <cellStyle name="Percent 30 2 2 2 10" xfId="41012"/>
    <cellStyle name="Percent 30 2 2 2 11" xfId="41628"/>
    <cellStyle name="Percent 30 2 2 2 12" xfId="36002"/>
    <cellStyle name="Percent 30 2 2 2 2" xfId="36309"/>
    <cellStyle name="Percent 30 2 2 2 2 2" xfId="41319"/>
    <cellStyle name="Percent 30 2 2 2 2 3" xfId="41953"/>
    <cellStyle name="Percent 30 2 2 2 3" xfId="37875"/>
    <cellStyle name="Percent 30 2 2 2 4" xfId="38458"/>
    <cellStyle name="Percent 30 2 2 2 5" xfId="38982"/>
    <cellStyle name="Percent 30 2 2 2 6" xfId="39483"/>
    <cellStyle name="Percent 30 2 2 2 7" xfId="39941"/>
    <cellStyle name="Percent 30 2 2 2 8" xfId="40359"/>
    <cellStyle name="Percent 30 2 2 2 9" xfId="40706"/>
    <cellStyle name="Percent 30 2 2 3" xfId="36143"/>
    <cellStyle name="Percent 30 2 2 3 2" xfId="41153"/>
    <cellStyle name="Percent 30 2 2 3 3" xfId="41954"/>
    <cellStyle name="Percent 30 2 2 4" xfId="37646"/>
    <cellStyle name="Percent 30 2 2 5" xfId="38243"/>
    <cellStyle name="Percent 30 2 2 6" xfId="38767"/>
    <cellStyle name="Percent 30 2 2 7" xfId="39274"/>
    <cellStyle name="Percent 30 2 2 8" xfId="39745"/>
    <cellStyle name="Percent 30 2 2 9" xfId="40166"/>
    <cellStyle name="Percent 30 2 3" xfId="2236"/>
    <cellStyle name="Percent 30 2 3 10" xfId="40918"/>
    <cellStyle name="Percent 30 2 3 11" xfId="41534"/>
    <cellStyle name="Percent 30 2 3 12" xfId="35908"/>
    <cellStyle name="Percent 30 2 3 2" xfId="36215"/>
    <cellStyle name="Percent 30 2 3 2 2" xfId="41225"/>
    <cellStyle name="Percent 30 2 3 2 3" xfId="41955"/>
    <cellStyle name="Percent 30 2 3 3" xfId="37504"/>
    <cellStyle name="Percent 30 2 3 4" xfId="38108"/>
    <cellStyle name="Percent 30 2 3 5" xfId="38631"/>
    <cellStyle name="Percent 30 2 3 6" xfId="39148"/>
    <cellStyle name="Percent 30 2 3 7" xfId="39624"/>
    <cellStyle name="Percent 30 2 3 8" xfId="40053"/>
    <cellStyle name="Percent 30 2 3 9" xfId="40423"/>
    <cellStyle name="Percent 30 2 4" xfId="33953"/>
    <cellStyle name="Percent 30 2 4 10" xfId="41956"/>
    <cellStyle name="Percent 30 2 4 11" xfId="36049"/>
    <cellStyle name="Percent 30 2 4 2" xfId="37874"/>
    <cellStyle name="Percent 30 2 4 3" xfId="38457"/>
    <cellStyle name="Percent 30 2 4 4" xfId="38981"/>
    <cellStyle name="Percent 30 2 4 5" xfId="39482"/>
    <cellStyle name="Percent 30 2 4 6" xfId="39940"/>
    <cellStyle name="Percent 30 2 4 7" xfId="40358"/>
    <cellStyle name="Percent 30 2 4 8" xfId="40705"/>
    <cellStyle name="Percent 30 2 4 9" xfId="41059"/>
    <cellStyle name="Percent 30 2 5" xfId="37255"/>
    <cellStyle name="Percent 30 2 6" xfId="37553"/>
    <cellStyle name="Percent 30 2 7" xfId="38159"/>
    <cellStyle name="Percent 30 2 8" xfId="36380"/>
    <cellStyle name="Percent 30 2 9" xfId="38998"/>
    <cellStyle name="Percent 30 3" xfId="2237"/>
    <cellStyle name="Percent 30 4" xfId="2238"/>
    <cellStyle name="Percent 30 4 10" xfId="40904"/>
    <cellStyle name="Percent 30 4 11" xfId="41520"/>
    <cellStyle name="Percent 30 4 12" xfId="35894"/>
    <cellStyle name="Percent 30 4 2" xfId="36201"/>
    <cellStyle name="Percent 30 4 2 10" xfId="41957"/>
    <cellStyle name="Percent 30 4 2 2" xfId="37876"/>
    <cellStyle name="Percent 30 4 2 3" xfId="38459"/>
    <cellStyle name="Percent 30 4 2 4" xfId="38983"/>
    <cellStyle name="Percent 30 4 2 5" xfId="39484"/>
    <cellStyle name="Percent 30 4 2 6" xfId="39942"/>
    <cellStyle name="Percent 30 4 2 7" xfId="40360"/>
    <cellStyle name="Percent 30 4 2 8" xfId="40707"/>
    <cellStyle name="Percent 30 4 2 9" xfId="41211"/>
    <cellStyle name="Percent 30 4 3" xfId="37483"/>
    <cellStyle name="Percent 30 4 4" xfId="38089"/>
    <cellStyle name="Percent 30 4 5" xfId="38613"/>
    <cellStyle name="Percent 30 4 6" xfId="39132"/>
    <cellStyle name="Percent 30 4 7" xfId="39606"/>
    <cellStyle name="Percent 30 4 8" xfId="40039"/>
    <cellStyle name="Percent 30 4 9" xfId="40409"/>
    <cellStyle name="Percent 30 5" xfId="2239"/>
    <cellStyle name="Percent 30 5 2" xfId="41045"/>
    <cellStyle name="Percent 30 5 3" xfId="41958"/>
    <cellStyle name="Percent 30 5 4" xfId="36035"/>
    <cellStyle name="Percent 30 6" xfId="33952"/>
    <cellStyle name="Percent 30 6 2" xfId="37113"/>
    <cellStyle name="Percent 30 7" xfId="36362"/>
    <cellStyle name="Percent 30 8" xfId="36925"/>
    <cellStyle name="Percent 30 9" xfId="38072"/>
    <cellStyle name="Percent 31" xfId="2240"/>
    <cellStyle name="Percent 31 2" xfId="2241"/>
    <cellStyle name="Percent 31 2 2" xfId="33955"/>
    <cellStyle name="Percent 31 3" xfId="33954"/>
    <cellStyle name="Percent 31 4" xfId="48645"/>
    <cellStyle name="Percent 32" xfId="2242"/>
    <cellStyle name="Percent 32 2" xfId="2243"/>
    <cellStyle name="Percent 32 2 2" xfId="48288"/>
    <cellStyle name="Percent 32 2 3" xfId="49605"/>
    <cellStyle name="Percent 32 3" xfId="33956"/>
    <cellStyle name="Percent 32 4" xfId="48139"/>
    <cellStyle name="Percent 32 5" xfId="49577"/>
    <cellStyle name="Percent 33" xfId="2244"/>
    <cellStyle name="Percent 33 2" xfId="2245"/>
    <cellStyle name="Percent 33 2 2" xfId="42243"/>
    <cellStyle name="Percent 33 2 3" xfId="42452"/>
    <cellStyle name="Percent 33 2 4" xfId="42544"/>
    <cellStyle name="Percent 33 3" xfId="33957"/>
    <cellStyle name="Percent 33 4" xfId="42242"/>
    <cellStyle name="Percent 33 5" xfId="42451"/>
    <cellStyle name="Percent 33 6" xfId="42543"/>
    <cellStyle name="Percent 33 7" xfId="48622"/>
    <cellStyle name="Percent 34" xfId="2246"/>
    <cellStyle name="Percent 34 2" xfId="2247"/>
    <cellStyle name="Percent 34 3" xfId="33958"/>
    <cellStyle name="Percent 34 4" xfId="48619"/>
    <cellStyle name="Percent 35" xfId="2248"/>
    <cellStyle name="Percent 35 2" xfId="2249"/>
    <cellStyle name="Percent 35 3" xfId="33959"/>
    <cellStyle name="Percent 35 4" xfId="48630"/>
    <cellStyle name="Percent 36" xfId="2250"/>
    <cellStyle name="Percent 36 2" xfId="2251"/>
    <cellStyle name="Percent 36 3" xfId="33960"/>
    <cellStyle name="Percent 36 4" xfId="48627"/>
    <cellStyle name="Percent 37" xfId="2252"/>
    <cellStyle name="Percent 37 2" xfId="2253"/>
    <cellStyle name="Percent 37 3" xfId="33961"/>
    <cellStyle name="Percent 37 4" xfId="48632"/>
    <cellStyle name="Percent 38" xfId="2254"/>
    <cellStyle name="Percent 38 2" xfId="2255"/>
    <cellStyle name="Percent 38 3" xfId="33962"/>
    <cellStyle name="Percent 39" xfId="2256"/>
    <cellStyle name="Percent 39 2" xfId="2257"/>
    <cellStyle name="Percent 39 3" xfId="33963"/>
    <cellStyle name="Percent 4" xfId="332"/>
    <cellStyle name="Percent 4 10" xfId="2819"/>
    <cellStyle name="Percent 4 10 2" xfId="37448"/>
    <cellStyle name="Percent 4 11" xfId="36678"/>
    <cellStyle name="Percent 4 12" xfId="36962"/>
    <cellStyle name="Percent 4 13" xfId="38881"/>
    <cellStyle name="Percent 4 14" xfId="36868"/>
    <cellStyle name="Percent 4 15" xfId="37584"/>
    <cellStyle name="Percent 4 16" xfId="49699"/>
    <cellStyle name="Percent 4 2" xfId="333"/>
    <cellStyle name="Percent 4 2 2" xfId="2258"/>
    <cellStyle name="Percent 4 2 2 2" xfId="2502"/>
    <cellStyle name="Percent 4 2 2 3" xfId="2860"/>
    <cellStyle name="Percent 4 2 2 4" xfId="46964"/>
    <cellStyle name="Percent 4 2 3" xfId="2259"/>
    <cellStyle name="Percent 4 2 3 2" xfId="33964"/>
    <cellStyle name="Percent 4 2 4" xfId="2260"/>
    <cellStyle name="Percent 4 2 5" xfId="2261"/>
    <cellStyle name="Percent 4 2 6" xfId="2262"/>
    <cellStyle name="Percent 4 2 7" xfId="2820"/>
    <cellStyle name="Percent 4 3" xfId="2263"/>
    <cellStyle name="Percent 4 3 2" xfId="2264"/>
    <cellStyle name="Percent 4 3 2 2" xfId="33965"/>
    <cellStyle name="Percent 4 3 3" xfId="2265"/>
    <cellStyle name="Percent 4 3 3 2" xfId="33966"/>
    <cellStyle name="Percent 4 3 4" xfId="2821"/>
    <cellStyle name="Percent 4 3 5" xfId="42220"/>
    <cellStyle name="Percent 4 3 6" xfId="46965"/>
    <cellStyle name="Percent 4 4" xfId="2266"/>
    <cellStyle name="Percent 4 4 2" xfId="33967"/>
    <cellStyle name="Percent 4 4 3" xfId="46966"/>
    <cellStyle name="Percent 4 5" xfId="2267"/>
    <cellStyle name="Percent 4 5 2" xfId="33968"/>
    <cellStyle name="Percent 4 6" xfId="2268"/>
    <cellStyle name="Percent 4 6 2" xfId="33969"/>
    <cellStyle name="Percent 4 7" xfId="2269"/>
    <cellStyle name="Percent 4 7 2" xfId="33970"/>
    <cellStyle name="Percent 4 8" xfId="2270"/>
    <cellStyle name="Percent 4 9" xfId="2271"/>
    <cellStyle name="Percent 4 9 2" xfId="36442"/>
    <cellStyle name="Percent 40" xfId="2272"/>
    <cellStyle name="Percent 40 2" xfId="2273"/>
    <cellStyle name="Percent 40 3" xfId="33971"/>
    <cellStyle name="Percent 41" xfId="2274"/>
    <cellStyle name="Percent 41 2" xfId="2275"/>
    <cellStyle name="Percent 41 3" xfId="33972"/>
    <cellStyle name="Percent 42" xfId="2276"/>
    <cellStyle name="Percent 42 2" xfId="2277"/>
    <cellStyle name="Percent 42 3" xfId="33973"/>
    <cellStyle name="Percent 43" xfId="2278"/>
    <cellStyle name="Percent 43 2" xfId="2279"/>
    <cellStyle name="Percent 43 3" xfId="33974"/>
    <cellStyle name="Percent 44" xfId="2280"/>
    <cellStyle name="Percent 44 2" xfId="33975"/>
    <cellStyle name="Percent 44 3" xfId="42293"/>
    <cellStyle name="Percent 44 4" xfId="42495"/>
    <cellStyle name="Percent 44 5" xfId="42584"/>
    <cellStyle name="Percent 45" xfId="2281"/>
    <cellStyle name="Percent 45 2" xfId="33976"/>
    <cellStyle name="Percent 46" xfId="2282"/>
    <cellStyle name="Percent 46 2" xfId="33977"/>
    <cellStyle name="Percent 47" xfId="2283"/>
    <cellStyle name="Percent 47 2" xfId="33978"/>
    <cellStyle name="Percent 48" xfId="2284"/>
    <cellStyle name="Percent 48 2" xfId="33979"/>
    <cellStyle name="Percent 49" xfId="2285"/>
    <cellStyle name="Percent 5" xfId="334"/>
    <cellStyle name="Percent 5 10" xfId="36814"/>
    <cellStyle name="Percent 5 11" xfId="38666"/>
    <cellStyle name="Percent 5 12" xfId="39204"/>
    <cellStyle name="Percent 5 2" xfId="689"/>
    <cellStyle name="Percent 5 2 2" xfId="2286"/>
    <cellStyle name="Percent 5 2 2 2" xfId="2287"/>
    <cellStyle name="Percent 5 2 2 2 2" xfId="33981"/>
    <cellStyle name="Percent 5 2 2 3" xfId="33980"/>
    <cellStyle name="Percent 5 2 3" xfId="2288"/>
    <cellStyle name="Percent 5 2 4" xfId="2861"/>
    <cellStyle name="Percent 5 3" xfId="2289"/>
    <cellStyle name="Percent 5 3 2" xfId="33983"/>
    <cellStyle name="Percent 5 3 3" xfId="33982"/>
    <cellStyle name="Percent 5 4" xfId="2290"/>
    <cellStyle name="Percent 5 4 2" xfId="2291"/>
    <cellStyle name="Percent 5 4 3" xfId="33984"/>
    <cellStyle name="Percent 5 5" xfId="2292"/>
    <cellStyle name="Percent 5 5 2" xfId="33985"/>
    <cellStyle name="Percent 5 6" xfId="33986"/>
    <cellStyle name="Percent 5 6 2" xfId="36443"/>
    <cellStyle name="Percent 5 7" xfId="33987"/>
    <cellStyle name="Percent 5 7 2" xfId="37098"/>
    <cellStyle name="Percent 5 8" xfId="37332"/>
    <cellStyle name="Percent 5 9" xfId="38575"/>
    <cellStyle name="Percent 50" xfId="2293"/>
    <cellStyle name="Percent 50 2" xfId="46967"/>
    <cellStyle name="Percent 51" xfId="2294"/>
    <cellStyle name="Percent 51 2" xfId="46968"/>
    <cellStyle name="Percent 52" xfId="2295"/>
    <cellStyle name="Percent 52 2" xfId="46969"/>
    <cellStyle name="Percent 53" xfId="2296"/>
    <cellStyle name="Percent 53 2" xfId="46970"/>
    <cellStyle name="Percent 54" xfId="2297"/>
    <cellStyle name="Percent 54 2" xfId="46971"/>
    <cellStyle name="Percent 55" xfId="2298"/>
    <cellStyle name="Percent 55 2" xfId="46972"/>
    <cellStyle name="Percent 56" xfId="2299"/>
    <cellStyle name="Percent 56 2" xfId="46973"/>
    <cellStyle name="Percent 57" xfId="2300"/>
    <cellStyle name="Percent 57 2" xfId="46974"/>
    <cellStyle name="Percent 58" xfId="2301"/>
    <cellStyle name="Percent 58 2" xfId="46975"/>
    <cellStyle name="Percent 59" xfId="2302"/>
    <cellStyle name="Percent 59 2" xfId="46976"/>
    <cellStyle name="Percent 6" xfId="335"/>
    <cellStyle name="Percent 6 10" xfId="40023"/>
    <cellStyle name="Percent 6 2" xfId="690"/>
    <cellStyle name="Percent 6 2 2" xfId="2303"/>
    <cellStyle name="Percent 6 2 3" xfId="2304"/>
    <cellStyle name="Percent 6 2 4" xfId="2822"/>
    <cellStyle name="Percent 6 3" xfId="2305"/>
    <cellStyle name="Percent 6 3 2" xfId="33988"/>
    <cellStyle name="Percent 6 3 3" xfId="46977"/>
    <cellStyle name="Percent 6 4" xfId="2503"/>
    <cellStyle name="Percent 6 4 2" xfId="33989"/>
    <cellStyle name="Percent 6 4 3" xfId="46978"/>
    <cellStyle name="Percent 6 5" xfId="36436"/>
    <cellStyle name="Percent 6 6" xfId="36647"/>
    <cellStyle name="Percent 6 7" xfId="37164"/>
    <cellStyle name="Percent 6 8" xfId="39481"/>
    <cellStyle name="Percent 6 9" xfId="37232"/>
    <cellStyle name="Percent 60" xfId="2306"/>
    <cellStyle name="Percent 60 2" xfId="37877"/>
    <cellStyle name="Percent 60 3" xfId="46979"/>
    <cellStyle name="Percent 61" xfId="2307"/>
    <cellStyle name="Percent 61 2" xfId="37879"/>
    <cellStyle name="Percent 61 3" xfId="37878"/>
    <cellStyle name="Percent 62" xfId="2308"/>
    <cellStyle name="Percent 62 2" xfId="46980"/>
    <cellStyle name="Percent 63" xfId="2309"/>
    <cellStyle name="Percent 64" xfId="2310"/>
    <cellStyle name="Percent 64 2" xfId="46981"/>
    <cellStyle name="Percent 65" xfId="2809"/>
    <cellStyle name="Percent 65 2" xfId="37311"/>
    <cellStyle name="Percent 65 3" xfId="46982"/>
    <cellStyle name="Percent 66" xfId="37294"/>
    <cellStyle name="Percent 66 2" xfId="46983"/>
    <cellStyle name="Percent 67" xfId="37872"/>
    <cellStyle name="Percent 67 2" xfId="46984"/>
    <cellStyle name="Percent 68" xfId="37686"/>
    <cellStyle name="Percent 68 2" xfId="46985"/>
    <cellStyle name="Percent 69" xfId="38004"/>
    <cellStyle name="Percent 69 2" xfId="46986"/>
    <cellStyle name="Percent 7" xfId="367"/>
    <cellStyle name="Percent 7 10" xfId="39097"/>
    <cellStyle name="Percent 7 11" xfId="38013"/>
    <cellStyle name="Percent 7 12" xfId="46987"/>
    <cellStyle name="Percent 7 2" xfId="691"/>
    <cellStyle name="Percent 7 2 2" xfId="33990"/>
    <cellStyle name="Percent 7 2 3" xfId="46988"/>
    <cellStyle name="Percent 7 3" xfId="2311"/>
    <cellStyle name="Percent 7 3 2" xfId="33991"/>
    <cellStyle name="Percent 7 3 3" xfId="46989"/>
    <cellStyle name="Percent 7 4" xfId="2312"/>
    <cellStyle name="Percent 7 4 2" xfId="46991"/>
    <cellStyle name="Percent 7 4 2 2" xfId="46992"/>
    <cellStyle name="Percent 7 4 3" xfId="46993"/>
    <cellStyle name="Percent 7 4 4" xfId="46994"/>
    <cellStyle name="Percent 7 4 5" xfId="46990"/>
    <cellStyle name="Percent 7 5" xfId="2313"/>
    <cellStyle name="Percent 7 5 2" xfId="36444"/>
    <cellStyle name="Percent 7 5 2 2" xfId="46996"/>
    <cellStyle name="Percent 7 5 3" xfId="46995"/>
    <cellStyle name="Percent 7 6" xfId="2384"/>
    <cellStyle name="Percent 7 6 2" xfId="37097"/>
    <cellStyle name="Percent 7 6 3" xfId="46997"/>
    <cellStyle name="Percent 7 7" xfId="2823"/>
    <cellStyle name="Percent 7 7 2" xfId="37391"/>
    <cellStyle name="Percent 7 7 3" xfId="46998"/>
    <cellStyle name="Percent 7 8" xfId="38980"/>
    <cellStyle name="Percent 7 9" xfId="36645"/>
    <cellStyle name="Percent 70" xfId="41970"/>
    <cellStyle name="Percent 70 2" xfId="46999"/>
    <cellStyle name="Percent 71" xfId="41973"/>
    <cellStyle name="Percent 71 2" xfId="47000"/>
    <cellStyle name="Percent 72" xfId="41985"/>
    <cellStyle name="Percent 72 2" xfId="47001"/>
    <cellStyle name="Percent 73" xfId="42096"/>
    <cellStyle name="Percent 73 2" xfId="47002"/>
    <cellStyle name="Percent 74" xfId="41998"/>
    <cellStyle name="Percent 74 2" xfId="47003"/>
    <cellStyle name="Percent 75" xfId="42313"/>
    <cellStyle name="Percent 75 2" xfId="47004"/>
    <cellStyle name="Percent 76" xfId="42019"/>
    <cellStyle name="Percent 76 2" xfId="47005"/>
    <cellStyle name="Percent 77" xfId="42001"/>
    <cellStyle name="Percent 77 2" xfId="47006"/>
    <cellStyle name="Percent 78" xfId="42371"/>
    <cellStyle name="Percent 78 2" xfId="47007"/>
    <cellStyle name="Percent 79" xfId="42408"/>
    <cellStyle name="Percent 79 2" xfId="47008"/>
    <cellStyle name="Percent 8" xfId="750"/>
    <cellStyle name="Percent 8 10" xfId="47009"/>
    <cellStyle name="Percent 8 2" xfId="2314"/>
    <cellStyle name="Percent 8 2 10" xfId="39859"/>
    <cellStyle name="Percent 8 2 11" xfId="48195"/>
    <cellStyle name="Percent 8 2 2" xfId="2315"/>
    <cellStyle name="Percent 8 2 2 2" xfId="33993"/>
    <cellStyle name="Percent 8 2 3" xfId="2316"/>
    <cellStyle name="Percent 8 2 4" xfId="33992"/>
    <cellStyle name="Percent 8 2 4 2" xfId="36686"/>
    <cellStyle name="Percent 8 2 5" xfId="38008"/>
    <cellStyle name="Percent 8 2 6" xfId="38142"/>
    <cellStyle name="Percent 8 2 7" xfId="36400"/>
    <cellStyle name="Percent 8 2 8" xfId="39120"/>
    <cellStyle name="Percent 8 2 9" xfId="36828"/>
    <cellStyle name="Percent 8 3" xfId="2317"/>
    <cellStyle name="Percent 8 3 2" xfId="33995"/>
    <cellStyle name="Percent 8 3 2 2" xfId="47012"/>
    <cellStyle name="Percent 8 3 2 3" xfId="47011"/>
    <cellStyle name="Percent 8 3 3" xfId="33994"/>
    <cellStyle name="Percent 8 3 3 2" xfId="47013"/>
    <cellStyle name="Percent 8 3 3 3" xfId="48080"/>
    <cellStyle name="Percent 8 3 3 4" xfId="49553"/>
    <cellStyle name="Percent 8 3 4" xfId="47014"/>
    <cellStyle name="Percent 8 3 5" xfId="47010"/>
    <cellStyle name="Percent 8 3 6" xfId="48436"/>
    <cellStyle name="Percent 8 4" xfId="2318"/>
    <cellStyle name="Percent 8 4 2" xfId="33996"/>
    <cellStyle name="Percent 8 4 2 2" xfId="47016"/>
    <cellStyle name="Percent 8 4 3" xfId="47015"/>
    <cellStyle name="Percent 8 5" xfId="2319"/>
    <cellStyle name="Percent 8 5 2" xfId="47017"/>
    <cellStyle name="Percent 8 6" xfId="2320"/>
    <cellStyle name="Percent 8 6 2" xfId="47018"/>
    <cellStyle name="Percent 8 7" xfId="2321"/>
    <cellStyle name="Percent 8 8" xfId="2526"/>
    <cellStyle name="Percent 8 9" xfId="2824"/>
    <cellStyle name="Percent 80" xfId="42389"/>
    <cellStyle name="Percent 80 2" xfId="47019"/>
    <cellStyle name="Percent 81" xfId="42513"/>
    <cellStyle name="Percent 81 2" xfId="47666"/>
    <cellStyle name="Percent 82" xfId="47731"/>
    <cellStyle name="Percent 83" xfId="47741"/>
    <cellStyle name="Percent 84" xfId="47800"/>
    <cellStyle name="Percent 85" xfId="48099"/>
    <cellStyle name="Percent 86" xfId="48155"/>
    <cellStyle name="Percent 87" xfId="48420"/>
    <cellStyle name="Percent 88" xfId="48085"/>
    <cellStyle name="Percent 89" xfId="48949"/>
    <cellStyle name="Percent 9" xfId="2322"/>
    <cellStyle name="Percent 9 10" xfId="38672"/>
    <cellStyle name="Percent 9 11" xfId="38001"/>
    <cellStyle name="Percent 9 12" xfId="38481"/>
    <cellStyle name="Percent 9 13" xfId="47020"/>
    <cellStyle name="Percent 9 2" xfId="2323"/>
    <cellStyle name="Percent 9 2 2" xfId="2324"/>
    <cellStyle name="Percent 9 2 2 2" xfId="33998"/>
    <cellStyle name="Percent 9 2 2 2 2" xfId="47024"/>
    <cellStyle name="Percent 9 2 2 2 3" xfId="47023"/>
    <cellStyle name="Percent 9 2 2 3" xfId="47025"/>
    <cellStyle name="Percent 9 2 2 4" xfId="47026"/>
    <cellStyle name="Percent 9 2 2 5" xfId="47022"/>
    <cellStyle name="Percent 9 2 3" xfId="2325"/>
    <cellStyle name="Percent 9 2 3 2" xfId="47028"/>
    <cellStyle name="Percent 9 2 3 3" xfId="47027"/>
    <cellStyle name="Percent 9 2 4" xfId="2326"/>
    <cellStyle name="Percent 9 2 4 2" xfId="47029"/>
    <cellStyle name="Percent 9 2 5" xfId="2327"/>
    <cellStyle name="Percent 9 2 5 2" xfId="47030"/>
    <cellStyle name="Percent 9 2 6" xfId="33997"/>
    <cellStyle name="Percent 9 2 7" xfId="47021"/>
    <cellStyle name="Percent 9 3" xfId="2328"/>
    <cellStyle name="Percent 9 3 2" xfId="33999"/>
    <cellStyle name="Percent 9 3 3" xfId="47031"/>
    <cellStyle name="Percent 9 4" xfId="2329"/>
    <cellStyle name="Percent 9 4 2" xfId="34000"/>
    <cellStyle name="Percent 9 4 3" xfId="47032"/>
    <cellStyle name="Percent 9 5" xfId="2330"/>
    <cellStyle name="Percent 9 6" xfId="2825"/>
    <cellStyle name="Percent 9 6 2" xfId="36550"/>
    <cellStyle name="Percent 9 7" xfId="36711"/>
    <cellStyle name="Percent 9 8" xfId="36801"/>
    <cellStyle name="Percent 9 9" xfId="36513"/>
    <cellStyle name="Percent 90" xfId="48079"/>
    <cellStyle name="Percent 91" xfId="47846"/>
    <cellStyle name="Percent 92" xfId="49556"/>
    <cellStyle name="PERCENTAGE" xfId="47033"/>
    <cellStyle name="PercntBox" xfId="34001"/>
    <cellStyle name="Pivot Style Medium 13" xfId="692"/>
    <cellStyle name="Pivot Style Medium 13 2" xfId="2331"/>
    <cellStyle name="Pivot Style Medium 13 3" xfId="42221"/>
    <cellStyle name="PrePop Currency (0)" xfId="693"/>
    <cellStyle name="PrePop Currency (0) 2" xfId="2332"/>
    <cellStyle name="PrePop Currency (0) 2 2" xfId="2826"/>
    <cellStyle name="PrePop Currency (0) 3" xfId="2333"/>
    <cellStyle name="PrePop Currency (0) 3 2" xfId="34002"/>
    <cellStyle name="PrePop Currency (0) 4" xfId="2334"/>
    <cellStyle name="PrePop Currency (0)_Consumer_Annexures_Tatheer_Samba" xfId="34003"/>
    <cellStyle name="PrePop Currency (2)" xfId="2335"/>
    <cellStyle name="PrePop Currency (2) 2" xfId="47034"/>
    <cellStyle name="PrePop Units (0)" xfId="2336"/>
    <cellStyle name="PrePop Units (0) 2" xfId="47035"/>
    <cellStyle name="PrePop Units (1)" xfId="2337"/>
    <cellStyle name="PrePop Units (1) 2" xfId="47036"/>
    <cellStyle name="PrePop Units (2)" xfId="2338"/>
    <cellStyle name="PrePop Units (2) 2" xfId="47037"/>
    <cellStyle name="Product" xfId="694"/>
    <cellStyle name="Product 10" xfId="34004"/>
    <cellStyle name="Product 11" xfId="34005"/>
    <cellStyle name="Product 12" xfId="34006"/>
    <cellStyle name="Product 13" xfId="34007"/>
    <cellStyle name="Product 14" xfId="34008"/>
    <cellStyle name="Product 15" xfId="34009"/>
    <cellStyle name="Product 16" xfId="34010"/>
    <cellStyle name="Product 17" xfId="34011"/>
    <cellStyle name="Product 18" xfId="34012"/>
    <cellStyle name="Product 19" xfId="34013"/>
    <cellStyle name="Product 2" xfId="2339"/>
    <cellStyle name="Product 2 10" xfId="34014"/>
    <cellStyle name="Product 2 11" xfId="34015"/>
    <cellStyle name="Product 2 12" xfId="34016"/>
    <cellStyle name="Product 2 13" xfId="34017"/>
    <cellStyle name="Product 2 14" xfId="34018"/>
    <cellStyle name="Product 2 15" xfId="34019"/>
    <cellStyle name="Product 2 16" xfId="34020"/>
    <cellStyle name="Product 2 17" xfId="34021"/>
    <cellStyle name="Product 2 18" xfId="34022"/>
    <cellStyle name="Product 2 19" xfId="34023"/>
    <cellStyle name="Product 2 2" xfId="34024"/>
    <cellStyle name="Product 2 2 10" xfId="34025"/>
    <cellStyle name="Product 2 2 11" xfId="34026"/>
    <cellStyle name="Product 2 2 12" xfId="34027"/>
    <cellStyle name="Product 2 2 13" xfId="34028"/>
    <cellStyle name="Product 2 2 14" xfId="34029"/>
    <cellStyle name="Product 2 2 15" xfId="34030"/>
    <cellStyle name="Product 2 2 16" xfId="34031"/>
    <cellStyle name="Product 2 2 17" xfId="34032"/>
    <cellStyle name="Product 2 2 18" xfId="34033"/>
    <cellStyle name="Product 2 2 19" xfId="34034"/>
    <cellStyle name="Product 2 2 2" xfId="34035"/>
    <cellStyle name="Product 2 2 2 10" xfId="34036"/>
    <cellStyle name="Product 2 2 2 11" xfId="34037"/>
    <cellStyle name="Product 2 2 2 12" xfId="34038"/>
    <cellStyle name="Product 2 2 2 13" xfId="34039"/>
    <cellStyle name="Product 2 2 2 14" xfId="34040"/>
    <cellStyle name="Product 2 2 2 15" xfId="34041"/>
    <cellStyle name="Product 2 2 2 16" xfId="34042"/>
    <cellStyle name="Product 2 2 2 17" xfId="34043"/>
    <cellStyle name="Product 2 2 2 18" xfId="34044"/>
    <cellStyle name="Product 2 2 2 19" xfId="34045"/>
    <cellStyle name="Product 2 2 2 2" xfId="34046"/>
    <cellStyle name="Product 2 2 2 2 10" xfId="34047"/>
    <cellStyle name="Product 2 2 2 2 11" xfId="34048"/>
    <cellStyle name="Product 2 2 2 2 12" xfId="34049"/>
    <cellStyle name="Product 2 2 2 2 13" xfId="34050"/>
    <cellStyle name="Product 2 2 2 2 14" xfId="34051"/>
    <cellStyle name="Product 2 2 2 2 15" xfId="34052"/>
    <cellStyle name="Product 2 2 2 2 16" xfId="34053"/>
    <cellStyle name="Product 2 2 2 2 17" xfId="34054"/>
    <cellStyle name="Product 2 2 2 2 18" xfId="34055"/>
    <cellStyle name="Product 2 2 2 2 19" xfId="34056"/>
    <cellStyle name="Product 2 2 2 2 2" xfId="34057"/>
    <cellStyle name="Product 2 2 2 2 20" xfId="34058"/>
    <cellStyle name="Product 2 2 2 2 21" xfId="34059"/>
    <cellStyle name="Product 2 2 2 2 22" xfId="34060"/>
    <cellStyle name="Product 2 2 2 2 23" xfId="34061"/>
    <cellStyle name="Product 2 2 2 2 24" xfId="34062"/>
    <cellStyle name="Product 2 2 2 2 25" xfId="34063"/>
    <cellStyle name="Product 2 2 2 2 26" xfId="34064"/>
    <cellStyle name="Product 2 2 2 2 3" xfId="34065"/>
    <cellStyle name="Product 2 2 2 2 4" xfId="34066"/>
    <cellStyle name="Product 2 2 2 2 5" xfId="34067"/>
    <cellStyle name="Product 2 2 2 2 6" xfId="34068"/>
    <cellStyle name="Product 2 2 2 2 7" xfId="34069"/>
    <cellStyle name="Product 2 2 2 2 8" xfId="34070"/>
    <cellStyle name="Product 2 2 2 2 9" xfId="34071"/>
    <cellStyle name="Product 2 2 2 20" xfId="34072"/>
    <cellStyle name="Product 2 2 2 21" xfId="34073"/>
    <cellStyle name="Product 2 2 2 22" xfId="34074"/>
    <cellStyle name="Product 2 2 2 23" xfId="34075"/>
    <cellStyle name="Product 2 2 2 24" xfId="34076"/>
    <cellStyle name="Product 2 2 2 25" xfId="34077"/>
    <cellStyle name="Product 2 2 2 26" xfId="34078"/>
    <cellStyle name="Product 2 2 2 27" xfId="34079"/>
    <cellStyle name="Product 2 2 2 3" xfId="34080"/>
    <cellStyle name="Product 2 2 2 4" xfId="34081"/>
    <cellStyle name="Product 2 2 2 5" xfId="34082"/>
    <cellStyle name="Product 2 2 2 6" xfId="34083"/>
    <cellStyle name="Product 2 2 2 7" xfId="34084"/>
    <cellStyle name="Product 2 2 2 8" xfId="34085"/>
    <cellStyle name="Product 2 2 2 9" xfId="34086"/>
    <cellStyle name="Product 2 2 20" xfId="34087"/>
    <cellStyle name="Product 2 2 21" xfId="34088"/>
    <cellStyle name="Product 2 2 22" xfId="34089"/>
    <cellStyle name="Product 2 2 23" xfId="34090"/>
    <cellStyle name="Product 2 2 24" xfId="34091"/>
    <cellStyle name="Product 2 2 25" xfId="34092"/>
    <cellStyle name="Product 2 2 26" xfId="34093"/>
    <cellStyle name="Product 2 2 27" xfId="34094"/>
    <cellStyle name="Product 2 2 28" xfId="34095"/>
    <cellStyle name="Product 2 2 29" xfId="34096"/>
    <cellStyle name="Product 2 2 3" xfId="34097"/>
    <cellStyle name="Product 2 2 30" xfId="34098"/>
    <cellStyle name="Product 2 2 31" xfId="34099"/>
    <cellStyle name="Product 2 2 32" xfId="34100"/>
    <cellStyle name="Product 2 2 33" xfId="34101"/>
    <cellStyle name="Product 2 2 34" xfId="34102"/>
    <cellStyle name="Product 2 2 35" xfId="34103"/>
    <cellStyle name="Product 2 2 36" xfId="34104"/>
    <cellStyle name="Product 2 2 37" xfId="34105"/>
    <cellStyle name="Product 2 2 4" xfId="34106"/>
    <cellStyle name="Product 2 2 5" xfId="34107"/>
    <cellStyle name="Product 2 2 6" xfId="34108"/>
    <cellStyle name="Product 2 2 7" xfId="34109"/>
    <cellStyle name="Product 2 2 8" xfId="34110"/>
    <cellStyle name="Product 2 2 9" xfId="34111"/>
    <cellStyle name="Product 2 20" xfId="34112"/>
    <cellStyle name="Product 2 21" xfId="34113"/>
    <cellStyle name="Product 2 22" xfId="34114"/>
    <cellStyle name="Product 2 23" xfId="34115"/>
    <cellStyle name="Product 2 24" xfId="34116"/>
    <cellStyle name="Product 2 25" xfId="34117"/>
    <cellStyle name="Product 2 26" xfId="34118"/>
    <cellStyle name="Product 2 27" xfId="34119"/>
    <cellStyle name="Product 2 28" xfId="34120"/>
    <cellStyle name="Product 2 29" xfId="34121"/>
    <cellStyle name="Product 2 3" xfId="34122"/>
    <cellStyle name="Product 2 3 10" xfId="34123"/>
    <cellStyle name="Product 2 3 11" xfId="34124"/>
    <cellStyle name="Product 2 3 12" xfId="34125"/>
    <cellStyle name="Product 2 3 13" xfId="34126"/>
    <cellStyle name="Product 2 3 2" xfId="34127"/>
    <cellStyle name="Product 2 3 2 10" xfId="34128"/>
    <cellStyle name="Product 2 3 2 11" xfId="34129"/>
    <cellStyle name="Product 2 3 2 12" xfId="34130"/>
    <cellStyle name="Product 2 3 2 13" xfId="34131"/>
    <cellStyle name="Product 2 3 2 2" xfId="34132"/>
    <cellStyle name="Product 2 3 2 3" xfId="34133"/>
    <cellStyle name="Product 2 3 2 4" xfId="34134"/>
    <cellStyle name="Product 2 3 2 5" xfId="34135"/>
    <cellStyle name="Product 2 3 2 6" xfId="34136"/>
    <cellStyle name="Product 2 3 2 7" xfId="34137"/>
    <cellStyle name="Product 2 3 2 8" xfId="34138"/>
    <cellStyle name="Product 2 3 2 9" xfId="34139"/>
    <cellStyle name="Product 2 3 3" xfId="34140"/>
    <cellStyle name="Product 2 3 4" xfId="34141"/>
    <cellStyle name="Product 2 3 5" xfId="34142"/>
    <cellStyle name="Product 2 3 6" xfId="34143"/>
    <cellStyle name="Product 2 3 7" xfId="34144"/>
    <cellStyle name="Product 2 3 8" xfId="34145"/>
    <cellStyle name="Product 2 3 9" xfId="34146"/>
    <cellStyle name="Product 2 30" xfId="34147"/>
    <cellStyle name="Product 2 31" xfId="34148"/>
    <cellStyle name="Product 2 32" xfId="34149"/>
    <cellStyle name="Product 2 33" xfId="34150"/>
    <cellStyle name="Product 2 34" xfId="34151"/>
    <cellStyle name="Product 2 35" xfId="34152"/>
    <cellStyle name="Product 2 36" xfId="34153"/>
    <cellStyle name="Product 2 37" xfId="34154"/>
    <cellStyle name="Product 2 4" xfId="34155"/>
    <cellStyle name="Product 2 5" xfId="34156"/>
    <cellStyle name="Product 2 6" xfId="34157"/>
    <cellStyle name="Product 2 7" xfId="34158"/>
    <cellStyle name="Product 2 8" xfId="34159"/>
    <cellStyle name="Product 2 9" xfId="34160"/>
    <cellStyle name="Product 20" xfId="34161"/>
    <cellStyle name="Product 21" xfId="34162"/>
    <cellStyle name="Product 22" xfId="34163"/>
    <cellStyle name="Product 23" xfId="34164"/>
    <cellStyle name="Product 24" xfId="34165"/>
    <cellStyle name="Product 24 10" xfId="34166"/>
    <cellStyle name="Product 24 11" xfId="34167"/>
    <cellStyle name="Product 24 12" xfId="34168"/>
    <cellStyle name="Product 24 13" xfId="34169"/>
    <cellStyle name="Product 24 14" xfId="34170"/>
    <cellStyle name="Product 24 15" xfId="34171"/>
    <cellStyle name="Product 24 16" xfId="34172"/>
    <cellStyle name="Product 24 17" xfId="34173"/>
    <cellStyle name="Product 24 18" xfId="34174"/>
    <cellStyle name="Product 24 19" xfId="34175"/>
    <cellStyle name="Product 24 2" xfId="34176"/>
    <cellStyle name="Product 24 2 10" xfId="34177"/>
    <cellStyle name="Product 24 2 11" xfId="34178"/>
    <cellStyle name="Product 24 2 12" xfId="34179"/>
    <cellStyle name="Product 24 2 13" xfId="34180"/>
    <cellStyle name="Product 24 2 14" xfId="34181"/>
    <cellStyle name="Product 24 2 15" xfId="34182"/>
    <cellStyle name="Product 24 2 16" xfId="34183"/>
    <cellStyle name="Product 24 2 17" xfId="34184"/>
    <cellStyle name="Product 24 2 18" xfId="34185"/>
    <cellStyle name="Product 24 2 19" xfId="34186"/>
    <cellStyle name="Product 24 2 2" xfId="34187"/>
    <cellStyle name="Product 24 2 20" xfId="34188"/>
    <cellStyle name="Product 24 2 21" xfId="34189"/>
    <cellStyle name="Product 24 2 22" xfId="34190"/>
    <cellStyle name="Product 24 2 23" xfId="34191"/>
    <cellStyle name="Product 24 2 24" xfId="34192"/>
    <cellStyle name="Product 24 2 25" xfId="34193"/>
    <cellStyle name="Product 24 2 26" xfId="34194"/>
    <cellStyle name="Product 24 2 3" xfId="34195"/>
    <cellStyle name="Product 24 2 4" xfId="34196"/>
    <cellStyle name="Product 24 2 5" xfId="34197"/>
    <cellStyle name="Product 24 2 6" xfId="34198"/>
    <cellStyle name="Product 24 2 7" xfId="34199"/>
    <cellStyle name="Product 24 2 8" xfId="34200"/>
    <cellStyle name="Product 24 2 9" xfId="34201"/>
    <cellStyle name="Product 24 20" xfId="34202"/>
    <cellStyle name="Product 24 21" xfId="34203"/>
    <cellStyle name="Product 24 22" xfId="34204"/>
    <cellStyle name="Product 24 23" xfId="34205"/>
    <cellStyle name="Product 24 24" xfId="34206"/>
    <cellStyle name="Product 24 25" xfId="34207"/>
    <cellStyle name="Product 24 26" xfId="34208"/>
    <cellStyle name="Product 24 3" xfId="34209"/>
    <cellStyle name="Product 24 4" xfId="34210"/>
    <cellStyle name="Product 24 5" xfId="34211"/>
    <cellStyle name="Product 24 6" xfId="34212"/>
    <cellStyle name="Product 24 7" xfId="34213"/>
    <cellStyle name="Product 24 8" xfId="34214"/>
    <cellStyle name="Product 24 9" xfId="34215"/>
    <cellStyle name="Product 25" xfId="34216"/>
    <cellStyle name="Product 26" xfId="34217"/>
    <cellStyle name="Product 27" xfId="34218"/>
    <cellStyle name="Product 28" xfId="34219"/>
    <cellStyle name="Product 29" xfId="34220"/>
    <cellStyle name="Product 3" xfId="34221"/>
    <cellStyle name="Product 3 2" xfId="48387"/>
    <cellStyle name="Product 30" xfId="34222"/>
    <cellStyle name="Product 31" xfId="34223"/>
    <cellStyle name="Product 32" xfId="34224"/>
    <cellStyle name="Product 33" xfId="34225"/>
    <cellStyle name="Product 34" xfId="34226"/>
    <cellStyle name="Product 35" xfId="34227"/>
    <cellStyle name="Product 35 10" xfId="34228"/>
    <cellStyle name="Product 35 11" xfId="34229"/>
    <cellStyle name="Product 35 12" xfId="34230"/>
    <cellStyle name="Product 35 13" xfId="34231"/>
    <cellStyle name="Product 35 14" xfId="34232"/>
    <cellStyle name="Product 35 15" xfId="34233"/>
    <cellStyle name="Product 35 16" xfId="34234"/>
    <cellStyle name="Product 35 17" xfId="34235"/>
    <cellStyle name="Product 35 18" xfId="34236"/>
    <cellStyle name="Product 35 19" xfId="34237"/>
    <cellStyle name="Product 35 2" xfId="34238"/>
    <cellStyle name="Product 35 20" xfId="34239"/>
    <cellStyle name="Product 35 21" xfId="34240"/>
    <cellStyle name="Product 35 22" xfId="34241"/>
    <cellStyle name="Product 35 23" xfId="34242"/>
    <cellStyle name="Product 35 24" xfId="34243"/>
    <cellStyle name="Product 35 25" xfId="34244"/>
    <cellStyle name="Product 35 26" xfId="34245"/>
    <cellStyle name="Product 35 3" xfId="34246"/>
    <cellStyle name="Product 35 4" xfId="34247"/>
    <cellStyle name="Product 35 5" xfId="34248"/>
    <cellStyle name="Product 35 6" xfId="34249"/>
    <cellStyle name="Product 35 7" xfId="34250"/>
    <cellStyle name="Product 35 8" xfId="34251"/>
    <cellStyle name="Product 35 9" xfId="34252"/>
    <cellStyle name="Product 36" xfId="34253"/>
    <cellStyle name="Product 37" xfId="34254"/>
    <cellStyle name="Product 38" xfId="34255"/>
    <cellStyle name="Product 39" xfId="34256"/>
    <cellStyle name="Product 4" xfId="34257"/>
    <cellStyle name="Product 40" xfId="34258"/>
    <cellStyle name="Product 41" xfId="34259"/>
    <cellStyle name="Product 42" xfId="34260"/>
    <cellStyle name="Product 43" xfId="34261"/>
    <cellStyle name="Product 44" xfId="34262"/>
    <cellStyle name="Product 45" xfId="34263"/>
    <cellStyle name="Product 46" xfId="34264"/>
    <cellStyle name="Product 47" xfId="34265"/>
    <cellStyle name="Product 48" xfId="34266"/>
    <cellStyle name="Product 49" xfId="34267"/>
    <cellStyle name="Product 5" xfId="34268"/>
    <cellStyle name="Product 50" xfId="34269"/>
    <cellStyle name="Product 51" xfId="34270"/>
    <cellStyle name="Product 52" xfId="34271"/>
    <cellStyle name="Product 53" xfId="34272"/>
    <cellStyle name="Product 54" xfId="34273"/>
    <cellStyle name="Product 55" xfId="34274"/>
    <cellStyle name="Product 56" xfId="34275"/>
    <cellStyle name="Product 57" xfId="34276"/>
    <cellStyle name="Product 58" xfId="34277"/>
    <cellStyle name="Product 59" xfId="34278"/>
    <cellStyle name="Product 6" xfId="34279"/>
    <cellStyle name="Product 60" xfId="34280"/>
    <cellStyle name="Product 61" xfId="34281"/>
    <cellStyle name="Product 62" xfId="34282"/>
    <cellStyle name="Product 63" xfId="34283"/>
    <cellStyle name="Product 64" xfId="34284"/>
    <cellStyle name="Product 65" xfId="34285"/>
    <cellStyle name="Product 66" xfId="2827"/>
    <cellStyle name="Product 7" xfId="34286"/>
    <cellStyle name="Product 8" xfId="34287"/>
    <cellStyle name="Product 8 2" xfId="34288"/>
    <cellStyle name="Product 9" xfId="34289"/>
    <cellStyle name="PSChar" xfId="2828"/>
    <cellStyle name="QtyBox" xfId="34290"/>
    <cellStyle name="REFNO" xfId="736"/>
    <cellStyle name="Released" xfId="34291"/>
    <cellStyle name="Reset  - Style4" xfId="34292"/>
    <cellStyle name="Reset  - Style7" xfId="737"/>
    <cellStyle name="Reset range style to defaults" xfId="2340"/>
    <cellStyle name="RevList" xfId="695"/>
    <cellStyle name="RevList 2" xfId="34293"/>
    <cellStyle name="RevList 2 2" xfId="42093"/>
    <cellStyle name="RevList 2 3" xfId="47038"/>
    <cellStyle name="RevList 3" xfId="34294"/>
    <cellStyle name="ri" xfId="2341"/>
    <cellStyle name="ri 10" xfId="36555"/>
    <cellStyle name="ri 2" xfId="2342"/>
    <cellStyle name="ri 2 2" xfId="47039"/>
    <cellStyle name="ri 3" xfId="2343"/>
    <cellStyle name="ri 4" xfId="2829"/>
    <cellStyle name="ri 4 2" xfId="36537"/>
    <cellStyle name="ri 5" xfId="36459"/>
    <cellStyle name="ri 6" xfId="37411"/>
    <cellStyle name="ri 7" xfId="36365"/>
    <cellStyle name="ri 8" xfId="36430"/>
    <cellStyle name="ri 9" xfId="37014"/>
    <cellStyle name="ri_Category 30-06-07_4" xfId="696"/>
    <cellStyle name="SAPBEXstdItem" xfId="2830"/>
    <cellStyle name="SAPBEXstdItem 10" xfId="48895"/>
    <cellStyle name="SAPBEXstdItem 11" xfId="48715"/>
    <cellStyle name="SAPBEXstdItem 12" xfId="49201"/>
    <cellStyle name="SAPBEXstdItem 2" xfId="42348"/>
    <cellStyle name="SAPBEXstdItem 2 10" xfId="49055"/>
    <cellStyle name="SAPBEXstdItem 2 11" xfId="49227"/>
    <cellStyle name="SAPBEXstdItem 2 12" xfId="49395"/>
    <cellStyle name="SAPBEXstdItem 2 2" xfId="47041"/>
    <cellStyle name="SAPBEXstdItem 2 3" xfId="47042"/>
    <cellStyle name="SAPBEXstdItem 2 4" xfId="47043"/>
    <cellStyle name="SAPBEXstdItem 2 4 2" xfId="47044"/>
    <cellStyle name="SAPBEXstdItem 2 5" xfId="47045"/>
    <cellStyle name="SAPBEXstdItem 2 5 2" xfId="47046"/>
    <cellStyle name="SAPBEXstdItem 2 6" xfId="47047"/>
    <cellStyle name="SAPBEXstdItem 2 7" xfId="47048"/>
    <cellStyle name="SAPBEXstdItem 2 8" xfId="47040"/>
    <cellStyle name="SAPBEXstdItem 2 9" xfId="48873"/>
    <cellStyle name="SAPBEXstdItem 3" xfId="42058"/>
    <cellStyle name="SAPBEXstdItem 3 2" xfId="47049"/>
    <cellStyle name="SAPBEXstdItem 3 3" xfId="48798"/>
    <cellStyle name="SAPBEXstdItem 3 4" xfId="48980"/>
    <cellStyle name="SAPBEXstdItem 3 5" xfId="49153"/>
    <cellStyle name="SAPBEXstdItem 3 6" xfId="49320"/>
    <cellStyle name="SAPBEXstdItem 4" xfId="42383"/>
    <cellStyle name="SAPBEXstdItem 4 2" xfId="48906"/>
    <cellStyle name="SAPBEXstdItem 4 3" xfId="49087"/>
    <cellStyle name="SAPBEXstdItem 4 4" xfId="49258"/>
    <cellStyle name="SAPBEXstdItem 4 5" xfId="49426"/>
    <cellStyle name="SAPBEXstdItem 5" xfId="47050"/>
    <cellStyle name="SAPBEXstdItem 5 2" xfId="47051"/>
    <cellStyle name="SAPBEXstdItem 6" xfId="47052"/>
    <cellStyle name="SAPBEXstdItem 6 2" xfId="47053"/>
    <cellStyle name="SAPBEXstdItem 7" xfId="47054"/>
    <cellStyle name="SAPBEXstdItem 8" xfId="47055"/>
    <cellStyle name="SAPBEXstdItem 9" xfId="47820"/>
    <cellStyle name="Sheet Title" xfId="34295"/>
    <cellStyle name="showCheck" xfId="34296"/>
    <cellStyle name="showExposure" xfId="34297"/>
    <cellStyle name="showParameterE" xfId="34298"/>
    <cellStyle name="showParameterS" xfId="34299"/>
    <cellStyle name="showPD" xfId="34300"/>
    <cellStyle name="showPercentage" xfId="34301"/>
    <cellStyle name="showSelection" xfId="34302"/>
    <cellStyle name="SpptMsg" xfId="34303"/>
    <cellStyle name="Standard_BINV" xfId="47056"/>
    <cellStyle name="StandardInput" xfId="34304"/>
    <cellStyle name="Style 1" xfId="336"/>
    <cellStyle name="Style 1 10" xfId="2344"/>
    <cellStyle name="Style 1 10 2" xfId="2345"/>
    <cellStyle name="Style 1 10 2 2" xfId="34305"/>
    <cellStyle name="Style 1 10 3" xfId="2346"/>
    <cellStyle name="Style 1 10 4" xfId="47057"/>
    <cellStyle name="Style 1 11" xfId="34306"/>
    <cellStyle name="Style 1 11 2" xfId="39573"/>
    <cellStyle name="Style 1 11 3" xfId="47058"/>
    <cellStyle name="Style 1 12" xfId="34307"/>
    <cellStyle name="Style 1 12 2" xfId="38570"/>
    <cellStyle name="Style 1 12 3" xfId="47059"/>
    <cellStyle name="Style 1 13" xfId="34308"/>
    <cellStyle name="Style 1 13 2" xfId="47060"/>
    <cellStyle name="Style 1 14" xfId="34309"/>
    <cellStyle name="Style 1 14 2" xfId="47061"/>
    <cellStyle name="Style 1 15" xfId="34310"/>
    <cellStyle name="Style 1 15 2" xfId="47062"/>
    <cellStyle name="Style 1 16" xfId="34311"/>
    <cellStyle name="Style 1 16 2" xfId="47063"/>
    <cellStyle name="Style 1 17" xfId="34312"/>
    <cellStyle name="Style 1 17 2" xfId="47064"/>
    <cellStyle name="Style 1 18" xfId="34313"/>
    <cellStyle name="Style 1 18 2" xfId="47065"/>
    <cellStyle name="Style 1 19" xfId="34314"/>
    <cellStyle name="Style 1 19 2" xfId="47066"/>
    <cellStyle name="Style 1 2" xfId="337"/>
    <cellStyle name="Style 1 2 10" xfId="34315"/>
    <cellStyle name="Style 1 2 11" xfId="34316"/>
    <cellStyle name="Style 1 2 12" xfId="34317"/>
    <cellStyle name="Style 1 2 13" xfId="34318"/>
    <cellStyle name="Style 1 2 14" xfId="34319"/>
    <cellStyle name="Style 1 2 15" xfId="34320"/>
    <cellStyle name="Style 1 2 16" xfId="34321"/>
    <cellStyle name="Style 1 2 17" xfId="34322"/>
    <cellStyle name="Style 1 2 18" xfId="34323"/>
    <cellStyle name="Style 1 2 19" xfId="34324"/>
    <cellStyle name="Style 1 2 2" xfId="2347"/>
    <cellStyle name="Style 1 2 2 10" xfId="34325"/>
    <cellStyle name="Style 1 2 2 11" xfId="34326"/>
    <cellStyle name="Style 1 2 2 12" xfId="34327"/>
    <cellStyle name="Style 1 2 2 13" xfId="34328"/>
    <cellStyle name="Style 1 2 2 14" xfId="34329"/>
    <cellStyle name="Style 1 2 2 15" xfId="34330"/>
    <cellStyle name="Style 1 2 2 16" xfId="34331"/>
    <cellStyle name="Style 1 2 2 17" xfId="34332"/>
    <cellStyle name="Style 1 2 2 18" xfId="34333"/>
    <cellStyle name="Style 1 2 2 19" xfId="34334"/>
    <cellStyle name="Style 1 2 2 2" xfId="34335"/>
    <cellStyle name="Style 1 2 2 2 10" xfId="34336"/>
    <cellStyle name="Style 1 2 2 2 11" xfId="34337"/>
    <cellStyle name="Style 1 2 2 2 12" xfId="34338"/>
    <cellStyle name="Style 1 2 2 2 13" xfId="34339"/>
    <cellStyle name="Style 1 2 2 2 14" xfId="34340"/>
    <cellStyle name="Style 1 2 2 2 15" xfId="34341"/>
    <cellStyle name="Style 1 2 2 2 16" xfId="34342"/>
    <cellStyle name="Style 1 2 2 2 17" xfId="34343"/>
    <cellStyle name="Style 1 2 2 2 18" xfId="34344"/>
    <cellStyle name="Style 1 2 2 2 19" xfId="34345"/>
    <cellStyle name="Style 1 2 2 2 2" xfId="34346"/>
    <cellStyle name="Style 1 2 2 2 2 10" xfId="34347"/>
    <cellStyle name="Style 1 2 2 2 2 11" xfId="34348"/>
    <cellStyle name="Style 1 2 2 2 2 12" xfId="34349"/>
    <cellStyle name="Style 1 2 2 2 2 13" xfId="34350"/>
    <cellStyle name="Style 1 2 2 2 2 14" xfId="34351"/>
    <cellStyle name="Style 1 2 2 2 2 15" xfId="34352"/>
    <cellStyle name="Style 1 2 2 2 2 16" xfId="34353"/>
    <cellStyle name="Style 1 2 2 2 2 17" xfId="34354"/>
    <cellStyle name="Style 1 2 2 2 2 18" xfId="34355"/>
    <cellStyle name="Style 1 2 2 2 2 19" xfId="34356"/>
    <cellStyle name="Style 1 2 2 2 2 2" xfId="34357"/>
    <cellStyle name="Style 1 2 2 2 2 20" xfId="34358"/>
    <cellStyle name="Style 1 2 2 2 2 21" xfId="34359"/>
    <cellStyle name="Style 1 2 2 2 2 22" xfId="34360"/>
    <cellStyle name="Style 1 2 2 2 2 23" xfId="34361"/>
    <cellStyle name="Style 1 2 2 2 2 24" xfId="34362"/>
    <cellStyle name="Style 1 2 2 2 2 25" xfId="34363"/>
    <cellStyle name="Style 1 2 2 2 2 26" xfId="34364"/>
    <cellStyle name="Style 1 2 2 2 2 3" xfId="34365"/>
    <cellStyle name="Style 1 2 2 2 2 4" xfId="34366"/>
    <cellStyle name="Style 1 2 2 2 2 5" xfId="34367"/>
    <cellStyle name="Style 1 2 2 2 2 6" xfId="34368"/>
    <cellStyle name="Style 1 2 2 2 2 7" xfId="34369"/>
    <cellStyle name="Style 1 2 2 2 2 8" xfId="34370"/>
    <cellStyle name="Style 1 2 2 2 2 9" xfId="34371"/>
    <cellStyle name="Style 1 2 2 2 20" xfId="34372"/>
    <cellStyle name="Style 1 2 2 2 21" xfId="34373"/>
    <cellStyle name="Style 1 2 2 2 22" xfId="34374"/>
    <cellStyle name="Style 1 2 2 2 23" xfId="34375"/>
    <cellStyle name="Style 1 2 2 2 24" xfId="34376"/>
    <cellStyle name="Style 1 2 2 2 25" xfId="34377"/>
    <cellStyle name="Style 1 2 2 2 26" xfId="34378"/>
    <cellStyle name="Style 1 2 2 2 27" xfId="34379"/>
    <cellStyle name="Style 1 2 2 2 3" xfId="34380"/>
    <cellStyle name="Style 1 2 2 2 4" xfId="34381"/>
    <cellStyle name="Style 1 2 2 2 5" xfId="34382"/>
    <cellStyle name="Style 1 2 2 2 6" xfId="34383"/>
    <cellStyle name="Style 1 2 2 2 7" xfId="34384"/>
    <cellStyle name="Style 1 2 2 2 8" xfId="34385"/>
    <cellStyle name="Style 1 2 2 2 9" xfId="34386"/>
    <cellStyle name="Style 1 2 2 20" xfId="34387"/>
    <cellStyle name="Style 1 2 2 21" xfId="34388"/>
    <cellStyle name="Style 1 2 2 22" xfId="34389"/>
    <cellStyle name="Style 1 2 2 23" xfId="34390"/>
    <cellStyle name="Style 1 2 2 24" xfId="34391"/>
    <cellStyle name="Style 1 2 2 25" xfId="34392"/>
    <cellStyle name="Style 1 2 2 26" xfId="34393"/>
    <cellStyle name="Style 1 2 2 27" xfId="34394"/>
    <cellStyle name="Style 1 2 2 28" xfId="34395"/>
    <cellStyle name="Style 1 2 2 29" xfId="34396"/>
    <cellStyle name="Style 1 2 2 3" xfId="34397"/>
    <cellStyle name="Style 1 2 2 30" xfId="34398"/>
    <cellStyle name="Style 1 2 2 31" xfId="34399"/>
    <cellStyle name="Style 1 2 2 32" xfId="34400"/>
    <cellStyle name="Style 1 2 2 33" xfId="34401"/>
    <cellStyle name="Style 1 2 2 34" xfId="34402"/>
    <cellStyle name="Style 1 2 2 35" xfId="34403"/>
    <cellStyle name="Style 1 2 2 36" xfId="34404"/>
    <cellStyle name="Style 1 2 2 37" xfId="34405"/>
    <cellStyle name="Style 1 2 2 38" xfId="2831"/>
    <cellStyle name="Style 1 2 2 4" xfId="34406"/>
    <cellStyle name="Style 1 2 2 5" xfId="34407"/>
    <cellStyle name="Style 1 2 2 6" xfId="34408"/>
    <cellStyle name="Style 1 2 2 7" xfId="34409"/>
    <cellStyle name="Style 1 2 2 8" xfId="34410"/>
    <cellStyle name="Style 1 2 2 9" xfId="34411"/>
    <cellStyle name="Style 1 2 20" xfId="34412"/>
    <cellStyle name="Style 1 2 21" xfId="34413"/>
    <cellStyle name="Style 1 2 22" xfId="34414"/>
    <cellStyle name="Style 1 2 23" xfId="34415"/>
    <cellStyle name="Style 1 2 24" xfId="34416"/>
    <cellStyle name="Style 1 2 25" xfId="34417"/>
    <cellStyle name="Style 1 2 26" xfId="2571"/>
    <cellStyle name="Style 1 2 27" xfId="34418"/>
    <cellStyle name="Style 1 2 28" xfId="34419"/>
    <cellStyle name="Style 1 2 29" xfId="34420"/>
    <cellStyle name="Style 1 2 3" xfId="2348"/>
    <cellStyle name="Style 1 2 3 10" xfId="34421"/>
    <cellStyle name="Style 1 2 3 11" xfId="34422"/>
    <cellStyle name="Style 1 2 3 12" xfId="34423"/>
    <cellStyle name="Style 1 2 3 13" xfId="34424"/>
    <cellStyle name="Style 1 2 3 14" xfId="2832"/>
    <cellStyle name="Style 1 2 3 2" xfId="2572"/>
    <cellStyle name="Style 1 2 3 2 10" xfId="34426"/>
    <cellStyle name="Style 1 2 3 2 11" xfId="34427"/>
    <cellStyle name="Style 1 2 3 2 12" xfId="34428"/>
    <cellStyle name="Style 1 2 3 2 13" xfId="34429"/>
    <cellStyle name="Style 1 2 3 2 14" xfId="34425"/>
    <cellStyle name="Style 1 2 3 2 2" xfId="34430"/>
    <cellStyle name="Style 1 2 3 2 3" xfId="34431"/>
    <cellStyle name="Style 1 2 3 2 4" xfId="34432"/>
    <cellStyle name="Style 1 2 3 2 5" xfId="34433"/>
    <cellStyle name="Style 1 2 3 2 6" xfId="34434"/>
    <cellStyle name="Style 1 2 3 2 7" xfId="34435"/>
    <cellStyle name="Style 1 2 3 2 8" xfId="34436"/>
    <cellStyle name="Style 1 2 3 2 9" xfId="34437"/>
    <cellStyle name="Style 1 2 3 3" xfId="34438"/>
    <cellStyle name="Style 1 2 3 3 2" xfId="48210"/>
    <cellStyle name="Style 1 2 3 4" xfId="34439"/>
    <cellStyle name="Style 1 2 3 5" xfId="34440"/>
    <cellStyle name="Style 1 2 3 6" xfId="34441"/>
    <cellStyle name="Style 1 2 3 7" xfId="34442"/>
    <cellStyle name="Style 1 2 3 8" xfId="34443"/>
    <cellStyle name="Style 1 2 3 9" xfId="34444"/>
    <cellStyle name="Style 1 2 30" xfId="34445"/>
    <cellStyle name="Style 1 2 31" xfId="34446"/>
    <cellStyle name="Style 1 2 32" xfId="34447"/>
    <cellStyle name="Style 1 2 33" xfId="34448"/>
    <cellStyle name="Style 1 2 34" xfId="34449"/>
    <cellStyle name="Style 1 2 35" xfId="34450"/>
    <cellStyle name="Style 1 2 36" xfId="34451"/>
    <cellStyle name="Style 1 2 37" xfId="34452"/>
    <cellStyle name="Style 1 2 38" xfId="34453"/>
    <cellStyle name="Style 1 2 4" xfId="2349"/>
    <cellStyle name="Style 1 2 4 2" xfId="34454"/>
    <cellStyle name="Style 1 2 5" xfId="34455"/>
    <cellStyle name="Style 1 2 6" xfId="34456"/>
    <cellStyle name="Style 1 2 7" xfId="34457"/>
    <cellStyle name="Style 1 2 8" xfId="34458"/>
    <cellStyle name="Style 1 2 9" xfId="34459"/>
    <cellStyle name="Style 1 2_Accounts - Stock Fund 2010 (18-8-10)" xfId="2350"/>
    <cellStyle name="Style 1 20" xfId="34460"/>
    <cellStyle name="Style 1 20 2" xfId="47067"/>
    <cellStyle name="Style 1 21" xfId="34461"/>
    <cellStyle name="Style 1 21 2" xfId="47068"/>
    <cellStyle name="Style 1 22" xfId="34462"/>
    <cellStyle name="Style 1 22 2" xfId="47069"/>
    <cellStyle name="Style 1 23" xfId="34463"/>
    <cellStyle name="Style 1 23 2" xfId="47070"/>
    <cellStyle name="Style 1 24" xfId="34464"/>
    <cellStyle name="Style 1 24 10" xfId="34465"/>
    <cellStyle name="Style 1 24 11" xfId="34466"/>
    <cellStyle name="Style 1 24 12" xfId="34467"/>
    <cellStyle name="Style 1 24 13" xfId="34468"/>
    <cellStyle name="Style 1 24 14" xfId="34469"/>
    <cellStyle name="Style 1 24 15" xfId="34470"/>
    <cellStyle name="Style 1 24 16" xfId="34471"/>
    <cellStyle name="Style 1 24 17" xfId="34472"/>
    <cellStyle name="Style 1 24 18" xfId="34473"/>
    <cellStyle name="Style 1 24 19" xfId="34474"/>
    <cellStyle name="Style 1 24 2" xfId="34475"/>
    <cellStyle name="Style 1 24 2 10" xfId="34476"/>
    <cellStyle name="Style 1 24 2 11" xfId="34477"/>
    <cellStyle name="Style 1 24 2 12" xfId="34478"/>
    <cellStyle name="Style 1 24 2 13" xfId="34479"/>
    <cellStyle name="Style 1 24 2 14" xfId="34480"/>
    <cellStyle name="Style 1 24 2 15" xfId="34481"/>
    <cellStyle name="Style 1 24 2 16" xfId="34482"/>
    <cellStyle name="Style 1 24 2 17" xfId="34483"/>
    <cellStyle name="Style 1 24 2 18" xfId="34484"/>
    <cellStyle name="Style 1 24 2 19" xfId="34485"/>
    <cellStyle name="Style 1 24 2 2" xfId="34486"/>
    <cellStyle name="Style 1 24 2 20" xfId="34487"/>
    <cellStyle name="Style 1 24 2 21" xfId="34488"/>
    <cellStyle name="Style 1 24 2 22" xfId="34489"/>
    <cellStyle name="Style 1 24 2 23" xfId="34490"/>
    <cellStyle name="Style 1 24 2 24" xfId="34491"/>
    <cellStyle name="Style 1 24 2 25" xfId="34492"/>
    <cellStyle name="Style 1 24 2 26" xfId="34493"/>
    <cellStyle name="Style 1 24 2 3" xfId="34494"/>
    <cellStyle name="Style 1 24 2 4" xfId="34495"/>
    <cellStyle name="Style 1 24 2 5" xfId="34496"/>
    <cellStyle name="Style 1 24 2 6" xfId="34497"/>
    <cellStyle name="Style 1 24 2 7" xfId="34498"/>
    <cellStyle name="Style 1 24 2 8" xfId="34499"/>
    <cellStyle name="Style 1 24 2 9" xfId="34500"/>
    <cellStyle name="Style 1 24 20" xfId="34501"/>
    <cellStyle name="Style 1 24 21" xfId="34502"/>
    <cellStyle name="Style 1 24 22" xfId="34503"/>
    <cellStyle name="Style 1 24 23" xfId="34504"/>
    <cellStyle name="Style 1 24 24" xfId="34505"/>
    <cellStyle name="Style 1 24 25" xfId="34506"/>
    <cellStyle name="Style 1 24 26" xfId="34507"/>
    <cellStyle name="Style 1 24 27" xfId="47071"/>
    <cellStyle name="Style 1 24 3" xfId="34508"/>
    <cellStyle name="Style 1 24 4" xfId="34509"/>
    <cellStyle name="Style 1 24 5" xfId="34510"/>
    <cellStyle name="Style 1 24 6" xfId="34511"/>
    <cellStyle name="Style 1 24 7" xfId="34512"/>
    <cellStyle name="Style 1 24 8" xfId="34513"/>
    <cellStyle name="Style 1 24 9" xfId="34514"/>
    <cellStyle name="Style 1 25" xfId="34515"/>
    <cellStyle name="Style 1 25 2" xfId="47072"/>
    <cellStyle name="Style 1 26" xfId="34516"/>
    <cellStyle name="Style 1 26 2" xfId="47073"/>
    <cellStyle name="Style 1 27" xfId="34517"/>
    <cellStyle name="Style 1 27 2" xfId="47074"/>
    <cellStyle name="Style 1 28" xfId="34518"/>
    <cellStyle name="Style 1 28 2" xfId="47075"/>
    <cellStyle name="Style 1 29" xfId="34519"/>
    <cellStyle name="Style 1 29 2" xfId="47076"/>
    <cellStyle name="Style 1 3" xfId="697"/>
    <cellStyle name="Style 1 3 2" xfId="2351"/>
    <cellStyle name="Style 1 3 2 2" xfId="2833"/>
    <cellStyle name="Style 1 30" xfId="34520"/>
    <cellStyle name="Style 1 30 2" xfId="47077"/>
    <cellStyle name="Style 1 31" xfId="34521"/>
    <cellStyle name="Style 1 31 2" xfId="47078"/>
    <cellStyle name="Style 1 32" xfId="34522"/>
    <cellStyle name="Style 1 32 2" xfId="47079"/>
    <cellStyle name="Style 1 33" xfId="34523"/>
    <cellStyle name="Style 1 33 2" xfId="47080"/>
    <cellStyle name="Style 1 34" xfId="34524"/>
    <cellStyle name="Style 1 34 2" xfId="47081"/>
    <cellStyle name="Style 1 35" xfId="34525"/>
    <cellStyle name="Style 1 35 10" xfId="34526"/>
    <cellStyle name="Style 1 35 11" xfId="34527"/>
    <cellStyle name="Style 1 35 12" xfId="34528"/>
    <cellStyle name="Style 1 35 13" xfId="34529"/>
    <cellStyle name="Style 1 35 14" xfId="34530"/>
    <cellStyle name="Style 1 35 15" xfId="34531"/>
    <cellStyle name="Style 1 35 16" xfId="34532"/>
    <cellStyle name="Style 1 35 17" xfId="34533"/>
    <cellStyle name="Style 1 35 18" xfId="34534"/>
    <cellStyle name="Style 1 35 19" xfId="34535"/>
    <cellStyle name="Style 1 35 2" xfId="34536"/>
    <cellStyle name="Style 1 35 20" xfId="34537"/>
    <cellStyle name="Style 1 35 21" xfId="34538"/>
    <cellStyle name="Style 1 35 22" xfId="34539"/>
    <cellStyle name="Style 1 35 23" xfId="34540"/>
    <cellStyle name="Style 1 35 24" xfId="34541"/>
    <cellStyle name="Style 1 35 25" xfId="34542"/>
    <cellStyle name="Style 1 35 26" xfId="34543"/>
    <cellStyle name="Style 1 35 27" xfId="47082"/>
    <cellStyle name="Style 1 35 3" xfId="34544"/>
    <cellStyle name="Style 1 35 4" xfId="34545"/>
    <cellStyle name="Style 1 35 5" xfId="34546"/>
    <cellStyle name="Style 1 35 6" xfId="34547"/>
    <cellStyle name="Style 1 35 7" xfId="34548"/>
    <cellStyle name="Style 1 35 8" xfId="34549"/>
    <cellStyle name="Style 1 35 9" xfId="34550"/>
    <cellStyle name="Style 1 36" xfId="34551"/>
    <cellStyle name="Style 1 36 2" xfId="47083"/>
    <cellStyle name="Style 1 37" xfId="34552"/>
    <cellStyle name="Style 1 37 2" xfId="47084"/>
    <cellStyle name="Style 1 38" xfId="34553"/>
    <cellStyle name="Style 1 38 2" xfId="47085"/>
    <cellStyle name="Style 1 39" xfId="34554"/>
    <cellStyle name="Style 1 39 2" xfId="47086"/>
    <cellStyle name="Style 1 4" xfId="698"/>
    <cellStyle name="Style 1 4 10" xfId="37470"/>
    <cellStyle name="Style 1 4 2" xfId="2352"/>
    <cellStyle name="Style 1 4 2 2" xfId="34555"/>
    <cellStyle name="Style 1 4 2 3" xfId="48200"/>
    <cellStyle name="Style 1 4 3" xfId="2353"/>
    <cellStyle name="Style 1 4 4" xfId="37149"/>
    <cellStyle name="Style 1 4 5" xfId="37240"/>
    <cellStyle name="Style 1 4 6" xfId="36931"/>
    <cellStyle name="Style 1 4 7" xfId="36813"/>
    <cellStyle name="Style 1 4 8" xfId="36456"/>
    <cellStyle name="Style 1 4 9" xfId="38448"/>
    <cellStyle name="Style 1 40" xfId="34556"/>
    <cellStyle name="Style 1 40 2" xfId="47087"/>
    <cellStyle name="Style 1 41" xfId="34557"/>
    <cellStyle name="Style 1 41 2" xfId="47088"/>
    <cellStyle name="Style 1 42" xfId="34558"/>
    <cellStyle name="Style 1 42 2" xfId="47089"/>
    <cellStyle name="Style 1 43" xfId="34559"/>
    <cellStyle name="Style 1 43 2" xfId="47090"/>
    <cellStyle name="Style 1 44" xfId="34560"/>
    <cellStyle name="Style 1 44 2" xfId="47091"/>
    <cellStyle name="Style 1 45" xfId="34561"/>
    <cellStyle name="Style 1 45 2" xfId="42607"/>
    <cellStyle name="Style 1 46" xfId="34562"/>
    <cellStyle name="Style 1 47" xfId="34563"/>
    <cellStyle name="Style 1 48" xfId="34564"/>
    <cellStyle name="Style 1 49" xfId="34565"/>
    <cellStyle name="Style 1 5" xfId="699"/>
    <cellStyle name="Style 1 5 2" xfId="2573"/>
    <cellStyle name="Style 1 50" xfId="34566"/>
    <cellStyle name="Style 1 51" xfId="34567"/>
    <cellStyle name="Style 1 52" xfId="34568"/>
    <cellStyle name="Style 1 53" xfId="34569"/>
    <cellStyle name="Style 1 54" xfId="34570"/>
    <cellStyle name="Style 1 55" xfId="34571"/>
    <cellStyle name="Style 1 56" xfId="34572"/>
    <cellStyle name="Style 1 57" xfId="34573"/>
    <cellStyle name="Style 1 58" xfId="34574"/>
    <cellStyle name="Style 1 59" xfId="34575"/>
    <cellStyle name="Style 1 6" xfId="700"/>
    <cellStyle name="Style 1 6 2" xfId="34576"/>
    <cellStyle name="Style 1 6 3" xfId="37094"/>
    <cellStyle name="Style 1 60" xfId="34577"/>
    <cellStyle name="Style 1 61" xfId="34578"/>
    <cellStyle name="Style 1 62" xfId="34579"/>
    <cellStyle name="Style 1 63" xfId="34580"/>
    <cellStyle name="Style 1 64" xfId="34581"/>
    <cellStyle name="Style 1 65" xfId="34582"/>
    <cellStyle name="Style 1 7" xfId="34583"/>
    <cellStyle name="Style 1 7 2" xfId="36573"/>
    <cellStyle name="Style 1 7 3" xfId="47092"/>
    <cellStyle name="Style 1 8" xfId="34584"/>
    <cellStyle name="Style 1 8 2" xfId="34585"/>
    <cellStyle name="Style 1 8 3" xfId="47093"/>
    <cellStyle name="Style 1 9" xfId="34586"/>
    <cellStyle name="Style 1 9 2" xfId="38569"/>
    <cellStyle name="Style 1 9 3" xfId="47094"/>
    <cellStyle name="Style 1_1. Rcon FEEL vs Trial (Domestic on BS)" xfId="2354"/>
    <cellStyle name="Style 2" xfId="34587"/>
    <cellStyle name="Style 2 2" xfId="47095"/>
    <cellStyle name="StyleName1" xfId="34588"/>
    <cellStyle name="StyleName2" xfId="34589"/>
    <cellStyle name="StyleName3" xfId="34590"/>
    <cellStyle name="StyleName4" xfId="34591"/>
    <cellStyle name="StyleName5" xfId="34592"/>
    <cellStyle name="StyleName6" xfId="34593"/>
    <cellStyle name="StyleName7" xfId="34594"/>
    <cellStyle name="StyleName8" xfId="34595"/>
    <cellStyle name="sub" xfId="701"/>
    <cellStyle name="sub 10" xfId="34596"/>
    <cellStyle name="sub 11" xfId="34597"/>
    <cellStyle name="sub 12" xfId="34598"/>
    <cellStyle name="sub 13" xfId="34599"/>
    <cellStyle name="sub 14" xfId="34600"/>
    <cellStyle name="sub 15" xfId="34601"/>
    <cellStyle name="sub 16" xfId="34602"/>
    <cellStyle name="sub 17" xfId="34603"/>
    <cellStyle name="sub 18" xfId="34604"/>
    <cellStyle name="sub 19" xfId="34605"/>
    <cellStyle name="sub 2" xfId="34606"/>
    <cellStyle name="sub 2 10" xfId="34607"/>
    <cellStyle name="sub 2 11" xfId="34608"/>
    <cellStyle name="sub 2 12" xfId="34609"/>
    <cellStyle name="sub 2 13" xfId="34610"/>
    <cellStyle name="sub 2 14" xfId="34611"/>
    <cellStyle name="sub 2 15" xfId="34612"/>
    <cellStyle name="sub 2 16" xfId="34613"/>
    <cellStyle name="sub 2 17" xfId="34614"/>
    <cellStyle name="sub 2 18" xfId="34615"/>
    <cellStyle name="sub 2 19" xfId="34616"/>
    <cellStyle name="sub 2 2" xfId="34617"/>
    <cellStyle name="sub 2 2 10" xfId="34618"/>
    <cellStyle name="sub 2 2 11" xfId="34619"/>
    <cellStyle name="sub 2 2 12" xfId="34620"/>
    <cellStyle name="sub 2 2 13" xfId="34621"/>
    <cellStyle name="sub 2 2 14" xfId="34622"/>
    <cellStyle name="sub 2 2 15" xfId="34623"/>
    <cellStyle name="sub 2 2 16" xfId="34624"/>
    <cellStyle name="sub 2 2 17" xfId="34625"/>
    <cellStyle name="sub 2 2 18" xfId="34626"/>
    <cellStyle name="sub 2 2 19" xfId="34627"/>
    <cellStyle name="sub 2 2 2" xfId="34628"/>
    <cellStyle name="sub 2 2 2 10" xfId="34629"/>
    <cellStyle name="sub 2 2 2 11" xfId="34630"/>
    <cellStyle name="sub 2 2 2 12" xfId="34631"/>
    <cellStyle name="sub 2 2 2 13" xfId="34632"/>
    <cellStyle name="sub 2 2 2 14" xfId="34633"/>
    <cellStyle name="sub 2 2 2 15" xfId="34634"/>
    <cellStyle name="sub 2 2 2 16" xfId="34635"/>
    <cellStyle name="sub 2 2 2 17" xfId="34636"/>
    <cellStyle name="sub 2 2 2 18" xfId="34637"/>
    <cellStyle name="sub 2 2 2 19" xfId="34638"/>
    <cellStyle name="sub 2 2 2 2" xfId="34639"/>
    <cellStyle name="sub 2 2 2 2 10" xfId="34640"/>
    <cellStyle name="sub 2 2 2 2 11" xfId="34641"/>
    <cellStyle name="sub 2 2 2 2 12" xfId="34642"/>
    <cellStyle name="sub 2 2 2 2 13" xfId="34643"/>
    <cellStyle name="sub 2 2 2 2 14" xfId="34644"/>
    <cellStyle name="sub 2 2 2 2 15" xfId="34645"/>
    <cellStyle name="sub 2 2 2 2 16" xfId="34646"/>
    <cellStyle name="sub 2 2 2 2 17" xfId="34647"/>
    <cellStyle name="sub 2 2 2 2 18" xfId="34648"/>
    <cellStyle name="sub 2 2 2 2 19" xfId="34649"/>
    <cellStyle name="sub 2 2 2 2 2" xfId="34650"/>
    <cellStyle name="sub 2 2 2 2 20" xfId="34651"/>
    <cellStyle name="sub 2 2 2 2 21" xfId="34652"/>
    <cellStyle name="sub 2 2 2 2 22" xfId="34653"/>
    <cellStyle name="sub 2 2 2 2 23" xfId="34654"/>
    <cellStyle name="sub 2 2 2 2 24" xfId="34655"/>
    <cellStyle name="sub 2 2 2 2 25" xfId="34656"/>
    <cellStyle name="sub 2 2 2 2 26" xfId="34657"/>
    <cellStyle name="sub 2 2 2 2 3" xfId="34658"/>
    <cellStyle name="sub 2 2 2 2 4" xfId="34659"/>
    <cellStyle name="sub 2 2 2 2 5" xfId="34660"/>
    <cellStyle name="sub 2 2 2 2 6" xfId="34661"/>
    <cellStyle name="sub 2 2 2 2 7" xfId="34662"/>
    <cellStyle name="sub 2 2 2 2 8" xfId="34663"/>
    <cellStyle name="sub 2 2 2 2 9" xfId="34664"/>
    <cellStyle name="sub 2 2 2 20" xfId="34665"/>
    <cellStyle name="sub 2 2 2 21" xfId="34666"/>
    <cellStyle name="sub 2 2 2 22" xfId="34667"/>
    <cellStyle name="sub 2 2 2 23" xfId="34668"/>
    <cellStyle name="sub 2 2 2 24" xfId="34669"/>
    <cellStyle name="sub 2 2 2 25" xfId="34670"/>
    <cellStyle name="sub 2 2 2 26" xfId="34671"/>
    <cellStyle name="sub 2 2 2 27" xfId="34672"/>
    <cellStyle name="sub 2 2 2 3" xfId="34673"/>
    <cellStyle name="sub 2 2 2 4" xfId="34674"/>
    <cellStyle name="sub 2 2 2 5" xfId="34675"/>
    <cellStyle name="sub 2 2 2 6" xfId="34676"/>
    <cellStyle name="sub 2 2 2 7" xfId="34677"/>
    <cellStyle name="sub 2 2 2 8" xfId="34678"/>
    <cellStyle name="sub 2 2 2 9" xfId="34679"/>
    <cellStyle name="sub 2 2 20" xfId="34680"/>
    <cellStyle name="sub 2 2 21" xfId="34681"/>
    <cellStyle name="sub 2 2 22" xfId="34682"/>
    <cellStyle name="sub 2 2 23" xfId="34683"/>
    <cellStyle name="sub 2 2 24" xfId="34684"/>
    <cellStyle name="sub 2 2 25" xfId="34685"/>
    <cellStyle name="sub 2 2 26" xfId="34686"/>
    <cellStyle name="sub 2 2 27" xfId="34687"/>
    <cellStyle name="sub 2 2 28" xfId="34688"/>
    <cellStyle name="sub 2 2 29" xfId="34689"/>
    <cellStyle name="sub 2 2 3" xfId="34690"/>
    <cellStyle name="sub 2 2 30" xfId="34691"/>
    <cellStyle name="sub 2 2 31" xfId="34692"/>
    <cellStyle name="sub 2 2 32" xfId="34693"/>
    <cellStyle name="sub 2 2 33" xfId="34694"/>
    <cellStyle name="sub 2 2 34" xfId="34695"/>
    <cellStyle name="sub 2 2 35" xfId="34696"/>
    <cellStyle name="sub 2 2 36" xfId="34697"/>
    <cellStyle name="sub 2 2 37" xfId="34698"/>
    <cellStyle name="sub 2 2 4" xfId="34699"/>
    <cellStyle name="sub 2 2 5" xfId="34700"/>
    <cellStyle name="sub 2 2 6" xfId="34701"/>
    <cellStyle name="sub 2 2 7" xfId="34702"/>
    <cellStyle name="sub 2 2 8" xfId="34703"/>
    <cellStyle name="sub 2 2 9" xfId="34704"/>
    <cellStyle name="sub 2 20" xfId="34705"/>
    <cellStyle name="sub 2 21" xfId="34706"/>
    <cellStyle name="sub 2 22" xfId="34707"/>
    <cellStyle name="sub 2 23" xfId="34708"/>
    <cellStyle name="sub 2 24" xfId="34709"/>
    <cellStyle name="sub 2 25" xfId="34710"/>
    <cellStyle name="sub 2 26" xfId="34711"/>
    <cellStyle name="sub 2 27" xfId="34712"/>
    <cellStyle name="sub 2 28" xfId="34713"/>
    <cellStyle name="sub 2 29" xfId="34714"/>
    <cellStyle name="sub 2 3" xfId="34715"/>
    <cellStyle name="sub 2 3 10" xfId="34716"/>
    <cellStyle name="sub 2 3 11" xfId="34717"/>
    <cellStyle name="sub 2 3 12" xfId="34718"/>
    <cellStyle name="sub 2 3 13" xfId="34719"/>
    <cellStyle name="sub 2 3 2" xfId="34720"/>
    <cellStyle name="sub 2 3 2 10" xfId="34721"/>
    <cellStyle name="sub 2 3 2 11" xfId="34722"/>
    <cellStyle name="sub 2 3 2 12" xfId="34723"/>
    <cellStyle name="sub 2 3 2 13" xfId="34724"/>
    <cellStyle name="sub 2 3 2 2" xfId="34725"/>
    <cellStyle name="sub 2 3 2 3" xfId="34726"/>
    <cellStyle name="sub 2 3 2 4" xfId="34727"/>
    <cellStyle name="sub 2 3 2 5" xfId="34728"/>
    <cellStyle name="sub 2 3 2 6" xfId="34729"/>
    <cellStyle name="sub 2 3 2 7" xfId="34730"/>
    <cellStyle name="sub 2 3 2 8" xfId="34731"/>
    <cellStyle name="sub 2 3 2 9" xfId="34732"/>
    <cellStyle name="sub 2 3 3" xfId="34733"/>
    <cellStyle name="sub 2 3 4" xfId="34734"/>
    <cellStyle name="sub 2 3 5" xfId="34735"/>
    <cellStyle name="sub 2 3 6" xfId="34736"/>
    <cellStyle name="sub 2 3 7" xfId="34737"/>
    <cellStyle name="sub 2 3 8" xfId="34738"/>
    <cellStyle name="sub 2 3 9" xfId="34739"/>
    <cellStyle name="sub 2 30" xfId="34740"/>
    <cellStyle name="sub 2 31" xfId="34741"/>
    <cellStyle name="sub 2 32" xfId="34742"/>
    <cellStyle name="sub 2 33" xfId="34743"/>
    <cellStyle name="sub 2 34" xfId="34744"/>
    <cellStyle name="sub 2 35" xfId="34745"/>
    <cellStyle name="sub 2 36" xfId="34746"/>
    <cellStyle name="sub 2 37" xfId="34747"/>
    <cellStyle name="sub 2 4" xfId="34748"/>
    <cellStyle name="sub 2 5" xfId="34749"/>
    <cellStyle name="sub 2 6" xfId="34750"/>
    <cellStyle name="sub 2 7" xfId="34751"/>
    <cellStyle name="sub 2 8" xfId="34752"/>
    <cellStyle name="sub 2 9" xfId="34753"/>
    <cellStyle name="sub 20" xfId="34754"/>
    <cellStyle name="sub 21" xfId="34755"/>
    <cellStyle name="sub 22" xfId="34756"/>
    <cellStyle name="sub 23" xfId="34757"/>
    <cellStyle name="sub 24" xfId="34758"/>
    <cellStyle name="sub 24 10" xfId="34759"/>
    <cellStyle name="sub 24 11" xfId="34760"/>
    <cellStyle name="sub 24 12" xfId="34761"/>
    <cellStyle name="sub 24 13" xfId="34762"/>
    <cellStyle name="sub 24 14" xfId="34763"/>
    <cellStyle name="sub 24 15" xfId="34764"/>
    <cellStyle name="sub 24 16" xfId="34765"/>
    <cellStyle name="sub 24 17" xfId="34766"/>
    <cellStyle name="sub 24 18" xfId="34767"/>
    <cellStyle name="sub 24 19" xfId="34768"/>
    <cellStyle name="sub 24 2" xfId="34769"/>
    <cellStyle name="sub 24 2 10" xfId="34770"/>
    <cellStyle name="sub 24 2 11" xfId="34771"/>
    <cellStyle name="sub 24 2 12" xfId="34772"/>
    <cellStyle name="sub 24 2 13" xfId="34773"/>
    <cellStyle name="sub 24 2 14" xfId="34774"/>
    <cellStyle name="sub 24 2 15" xfId="34775"/>
    <cellStyle name="sub 24 2 16" xfId="34776"/>
    <cellStyle name="sub 24 2 17" xfId="34777"/>
    <cellStyle name="sub 24 2 18" xfId="34778"/>
    <cellStyle name="sub 24 2 19" xfId="34779"/>
    <cellStyle name="sub 24 2 2" xfId="34780"/>
    <cellStyle name="sub 24 2 20" xfId="34781"/>
    <cellStyle name="sub 24 2 21" xfId="34782"/>
    <cellStyle name="sub 24 2 22" xfId="34783"/>
    <cellStyle name="sub 24 2 23" xfId="34784"/>
    <cellStyle name="sub 24 2 24" xfId="34785"/>
    <cellStyle name="sub 24 2 25" xfId="34786"/>
    <cellStyle name="sub 24 2 26" xfId="34787"/>
    <cellStyle name="sub 24 2 3" xfId="34788"/>
    <cellStyle name="sub 24 2 4" xfId="34789"/>
    <cellStyle name="sub 24 2 5" xfId="34790"/>
    <cellStyle name="sub 24 2 6" xfId="34791"/>
    <cellStyle name="sub 24 2 7" xfId="34792"/>
    <cellStyle name="sub 24 2 8" xfId="34793"/>
    <cellStyle name="sub 24 2 9" xfId="34794"/>
    <cellStyle name="sub 24 20" xfId="34795"/>
    <cellStyle name="sub 24 21" xfId="34796"/>
    <cellStyle name="sub 24 22" xfId="34797"/>
    <cellStyle name="sub 24 23" xfId="34798"/>
    <cellStyle name="sub 24 24" xfId="34799"/>
    <cellStyle name="sub 24 25" xfId="34800"/>
    <cellStyle name="sub 24 26" xfId="34801"/>
    <cellStyle name="sub 24 3" xfId="34802"/>
    <cellStyle name="sub 24 4" xfId="34803"/>
    <cellStyle name="sub 24 5" xfId="34804"/>
    <cellStyle name="sub 24 6" xfId="34805"/>
    <cellStyle name="sub 24 7" xfId="34806"/>
    <cellStyle name="sub 24 8" xfId="34807"/>
    <cellStyle name="sub 24 9" xfId="34808"/>
    <cellStyle name="sub 25" xfId="34809"/>
    <cellStyle name="sub 26" xfId="34810"/>
    <cellStyle name="sub 27" xfId="34811"/>
    <cellStyle name="sub 28" xfId="34812"/>
    <cellStyle name="sub 29" xfId="34813"/>
    <cellStyle name="sub 3" xfId="34814"/>
    <cellStyle name="sub 30" xfId="34815"/>
    <cellStyle name="sub 31" xfId="34816"/>
    <cellStyle name="sub 32" xfId="34817"/>
    <cellStyle name="sub 33" xfId="34818"/>
    <cellStyle name="sub 34" xfId="34819"/>
    <cellStyle name="sub 35" xfId="34820"/>
    <cellStyle name="sub 35 10" xfId="34821"/>
    <cellStyle name="sub 35 11" xfId="34822"/>
    <cellStyle name="sub 35 12" xfId="34823"/>
    <cellStyle name="sub 35 13" xfId="34824"/>
    <cellStyle name="sub 35 14" xfId="34825"/>
    <cellStyle name="sub 35 15" xfId="34826"/>
    <cellStyle name="sub 35 16" xfId="34827"/>
    <cellStyle name="sub 35 17" xfId="34828"/>
    <cellStyle name="sub 35 18" xfId="34829"/>
    <cellStyle name="sub 35 19" xfId="34830"/>
    <cellStyle name="sub 35 2" xfId="34831"/>
    <cellStyle name="sub 35 20" xfId="34832"/>
    <cellStyle name="sub 35 21" xfId="34833"/>
    <cellStyle name="sub 35 22" xfId="34834"/>
    <cellStyle name="sub 35 23" xfId="34835"/>
    <cellStyle name="sub 35 24" xfId="34836"/>
    <cellStyle name="sub 35 25" xfId="34837"/>
    <cellStyle name="sub 35 26" xfId="34838"/>
    <cellStyle name="sub 35 3" xfId="34839"/>
    <cellStyle name="sub 35 4" xfId="34840"/>
    <cellStyle name="sub 35 5" xfId="34841"/>
    <cellStyle name="sub 35 6" xfId="34842"/>
    <cellStyle name="sub 35 7" xfId="34843"/>
    <cellStyle name="sub 35 8" xfId="34844"/>
    <cellStyle name="sub 35 9" xfId="34845"/>
    <cellStyle name="sub 36" xfId="34846"/>
    <cellStyle name="sub 37" xfId="34847"/>
    <cellStyle name="sub 38" xfId="34848"/>
    <cellStyle name="sub 39" xfId="34849"/>
    <cellStyle name="sub 4" xfId="34850"/>
    <cellStyle name="sub 40" xfId="34851"/>
    <cellStyle name="sub 41" xfId="34852"/>
    <cellStyle name="sub 42" xfId="34853"/>
    <cellStyle name="sub 43" xfId="34854"/>
    <cellStyle name="sub 44" xfId="34855"/>
    <cellStyle name="sub 45" xfId="34856"/>
    <cellStyle name="sub 46" xfId="34857"/>
    <cellStyle name="sub 47" xfId="34858"/>
    <cellStyle name="sub 48" xfId="34859"/>
    <cellStyle name="sub 49" xfId="34860"/>
    <cellStyle name="sub 5" xfId="34861"/>
    <cellStyle name="sub 50" xfId="34862"/>
    <cellStyle name="sub 51" xfId="34863"/>
    <cellStyle name="sub 52" xfId="34864"/>
    <cellStyle name="sub 53" xfId="34865"/>
    <cellStyle name="sub 54" xfId="34866"/>
    <cellStyle name="sub 55" xfId="34867"/>
    <cellStyle name="sub 56" xfId="34868"/>
    <cellStyle name="sub 57" xfId="34869"/>
    <cellStyle name="sub 58" xfId="34870"/>
    <cellStyle name="sub 59" xfId="34871"/>
    <cellStyle name="sub 6" xfId="34872"/>
    <cellStyle name="sub 60" xfId="34873"/>
    <cellStyle name="sub 61" xfId="34874"/>
    <cellStyle name="sub 62" xfId="34875"/>
    <cellStyle name="sub 63" xfId="34876"/>
    <cellStyle name="sub 64" xfId="34877"/>
    <cellStyle name="sub 65" xfId="34878"/>
    <cellStyle name="sub 7" xfId="34879"/>
    <cellStyle name="sub 8" xfId="34880"/>
    <cellStyle name="sub 8 2" xfId="34881"/>
    <cellStyle name="sub 9" xfId="34882"/>
    <cellStyle name="Sub-group Hdg" xfId="338"/>
    <cellStyle name="Sub-group Hdg 10" xfId="34883"/>
    <cellStyle name="Sub-group Hdg 11" xfId="34884"/>
    <cellStyle name="Sub-group Hdg 12" xfId="34885"/>
    <cellStyle name="Sub-group Hdg 13" xfId="34886"/>
    <cellStyle name="Sub-group Hdg 14" xfId="34887"/>
    <cellStyle name="Sub-group Hdg 15" xfId="34888"/>
    <cellStyle name="Sub-group Hdg 16" xfId="34889"/>
    <cellStyle name="Sub-group Hdg 17" xfId="34890"/>
    <cellStyle name="Sub-group Hdg 18" xfId="34891"/>
    <cellStyle name="Sub-group Hdg 19" xfId="34892"/>
    <cellStyle name="Sub-group Hdg 2" xfId="2355"/>
    <cellStyle name="Sub-group Hdg 2 10" xfId="34893"/>
    <cellStyle name="Sub-group Hdg 2 11" xfId="34894"/>
    <cellStyle name="Sub-group Hdg 2 12" xfId="34895"/>
    <cellStyle name="Sub-group Hdg 2 13" xfId="34896"/>
    <cellStyle name="Sub-group Hdg 2 14" xfId="34897"/>
    <cellStyle name="Sub-group Hdg 2 15" xfId="34898"/>
    <cellStyle name="Sub-group Hdg 2 16" xfId="34899"/>
    <cellStyle name="Sub-group Hdg 2 17" xfId="34900"/>
    <cellStyle name="Sub-group Hdg 2 18" xfId="34901"/>
    <cellStyle name="Sub-group Hdg 2 19" xfId="34902"/>
    <cellStyle name="Sub-group Hdg 2 2" xfId="34903"/>
    <cellStyle name="Sub-group Hdg 2 2 10" xfId="34904"/>
    <cellStyle name="Sub-group Hdg 2 2 11" xfId="34905"/>
    <cellStyle name="Sub-group Hdg 2 2 12" xfId="34906"/>
    <cellStyle name="Sub-group Hdg 2 2 13" xfId="34907"/>
    <cellStyle name="Sub-group Hdg 2 2 14" xfId="34908"/>
    <cellStyle name="Sub-group Hdg 2 2 15" xfId="34909"/>
    <cellStyle name="Sub-group Hdg 2 2 16" xfId="34910"/>
    <cellStyle name="Sub-group Hdg 2 2 17" xfId="34911"/>
    <cellStyle name="Sub-group Hdg 2 2 18" xfId="34912"/>
    <cellStyle name="Sub-group Hdg 2 2 19" xfId="34913"/>
    <cellStyle name="Sub-group Hdg 2 2 2" xfId="34914"/>
    <cellStyle name="Sub-group Hdg 2 2 2 10" xfId="34915"/>
    <cellStyle name="Sub-group Hdg 2 2 2 11" xfId="34916"/>
    <cellStyle name="Sub-group Hdg 2 2 2 12" xfId="34917"/>
    <cellStyle name="Sub-group Hdg 2 2 2 13" xfId="34918"/>
    <cellStyle name="Sub-group Hdg 2 2 2 14" xfId="34919"/>
    <cellStyle name="Sub-group Hdg 2 2 2 15" xfId="34920"/>
    <cellStyle name="Sub-group Hdg 2 2 2 16" xfId="34921"/>
    <cellStyle name="Sub-group Hdg 2 2 2 17" xfId="34922"/>
    <cellStyle name="Sub-group Hdg 2 2 2 18" xfId="34923"/>
    <cellStyle name="Sub-group Hdg 2 2 2 19" xfId="34924"/>
    <cellStyle name="Sub-group Hdg 2 2 2 2" xfId="34925"/>
    <cellStyle name="Sub-group Hdg 2 2 2 2 10" xfId="34926"/>
    <cellStyle name="Sub-group Hdg 2 2 2 2 11" xfId="34927"/>
    <cellStyle name="Sub-group Hdg 2 2 2 2 12" xfId="34928"/>
    <cellStyle name="Sub-group Hdg 2 2 2 2 13" xfId="34929"/>
    <cellStyle name="Sub-group Hdg 2 2 2 2 14" xfId="34930"/>
    <cellStyle name="Sub-group Hdg 2 2 2 2 15" xfId="34931"/>
    <cellStyle name="Sub-group Hdg 2 2 2 2 16" xfId="34932"/>
    <cellStyle name="Sub-group Hdg 2 2 2 2 17" xfId="34933"/>
    <cellStyle name="Sub-group Hdg 2 2 2 2 18" xfId="34934"/>
    <cellStyle name="Sub-group Hdg 2 2 2 2 19" xfId="34935"/>
    <cellStyle name="Sub-group Hdg 2 2 2 2 2" xfId="34936"/>
    <cellStyle name="Sub-group Hdg 2 2 2 2 20" xfId="34937"/>
    <cellStyle name="Sub-group Hdg 2 2 2 2 21" xfId="34938"/>
    <cellStyle name="Sub-group Hdg 2 2 2 2 22" xfId="34939"/>
    <cellStyle name="Sub-group Hdg 2 2 2 2 23" xfId="34940"/>
    <cellStyle name="Sub-group Hdg 2 2 2 2 24" xfId="34941"/>
    <cellStyle name="Sub-group Hdg 2 2 2 2 25" xfId="34942"/>
    <cellStyle name="Sub-group Hdg 2 2 2 2 26" xfId="34943"/>
    <cellStyle name="Sub-group Hdg 2 2 2 2 3" xfId="34944"/>
    <cellStyle name="Sub-group Hdg 2 2 2 2 4" xfId="34945"/>
    <cellStyle name="Sub-group Hdg 2 2 2 2 5" xfId="34946"/>
    <cellStyle name="Sub-group Hdg 2 2 2 2 6" xfId="34947"/>
    <cellStyle name="Sub-group Hdg 2 2 2 2 7" xfId="34948"/>
    <cellStyle name="Sub-group Hdg 2 2 2 2 8" xfId="34949"/>
    <cellStyle name="Sub-group Hdg 2 2 2 2 9" xfId="34950"/>
    <cellStyle name="Sub-group Hdg 2 2 2 20" xfId="34951"/>
    <cellStyle name="Sub-group Hdg 2 2 2 21" xfId="34952"/>
    <cellStyle name="Sub-group Hdg 2 2 2 22" xfId="34953"/>
    <cellStyle name="Sub-group Hdg 2 2 2 23" xfId="34954"/>
    <cellStyle name="Sub-group Hdg 2 2 2 24" xfId="34955"/>
    <cellStyle name="Sub-group Hdg 2 2 2 25" xfId="34956"/>
    <cellStyle name="Sub-group Hdg 2 2 2 26" xfId="34957"/>
    <cellStyle name="Sub-group Hdg 2 2 2 27" xfId="34958"/>
    <cellStyle name="Sub-group Hdg 2 2 2 3" xfId="34959"/>
    <cellStyle name="Sub-group Hdg 2 2 2 4" xfId="34960"/>
    <cellStyle name="Sub-group Hdg 2 2 2 5" xfId="34961"/>
    <cellStyle name="Sub-group Hdg 2 2 2 6" xfId="34962"/>
    <cellStyle name="Sub-group Hdg 2 2 2 7" xfId="34963"/>
    <cellStyle name="Sub-group Hdg 2 2 2 8" xfId="34964"/>
    <cellStyle name="Sub-group Hdg 2 2 2 9" xfId="34965"/>
    <cellStyle name="Sub-group Hdg 2 2 20" xfId="34966"/>
    <cellStyle name="Sub-group Hdg 2 2 21" xfId="34967"/>
    <cellStyle name="Sub-group Hdg 2 2 22" xfId="34968"/>
    <cellStyle name="Sub-group Hdg 2 2 23" xfId="34969"/>
    <cellStyle name="Sub-group Hdg 2 2 24" xfId="34970"/>
    <cellStyle name="Sub-group Hdg 2 2 25" xfId="34971"/>
    <cellStyle name="Sub-group Hdg 2 2 26" xfId="34972"/>
    <cellStyle name="Sub-group Hdg 2 2 27" xfId="34973"/>
    <cellStyle name="Sub-group Hdg 2 2 28" xfId="34974"/>
    <cellStyle name="Sub-group Hdg 2 2 29" xfId="34975"/>
    <cellStyle name="Sub-group Hdg 2 2 3" xfId="34976"/>
    <cellStyle name="Sub-group Hdg 2 2 30" xfId="34977"/>
    <cellStyle name="Sub-group Hdg 2 2 31" xfId="34978"/>
    <cellStyle name="Sub-group Hdg 2 2 32" xfId="34979"/>
    <cellStyle name="Sub-group Hdg 2 2 33" xfId="34980"/>
    <cellStyle name="Sub-group Hdg 2 2 34" xfId="34981"/>
    <cellStyle name="Sub-group Hdg 2 2 35" xfId="34982"/>
    <cellStyle name="Sub-group Hdg 2 2 36" xfId="34983"/>
    <cellStyle name="Sub-group Hdg 2 2 37" xfId="34984"/>
    <cellStyle name="Sub-group Hdg 2 2 4" xfId="34985"/>
    <cellStyle name="Sub-group Hdg 2 2 5" xfId="34986"/>
    <cellStyle name="Sub-group Hdg 2 2 6" xfId="34987"/>
    <cellStyle name="Sub-group Hdg 2 2 7" xfId="34988"/>
    <cellStyle name="Sub-group Hdg 2 2 8" xfId="34989"/>
    <cellStyle name="Sub-group Hdg 2 2 9" xfId="34990"/>
    <cellStyle name="Sub-group Hdg 2 20" xfId="34991"/>
    <cellStyle name="Sub-group Hdg 2 21" xfId="34992"/>
    <cellStyle name="Sub-group Hdg 2 22" xfId="34993"/>
    <cellStyle name="Sub-group Hdg 2 23" xfId="34994"/>
    <cellStyle name="Sub-group Hdg 2 24" xfId="34995"/>
    <cellStyle name="Sub-group Hdg 2 25" xfId="34996"/>
    <cellStyle name="Sub-group Hdg 2 26" xfId="34997"/>
    <cellStyle name="Sub-group Hdg 2 27" xfId="34998"/>
    <cellStyle name="Sub-group Hdg 2 28" xfId="34999"/>
    <cellStyle name="Sub-group Hdg 2 29" xfId="35000"/>
    <cellStyle name="Sub-group Hdg 2 3" xfId="35001"/>
    <cellStyle name="Sub-group Hdg 2 3 10" xfId="35002"/>
    <cellStyle name="Sub-group Hdg 2 3 11" xfId="35003"/>
    <cellStyle name="Sub-group Hdg 2 3 12" xfId="35004"/>
    <cellStyle name="Sub-group Hdg 2 3 13" xfId="35005"/>
    <cellStyle name="Sub-group Hdg 2 3 2" xfId="35006"/>
    <cellStyle name="Sub-group Hdg 2 3 2 10" xfId="35007"/>
    <cellStyle name="Sub-group Hdg 2 3 2 11" xfId="35008"/>
    <cellStyle name="Sub-group Hdg 2 3 2 12" xfId="35009"/>
    <cellStyle name="Sub-group Hdg 2 3 2 13" xfId="35010"/>
    <cellStyle name="Sub-group Hdg 2 3 2 2" xfId="35011"/>
    <cellStyle name="Sub-group Hdg 2 3 2 3" xfId="35012"/>
    <cellStyle name="Sub-group Hdg 2 3 2 4" xfId="35013"/>
    <cellStyle name="Sub-group Hdg 2 3 2 5" xfId="35014"/>
    <cellStyle name="Sub-group Hdg 2 3 2 6" xfId="35015"/>
    <cellStyle name="Sub-group Hdg 2 3 2 7" xfId="35016"/>
    <cellStyle name="Sub-group Hdg 2 3 2 8" xfId="35017"/>
    <cellStyle name="Sub-group Hdg 2 3 2 9" xfId="35018"/>
    <cellStyle name="Sub-group Hdg 2 3 3" xfId="35019"/>
    <cellStyle name="Sub-group Hdg 2 3 4" xfId="35020"/>
    <cellStyle name="Sub-group Hdg 2 3 5" xfId="35021"/>
    <cellStyle name="Sub-group Hdg 2 3 6" xfId="35022"/>
    <cellStyle name="Sub-group Hdg 2 3 7" xfId="35023"/>
    <cellStyle name="Sub-group Hdg 2 3 8" xfId="35024"/>
    <cellStyle name="Sub-group Hdg 2 3 9" xfId="35025"/>
    <cellStyle name="Sub-group Hdg 2 30" xfId="35026"/>
    <cellStyle name="Sub-group Hdg 2 31" xfId="35027"/>
    <cellStyle name="Sub-group Hdg 2 32" xfId="35028"/>
    <cellStyle name="Sub-group Hdg 2 33" xfId="35029"/>
    <cellStyle name="Sub-group Hdg 2 34" xfId="35030"/>
    <cellStyle name="Sub-group Hdg 2 35" xfId="35031"/>
    <cellStyle name="Sub-group Hdg 2 36" xfId="35032"/>
    <cellStyle name="Sub-group Hdg 2 37" xfId="35033"/>
    <cellStyle name="Sub-group Hdg 2 38" xfId="35034"/>
    <cellStyle name="Sub-group Hdg 2 4" xfId="35035"/>
    <cellStyle name="Sub-group Hdg 2 5" xfId="35036"/>
    <cellStyle name="Sub-group Hdg 2 6" xfId="35037"/>
    <cellStyle name="Sub-group Hdg 2 7" xfId="35038"/>
    <cellStyle name="Sub-group Hdg 2 8" xfId="35039"/>
    <cellStyle name="Sub-group Hdg 2 9" xfId="35040"/>
    <cellStyle name="Sub-group Hdg 20" xfId="35041"/>
    <cellStyle name="Sub-group Hdg 21" xfId="35042"/>
    <cellStyle name="Sub-group Hdg 22" xfId="35043"/>
    <cellStyle name="Sub-group Hdg 23" xfId="35044"/>
    <cellStyle name="Sub-group Hdg 24" xfId="35045"/>
    <cellStyle name="Sub-group Hdg 24 10" xfId="35046"/>
    <cellStyle name="Sub-group Hdg 24 11" xfId="35047"/>
    <cellStyle name="Sub-group Hdg 24 12" xfId="35048"/>
    <cellStyle name="Sub-group Hdg 24 13" xfId="35049"/>
    <cellStyle name="Sub-group Hdg 24 14" xfId="35050"/>
    <cellStyle name="Sub-group Hdg 24 15" xfId="35051"/>
    <cellStyle name="Sub-group Hdg 24 16" xfId="35052"/>
    <cellStyle name="Sub-group Hdg 24 17" xfId="35053"/>
    <cellStyle name="Sub-group Hdg 24 18" xfId="35054"/>
    <cellStyle name="Sub-group Hdg 24 19" xfId="35055"/>
    <cellStyle name="Sub-group Hdg 24 2" xfId="35056"/>
    <cellStyle name="Sub-group Hdg 24 2 10" xfId="35057"/>
    <cellStyle name="Sub-group Hdg 24 2 11" xfId="35058"/>
    <cellStyle name="Sub-group Hdg 24 2 12" xfId="35059"/>
    <cellStyle name="Sub-group Hdg 24 2 13" xfId="35060"/>
    <cellStyle name="Sub-group Hdg 24 2 14" xfId="35061"/>
    <cellStyle name="Sub-group Hdg 24 2 15" xfId="35062"/>
    <cellStyle name="Sub-group Hdg 24 2 16" xfId="35063"/>
    <cellStyle name="Sub-group Hdg 24 2 17" xfId="35064"/>
    <cellStyle name="Sub-group Hdg 24 2 18" xfId="35065"/>
    <cellStyle name="Sub-group Hdg 24 2 19" xfId="35066"/>
    <cellStyle name="Sub-group Hdg 24 2 2" xfId="35067"/>
    <cellStyle name="Sub-group Hdg 24 2 20" xfId="35068"/>
    <cellStyle name="Sub-group Hdg 24 2 21" xfId="35069"/>
    <cellStyle name="Sub-group Hdg 24 2 22" xfId="35070"/>
    <cellStyle name="Sub-group Hdg 24 2 23" xfId="35071"/>
    <cellStyle name="Sub-group Hdg 24 2 24" xfId="35072"/>
    <cellStyle name="Sub-group Hdg 24 2 25" xfId="35073"/>
    <cellStyle name="Sub-group Hdg 24 2 26" xfId="35074"/>
    <cellStyle name="Sub-group Hdg 24 2 3" xfId="35075"/>
    <cellStyle name="Sub-group Hdg 24 2 4" xfId="35076"/>
    <cellStyle name="Sub-group Hdg 24 2 5" xfId="35077"/>
    <cellStyle name="Sub-group Hdg 24 2 6" xfId="35078"/>
    <cellStyle name="Sub-group Hdg 24 2 7" xfId="35079"/>
    <cellStyle name="Sub-group Hdg 24 2 8" xfId="35080"/>
    <cellStyle name="Sub-group Hdg 24 2 9" xfId="35081"/>
    <cellStyle name="Sub-group Hdg 24 20" xfId="35082"/>
    <cellStyle name="Sub-group Hdg 24 21" xfId="35083"/>
    <cellStyle name="Sub-group Hdg 24 22" xfId="35084"/>
    <cellStyle name="Sub-group Hdg 24 23" xfId="35085"/>
    <cellStyle name="Sub-group Hdg 24 24" xfId="35086"/>
    <cellStyle name="Sub-group Hdg 24 25" xfId="35087"/>
    <cellStyle name="Sub-group Hdg 24 26" xfId="35088"/>
    <cellStyle name="Sub-group Hdg 24 3" xfId="35089"/>
    <cellStyle name="Sub-group Hdg 24 4" xfId="35090"/>
    <cellStyle name="Sub-group Hdg 24 5" xfId="35091"/>
    <cellStyle name="Sub-group Hdg 24 6" xfId="35092"/>
    <cellStyle name="Sub-group Hdg 24 7" xfId="35093"/>
    <cellStyle name="Sub-group Hdg 24 8" xfId="35094"/>
    <cellStyle name="Sub-group Hdg 24 9" xfId="35095"/>
    <cellStyle name="Sub-group Hdg 25" xfId="35096"/>
    <cellStyle name="Sub-group Hdg 26" xfId="35097"/>
    <cellStyle name="Sub-group Hdg 27" xfId="35098"/>
    <cellStyle name="Sub-group Hdg 28" xfId="35099"/>
    <cellStyle name="Sub-group Hdg 29" xfId="35100"/>
    <cellStyle name="Sub-group Hdg 3" xfId="35101"/>
    <cellStyle name="Sub-group Hdg 30" xfId="35102"/>
    <cellStyle name="Sub-group Hdg 31" xfId="35103"/>
    <cellStyle name="Sub-group Hdg 32" xfId="35104"/>
    <cellStyle name="Sub-group Hdg 33" xfId="35105"/>
    <cellStyle name="Sub-group Hdg 34" xfId="35106"/>
    <cellStyle name="Sub-group Hdg 35" xfId="35107"/>
    <cellStyle name="Sub-group Hdg 35 10" xfId="35108"/>
    <cellStyle name="Sub-group Hdg 35 11" xfId="35109"/>
    <cellStyle name="Sub-group Hdg 35 12" xfId="35110"/>
    <cellStyle name="Sub-group Hdg 35 13" xfId="35111"/>
    <cellStyle name="Sub-group Hdg 35 14" xfId="35112"/>
    <cellStyle name="Sub-group Hdg 35 15" xfId="35113"/>
    <cellStyle name="Sub-group Hdg 35 16" xfId="35114"/>
    <cellStyle name="Sub-group Hdg 35 17" xfId="35115"/>
    <cellStyle name="Sub-group Hdg 35 18" xfId="35116"/>
    <cellStyle name="Sub-group Hdg 35 19" xfId="35117"/>
    <cellStyle name="Sub-group Hdg 35 2" xfId="35118"/>
    <cellStyle name="Sub-group Hdg 35 20" xfId="35119"/>
    <cellStyle name="Sub-group Hdg 35 21" xfId="35120"/>
    <cellStyle name="Sub-group Hdg 35 22" xfId="35121"/>
    <cellStyle name="Sub-group Hdg 35 23" xfId="35122"/>
    <cellStyle name="Sub-group Hdg 35 24" xfId="35123"/>
    <cellStyle name="Sub-group Hdg 35 25" xfId="35124"/>
    <cellStyle name="Sub-group Hdg 35 26" xfId="35125"/>
    <cellStyle name="Sub-group Hdg 35 3" xfId="35126"/>
    <cellStyle name="Sub-group Hdg 35 4" xfId="35127"/>
    <cellStyle name="Sub-group Hdg 35 5" xfId="35128"/>
    <cellStyle name="Sub-group Hdg 35 6" xfId="35129"/>
    <cellStyle name="Sub-group Hdg 35 7" xfId="35130"/>
    <cellStyle name="Sub-group Hdg 35 8" xfId="35131"/>
    <cellStyle name="Sub-group Hdg 35 9" xfId="35132"/>
    <cellStyle name="Sub-group Hdg 36" xfId="35133"/>
    <cellStyle name="Sub-group Hdg 37" xfId="35134"/>
    <cellStyle name="Sub-group Hdg 38" xfId="35135"/>
    <cellStyle name="Sub-group Hdg 39" xfId="35136"/>
    <cellStyle name="Sub-group Hdg 4" xfId="35137"/>
    <cellStyle name="Sub-group Hdg 40" xfId="35138"/>
    <cellStyle name="Sub-group Hdg 41" xfId="35139"/>
    <cellStyle name="Sub-group Hdg 42" xfId="35140"/>
    <cellStyle name="Sub-group Hdg 43" xfId="35141"/>
    <cellStyle name="Sub-group Hdg 44" xfId="35142"/>
    <cellStyle name="Sub-group Hdg 45" xfId="35143"/>
    <cellStyle name="Sub-group Hdg 46" xfId="35144"/>
    <cellStyle name="Sub-group Hdg 47" xfId="35145"/>
    <cellStyle name="Sub-group Hdg 48" xfId="35146"/>
    <cellStyle name="Sub-group Hdg 49" xfId="35147"/>
    <cellStyle name="Sub-group Hdg 5" xfId="35148"/>
    <cellStyle name="Sub-group Hdg 50" xfId="35149"/>
    <cellStyle name="Sub-group Hdg 51" xfId="35150"/>
    <cellStyle name="Sub-group Hdg 52" xfId="35151"/>
    <cellStyle name="Sub-group Hdg 53" xfId="35152"/>
    <cellStyle name="Sub-group Hdg 54" xfId="35153"/>
    <cellStyle name="Sub-group Hdg 55" xfId="35154"/>
    <cellStyle name="Sub-group Hdg 56" xfId="35155"/>
    <cellStyle name="Sub-group Hdg 57" xfId="35156"/>
    <cellStyle name="Sub-group Hdg 58" xfId="35157"/>
    <cellStyle name="Sub-group Hdg 59" xfId="35158"/>
    <cellStyle name="Sub-group Hdg 6" xfId="35159"/>
    <cellStyle name="Sub-group Hdg 60" xfId="35160"/>
    <cellStyle name="Sub-group Hdg 61" xfId="35161"/>
    <cellStyle name="Sub-group Hdg 62" xfId="35162"/>
    <cellStyle name="Sub-group Hdg 63" xfId="35163"/>
    <cellStyle name="Sub-group Hdg 64" xfId="35164"/>
    <cellStyle name="Sub-group Hdg 65" xfId="35165"/>
    <cellStyle name="Sub-group Hdg 7" xfId="35166"/>
    <cellStyle name="Sub-group Hdg 8" xfId="35167"/>
    <cellStyle name="Sub-group Hdg 8 2" xfId="35168"/>
    <cellStyle name="Sub-group Hdg 9" xfId="35169"/>
    <cellStyle name="subhead" xfId="35170"/>
    <cellStyle name="Sub-heading" xfId="339"/>
    <cellStyle name="Sub-heading 10" xfId="35171"/>
    <cellStyle name="Sub-heading 11" xfId="35172"/>
    <cellStyle name="Sub-heading 12" xfId="35173"/>
    <cellStyle name="Sub-heading 13" xfId="35174"/>
    <cellStyle name="Sub-heading 14" xfId="35175"/>
    <cellStyle name="Sub-heading 15" xfId="35176"/>
    <cellStyle name="Sub-heading 16" xfId="35177"/>
    <cellStyle name="Sub-heading 17" xfId="35178"/>
    <cellStyle name="Sub-heading 18" xfId="35179"/>
    <cellStyle name="Sub-heading 19" xfId="35180"/>
    <cellStyle name="Sub-heading 2" xfId="2356"/>
    <cellStyle name="Sub-heading 2 10" xfId="35181"/>
    <cellStyle name="Sub-heading 2 11" xfId="35182"/>
    <cellStyle name="Sub-heading 2 12" xfId="35183"/>
    <cellStyle name="Sub-heading 2 13" xfId="35184"/>
    <cellStyle name="Sub-heading 2 14" xfId="35185"/>
    <cellStyle name="Sub-heading 2 15" xfId="35186"/>
    <cellStyle name="Sub-heading 2 16" xfId="35187"/>
    <cellStyle name="Sub-heading 2 17" xfId="35188"/>
    <cellStyle name="Sub-heading 2 18" xfId="35189"/>
    <cellStyle name="Sub-heading 2 19" xfId="35190"/>
    <cellStyle name="Sub-heading 2 2" xfId="35191"/>
    <cellStyle name="Sub-heading 2 2 10" xfId="35192"/>
    <cellStyle name="Sub-heading 2 2 11" xfId="35193"/>
    <cellStyle name="Sub-heading 2 2 12" xfId="35194"/>
    <cellStyle name="Sub-heading 2 2 13" xfId="35195"/>
    <cellStyle name="Sub-heading 2 2 14" xfId="35196"/>
    <cellStyle name="Sub-heading 2 2 15" xfId="35197"/>
    <cellStyle name="Sub-heading 2 2 16" xfId="35198"/>
    <cellStyle name="Sub-heading 2 2 17" xfId="35199"/>
    <cellStyle name="Sub-heading 2 2 18" xfId="35200"/>
    <cellStyle name="Sub-heading 2 2 19" xfId="35201"/>
    <cellStyle name="Sub-heading 2 2 2" xfId="35202"/>
    <cellStyle name="Sub-heading 2 2 2 10" xfId="35203"/>
    <cellStyle name="Sub-heading 2 2 2 11" xfId="35204"/>
    <cellStyle name="Sub-heading 2 2 2 12" xfId="35205"/>
    <cellStyle name="Sub-heading 2 2 2 13" xfId="35206"/>
    <cellStyle name="Sub-heading 2 2 2 14" xfId="35207"/>
    <cellStyle name="Sub-heading 2 2 2 15" xfId="35208"/>
    <cellStyle name="Sub-heading 2 2 2 16" xfId="35209"/>
    <cellStyle name="Sub-heading 2 2 2 17" xfId="35210"/>
    <cellStyle name="Sub-heading 2 2 2 18" xfId="35211"/>
    <cellStyle name="Sub-heading 2 2 2 19" xfId="35212"/>
    <cellStyle name="Sub-heading 2 2 2 2" xfId="35213"/>
    <cellStyle name="Sub-heading 2 2 2 2 10" xfId="35214"/>
    <cellStyle name="Sub-heading 2 2 2 2 11" xfId="35215"/>
    <cellStyle name="Sub-heading 2 2 2 2 12" xfId="35216"/>
    <cellStyle name="Sub-heading 2 2 2 2 13" xfId="35217"/>
    <cellStyle name="Sub-heading 2 2 2 2 14" xfId="35218"/>
    <cellStyle name="Sub-heading 2 2 2 2 15" xfId="35219"/>
    <cellStyle name="Sub-heading 2 2 2 2 16" xfId="35220"/>
    <cellStyle name="Sub-heading 2 2 2 2 17" xfId="35221"/>
    <cellStyle name="Sub-heading 2 2 2 2 18" xfId="35222"/>
    <cellStyle name="Sub-heading 2 2 2 2 19" xfId="35223"/>
    <cellStyle name="Sub-heading 2 2 2 2 2" xfId="35224"/>
    <cellStyle name="Sub-heading 2 2 2 2 20" xfId="35225"/>
    <cellStyle name="Sub-heading 2 2 2 2 21" xfId="35226"/>
    <cellStyle name="Sub-heading 2 2 2 2 22" xfId="35227"/>
    <cellStyle name="Sub-heading 2 2 2 2 23" xfId="35228"/>
    <cellStyle name="Sub-heading 2 2 2 2 24" xfId="35229"/>
    <cellStyle name="Sub-heading 2 2 2 2 25" xfId="35230"/>
    <cellStyle name="Sub-heading 2 2 2 2 26" xfId="35231"/>
    <cellStyle name="Sub-heading 2 2 2 2 3" xfId="35232"/>
    <cellStyle name="Sub-heading 2 2 2 2 4" xfId="35233"/>
    <cellStyle name="Sub-heading 2 2 2 2 5" xfId="35234"/>
    <cellStyle name="Sub-heading 2 2 2 2 6" xfId="35235"/>
    <cellStyle name="Sub-heading 2 2 2 2 7" xfId="35236"/>
    <cellStyle name="Sub-heading 2 2 2 2 8" xfId="35237"/>
    <cellStyle name="Sub-heading 2 2 2 2 9" xfId="35238"/>
    <cellStyle name="Sub-heading 2 2 2 20" xfId="35239"/>
    <cellStyle name="Sub-heading 2 2 2 21" xfId="35240"/>
    <cellStyle name="Sub-heading 2 2 2 22" xfId="35241"/>
    <cellStyle name="Sub-heading 2 2 2 23" xfId="35242"/>
    <cellStyle name="Sub-heading 2 2 2 24" xfId="35243"/>
    <cellStyle name="Sub-heading 2 2 2 25" xfId="35244"/>
    <cellStyle name="Sub-heading 2 2 2 26" xfId="35245"/>
    <cellStyle name="Sub-heading 2 2 2 27" xfId="35246"/>
    <cellStyle name="Sub-heading 2 2 2 3" xfId="35247"/>
    <cellStyle name="Sub-heading 2 2 2 4" xfId="35248"/>
    <cellStyle name="Sub-heading 2 2 2 5" xfId="35249"/>
    <cellStyle name="Sub-heading 2 2 2 6" xfId="35250"/>
    <cellStyle name="Sub-heading 2 2 2 7" xfId="35251"/>
    <cellStyle name="Sub-heading 2 2 2 8" xfId="35252"/>
    <cellStyle name="Sub-heading 2 2 2 9" xfId="35253"/>
    <cellStyle name="Sub-heading 2 2 20" xfId="35254"/>
    <cellStyle name="Sub-heading 2 2 21" xfId="35255"/>
    <cellStyle name="Sub-heading 2 2 22" xfId="35256"/>
    <cellStyle name="Sub-heading 2 2 23" xfId="35257"/>
    <cellStyle name="Sub-heading 2 2 24" xfId="35258"/>
    <cellStyle name="Sub-heading 2 2 25" xfId="35259"/>
    <cellStyle name="Sub-heading 2 2 26" xfId="35260"/>
    <cellStyle name="Sub-heading 2 2 27" xfId="35261"/>
    <cellStyle name="Sub-heading 2 2 28" xfId="35262"/>
    <cellStyle name="Sub-heading 2 2 29" xfId="35263"/>
    <cellStyle name="Sub-heading 2 2 3" xfId="35264"/>
    <cellStyle name="Sub-heading 2 2 30" xfId="35265"/>
    <cellStyle name="Sub-heading 2 2 31" xfId="35266"/>
    <cellStyle name="Sub-heading 2 2 32" xfId="35267"/>
    <cellStyle name="Sub-heading 2 2 33" xfId="35268"/>
    <cellStyle name="Sub-heading 2 2 34" xfId="35269"/>
    <cellStyle name="Sub-heading 2 2 35" xfId="35270"/>
    <cellStyle name="Sub-heading 2 2 36" xfId="35271"/>
    <cellStyle name="Sub-heading 2 2 37" xfId="35272"/>
    <cellStyle name="Sub-heading 2 2 4" xfId="35273"/>
    <cellStyle name="Sub-heading 2 2 5" xfId="35274"/>
    <cellStyle name="Sub-heading 2 2 6" xfId="35275"/>
    <cellStyle name="Sub-heading 2 2 7" xfId="35276"/>
    <cellStyle name="Sub-heading 2 2 8" xfId="35277"/>
    <cellStyle name="Sub-heading 2 2 9" xfId="35278"/>
    <cellStyle name="Sub-heading 2 20" xfId="35279"/>
    <cellStyle name="Sub-heading 2 21" xfId="35280"/>
    <cellStyle name="Sub-heading 2 22" xfId="35281"/>
    <cellStyle name="Sub-heading 2 23" xfId="35282"/>
    <cellStyle name="Sub-heading 2 24" xfId="35283"/>
    <cellStyle name="Sub-heading 2 25" xfId="35284"/>
    <cellStyle name="Sub-heading 2 26" xfId="35285"/>
    <cellStyle name="Sub-heading 2 27" xfId="35286"/>
    <cellStyle name="Sub-heading 2 28" xfId="35287"/>
    <cellStyle name="Sub-heading 2 29" xfId="35288"/>
    <cellStyle name="Sub-heading 2 3" xfId="35289"/>
    <cellStyle name="Sub-heading 2 3 10" xfId="35290"/>
    <cellStyle name="Sub-heading 2 3 11" xfId="35291"/>
    <cellStyle name="Sub-heading 2 3 12" xfId="35292"/>
    <cellStyle name="Sub-heading 2 3 13" xfId="35293"/>
    <cellStyle name="Sub-heading 2 3 2" xfId="35294"/>
    <cellStyle name="Sub-heading 2 3 2 10" xfId="35295"/>
    <cellStyle name="Sub-heading 2 3 2 11" xfId="35296"/>
    <cellStyle name="Sub-heading 2 3 2 12" xfId="35297"/>
    <cellStyle name="Sub-heading 2 3 2 13" xfId="35298"/>
    <cellStyle name="Sub-heading 2 3 2 2" xfId="35299"/>
    <cellStyle name="Sub-heading 2 3 2 3" xfId="35300"/>
    <cellStyle name="Sub-heading 2 3 2 4" xfId="35301"/>
    <cellStyle name="Sub-heading 2 3 2 5" xfId="35302"/>
    <cellStyle name="Sub-heading 2 3 2 6" xfId="35303"/>
    <cellStyle name="Sub-heading 2 3 2 7" xfId="35304"/>
    <cellStyle name="Sub-heading 2 3 2 8" xfId="35305"/>
    <cellStyle name="Sub-heading 2 3 2 9" xfId="35306"/>
    <cellStyle name="Sub-heading 2 3 3" xfId="35307"/>
    <cellStyle name="Sub-heading 2 3 4" xfId="35308"/>
    <cellStyle name="Sub-heading 2 3 5" xfId="35309"/>
    <cellStyle name="Sub-heading 2 3 6" xfId="35310"/>
    <cellStyle name="Sub-heading 2 3 7" xfId="35311"/>
    <cellStyle name="Sub-heading 2 3 8" xfId="35312"/>
    <cellStyle name="Sub-heading 2 3 9" xfId="35313"/>
    <cellStyle name="Sub-heading 2 30" xfId="35314"/>
    <cellStyle name="Sub-heading 2 31" xfId="35315"/>
    <cellStyle name="Sub-heading 2 32" xfId="35316"/>
    <cellStyle name="Sub-heading 2 33" xfId="35317"/>
    <cellStyle name="Sub-heading 2 34" xfId="35318"/>
    <cellStyle name="Sub-heading 2 35" xfId="35319"/>
    <cellStyle name="Sub-heading 2 36" xfId="35320"/>
    <cellStyle name="Sub-heading 2 37" xfId="35321"/>
    <cellStyle name="Sub-heading 2 38" xfId="35322"/>
    <cellStyle name="Sub-heading 2 4" xfId="35323"/>
    <cellStyle name="Sub-heading 2 5" xfId="35324"/>
    <cellStyle name="Sub-heading 2 6" xfId="35325"/>
    <cellStyle name="Sub-heading 2 7" xfId="35326"/>
    <cellStyle name="Sub-heading 2 8" xfId="35327"/>
    <cellStyle name="Sub-heading 2 9" xfId="35328"/>
    <cellStyle name="Sub-heading 20" xfId="35329"/>
    <cellStyle name="Sub-heading 21" xfId="35330"/>
    <cellStyle name="Sub-heading 22" xfId="35331"/>
    <cellStyle name="Sub-heading 23" xfId="35332"/>
    <cellStyle name="Sub-heading 24" xfId="35333"/>
    <cellStyle name="Sub-heading 24 10" xfId="35334"/>
    <cellStyle name="Sub-heading 24 11" xfId="35335"/>
    <cellStyle name="Sub-heading 24 12" xfId="35336"/>
    <cellStyle name="Sub-heading 24 13" xfId="35337"/>
    <cellStyle name="Sub-heading 24 14" xfId="35338"/>
    <cellStyle name="Sub-heading 24 15" xfId="35339"/>
    <cellStyle name="Sub-heading 24 16" xfId="35340"/>
    <cellStyle name="Sub-heading 24 17" xfId="35341"/>
    <cellStyle name="Sub-heading 24 18" xfId="35342"/>
    <cellStyle name="Sub-heading 24 19" xfId="35343"/>
    <cellStyle name="Sub-heading 24 2" xfId="35344"/>
    <cellStyle name="Sub-heading 24 2 10" xfId="35345"/>
    <cellStyle name="Sub-heading 24 2 11" xfId="35346"/>
    <cellStyle name="Sub-heading 24 2 12" xfId="35347"/>
    <cellStyle name="Sub-heading 24 2 13" xfId="35348"/>
    <cellStyle name="Sub-heading 24 2 14" xfId="35349"/>
    <cellStyle name="Sub-heading 24 2 15" xfId="35350"/>
    <cellStyle name="Sub-heading 24 2 16" xfId="35351"/>
    <cellStyle name="Sub-heading 24 2 17" xfId="35352"/>
    <cellStyle name="Sub-heading 24 2 18" xfId="35353"/>
    <cellStyle name="Sub-heading 24 2 19" xfId="35354"/>
    <cellStyle name="Sub-heading 24 2 2" xfId="35355"/>
    <cellStyle name="Sub-heading 24 2 20" xfId="35356"/>
    <cellStyle name="Sub-heading 24 2 21" xfId="35357"/>
    <cellStyle name="Sub-heading 24 2 22" xfId="35358"/>
    <cellStyle name="Sub-heading 24 2 23" xfId="35359"/>
    <cellStyle name="Sub-heading 24 2 24" xfId="35360"/>
    <cellStyle name="Sub-heading 24 2 25" xfId="35361"/>
    <cellStyle name="Sub-heading 24 2 26" xfId="35362"/>
    <cellStyle name="Sub-heading 24 2 3" xfId="35363"/>
    <cellStyle name="Sub-heading 24 2 4" xfId="35364"/>
    <cellStyle name="Sub-heading 24 2 5" xfId="35365"/>
    <cellStyle name="Sub-heading 24 2 6" xfId="35366"/>
    <cellStyle name="Sub-heading 24 2 7" xfId="35367"/>
    <cellStyle name="Sub-heading 24 2 8" xfId="35368"/>
    <cellStyle name="Sub-heading 24 2 9" xfId="35369"/>
    <cellStyle name="Sub-heading 24 20" xfId="35370"/>
    <cellStyle name="Sub-heading 24 21" xfId="35371"/>
    <cellStyle name="Sub-heading 24 22" xfId="35372"/>
    <cellStyle name="Sub-heading 24 23" xfId="35373"/>
    <cellStyle name="Sub-heading 24 24" xfId="35374"/>
    <cellStyle name="Sub-heading 24 25" xfId="35375"/>
    <cellStyle name="Sub-heading 24 26" xfId="35376"/>
    <cellStyle name="Sub-heading 24 3" xfId="35377"/>
    <cellStyle name="Sub-heading 24 4" xfId="35378"/>
    <cellStyle name="Sub-heading 24 5" xfId="35379"/>
    <cellStyle name="Sub-heading 24 6" xfId="35380"/>
    <cellStyle name="Sub-heading 24 7" xfId="35381"/>
    <cellStyle name="Sub-heading 24 8" xfId="35382"/>
    <cellStyle name="Sub-heading 24 9" xfId="35383"/>
    <cellStyle name="Sub-heading 25" xfId="35384"/>
    <cellStyle name="Sub-heading 26" xfId="35385"/>
    <cellStyle name="Sub-heading 27" xfId="35386"/>
    <cellStyle name="Sub-heading 28" xfId="35387"/>
    <cellStyle name="Sub-heading 29" xfId="35388"/>
    <cellStyle name="Sub-heading 3" xfId="35389"/>
    <cellStyle name="Sub-heading 30" xfId="35390"/>
    <cellStyle name="Sub-heading 31" xfId="35391"/>
    <cellStyle name="Sub-heading 32" xfId="35392"/>
    <cellStyle name="Sub-heading 33" xfId="35393"/>
    <cellStyle name="Sub-heading 34" xfId="35394"/>
    <cellStyle name="Sub-heading 35" xfId="35395"/>
    <cellStyle name="Sub-heading 35 10" xfId="35396"/>
    <cellStyle name="Sub-heading 35 11" xfId="35397"/>
    <cellStyle name="Sub-heading 35 12" xfId="35398"/>
    <cellStyle name="Sub-heading 35 13" xfId="35399"/>
    <cellStyle name="Sub-heading 35 14" xfId="35400"/>
    <cellStyle name="Sub-heading 35 15" xfId="35401"/>
    <cellStyle name="Sub-heading 35 16" xfId="35402"/>
    <cellStyle name="Sub-heading 35 17" xfId="35403"/>
    <cellStyle name="Sub-heading 35 18" xfId="35404"/>
    <cellStyle name="Sub-heading 35 19" xfId="35405"/>
    <cellStyle name="Sub-heading 35 2" xfId="35406"/>
    <cellStyle name="Sub-heading 35 20" xfId="35407"/>
    <cellStyle name="Sub-heading 35 21" xfId="35408"/>
    <cellStyle name="Sub-heading 35 22" xfId="35409"/>
    <cellStyle name="Sub-heading 35 23" xfId="35410"/>
    <cellStyle name="Sub-heading 35 24" xfId="35411"/>
    <cellStyle name="Sub-heading 35 25" xfId="35412"/>
    <cellStyle name="Sub-heading 35 26" xfId="35413"/>
    <cellStyle name="Sub-heading 35 3" xfId="35414"/>
    <cellStyle name="Sub-heading 35 4" xfId="35415"/>
    <cellStyle name="Sub-heading 35 5" xfId="35416"/>
    <cellStyle name="Sub-heading 35 6" xfId="35417"/>
    <cellStyle name="Sub-heading 35 7" xfId="35418"/>
    <cellStyle name="Sub-heading 35 8" xfId="35419"/>
    <cellStyle name="Sub-heading 35 9" xfId="35420"/>
    <cellStyle name="Sub-heading 36" xfId="35421"/>
    <cellStyle name="Sub-heading 37" xfId="35422"/>
    <cellStyle name="Sub-heading 38" xfId="35423"/>
    <cellStyle name="Sub-heading 39" xfId="35424"/>
    <cellStyle name="Sub-heading 4" xfId="35425"/>
    <cellStyle name="Sub-heading 40" xfId="35426"/>
    <cellStyle name="Sub-heading 41" xfId="35427"/>
    <cellStyle name="Sub-heading 42" xfId="35428"/>
    <cellStyle name="Sub-heading 43" xfId="35429"/>
    <cellStyle name="Sub-heading 44" xfId="35430"/>
    <cellStyle name="Sub-heading 45" xfId="35431"/>
    <cellStyle name="Sub-heading 46" xfId="35432"/>
    <cellStyle name="Sub-heading 47" xfId="35433"/>
    <cellStyle name="Sub-heading 48" xfId="35434"/>
    <cellStyle name="Sub-heading 49" xfId="35435"/>
    <cellStyle name="Sub-heading 5" xfId="35436"/>
    <cellStyle name="Sub-heading 50" xfId="35437"/>
    <cellStyle name="Sub-heading 51" xfId="35438"/>
    <cellStyle name="Sub-heading 52" xfId="35439"/>
    <cellStyle name="Sub-heading 53" xfId="35440"/>
    <cellStyle name="Sub-heading 54" xfId="35441"/>
    <cellStyle name="Sub-heading 55" xfId="35442"/>
    <cellStyle name="Sub-heading 56" xfId="35443"/>
    <cellStyle name="Sub-heading 57" xfId="35444"/>
    <cellStyle name="Sub-heading 58" xfId="35445"/>
    <cellStyle name="Sub-heading 59" xfId="35446"/>
    <cellStyle name="Sub-heading 6" xfId="35447"/>
    <cellStyle name="Sub-heading 60" xfId="35448"/>
    <cellStyle name="Sub-heading 61" xfId="35449"/>
    <cellStyle name="Sub-heading 62" xfId="35450"/>
    <cellStyle name="Sub-heading 63" xfId="35451"/>
    <cellStyle name="Sub-heading 64" xfId="35452"/>
    <cellStyle name="Sub-heading 65" xfId="35453"/>
    <cellStyle name="Sub-heading 7" xfId="35454"/>
    <cellStyle name="Sub-heading 8" xfId="35455"/>
    <cellStyle name="Sub-heading 8 2" xfId="35456"/>
    <cellStyle name="Sub-heading 9" xfId="35457"/>
    <cellStyle name="Subtotal" xfId="702"/>
    <cellStyle name="Subtotal 2" xfId="35458"/>
    <cellStyle name="Subtotal 2 2" xfId="42094"/>
    <cellStyle name="sup2Int" xfId="35459"/>
    <cellStyle name="sup2ParameterE" xfId="35460"/>
    <cellStyle name="sup2Percentage" xfId="35461"/>
    <cellStyle name="sup2PercentageL" xfId="35462"/>
    <cellStyle name="sup2PercentageM" xfId="35463"/>
    <cellStyle name="sup2Selection" xfId="35464"/>
    <cellStyle name="sup2Text" xfId="35465"/>
    <cellStyle name="sup3ParameterE" xfId="35466"/>
    <cellStyle name="sup3Percentage" xfId="35467"/>
    <cellStyle name="supFloat" xfId="35468"/>
    <cellStyle name="supInt" xfId="35469"/>
    <cellStyle name="supParameterE" xfId="35470"/>
    <cellStyle name="supParameterS" xfId="35471"/>
    <cellStyle name="supPD" xfId="35472"/>
    <cellStyle name="supPercentage" xfId="35473"/>
    <cellStyle name="supPercentageL" xfId="35474"/>
    <cellStyle name="supPercentageM" xfId="35475"/>
    <cellStyle name="supSelection" xfId="35476"/>
    <cellStyle name="supText" xfId="35477"/>
    <cellStyle name="Table  - Style5" xfId="35478"/>
    <cellStyle name="Table  - Style5 2" xfId="47097"/>
    <cellStyle name="Table  - Style5 3" xfId="47098"/>
    <cellStyle name="Table  - Style5 4" xfId="47099"/>
    <cellStyle name="Table  - Style5 4 2" xfId="47100"/>
    <cellStyle name="Table  - Style5 5" xfId="47101"/>
    <cellStyle name="Table  - Style5 5 2" xfId="47102"/>
    <cellStyle name="Table  - Style5 6" xfId="47103"/>
    <cellStyle name="Table  - Style5 7" xfId="47104"/>
    <cellStyle name="Table  - Style5 8" xfId="47096"/>
    <cellStyle name="Table  - Style6" xfId="738"/>
    <cellStyle name="Table  - Style6 10" xfId="48581"/>
    <cellStyle name="Table  - Style6 11" xfId="48395"/>
    <cellStyle name="Table  - Style6 12" xfId="49123"/>
    <cellStyle name="Table  - Style6 2" xfId="35479"/>
    <cellStyle name="Table  - Style6 2 2" xfId="47105"/>
    <cellStyle name="Table  - Style6 2 2 2" xfId="48778"/>
    <cellStyle name="Table  - Style6 2 2 3" xfId="48960"/>
    <cellStyle name="Table  - Style6 2 2 4" xfId="49133"/>
    <cellStyle name="Table  - Style6 2 2 5" xfId="49300"/>
    <cellStyle name="Table  - Style6 2 3" xfId="48526"/>
    <cellStyle name="Table  - Style6 2 3 2" xfId="48811"/>
    <cellStyle name="Table  - Style6 2 3 3" xfId="48993"/>
    <cellStyle name="Table  - Style6 2 3 4" xfId="49165"/>
    <cellStyle name="Table  - Style6 2 3 5" xfId="49333"/>
    <cellStyle name="Table  - Style6 2 4" xfId="48637"/>
    <cellStyle name="Table  - Style6 2 4 2" xfId="48938"/>
    <cellStyle name="Table  - Style6 2 4 3" xfId="49110"/>
    <cellStyle name="Table  - Style6 2 4 4" xfId="49282"/>
    <cellStyle name="Table  - Style6 2 4 5" xfId="49447"/>
    <cellStyle name="Table  - Style6 2 5" xfId="48669"/>
    <cellStyle name="Table  - Style6 2 6" xfId="48386"/>
    <cellStyle name="Table  - Style6 2 7" xfId="47890"/>
    <cellStyle name="Table  - Style6 2 8" xfId="47917"/>
    <cellStyle name="Table  - Style6 3" xfId="42319"/>
    <cellStyle name="Table  - Style6 3 2" xfId="47106"/>
    <cellStyle name="Table  - Style6 3 2 2" xfId="48785"/>
    <cellStyle name="Table  - Style6 3 2 3" xfId="48967"/>
    <cellStyle name="Table  - Style6 3 2 4" xfId="49140"/>
    <cellStyle name="Table  - Style6 3 2 5" xfId="49307"/>
    <cellStyle name="Table  - Style6 3 3" xfId="48583"/>
    <cellStyle name="Table  - Style6 3 3 2" xfId="48886"/>
    <cellStyle name="Table  - Style6 3 3 3" xfId="49068"/>
    <cellStyle name="Table  - Style6 3 3 4" xfId="49240"/>
    <cellStyle name="Table  - Style6 3 3 5" xfId="49408"/>
    <cellStyle name="Table  - Style6 3 4" xfId="48642"/>
    <cellStyle name="Table  - Style6 3 4 2" xfId="48943"/>
    <cellStyle name="Table  - Style6 3 4 3" xfId="49115"/>
    <cellStyle name="Table  - Style6 3 4 4" xfId="49287"/>
    <cellStyle name="Table  - Style6 3 4 5" xfId="49452"/>
    <cellStyle name="Table  - Style6 3 5" xfId="48677"/>
    <cellStyle name="Table  - Style6 3 6" xfId="48150"/>
    <cellStyle name="Table  - Style6 3 7" xfId="47889"/>
    <cellStyle name="Table  - Style6 3 8" xfId="48095"/>
    <cellStyle name="Table  - Style6 4" xfId="42020"/>
    <cellStyle name="Table  - Style6 4 2" xfId="47108"/>
    <cellStyle name="Table  - Style6 4 3" xfId="47107"/>
    <cellStyle name="Table  - Style6 4 4" xfId="48722"/>
    <cellStyle name="Table  - Style6 4 5" xfId="47967"/>
    <cellStyle name="Table  - Style6 4 6" xfId="48073"/>
    <cellStyle name="Table  - Style6 4 7" xfId="48934"/>
    <cellStyle name="Table  - Style6 5" xfId="42428"/>
    <cellStyle name="Table  - Style6 5 2" xfId="47109"/>
    <cellStyle name="Table  - Style6 5 3" xfId="48882"/>
    <cellStyle name="Table  - Style6 5 4" xfId="49064"/>
    <cellStyle name="Table  - Style6 5 5" xfId="49236"/>
    <cellStyle name="Table  - Style6 5 6" xfId="49404"/>
    <cellStyle name="Table  - Style6 6" xfId="47110"/>
    <cellStyle name="Table  - Style6 6 2" xfId="48799"/>
    <cellStyle name="Table  - Style6 6 3" xfId="48981"/>
    <cellStyle name="Table  - Style6 6 4" xfId="49154"/>
    <cellStyle name="Table  - Style6 6 5" xfId="49321"/>
    <cellStyle name="Table  - Style6 7" xfId="47111"/>
    <cellStyle name="Table  - Style6 7 2" xfId="48804"/>
    <cellStyle name="Table  - Style6 7 3" xfId="48986"/>
    <cellStyle name="Table  - Style6 7 4" xfId="49159"/>
    <cellStyle name="Table  - Style6 7 5" xfId="49326"/>
    <cellStyle name="Table  - Style6 8" xfId="47667"/>
    <cellStyle name="Table  - Style6 9" xfId="47961"/>
    <cellStyle name="Temp" xfId="703"/>
    <cellStyle name="Temp 10" xfId="48649"/>
    <cellStyle name="Temp 11" xfId="48748"/>
    <cellStyle name="Temp 12" xfId="48918"/>
    <cellStyle name="Temp 2" xfId="2357"/>
    <cellStyle name="Temp 2 2" xfId="2834"/>
    <cellStyle name="Temp 2 2 2" xfId="48777"/>
    <cellStyle name="Temp 2 2 3" xfId="48959"/>
    <cellStyle name="Temp 2 2 4" xfId="49132"/>
    <cellStyle name="Temp 2 2 5" xfId="49299"/>
    <cellStyle name="Temp 2 3" xfId="48532"/>
    <cellStyle name="Temp 2 3 2" xfId="48816"/>
    <cellStyle name="Temp 2 3 3" xfId="48998"/>
    <cellStyle name="Temp 2 3 4" xfId="49170"/>
    <cellStyle name="Temp 2 3 5" xfId="49338"/>
    <cellStyle name="Temp 2 4" xfId="48616"/>
    <cellStyle name="Temp 2 4 2" xfId="48925"/>
    <cellStyle name="Temp 2 4 3" xfId="49104"/>
    <cellStyle name="Temp 2 4 4" xfId="49277"/>
    <cellStyle name="Temp 2 4 5" xfId="49443"/>
    <cellStyle name="Temp 2 5" xfId="48602"/>
    <cellStyle name="Temp 2 5 2" xfId="48907"/>
    <cellStyle name="Temp 2 5 3" xfId="49088"/>
    <cellStyle name="Temp 2 5 4" xfId="49259"/>
    <cellStyle name="Temp 2 5 5" xfId="49427"/>
    <cellStyle name="Temp 2 6" xfId="48349"/>
    <cellStyle name="Temp 2 7" xfId="48774"/>
    <cellStyle name="Temp 2 8" xfId="49004"/>
    <cellStyle name="Temp 2 9" xfId="48728"/>
    <cellStyle name="Temp 3" xfId="2358"/>
    <cellStyle name="Temp 3 2" xfId="48508"/>
    <cellStyle name="Temp 3 2 2" xfId="48786"/>
    <cellStyle name="Temp 3 2 3" xfId="48968"/>
    <cellStyle name="Temp 3 2 4" xfId="49141"/>
    <cellStyle name="Temp 3 2 5" xfId="49308"/>
    <cellStyle name="Temp 3 3" xfId="48520"/>
    <cellStyle name="Temp 3 3 2" xfId="48803"/>
    <cellStyle name="Temp 3 3 3" xfId="48985"/>
    <cellStyle name="Temp 3 3 4" xfId="49158"/>
    <cellStyle name="Temp 3 3 5" xfId="49325"/>
    <cellStyle name="Temp 3 4" xfId="48643"/>
    <cellStyle name="Temp 3 4 2" xfId="48944"/>
    <cellStyle name="Temp 3 4 3" xfId="49116"/>
    <cellStyle name="Temp 3 4 4" xfId="49288"/>
    <cellStyle name="Temp 3 4 5" xfId="49453"/>
    <cellStyle name="Temp 3 5" xfId="48296"/>
    <cellStyle name="Temp 3 6" xfId="48678"/>
    <cellStyle name="Temp 3 7" xfId="48654"/>
    <cellStyle name="Temp 3 8" xfId="47835"/>
    <cellStyle name="Temp 3 9" xfId="48547"/>
    <cellStyle name="Temp 4" xfId="2359"/>
    <cellStyle name="Temp 4 2" xfId="48388"/>
    <cellStyle name="Temp 5" xfId="48397"/>
    <cellStyle name="Temp 5 2" xfId="48721"/>
    <cellStyle name="Temp 5 3" xfId="48021"/>
    <cellStyle name="Temp 5 4" xfId="48621"/>
    <cellStyle name="Temp 5 5" xfId="48692"/>
    <cellStyle name="Temp 6" xfId="48563"/>
    <cellStyle name="Temp 6 2" xfId="48856"/>
    <cellStyle name="Temp 6 3" xfId="49037"/>
    <cellStyle name="Temp 6 4" xfId="49210"/>
    <cellStyle name="Temp 6 5" xfId="49378"/>
    <cellStyle name="Temp 7" xfId="48611"/>
    <cellStyle name="Temp 7 2" xfId="48916"/>
    <cellStyle name="Temp 7 3" xfId="49097"/>
    <cellStyle name="Temp 7 4" xfId="49270"/>
    <cellStyle name="Temp 7 5" xfId="49436"/>
    <cellStyle name="Temp 8" xfId="48606"/>
    <cellStyle name="Temp 8 2" xfId="48912"/>
    <cellStyle name="Temp 8 3" xfId="49093"/>
    <cellStyle name="Temp 8 4" xfId="49264"/>
    <cellStyle name="Temp 8 5" xfId="49432"/>
    <cellStyle name="Temp 9" xfId="48026"/>
    <cellStyle name="Text" xfId="35480"/>
    <cellStyle name="Text Indent A" xfId="704"/>
    <cellStyle name="Text Indent A 2" xfId="2835"/>
    <cellStyle name="Text Indent B" xfId="705"/>
    <cellStyle name="Text Indent B 2" xfId="2360"/>
    <cellStyle name="Text Indent B 2 2" xfId="2836"/>
    <cellStyle name="Text Indent B 3" xfId="2361"/>
    <cellStyle name="Text Indent B 3 2" xfId="35481"/>
    <cellStyle name="Text Indent B 4" xfId="2362"/>
    <cellStyle name="Text Indent B_Consumer_Annexures_Tatheer_Samba" xfId="35482"/>
    <cellStyle name="Text Indent C" xfId="2363"/>
    <cellStyle name="Text Indent C 2" xfId="47112"/>
    <cellStyle name="TextDisplayOnly" xfId="35483"/>
    <cellStyle name="Tickmark" xfId="2364"/>
    <cellStyle name="Tickmark 2" xfId="35484"/>
    <cellStyle name="Tickmark 3" xfId="35485"/>
    <cellStyle name="Times New Roman" xfId="739"/>
    <cellStyle name="Title" xfId="340" builtinId="15" customBuiltin="1"/>
    <cellStyle name="Title  - Style1" xfId="740"/>
    <cellStyle name="Title  - Style6" xfId="35486"/>
    <cellStyle name="Title 10" xfId="35487"/>
    <cellStyle name="Title 10 2" xfId="47113"/>
    <cellStyle name="Title 11" xfId="35488"/>
    <cellStyle name="Title 11 2" xfId="47114"/>
    <cellStyle name="Title 12" xfId="35489"/>
    <cellStyle name="Title 12 2" xfId="47115"/>
    <cellStyle name="Title 13" xfId="35490"/>
    <cellStyle name="Title 13 2" xfId="47116"/>
    <cellStyle name="Title 14" xfId="35491"/>
    <cellStyle name="Title 14 2" xfId="47117"/>
    <cellStyle name="Title 15" xfId="35492"/>
    <cellStyle name="Title 15 2" xfId="47118"/>
    <cellStyle name="Title 16" xfId="2837"/>
    <cellStyle name="Title 16 2" xfId="47119"/>
    <cellStyle name="Title 17" xfId="47120"/>
    <cellStyle name="Title 18" xfId="47668"/>
    <cellStyle name="Title 19" xfId="47787"/>
    <cellStyle name="Title 2" xfId="341"/>
    <cellStyle name="Title 2 2" xfId="2365"/>
    <cellStyle name="Title 2 2 2" xfId="35493"/>
    <cellStyle name="Title 2 2 3" xfId="47121"/>
    <cellStyle name="Title 2 3" xfId="2366"/>
    <cellStyle name="Title 2 4" xfId="47950"/>
    <cellStyle name="Title 3" xfId="342"/>
    <cellStyle name="Title 3 2" xfId="35494"/>
    <cellStyle name="Title 3 2 2" xfId="48250"/>
    <cellStyle name="Title 3 3" xfId="35680"/>
    <cellStyle name="Title 4" xfId="343"/>
    <cellStyle name="Title 4 2" xfId="35495"/>
    <cellStyle name="Title 4 2 2" xfId="48251"/>
    <cellStyle name="Title 5" xfId="344"/>
    <cellStyle name="Title 5 2" xfId="48437"/>
    <cellStyle name="Title 5 3" xfId="48252"/>
    <cellStyle name="Title 6" xfId="35496"/>
    <cellStyle name="Title 6 2" xfId="47122"/>
    <cellStyle name="Title 6 2 2" xfId="48446"/>
    <cellStyle name="Title 7" xfId="35497"/>
    <cellStyle name="Title 7 2" xfId="47123"/>
    <cellStyle name="Title 8" xfId="35498"/>
    <cellStyle name="Title 8 2" xfId="47124"/>
    <cellStyle name="Title 9" xfId="35499"/>
    <cellStyle name="Title 9 2" xfId="47125"/>
    <cellStyle name="Titles" xfId="35500"/>
    <cellStyle name="Titre Colonnes" xfId="47126"/>
    <cellStyle name="Total" xfId="345" builtinId="25" customBuiltin="1"/>
    <cellStyle name="Total 10" xfId="35501"/>
    <cellStyle name="Total 10 10" xfId="48529"/>
    <cellStyle name="Total 10 11" xfId="48813"/>
    <cellStyle name="Total 10 12" xfId="48995"/>
    <cellStyle name="Total 10 13" xfId="49167"/>
    <cellStyle name="Total 10 14" xfId="49335"/>
    <cellStyle name="Total 10 2" xfId="47128"/>
    <cellStyle name="Total 10 2 2" xfId="47129"/>
    <cellStyle name="Total 10 2 3" xfId="47130"/>
    <cellStyle name="Total 10 2 4" xfId="47131"/>
    <cellStyle name="Total 10 2 4 2" xfId="47132"/>
    <cellStyle name="Total 10 2 5" xfId="47133"/>
    <cellStyle name="Total 10 2 5 2" xfId="47134"/>
    <cellStyle name="Total 10 2 6" xfId="47135"/>
    <cellStyle name="Total 10 2 7" xfId="47136"/>
    <cellStyle name="Total 10 3" xfId="47137"/>
    <cellStyle name="Total 10 4" xfId="47138"/>
    <cellStyle name="Total 10 5" xfId="47139"/>
    <cellStyle name="Total 10 5 2" xfId="47140"/>
    <cellStyle name="Total 10 6" xfId="47141"/>
    <cellStyle name="Total 10 6 2" xfId="47142"/>
    <cellStyle name="Total 10 7" xfId="47143"/>
    <cellStyle name="Total 10 8" xfId="47144"/>
    <cellStyle name="Total 10 9" xfId="47127"/>
    <cellStyle name="Total 11" xfId="35502"/>
    <cellStyle name="Total 11 10" xfId="48596"/>
    <cellStyle name="Total 11 11" xfId="48900"/>
    <cellStyle name="Total 11 12" xfId="49082"/>
    <cellStyle name="Total 11 13" xfId="49254"/>
    <cellStyle name="Total 11 14" xfId="49422"/>
    <cellStyle name="Total 11 2" xfId="47146"/>
    <cellStyle name="Total 11 2 2" xfId="47147"/>
    <cellStyle name="Total 11 2 3" xfId="47148"/>
    <cellStyle name="Total 11 2 4" xfId="47149"/>
    <cellStyle name="Total 11 2 4 2" xfId="47150"/>
    <cellStyle name="Total 11 2 5" xfId="47151"/>
    <cellStyle name="Total 11 2 5 2" xfId="47152"/>
    <cellStyle name="Total 11 2 6" xfId="47153"/>
    <cellStyle name="Total 11 2 7" xfId="47154"/>
    <cellStyle name="Total 11 3" xfId="47155"/>
    <cellStyle name="Total 11 4" xfId="47156"/>
    <cellStyle name="Total 11 5" xfId="47157"/>
    <cellStyle name="Total 11 5 2" xfId="47158"/>
    <cellStyle name="Total 11 6" xfId="47159"/>
    <cellStyle name="Total 11 6 2" xfId="47160"/>
    <cellStyle name="Total 11 7" xfId="47161"/>
    <cellStyle name="Total 11 8" xfId="47162"/>
    <cellStyle name="Total 11 9" xfId="47145"/>
    <cellStyle name="Total 12" xfId="35503"/>
    <cellStyle name="Total 12 10" xfId="48917"/>
    <cellStyle name="Total 12 11" xfId="49098"/>
    <cellStyle name="Total 12 12" xfId="49271"/>
    <cellStyle name="Total 12 13" xfId="49437"/>
    <cellStyle name="Total 12 2" xfId="47164"/>
    <cellStyle name="Total 12 2 2" xfId="47165"/>
    <cellStyle name="Total 12 2 3" xfId="47166"/>
    <cellStyle name="Total 12 2 4" xfId="47167"/>
    <cellStyle name="Total 12 2 4 2" xfId="47168"/>
    <cellStyle name="Total 12 2 5" xfId="47169"/>
    <cellStyle name="Total 12 2 5 2" xfId="47170"/>
    <cellStyle name="Total 12 2 6" xfId="47171"/>
    <cellStyle name="Total 12 2 7" xfId="47172"/>
    <cellStyle name="Total 12 3" xfId="47173"/>
    <cellStyle name="Total 12 4" xfId="47174"/>
    <cellStyle name="Total 12 5" xfId="47175"/>
    <cellStyle name="Total 12 5 2" xfId="47176"/>
    <cellStyle name="Total 12 6" xfId="47177"/>
    <cellStyle name="Total 12 6 2" xfId="47178"/>
    <cellStyle name="Total 12 7" xfId="47179"/>
    <cellStyle name="Total 12 8" xfId="47180"/>
    <cellStyle name="Total 12 9" xfId="47163"/>
    <cellStyle name="Total 13" xfId="2838"/>
    <cellStyle name="Total 13 2" xfId="47182"/>
    <cellStyle name="Total 13 2 2" xfId="47183"/>
    <cellStyle name="Total 13 2 3" xfId="47184"/>
    <cellStyle name="Total 13 2 4" xfId="47185"/>
    <cellStyle name="Total 13 2 4 2" xfId="47186"/>
    <cellStyle name="Total 13 2 5" xfId="47187"/>
    <cellStyle name="Total 13 2 5 2" xfId="47188"/>
    <cellStyle name="Total 13 2 6" xfId="47189"/>
    <cellStyle name="Total 13 2 7" xfId="47190"/>
    <cellStyle name="Total 13 3" xfId="47191"/>
    <cellStyle name="Total 13 4" xfId="47192"/>
    <cellStyle name="Total 13 5" xfId="47193"/>
    <cellStyle name="Total 13 5 2" xfId="47194"/>
    <cellStyle name="Total 13 6" xfId="47195"/>
    <cellStyle name="Total 13 6 2" xfId="47196"/>
    <cellStyle name="Total 13 7" xfId="47197"/>
    <cellStyle name="Total 13 8" xfId="47198"/>
    <cellStyle name="Total 13 9" xfId="47181"/>
    <cellStyle name="Total 14" xfId="47199"/>
    <cellStyle name="Total 14 2" xfId="47200"/>
    <cellStyle name="Total 14 2 2" xfId="47201"/>
    <cellStyle name="Total 14 2 3" xfId="47202"/>
    <cellStyle name="Total 14 2 4" xfId="47203"/>
    <cellStyle name="Total 14 2 4 2" xfId="47204"/>
    <cellStyle name="Total 14 2 5" xfId="47205"/>
    <cellStyle name="Total 14 2 5 2" xfId="47206"/>
    <cellStyle name="Total 14 2 6" xfId="47207"/>
    <cellStyle name="Total 14 2 7" xfId="47208"/>
    <cellStyle name="Total 14 3" xfId="47209"/>
    <cellStyle name="Total 14 4" xfId="47210"/>
    <cellStyle name="Total 14 5" xfId="47211"/>
    <cellStyle name="Total 14 5 2" xfId="47212"/>
    <cellStyle name="Total 14 6" xfId="47213"/>
    <cellStyle name="Total 14 6 2" xfId="47214"/>
    <cellStyle name="Total 14 7" xfId="47215"/>
    <cellStyle name="Total 14 8" xfId="47216"/>
    <cellStyle name="Total 15" xfId="47217"/>
    <cellStyle name="Total 15 2" xfId="47218"/>
    <cellStyle name="Total 15 2 2" xfId="47219"/>
    <cellStyle name="Total 15 2 3" xfId="47220"/>
    <cellStyle name="Total 15 2 4" xfId="47221"/>
    <cellStyle name="Total 15 2 4 2" xfId="47222"/>
    <cellStyle name="Total 15 2 5" xfId="47223"/>
    <cellStyle name="Total 15 2 5 2" xfId="47224"/>
    <cellStyle name="Total 15 2 6" xfId="47225"/>
    <cellStyle name="Total 15 2 7" xfId="47226"/>
    <cellStyle name="Total 15 3" xfId="47227"/>
    <cellStyle name="Total 15 4" xfId="47228"/>
    <cellStyle name="Total 15 5" xfId="47229"/>
    <cellStyle name="Total 15 5 2" xfId="47230"/>
    <cellStyle name="Total 15 6" xfId="47231"/>
    <cellStyle name="Total 15 6 2" xfId="47232"/>
    <cellStyle name="Total 15 7" xfId="47233"/>
    <cellStyle name="Total 15 8" xfId="47234"/>
    <cellStyle name="Total 16" xfId="47235"/>
    <cellStyle name="Total 16 2" xfId="47236"/>
    <cellStyle name="Total 16 2 2" xfId="47237"/>
    <cellStyle name="Total 16 2 3" xfId="47238"/>
    <cellStyle name="Total 16 2 4" xfId="47239"/>
    <cellStyle name="Total 16 2 4 2" xfId="47240"/>
    <cellStyle name="Total 16 2 5" xfId="47241"/>
    <cellStyle name="Total 16 2 5 2" xfId="47242"/>
    <cellStyle name="Total 16 2 6" xfId="47243"/>
    <cellStyle name="Total 16 2 7" xfId="47244"/>
    <cellStyle name="Total 16 3" xfId="47245"/>
    <cellStyle name="Total 16 4" xfId="47246"/>
    <cellStyle name="Total 16 5" xfId="47247"/>
    <cellStyle name="Total 16 5 2" xfId="47248"/>
    <cellStyle name="Total 16 6" xfId="47249"/>
    <cellStyle name="Total 16 6 2" xfId="47250"/>
    <cellStyle name="Total 16 7" xfId="47251"/>
    <cellStyle name="Total 16 8" xfId="47252"/>
    <cellStyle name="Total 17" xfId="47253"/>
    <cellStyle name="Total 17 2" xfId="47254"/>
    <cellStyle name="Total 17 2 2" xfId="47255"/>
    <cellStyle name="Total 17 2 3" xfId="47256"/>
    <cellStyle name="Total 17 2 4" xfId="47257"/>
    <cellStyle name="Total 17 2 4 2" xfId="47258"/>
    <cellStyle name="Total 17 2 5" xfId="47259"/>
    <cellStyle name="Total 17 2 5 2" xfId="47260"/>
    <cellStyle name="Total 17 2 6" xfId="47261"/>
    <cellStyle name="Total 17 2 7" xfId="47262"/>
    <cellStyle name="Total 17 3" xfId="47263"/>
    <cellStyle name="Total 17 4" xfId="47264"/>
    <cellStyle name="Total 17 5" xfId="47265"/>
    <cellStyle name="Total 17 5 2" xfId="47266"/>
    <cellStyle name="Total 17 6" xfId="47267"/>
    <cellStyle name="Total 17 6 2" xfId="47268"/>
    <cellStyle name="Total 17 7" xfId="47269"/>
    <cellStyle name="Total 17 8" xfId="47270"/>
    <cellStyle name="Total 18" xfId="47271"/>
    <cellStyle name="Total 18 2" xfId="47272"/>
    <cellStyle name="Total 18 3" xfId="47273"/>
    <cellStyle name="Total 18 4" xfId="47274"/>
    <cellStyle name="Total 18 4 2" xfId="47275"/>
    <cellStyle name="Total 18 5" xfId="47276"/>
    <cellStyle name="Total 18 5 2" xfId="47277"/>
    <cellStyle name="Total 18 6" xfId="47278"/>
    <cellStyle name="Total 18 7" xfId="47279"/>
    <cellStyle name="Total 19" xfId="47280"/>
    <cellStyle name="Total 19 2" xfId="47281"/>
    <cellStyle name="Total 19 3" xfId="47282"/>
    <cellStyle name="Total 19 4" xfId="47283"/>
    <cellStyle name="Total 19 4 2" xfId="47284"/>
    <cellStyle name="Total 19 5" xfId="47285"/>
    <cellStyle name="Total 19 5 2" xfId="47286"/>
    <cellStyle name="Total 19 6" xfId="47287"/>
    <cellStyle name="Total 19 7" xfId="47288"/>
    <cellStyle name="Total 2" xfId="346"/>
    <cellStyle name="Total 2 10" xfId="39100"/>
    <cellStyle name="Total 2 11" xfId="42318"/>
    <cellStyle name="Total 2 12" xfId="42000"/>
    <cellStyle name="Total 2 13" xfId="42504"/>
    <cellStyle name="Total 2 14" xfId="47951"/>
    <cellStyle name="Total 2 2" xfId="2367"/>
    <cellStyle name="Total 2 2 10" xfId="37998"/>
    <cellStyle name="Total 2 2 11" xfId="47289"/>
    <cellStyle name="Total 2 2 12" xfId="48679"/>
    <cellStyle name="Total 2 2 13" xfId="47943"/>
    <cellStyle name="Total 2 2 14" xfId="48207"/>
    <cellStyle name="Total 2 2 15" xfId="48698"/>
    <cellStyle name="Total 2 2 2" xfId="2368"/>
    <cellStyle name="Total 2 2 2 2" xfId="47290"/>
    <cellStyle name="Total 2 2 2 3" xfId="48787"/>
    <cellStyle name="Total 2 2 2 4" xfId="48969"/>
    <cellStyle name="Total 2 2 2 5" xfId="49142"/>
    <cellStyle name="Total 2 2 2 6" xfId="49309"/>
    <cellStyle name="Total 2 2 3" xfId="2369"/>
    <cellStyle name="Total 2 2 3 2" xfId="47291"/>
    <cellStyle name="Total 2 2 3 3" xfId="48794"/>
    <cellStyle name="Total 2 2 3 4" xfId="48976"/>
    <cellStyle name="Total 2 2 3 5" xfId="49149"/>
    <cellStyle name="Total 2 2 3 6" xfId="49316"/>
    <cellStyle name="Total 2 2 4" xfId="35504"/>
    <cellStyle name="Total 2 2 4 2" xfId="37154"/>
    <cellStyle name="Total 2 2 4 2 2" xfId="47293"/>
    <cellStyle name="Total 2 2 4 3" xfId="47292"/>
    <cellStyle name="Total 2 2 5" xfId="36351"/>
    <cellStyle name="Total 2 2 5 2" xfId="47295"/>
    <cellStyle name="Total 2 2 5 3" xfId="47294"/>
    <cellStyle name="Total 2 2 6" xfId="36932"/>
    <cellStyle name="Total 2 2 6 2" xfId="47296"/>
    <cellStyle name="Total 2 2 7" xfId="36673"/>
    <cellStyle name="Total 2 2 7 2" xfId="47297"/>
    <cellStyle name="Total 2 2 8" xfId="38997"/>
    <cellStyle name="Total 2 2 9" xfId="38622"/>
    <cellStyle name="Total 2 3" xfId="2370"/>
    <cellStyle name="Total 2 3 2" xfId="47298"/>
    <cellStyle name="Total 2 3 3" xfId="48202"/>
    <cellStyle name="Total 2 3 4" xfId="48591"/>
    <cellStyle name="Total 2 3 5" xfId="47821"/>
    <cellStyle name="Total 2 3 6" xfId="48164"/>
    <cellStyle name="Total 2 4" xfId="2371"/>
    <cellStyle name="Total 2 4 2" xfId="36538"/>
    <cellStyle name="Total 2 4 3" xfId="47299"/>
    <cellStyle name="Total 2 4 4" xfId="48719"/>
    <cellStyle name="Total 2 4 5" xfId="47855"/>
    <cellStyle name="Total 2 4 6" xfId="48696"/>
    <cellStyle name="Total 2 4 7" xfId="47962"/>
    <cellStyle name="Total 2 5" xfId="37235"/>
    <cellStyle name="Total 2 5 2" xfId="47301"/>
    <cellStyle name="Total 2 5 3" xfId="47300"/>
    <cellStyle name="Total 2 5 4" xfId="48800"/>
    <cellStyle name="Total 2 5 5" xfId="48982"/>
    <cellStyle name="Total 2 5 6" xfId="49155"/>
    <cellStyle name="Total 2 5 7" xfId="49322"/>
    <cellStyle name="Total 2 6" xfId="36568"/>
    <cellStyle name="Total 2 6 2" xfId="47303"/>
    <cellStyle name="Total 2 6 3" xfId="47302"/>
    <cellStyle name="Total 2 6 4" xfId="48847"/>
    <cellStyle name="Total 2 6 5" xfId="49028"/>
    <cellStyle name="Total 2 6 6" xfId="49200"/>
    <cellStyle name="Total 2 6 7" xfId="49369"/>
    <cellStyle name="Total 2 7" xfId="37238"/>
    <cellStyle name="Total 2 7 2" xfId="47304"/>
    <cellStyle name="Total 2 8" xfId="38356"/>
    <cellStyle name="Total 2 8 2" xfId="47305"/>
    <cellStyle name="Total 2 9" xfId="39193"/>
    <cellStyle name="Total 20" xfId="47306"/>
    <cellStyle name="Total 20 2" xfId="47307"/>
    <cellStyle name="Total 20 3" xfId="47308"/>
    <cellStyle name="Total 20 4" xfId="47309"/>
    <cellStyle name="Total 20 4 2" xfId="47310"/>
    <cellStyle name="Total 20 5" xfId="47311"/>
    <cellStyle name="Total 20 5 2" xfId="47312"/>
    <cellStyle name="Total 20 6" xfId="47313"/>
    <cellStyle name="Total 20 7" xfId="47314"/>
    <cellStyle name="Total 21" xfId="47315"/>
    <cellStyle name="Total 21 2" xfId="47316"/>
    <cellStyle name="Total 21 3" xfId="47317"/>
    <cellStyle name="Total 21 4" xfId="47318"/>
    <cellStyle name="Total 21 4 2" xfId="47319"/>
    <cellStyle name="Total 21 5" xfId="47320"/>
    <cellStyle name="Total 21 5 2" xfId="47321"/>
    <cellStyle name="Total 21 6" xfId="47322"/>
    <cellStyle name="Total 21 7" xfId="47323"/>
    <cellStyle name="Total 22" xfId="47324"/>
    <cellStyle name="Total 22 2" xfId="47325"/>
    <cellStyle name="Total 22 3" xfId="47326"/>
    <cellStyle name="Total 22 4" xfId="47327"/>
    <cellStyle name="Total 22 4 2" xfId="47328"/>
    <cellStyle name="Total 22 5" xfId="47329"/>
    <cellStyle name="Total 22 5 2" xfId="47330"/>
    <cellStyle name="Total 22 6" xfId="47331"/>
    <cellStyle name="Total 22 7" xfId="47332"/>
    <cellStyle name="Total 23" xfId="47333"/>
    <cellStyle name="Total 23 2" xfId="47334"/>
    <cellStyle name="Total 23 3" xfId="47335"/>
    <cellStyle name="Total 23 4" xfId="47336"/>
    <cellStyle name="Total 23 4 2" xfId="47337"/>
    <cellStyle name="Total 23 5" xfId="47338"/>
    <cellStyle name="Total 23 5 2" xfId="47339"/>
    <cellStyle name="Total 23 6" xfId="47340"/>
    <cellStyle name="Total 23 7" xfId="47341"/>
    <cellStyle name="Total 24" xfId="47342"/>
    <cellStyle name="Total 24 2" xfId="47343"/>
    <cellStyle name="Total 24 3" xfId="47344"/>
    <cellStyle name="Total 24 4" xfId="47345"/>
    <cellStyle name="Total 24 4 2" xfId="47346"/>
    <cellStyle name="Total 24 5" xfId="47347"/>
    <cellStyle name="Total 24 5 2" xfId="47348"/>
    <cellStyle name="Total 24 6" xfId="47349"/>
    <cellStyle name="Total 24 7" xfId="47350"/>
    <cellStyle name="Total 25" xfId="47351"/>
    <cellStyle name="Total 25 2" xfId="47352"/>
    <cellStyle name="Total 25 3" xfId="47353"/>
    <cellStyle name="Total 25 4" xfId="47354"/>
    <cellStyle name="Total 25 4 2" xfId="47355"/>
    <cellStyle name="Total 25 5" xfId="47356"/>
    <cellStyle name="Total 25 5 2" xfId="47357"/>
    <cellStyle name="Total 25 6" xfId="47358"/>
    <cellStyle name="Total 25 7" xfId="47359"/>
    <cellStyle name="Total 26" xfId="47360"/>
    <cellStyle name="Total 26 2" xfId="47361"/>
    <cellStyle name="Total 26 3" xfId="47362"/>
    <cellStyle name="Total 26 4" xfId="47363"/>
    <cellStyle name="Total 26 4 2" xfId="47364"/>
    <cellStyle name="Total 26 5" xfId="47365"/>
    <cellStyle name="Total 26 5 2" xfId="47366"/>
    <cellStyle name="Total 26 6" xfId="47367"/>
    <cellStyle name="Total 26 7" xfId="47368"/>
    <cellStyle name="Total 27" xfId="47369"/>
    <cellStyle name="Total 27 2" xfId="47370"/>
    <cellStyle name="Total 27 3" xfId="47371"/>
    <cellStyle name="Total 27 4" xfId="47372"/>
    <cellStyle name="Total 27 4 2" xfId="47373"/>
    <cellStyle name="Total 27 5" xfId="47374"/>
    <cellStyle name="Total 27 5 2" xfId="47375"/>
    <cellStyle name="Total 27 6" xfId="47376"/>
    <cellStyle name="Total 27 7" xfId="47377"/>
    <cellStyle name="Total 28" xfId="47378"/>
    <cellStyle name="Total 28 2" xfId="47379"/>
    <cellStyle name="Total 28 3" xfId="47380"/>
    <cellStyle name="Total 28 4" xfId="47381"/>
    <cellStyle name="Total 28 4 2" xfId="47382"/>
    <cellStyle name="Total 28 5" xfId="47383"/>
    <cellStyle name="Total 28 5 2" xfId="47384"/>
    <cellStyle name="Total 28 6" xfId="47385"/>
    <cellStyle name="Total 28 7" xfId="47386"/>
    <cellStyle name="Total 29" xfId="47387"/>
    <cellStyle name="Total 29 2" xfId="47388"/>
    <cellStyle name="Total 29 3" xfId="47389"/>
    <cellStyle name="Total 29 4" xfId="47390"/>
    <cellStyle name="Total 29 4 2" xfId="47391"/>
    <cellStyle name="Total 29 5" xfId="47392"/>
    <cellStyle name="Total 29 5 2" xfId="47393"/>
    <cellStyle name="Total 29 6" xfId="47394"/>
    <cellStyle name="Total 29 7" xfId="47395"/>
    <cellStyle name="Total 3" xfId="347"/>
    <cellStyle name="Total 3 10" xfId="48920"/>
    <cellStyle name="Total 3 11" xfId="48768"/>
    <cellStyle name="Total 3 12" xfId="47959"/>
    <cellStyle name="Total 3 2" xfId="35505"/>
    <cellStyle name="Total 3 2 10" xfId="49058"/>
    <cellStyle name="Total 3 2 11" xfId="49230"/>
    <cellStyle name="Total 3 2 12" xfId="49398"/>
    <cellStyle name="Total 3 2 2" xfId="47397"/>
    <cellStyle name="Total 3 2 3" xfId="47398"/>
    <cellStyle name="Total 3 2 4" xfId="47399"/>
    <cellStyle name="Total 3 2 4 2" xfId="47400"/>
    <cellStyle name="Total 3 2 5" xfId="47401"/>
    <cellStyle name="Total 3 2 5 2" xfId="47402"/>
    <cellStyle name="Total 3 2 6" xfId="47403"/>
    <cellStyle name="Total 3 2 7" xfId="47404"/>
    <cellStyle name="Total 3 2 8" xfId="47396"/>
    <cellStyle name="Total 3 2 9" xfId="48876"/>
    <cellStyle name="Total 3 3" xfId="35681"/>
    <cellStyle name="Total 3 3 2" xfId="47405"/>
    <cellStyle name="Total 3 3 3" xfId="48801"/>
    <cellStyle name="Total 3 3 4" xfId="48983"/>
    <cellStyle name="Total 3 3 5" xfId="49156"/>
    <cellStyle name="Total 3 3 6" xfId="49323"/>
    <cellStyle name="Total 3 4" xfId="42317"/>
    <cellStyle name="Total 3 4 2" xfId="47406"/>
    <cellStyle name="Total 3 4 3" xfId="48908"/>
    <cellStyle name="Total 3 4 4" xfId="49089"/>
    <cellStyle name="Total 3 4 5" xfId="49260"/>
    <cellStyle name="Total 3 4 6" xfId="49428"/>
    <cellStyle name="Total 3 5" xfId="42363"/>
    <cellStyle name="Total 3 5 2" xfId="47408"/>
    <cellStyle name="Total 3 5 3" xfId="47407"/>
    <cellStyle name="Total 3 5 4" xfId="48926"/>
    <cellStyle name="Total 3 5 5" xfId="49105"/>
    <cellStyle name="Total 3 5 6" xfId="49278"/>
    <cellStyle name="Total 3 5 7" xfId="49444"/>
    <cellStyle name="Total 3 6" xfId="42384"/>
    <cellStyle name="Total 3 6 2" xfId="47409"/>
    <cellStyle name="Total 3 7" xfId="47410"/>
    <cellStyle name="Total 3 8" xfId="47411"/>
    <cellStyle name="Total 3 9" xfId="48133"/>
    <cellStyle name="Total 30" xfId="47412"/>
    <cellStyle name="Total 30 2" xfId="47413"/>
    <cellStyle name="Total 30 3" xfId="47414"/>
    <cellStyle name="Total 30 4" xfId="47415"/>
    <cellStyle name="Total 30 4 2" xfId="47416"/>
    <cellStyle name="Total 30 5" xfId="47417"/>
    <cellStyle name="Total 30 5 2" xfId="47418"/>
    <cellStyle name="Total 30 6" xfId="47419"/>
    <cellStyle name="Total 30 7" xfId="47420"/>
    <cellStyle name="Total 31" xfId="47421"/>
    <cellStyle name="Total 31 2" xfId="47422"/>
    <cellStyle name="Total 31 3" xfId="47423"/>
    <cellStyle name="Total 31 4" xfId="47424"/>
    <cellStyle name="Total 31 4 2" xfId="47425"/>
    <cellStyle name="Total 31 5" xfId="47426"/>
    <cellStyle name="Total 31 5 2" xfId="47427"/>
    <cellStyle name="Total 31 6" xfId="47428"/>
    <cellStyle name="Total 31 7" xfId="47429"/>
    <cellStyle name="Total 32" xfId="47430"/>
    <cellStyle name="Total 32 2" xfId="47431"/>
    <cellStyle name="Total 32 3" xfId="47432"/>
    <cellStyle name="Total 32 4" xfId="47433"/>
    <cellStyle name="Total 32 4 2" xfId="47434"/>
    <cellStyle name="Total 32 5" xfId="47435"/>
    <cellStyle name="Total 32 5 2" xfId="47436"/>
    <cellStyle name="Total 32 6" xfId="47437"/>
    <cellStyle name="Total 32 7" xfId="47438"/>
    <cellStyle name="Total 33" xfId="47439"/>
    <cellStyle name="Total 33 2" xfId="47440"/>
    <cellStyle name="Total 33 3" xfId="47441"/>
    <cellStyle name="Total 33 4" xfId="47442"/>
    <cellStyle name="Total 33 4 2" xfId="47443"/>
    <cellStyle name="Total 33 5" xfId="47444"/>
    <cellStyle name="Total 33 5 2" xfId="47445"/>
    <cellStyle name="Total 33 6" xfId="47446"/>
    <cellStyle name="Total 33 7" xfId="47447"/>
    <cellStyle name="Total 34" xfId="47448"/>
    <cellStyle name="Total 34 2" xfId="47449"/>
    <cellStyle name="Total 34 3" xfId="47450"/>
    <cellStyle name="Total 34 4" xfId="47451"/>
    <cellStyle name="Total 34 4 2" xfId="47452"/>
    <cellStyle name="Total 34 5" xfId="47453"/>
    <cellStyle name="Total 34 5 2" xfId="47454"/>
    <cellStyle name="Total 34 6" xfId="47455"/>
    <cellStyle name="Total 34 7" xfId="47456"/>
    <cellStyle name="Total 35" xfId="47457"/>
    <cellStyle name="Total 35 2" xfId="47458"/>
    <cellStyle name="Total 35 3" xfId="47459"/>
    <cellStyle name="Total 35 4" xfId="47460"/>
    <cellStyle name="Total 35 4 2" xfId="47461"/>
    <cellStyle name="Total 35 5" xfId="47462"/>
    <cellStyle name="Total 35 5 2" xfId="47463"/>
    <cellStyle name="Total 35 6" xfId="47464"/>
    <cellStyle name="Total 35 7" xfId="47465"/>
    <cellStyle name="Total 36" xfId="47466"/>
    <cellStyle name="Total 36 2" xfId="47467"/>
    <cellStyle name="Total 36 3" xfId="47468"/>
    <cellStyle name="Total 36 4" xfId="47469"/>
    <cellStyle name="Total 36 4 2" xfId="47470"/>
    <cellStyle name="Total 36 5" xfId="47471"/>
    <cellStyle name="Total 36 5 2" xfId="47472"/>
    <cellStyle name="Total 36 6" xfId="47473"/>
    <cellStyle name="Total 36 7" xfId="47474"/>
    <cellStyle name="Total 37" xfId="47475"/>
    <cellStyle name="Total 37 2" xfId="47476"/>
    <cellStyle name="Total 37 3" xfId="47477"/>
    <cellStyle name="Total 37 4" xfId="47478"/>
    <cellStyle name="Total 37 4 2" xfId="47479"/>
    <cellStyle name="Total 37 5" xfId="47480"/>
    <cellStyle name="Total 37 5 2" xfId="47481"/>
    <cellStyle name="Total 37 6" xfId="47482"/>
    <cellStyle name="Total 37 7" xfId="47483"/>
    <cellStyle name="Total 38" xfId="47484"/>
    <cellStyle name="Total 38 2" xfId="47485"/>
    <cellStyle name="Total 38 3" xfId="47486"/>
    <cellStyle name="Total 38 3 2" xfId="47487"/>
    <cellStyle name="Total 38 4" xfId="47488"/>
    <cellStyle name="Total 38 5" xfId="47489"/>
    <cellStyle name="Total 38 6" xfId="47490"/>
    <cellStyle name="Total 38 6 2" xfId="47491"/>
    <cellStyle name="Total 38 7" xfId="47492"/>
    <cellStyle name="Total 38 7 2" xfId="47493"/>
    <cellStyle name="Total 39" xfId="47669"/>
    <cellStyle name="Total 4" xfId="348"/>
    <cellStyle name="Total 4 10" xfId="48221"/>
    <cellStyle name="Total 4 11" xfId="48704"/>
    <cellStyle name="Total 4 12" xfId="47903"/>
    <cellStyle name="Total 4 2" xfId="35506"/>
    <cellStyle name="Total 4 2 10" xfId="49059"/>
    <cellStyle name="Total 4 2 11" xfId="49231"/>
    <cellStyle name="Total 4 2 12" xfId="49399"/>
    <cellStyle name="Total 4 2 2" xfId="47495"/>
    <cellStyle name="Total 4 2 3" xfId="47496"/>
    <cellStyle name="Total 4 2 4" xfId="47497"/>
    <cellStyle name="Total 4 2 4 2" xfId="47498"/>
    <cellStyle name="Total 4 2 5" xfId="47499"/>
    <cellStyle name="Total 4 2 5 2" xfId="47500"/>
    <cellStyle name="Total 4 2 6" xfId="47501"/>
    <cellStyle name="Total 4 2 7" xfId="47502"/>
    <cellStyle name="Total 4 2 8" xfId="47494"/>
    <cellStyle name="Total 4 2 9" xfId="48877"/>
    <cellStyle name="Total 4 3" xfId="35746"/>
    <cellStyle name="Total 4 3 2" xfId="47503"/>
    <cellStyle name="Total 4 3 3" xfId="48846"/>
    <cellStyle name="Total 4 3 4" xfId="49027"/>
    <cellStyle name="Total 4 3 5" xfId="49199"/>
    <cellStyle name="Total 4 3 6" xfId="49368"/>
    <cellStyle name="Total 4 4" xfId="42316"/>
    <cellStyle name="Total 4 4 2" xfId="47504"/>
    <cellStyle name="Total 4 4 3" xfId="48909"/>
    <cellStyle name="Total 4 4 4" xfId="49090"/>
    <cellStyle name="Total 4 4 5" xfId="49261"/>
    <cellStyle name="Total 4 4 6" xfId="49429"/>
    <cellStyle name="Total 4 5" xfId="42352"/>
    <cellStyle name="Total 4 5 2" xfId="47506"/>
    <cellStyle name="Total 4 5 3" xfId="47505"/>
    <cellStyle name="Total 4 6" xfId="42385"/>
    <cellStyle name="Total 4 6 2" xfId="47507"/>
    <cellStyle name="Total 4 7" xfId="47508"/>
    <cellStyle name="Total 4 8" xfId="47509"/>
    <cellStyle name="Total 4 9" xfId="48025"/>
    <cellStyle name="Total 5" xfId="349"/>
    <cellStyle name="Total 5 10" xfId="48392"/>
    <cellStyle name="Total 5 11" xfId="48524"/>
    <cellStyle name="Total 5 12" xfId="48020"/>
    <cellStyle name="Total 5 2" xfId="42315"/>
    <cellStyle name="Total 5 2 10" xfId="49060"/>
    <cellStyle name="Total 5 2 11" xfId="49232"/>
    <cellStyle name="Total 5 2 12" xfId="49400"/>
    <cellStyle name="Total 5 2 2" xfId="47511"/>
    <cellStyle name="Total 5 2 3" xfId="47512"/>
    <cellStyle name="Total 5 2 4" xfId="47513"/>
    <cellStyle name="Total 5 2 4 2" xfId="47514"/>
    <cellStyle name="Total 5 2 5" xfId="47515"/>
    <cellStyle name="Total 5 2 5 2" xfId="47516"/>
    <cellStyle name="Total 5 2 6" xfId="47517"/>
    <cellStyle name="Total 5 2 7" xfId="47518"/>
    <cellStyle name="Total 5 2 8" xfId="47510"/>
    <cellStyle name="Total 5 2 9" xfId="48878"/>
    <cellStyle name="Total 5 3" xfId="42084"/>
    <cellStyle name="Total 5 3 2" xfId="47519"/>
    <cellStyle name="Total 5 3 3" xfId="48825"/>
    <cellStyle name="Total 5 3 4" xfId="49006"/>
    <cellStyle name="Total 5 3 5" xfId="49178"/>
    <cellStyle name="Total 5 3 6" xfId="49345"/>
    <cellStyle name="Total 5 4" xfId="42386"/>
    <cellStyle name="Total 5 4 2" xfId="48910"/>
    <cellStyle name="Total 5 4 3" xfId="49091"/>
    <cellStyle name="Total 5 4 4" xfId="49262"/>
    <cellStyle name="Total 5 4 5" xfId="49430"/>
    <cellStyle name="Total 5 5" xfId="47520"/>
    <cellStyle name="Total 5 5 2" xfId="47521"/>
    <cellStyle name="Total 5 6" xfId="47522"/>
    <cellStyle name="Total 5 6 2" xfId="47523"/>
    <cellStyle name="Total 5 7" xfId="47524"/>
    <cellStyle name="Total 5 8" xfId="47525"/>
    <cellStyle name="Total 5 9" xfId="48757"/>
    <cellStyle name="Total 6" xfId="35507"/>
    <cellStyle name="Total 6 10" xfId="48461"/>
    <cellStyle name="Total 6 2" xfId="42226"/>
    <cellStyle name="Total 6 2 2" xfId="47528"/>
    <cellStyle name="Total 6 2 3" xfId="47529"/>
    <cellStyle name="Total 6 2 4" xfId="47530"/>
    <cellStyle name="Total 6 2 4 2" xfId="47531"/>
    <cellStyle name="Total 6 2 5" xfId="47532"/>
    <cellStyle name="Total 6 2 5 2" xfId="47533"/>
    <cellStyle name="Total 6 2 6" xfId="47534"/>
    <cellStyle name="Total 6 2 7" xfId="47535"/>
    <cellStyle name="Total 6 2 8" xfId="47527"/>
    <cellStyle name="Total 6 3" xfId="41990"/>
    <cellStyle name="Total 6 3 2" xfId="47536"/>
    <cellStyle name="Total 6 4" xfId="42341"/>
    <cellStyle name="Total 6 4 2" xfId="47537"/>
    <cellStyle name="Total 6 5" xfId="42439"/>
    <cellStyle name="Total 6 5 2" xfId="47539"/>
    <cellStyle name="Total 6 5 3" xfId="47538"/>
    <cellStyle name="Total 6 6" xfId="47540"/>
    <cellStyle name="Total 6 6 2" xfId="47541"/>
    <cellStyle name="Total 6 7" xfId="47542"/>
    <cellStyle name="Total 6 8" xfId="47543"/>
    <cellStyle name="Total 6 9" xfId="47526"/>
    <cellStyle name="Total 7" xfId="35508"/>
    <cellStyle name="Total 7 10" xfId="48389"/>
    <cellStyle name="Total 7 11" xfId="48712"/>
    <cellStyle name="Total 7 12" xfId="48391"/>
    <cellStyle name="Total 7 13" xfId="47949"/>
    <cellStyle name="Total 7 14" xfId="49080"/>
    <cellStyle name="Total 7 2" xfId="47545"/>
    <cellStyle name="Total 7 2 2" xfId="47546"/>
    <cellStyle name="Total 7 2 3" xfId="47547"/>
    <cellStyle name="Total 7 2 4" xfId="47548"/>
    <cellStyle name="Total 7 2 4 2" xfId="47549"/>
    <cellStyle name="Total 7 2 5" xfId="47550"/>
    <cellStyle name="Total 7 2 5 2" xfId="47551"/>
    <cellStyle name="Total 7 2 6" xfId="47552"/>
    <cellStyle name="Total 7 2 7" xfId="47553"/>
    <cellStyle name="Total 7 3" xfId="47554"/>
    <cellStyle name="Total 7 4" xfId="47555"/>
    <cellStyle name="Total 7 5" xfId="47556"/>
    <cellStyle name="Total 7 5 2" xfId="47557"/>
    <cellStyle name="Total 7 6" xfId="47558"/>
    <cellStyle name="Total 7 6 2" xfId="47559"/>
    <cellStyle name="Total 7 7" xfId="47560"/>
    <cellStyle name="Total 7 8" xfId="47561"/>
    <cellStyle name="Total 7 9" xfId="47544"/>
    <cellStyle name="Total 8" xfId="35509"/>
    <cellStyle name="Total 8 10" xfId="48539"/>
    <cellStyle name="Total 8 11" xfId="48824"/>
    <cellStyle name="Total 8 12" xfId="49005"/>
    <cellStyle name="Total 8 13" xfId="49177"/>
    <cellStyle name="Total 8 14" xfId="49344"/>
    <cellStyle name="Total 8 2" xfId="47563"/>
    <cellStyle name="Total 8 2 2" xfId="47564"/>
    <cellStyle name="Total 8 2 3" xfId="47565"/>
    <cellStyle name="Total 8 2 4" xfId="47566"/>
    <cellStyle name="Total 8 2 4 2" xfId="47567"/>
    <cellStyle name="Total 8 2 5" xfId="47568"/>
    <cellStyle name="Total 8 2 5 2" xfId="47569"/>
    <cellStyle name="Total 8 2 6" xfId="47570"/>
    <cellStyle name="Total 8 2 7" xfId="47571"/>
    <cellStyle name="Total 8 3" xfId="47572"/>
    <cellStyle name="Total 8 4" xfId="47573"/>
    <cellStyle name="Total 8 5" xfId="47574"/>
    <cellStyle name="Total 8 5 2" xfId="47575"/>
    <cellStyle name="Total 8 6" xfId="47576"/>
    <cellStyle name="Total 8 6 2" xfId="47577"/>
    <cellStyle name="Total 8 7" xfId="47578"/>
    <cellStyle name="Total 8 8" xfId="47579"/>
    <cellStyle name="Total 8 9" xfId="47562"/>
    <cellStyle name="Total 9" xfId="35510"/>
    <cellStyle name="Total 9 10" xfId="48561"/>
    <cellStyle name="Total 9 11" xfId="48849"/>
    <cellStyle name="Total 9 12" xfId="49030"/>
    <cellStyle name="Total 9 13" xfId="49203"/>
    <cellStyle name="Total 9 14" xfId="49371"/>
    <cellStyle name="Total 9 2" xfId="47581"/>
    <cellStyle name="Total 9 2 2" xfId="47582"/>
    <cellStyle name="Total 9 2 3" xfId="47583"/>
    <cellStyle name="Total 9 2 4" xfId="47584"/>
    <cellStyle name="Total 9 2 4 2" xfId="47585"/>
    <cellStyle name="Total 9 2 5" xfId="47586"/>
    <cellStyle name="Total 9 2 5 2" xfId="47587"/>
    <cellStyle name="Total 9 2 6" xfId="47588"/>
    <cellStyle name="Total 9 2 7" xfId="47589"/>
    <cellStyle name="Total 9 3" xfId="47590"/>
    <cellStyle name="Total 9 4" xfId="47591"/>
    <cellStyle name="Total 9 5" xfId="47592"/>
    <cellStyle name="Total 9 5 2" xfId="47593"/>
    <cellStyle name="Total 9 6" xfId="47594"/>
    <cellStyle name="Total 9 6 2" xfId="47595"/>
    <cellStyle name="Total 9 7" xfId="47596"/>
    <cellStyle name="Total 9 8" xfId="47597"/>
    <cellStyle name="Total 9 9" xfId="47580"/>
    <cellStyle name="TotCol - Style5" xfId="741"/>
    <cellStyle name="TotCol - Style7" xfId="35511"/>
    <cellStyle name="TotRow - Style4" xfId="742"/>
    <cellStyle name="TotRow - Style4 10" xfId="48664"/>
    <cellStyle name="TotRow - Style4 11" xfId="48766"/>
    <cellStyle name="TotRow - Style4 12" xfId="48175"/>
    <cellStyle name="TotRow - Style4 2" xfId="35512"/>
    <cellStyle name="TotRow - Style4 2 2" xfId="47598"/>
    <cellStyle name="TotRow - Style4 2 2 2" xfId="48776"/>
    <cellStyle name="TotRow - Style4 2 2 3" xfId="48958"/>
    <cellStyle name="TotRow - Style4 2 2 4" xfId="49131"/>
    <cellStyle name="TotRow - Style4 2 2 5" xfId="49298"/>
    <cellStyle name="TotRow - Style4 2 3" xfId="48571"/>
    <cellStyle name="TotRow - Style4 2 3 2" xfId="48868"/>
    <cellStyle name="TotRow - Style4 2 3 3" xfId="49050"/>
    <cellStyle name="TotRow - Style4 2 3 4" xfId="49222"/>
    <cellStyle name="TotRow - Style4 2 3 5" xfId="49390"/>
    <cellStyle name="TotRow - Style4 2 4" xfId="48636"/>
    <cellStyle name="TotRow - Style4 2 4 2" xfId="48936"/>
    <cellStyle name="TotRow - Style4 2 4 3" xfId="49109"/>
    <cellStyle name="TotRow - Style4 2 4 4" xfId="49281"/>
    <cellStyle name="TotRow - Style4 2 4 5" xfId="49446"/>
    <cellStyle name="TotRow - Style4 2 5" xfId="48668"/>
    <cellStyle name="TotRow - Style4 2 6" xfId="47872"/>
    <cellStyle name="TotRow - Style4 2 7" xfId="47980"/>
    <cellStyle name="TotRow - Style4 2 8" xfId="48574"/>
    <cellStyle name="TotRow - Style4 3" xfId="42314"/>
    <cellStyle name="TotRow - Style4 3 2" xfId="47599"/>
    <cellStyle name="TotRow - Style4 3 2 2" xfId="48788"/>
    <cellStyle name="TotRow - Style4 3 2 3" xfId="48970"/>
    <cellStyle name="TotRow - Style4 3 2 4" xfId="49143"/>
    <cellStyle name="TotRow - Style4 3 2 5" xfId="49310"/>
    <cellStyle name="TotRow - Style4 3 3" xfId="48516"/>
    <cellStyle name="TotRow - Style4 3 3 2" xfId="48797"/>
    <cellStyle name="TotRow - Style4 3 3 3" xfId="48979"/>
    <cellStyle name="TotRow - Style4 3 3 4" xfId="49152"/>
    <cellStyle name="TotRow - Style4 3 3 5" xfId="49319"/>
    <cellStyle name="TotRow - Style4 3 4" xfId="48644"/>
    <cellStyle name="TotRow - Style4 3 4 2" xfId="48945"/>
    <cellStyle name="TotRow - Style4 3 4 3" xfId="49117"/>
    <cellStyle name="TotRow - Style4 3 4 4" xfId="49289"/>
    <cellStyle name="TotRow - Style4 3 4 5" xfId="49454"/>
    <cellStyle name="TotRow - Style4 3 5" xfId="48680"/>
    <cellStyle name="TotRow - Style4 3 6" xfId="48761"/>
    <cellStyle name="TotRow - Style4 3 7" xfId="48710"/>
    <cellStyle name="TotRow - Style4 3 8" xfId="48106"/>
    <cellStyle name="TotRow - Style4 4" xfId="42004"/>
    <cellStyle name="TotRow - Style4 4 2" xfId="47601"/>
    <cellStyle name="TotRow - Style4 4 3" xfId="47600"/>
    <cellStyle name="TotRow - Style4 4 4" xfId="48718"/>
    <cellStyle name="TotRow - Style4 4 5" xfId="48410"/>
    <cellStyle name="TotRow - Style4 4 6" xfId="48937"/>
    <cellStyle name="TotRow - Style4 4 7" xfId="48528"/>
    <cellStyle name="TotRow - Style4 5" xfId="42503"/>
    <cellStyle name="TotRow - Style4 5 2" xfId="47602"/>
    <cellStyle name="TotRow - Style4 5 3" xfId="48730"/>
    <cellStyle name="TotRow - Style4 5 4" xfId="47968"/>
    <cellStyle name="TotRow - Style4 5 5" xfId="48661"/>
    <cellStyle name="TotRow - Style4 5 6" xfId="48152"/>
    <cellStyle name="TotRow - Style4 6" xfId="47603"/>
    <cellStyle name="TotRow - Style4 6 2" xfId="48802"/>
    <cellStyle name="TotRow - Style4 6 3" xfId="48984"/>
    <cellStyle name="TotRow - Style4 6 4" xfId="49157"/>
    <cellStyle name="TotRow - Style4 6 5" xfId="49324"/>
    <cellStyle name="TotRow - Style4 7" xfId="47604"/>
    <cellStyle name="TotRow - Style4 7 2" xfId="48834"/>
    <cellStyle name="TotRow - Style4 7 3" xfId="49015"/>
    <cellStyle name="TotRow - Style4 7 4" xfId="49187"/>
    <cellStyle name="TotRow - Style4 7 5" xfId="49355"/>
    <cellStyle name="TotRow - Style4 8" xfId="47670"/>
    <cellStyle name="TotRow - Style4 9" xfId="47850"/>
    <cellStyle name="TotRow - Style8" xfId="35513"/>
    <cellStyle name="TotRow - Style8 2" xfId="47606"/>
    <cellStyle name="TotRow - Style8 3" xfId="47607"/>
    <cellStyle name="TotRow - Style8 4" xfId="47608"/>
    <cellStyle name="TotRow - Style8 4 2" xfId="47609"/>
    <cellStyle name="TotRow - Style8 5" xfId="47610"/>
    <cellStyle name="TotRow - Style8 5 2" xfId="47611"/>
    <cellStyle name="TotRow - Style8 6" xfId="47612"/>
    <cellStyle name="TotRow - Style8 7" xfId="47613"/>
    <cellStyle name="TotRow - Style8 8" xfId="47605"/>
    <cellStyle name="Tusental (0)_pldt" xfId="706"/>
    <cellStyle name="Tusental_pldt" xfId="707"/>
    <cellStyle name="V" xfId="47614"/>
    <cellStyle name="Value" xfId="708"/>
    <cellStyle name="Value 2" xfId="2372"/>
    <cellStyle name="Value 2 2" xfId="35514"/>
    <cellStyle name="Value 3" xfId="35515"/>
    <cellStyle name="Value 4" xfId="35516"/>
    <cellStyle name="Value 5" xfId="35517"/>
    <cellStyle name="Valuta (0)_pldt" xfId="709"/>
    <cellStyle name="Valuta_pldt" xfId="710"/>
    <cellStyle name="Währung [0]_BINV" xfId="47615"/>
    <cellStyle name="Währung_BINV" xfId="47616"/>
    <cellStyle name="Warning Text" xfId="350" builtinId="11" customBuiltin="1"/>
    <cellStyle name="Warning Text 10" xfId="35518"/>
    <cellStyle name="Warning Text 11" xfId="35519"/>
    <cellStyle name="Warning Text 12" xfId="35520"/>
    <cellStyle name="Warning Text 13" xfId="2839"/>
    <cellStyle name="Warning Text 13 2" xfId="47617"/>
    <cellStyle name="Warning Text 14" xfId="47618"/>
    <cellStyle name="Warning Text 15" xfId="47619"/>
    <cellStyle name="Warning Text 16" xfId="47620"/>
    <cellStyle name="Warning Text 17" xfId="47621"/>
    <cellStyle name="Warning Text 2" xfId="351"/>
    <cellStyle name="Warning Text 2 10" xfId="39565"/>
    <cellStyle name="Warning Text 2 11" xfId="47953"/>
    <cellStyle name="Warning Text 2 2" xfId="2373"/>
    <cellStyle name="Warning Text 2 2 2" xfId="35521"/>
    <cellStyle name="Warning Text 2 2 3" xfId="47622"/>
    <cellStyle name="Warning Text 2 3" xfId="2374"/>
    <cellStyle name="Warning Text 2 3 2" xfId="47623"/>
    <cellStyle name="Warning Text 2 4" xfId="2375"/>
    <cellStyle name="Warning Text 2 4 2" xfId="36539"/>
    <cellStyle name="Warning Text 2 5" xfId="37214"/>
    <cellStyle name="Warning Text 2 6" xfId="37480"/>
    <cellStyle name="Warning Text 2 7" xfId="36364"/>
    <cellStyle name="Warning Text 2 8" xfId="36462"/>
    <cellStyle name="Warning Text 2 9" xfId="40017"/>
    <cellStyle name="Warning Text 3" xfId="352"/>
    <cellStyle name="Warning Text 3 2" xfId="35682"/>
    <cellStyle name="Warning Text 4" xfId="353"/>
    <cellStyle name="Warning Text 5" xfId="354"/>
    <cellStyle name="Warning Text 6" xfId="35522"/>
    <cellStyle name="Warning Text 6 2" xfId="48458"/>
    <cellStyle name="Warning Text 7" xfId="35523"/>
    <cellStyle name="Warning Text 8" xfId="35524"/>
    <cellStyle name="Warning Text 9" xfId="35525"/>
    <cellStyle name="桁区切り [0.00]_RESULTS" xfId="2840"/>
    <cellStyle name="桁区切り_RESULTS" xfId="2841"/>
    <cellStyle name="標準_Book1" xfId="47624"/>
    <cellStyle name="通貨 [0.00]_RESULTS" xfId="2842"/>
    <cellStyle name="通貨_RESULTS" xfId="284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2.xml"/><Relationship Id="rId63" Type="http://schemas.openxmlformats.org/officeDocument/2006/relationships/externalLink" Target="externalLinks/externalLink18.xml"/><Relationship Id="rId68" Type="http://schemas.openxmlformats.org/officeDocument/2006/relationships/externalLink" Target="externalLinks/externalLink2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8.xml"/><Relationship Id="rId58" Type="http://schemas.openxmlformats.org/officeDocument/2006/relationships/externalLink" Target="externalLinks/externalLink13.xml"/><Relationship Id="rId66" Type="http://schemas.openxmlformats.org/officeDocument/2006/relationships/externalLink" Target="externalLinks/externalLink21.xml"/><Relationship Id="rId74"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16.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56" Type="http://schemas.openxmlformats.org/officeDocument/2006/relationships/externalLink" Target="externalLinks/externalLink11.xml"/><Relationship Id="rId64" Type="http://schemas.openxmlformats.org/officeDocument/2006/relationships/externalLink" Target="externalLinks/externalLink19.xml"/><Relationship Id="rId69" Type="http://schemas.openxmlformats.org/officeDocument/2006/relationships/externalLink" Target="externalLinks/externalLink24.xml"/><Relationship Id="rId8" Type="http://schemas.openxmlformats.org/officeDocument/2006/relationships/worksheet" Target="worksheets/sheet8.xml"/><Relationship Id="rId51" Type="http://schemas.openxmlformats.org/officeDocument/2006/relationships/externalLink" Target="externalLinks/externalLink6.xml"/><Relationship Id="rId72" Type="http://schemas.openxmlformats.org/officeDocument/2006/relationships/externalLink" Target="externalLinks/externalLink2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59" Type="http://schemas.openxmlformats.org/officeDocument/2006/relationships/externalLink" Target="externalLinks/externalLink14.xml"/><Relationship Id="rId67" Type="http://schemas.openxmlformats.org/officeDocument/2006/relationships/externalLink" Target="externalLinks/externalLink2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9.xml"/><Relationship Id="rId62" Type="http://schemas.openxmlformats.org/officeDocument/2006/relationships/externalLink" Target="externalLinks/externalLink17.xml"/><Relationship Id="rId70" Type="http://schemas.openxmlformats.org/officeDocument/2006/relationships/externalLink" Target="externalLinks/externalLink25.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57" Type="http://schemas.openxmlformats.org/officeDocument/2006/relationships/externalLink" Target="externalLinks/externalLink1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7.xml"/><Relationship Id="rId60" Type="http://schemas.openxmlformats.org/officeDocument/2006/relationships/externalLink" Target="externalLinks/externalLink15.xml"/><Relationship Id="rId65" Type="http://schemas.openxmlformats.org/officeDocument/2006/relationships/externalLink" Target="externalLinks/externalLink20.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5.xml"/><Relationship Id="rId55" Type="http://schemas.openxmlformats.org/officeDocument/2006/relationships/externalLink" Target="externalLinks/externalLink10.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26.xml"/></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8</xdr:col>
      <xdr:colOff>0</xdr:colOff>
      <xdr:row>35</xdr:row>
      <xdr:rowOff>114300</xdr:rowOff>
    </xdr:from>
    <xdr:to>
      <xdr:col>9</xdr:col>
      <xdr:colOff>809625</xdr:colOff>
      <xdr:row>39</xdr:row>
      <xdr:rowOff>19050</xdr:rowOff>
    </xdr:to>
    <xdr:cxnSp macro="">
      <xdr:nvCxnSpPr>
        <xdr:cNvPr id="3" name="Straight Arrow Connector 2"/>
        <xdr:cNvCxnSpPr/>
      </xdr:nvCxnSpPr>
      <xdr:spPr>
        <a:xfrm>
          <a:off x="7934325" y="4067175"/>
          <a:ext cx="1781175" cy="6667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138</xdr:row>
          <xdr:rowOff>9525</xdr:rowOff>
        </xdr:from>
        <xdr:to>
          <xdr:col>10</xdr:col>
          <xdr:colOff>386715</xdr:colOff>
          <xdr:row>216</xdr:row>
          <xdr:rowOff>133350</xdr:rowOff>
        </xdr:to>
        <xdr:pic>
          <xdr:nvPicPr>
            <xdr:cNvPr id="41188" name="Picture 9"/>
            <xdr:cNvPicPr>
              <a:picLocks noChangeAspect="1" noChangeArrowheads="1"/>
              <a:extLst>
                <a:ext uri="{84589F7E-364E-4C9E-8A38-B11213B215E9}">
                  <a14:cameraTool cellRange="'5.1-5.2'!$B$4:$L$187" spid="_x0000_s41862"/>
                </a:ext>
              </a:extLst>
            </xdr:cNvPicPr>
          </xdr:nvPicPr>
          <xdr:blipFill>
            <a:blip xmlns:r="http://schemas.openxmlformats.org/officeDocument/2006/relationships" r:embed="rId1"/>
            <a:srcRect/>
            <a:stretch>
              <a:fillRect/>
            </a:stretch>
          </xdr:blipFill>
          <xdr:spPr bwMode="auto">
            <a:xfrm>
              <a:off x="390525" y="20974050"/>
              <a:ext cx="6000750" cy="12011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361949</xdr:colOff>
          <xdr:row>424</xdr:row>
          <xdr:rowOff>0</xdr:rowOff>
        </xdr:from>
        <xdr:to>
          <xdr:col>10</xdr:col>
          <xdr:colOff>634364</xdr:colOff>
          <xdr:row>463</xdr:row>
          <xdr:rowOff>28575</xdr:rowOff>
        </xdr:to>
        <xdr:pic>
          <xdr:nvPicPr>
            <xdr:cNvPr id="41189" name="Picture 12"/>
            <xdr:cNvPicPr>
              <a:picLocks noChangeAspect="1" noChangeArrowheads="1"/>
              <a:extLst>
                <a:ext uri="{84589F7E-364E-4C9E-8A38-B11213B215E9}">
                  <a14:cameraTool cellRange="'16-16.1'!$B$4:$M$38" spid="_x0000_s41863"/>
                </a:ext>
              </a:extLst>
            </xdr:cNvPicPr>
          </xdr:nvPicPr>
          <xdr:blipFill>
            <a:blip xmlns:r="http://schemas.openxmlformats.org/officeDocument/2006/relationships" r:embed="rId2"/>
            <a:srcRect/>
            <a:stretch>
              <a:fillRect/>
            </a:stretch>
          </xdr:blipFill>
          <xdr:spPr bwMode="auto">
            <a:xfrm>
              <a:off x="361949" y="52139850"/>
              <a:ext cx="6276975" cy="5972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280</xdr:row>
          <xdr:rowOff>142875</xdr:rowOff>
        </xdr:from>
        <xdr:to>
          <xdr:col>10</xdr:col>
          <xdr:colOff>883920</xdr:colOff>
          <xdr:row>319</xdr:row>
          <xdr:rowOff>70875</xdr:rowOff>
        </xdr:to>
        <xdr:pic>
          <xdr:nvPicPr>
            <xdr:cNvPr id="9" name="Picture 8"/>
            <xdr:cNvPicPr>
              <a:picLocks noChangeAspect="1" noChangeArrowheads="1"/>
              <a:extLst>
                <a:ext uri="{84589F7E-364E-4C9E-8A38-B11213B215E9}">
                  <a14:cameraTool cellRange="'5.1-5.2'!$B$191:$L$204" spid="_x0000_s41864"/>
                </a:ext>
              </a:extLst>
            </xdr:cNvPicPr>
          </xdr:nvPicPr>
          <xdr:blipFill>
            <a:blip xmlns:r="http://schemas.openxmlformats.org/officeDocument/2006/relationships" r:embed="rId3"/>
            <a:srcRect/>
            <a:stretch>
              <a:fillRect/>
            </a:stretch>
          </xdr:blipFill>
          <xdr:spPr bwMode="auto">
            <a:xfrm>
              <a:off x="457200" y="34061400"/>
              <a:ext cx="6438899" cy="16044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7</xdr:col>
      <xdr:colOff>238125</xdr:colOff>
      <xdr:row>31</xdr:row>
      <xdr:rowOff>66675</xdr:rowOff>
    </xdr:from>
    <xdr:to>
      <xdr:col>7</xdr:col>
      <xdr:colOff>523875</xdr:colOff>
      <xdr:row>44</xdr:row>
      <xdr:rowOff>152400</xdr:rowOff>
    </xdr:to>
    <xdr:sp macro="" textlink="">
      <xdr:nvSpPr>
        <xdr:cNvPr id="2" name="Right Brace 1"/>
        <xdr:cNvSpPr/>
      </xdr:nvSpPr>
      <xdr:spPr>
        <a:xfrm>
          <a:off x="12544425" y="5867400"/>
          <a:ext cx="285750" cy="24860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7</xdr:col>
      <xdr:colOff>219075</xdr:colOff>
      <xdr:row>57</xdr:row>
      <xdr:rowOff>47625</xdr:rowOff>
    </xdr:from>
    <xdr:to>
      <xdr:col>7</xdr:col>
      <xdr:colOff>504825</xdr:colOff>
      <xdr:row>60</xdr:row>
      <xdr:rowOff>114300</xdr:rowOff>
    </xdr:to>
    <xdr:sp macro="" textlink="">
      <xdr:nvSpPr>
        <xdr:cNvPr id="3" name="Right Brace 2"/>
        <xdr:cNvSpPr/>
      </xdr:nvSpPr>
      <xdr:spPr>
        <a:xfrm>
          <a:off x="12525375" y="10848975"/>
          <a:ext cx="285750" cy="4667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8</xdr:col>
      <xdr:colOff>142874</xdr:colOff>
      <xdr:row>32</xdr:row>
      <xdr:rowOff>66675</xdr:rowOff>
    </xdr:from>
    <xdr:to>
      <xdr:col>8</xdr:col>
      <xdr:colOff>238125</xdr:colOff>
      <xdr:row>59</xdr:row>
      <xdr:rowOff>104775</xdr:rowOff>
    </xdr:to>
    <xdr:sp macro="" textlink="">
      <xdr:nvSpPr>
        <xdr:cNvPr id="4" name="Left-Up Arrow 3"/>
        <xdr:cNvSpPr/>
      </xdr:nvSpPr>
      <xdr:spPr>
        <a:xfrm>
          <a:off x="13134974" y="6067425"/>
          <a:ext cx="95251" cy="5038725"/>
        </a:xfrm>
        <a:prstGeom prst="lef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hmed-ali\clientdata\Documents%20and%20Settings\rahat.hussain\Local%20Settings\Temp\Temporary%20Directory%201%20for%20merit.zip\Merit%20draft%20accounts%20FINAL%2028-07-04.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MISJUL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CLOSING\Backup%20of%20SEC31DEC01.xlk"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Pkppbrianfer\SC%20GROUP\Brian%20data\Indus%20Motor%20June%202004\Indus%20FINAL\Documents%20and%20Settings\rahat.hussain\Local%20Settings\Temp\Temporary%20Directory%201%20for%20merit.zip\Merit%20draft%20accounts%20FINAL%2028-07-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asirtreasurybo\D\CLOSING\Backup%20of%20SEC31DEC01.xlk"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udit%20c\CLOSING\Backup%20of%20SEC31DEC01.xlk"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211.2.210\Current%20Data\Sajid\Investments\CFS\Fresh%20CFS%20Fil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hmed-ali\clientdata\asad\ASAD\FINANCIAL\JULY\C%20Drive\SHUAIB\New%20Folder\Audit-2002\PAPL-FINANCIALS-20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oor\c\Noor\PRESENT\GEC30-06-98\SIL-BUD.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0.10.65.192\abcd\CLOSING\Backup%20of%20SEC31DEC01.xlk"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33.0.75\Finance%20Shared%20Folder\Accounts%20March%202006%20FINAL\CLOSING\Backup%20of%20SEC31DEC01.xlk"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YEAR2003\closing%202003\june2003statury.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My%20Documents\OVS-2001\My%20Documents\XeeShan\temp\OVERSEAS%20AL%20BKUP.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List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0.211.2.210\Current%20Data\faisalmain\FaisalDocs\Basel%20II\2009\Basel%20II%20-%20Sep%2009\EPZ.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Users\asfa.anwar\AppData\Local\Microsoft\Windows\Temporary%20Internet%20Files\Content.Outlook\B6KX437D\DOCUME~1\auditor\LOCALS~1\Temp\Xl000000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Desktop\Investments-%20Dec\FINAL%20Working%20paper\REveiwed%20by%20AHA\Investments%20AFS%20and%20HFT.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Investments2011\hft%20&amp;%20af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hmed-ali\Clientdata\CLOSING\Backup%20of%20SEC31DEC01.xlk"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ile-srv\Departments\Fund%20Accounting\Operations\Printing\Annual%202020\Accounts%20SECP%20-%20EXCEL\Alhamra%20Isalamic%20Asset%20Allocation%20Fund.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hmed-ali\clientdata\asad\ASAD\FINANCIAL\JULY\Plan-1999\BPLTB-99.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ADDITION%20199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ibl_khi_pdc\public\TO%20BE%20MOVED%20ON%20SERVER\CNG\Annexur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_ali\c\windows\TEMP\SUPPLY%20CAPEX%2020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Kamran\kamran\analysis\Budget%20Pr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oor\c\Noor\PRESENT\gec220699\SIL-BUD.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AIL_THK1\AUDIT\SIGMA\AC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amp;L"/>
      <sheetName val="CF"/>
      <sheetName val="SCE"/>
      <sheetName val="1-4.14"/>
      <sheetName val="5-5.3"/>
      <sheetName val="6-29.2"/>
      <sheetName val="30-33"/>
      <sheetName val="34-38.2"/>
      <sheetName val="39-43"/>
      <sheetName val="P&amp;L Commentary"/>
      <sheetName val="34_38_2"/>
      <sheetName val="1-4_14"/>
      <sheetName val="5-5_3"/>
      <sheetName val="6-29_2"/>
      <sheetName val="34-38_2"/>
      <sheetName val="Sheet2"/>
      <sheetName val="Acct"/>
      <sheetName val="Furniture"/>
      <sheetName val="Master Exch Rate &amp; Discount"/>
      <sheetName val="UA-30"/>
      <sheetName val="IS"/>
      <sheetName val="FHBM 706"/>
      <sheetName val="Merit draft accounts FINAL 28-0"/>
      <sheetName val="Sep"/>
      <sheetName val="CLV assumptions"/>
      <sheetName val="KeyData"/>
      <sheetName val="F&amp;F"/>
      <sheetName val="OCF wtg"/>
      <sheetName val="Detail"/>
      <sheetName val="Historical"/>
      <sheetName val="Sheet5"/>
      <sheetName val="Consol with Adjustments  (2)"/>
      <sheetName val="NORMAL"/>
      <sheetName val="ASSUMPTION"/>
      <sheetName val="1-4_141"/>
      <sheetName val="5-5_31"/>
      <sheetName val="6-29_21"/>
      <sheetName val="34-38_21"/>
      <sheetName val="Range data"/>
      <sheetName val="Exc-Smy (Mn)"/>
      <sheetName val="Input"/>
      <sheetName val="POWER HOUSE"/>
      <sheetName val="PUR&amp;SAL"/>
      <sheetName val="purchase"/>
      <sheetName val="KP1590_E"/>
      <sheetName val="3.2"/>
      <sheetName val="AL905"/>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refreshError="1"/>
      <sheetData sheetId="27" refreshError="1"/>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sheetName val="STkTrdNW"/>
      <sheetName val="Stock Quantity"/>
      <sheetName val="Stock in Trade"/>
      <sheetName val="Tax"/>
      <sheetName val="Income Tax"/>
      <sheetName val="DTLBSNW"/>
      <sheetName val="Adv to vendor"/>
      <sheetName val="BSNW"/>
      <sheetName val="Balance Sheet"/>
      <sheetName val="Assets Liab"/>
      <sheetName val="Other Income"/>
      <sheetName val="Cash Flow  HOH"/>
      <sheetName val="Prov Liab"/>
      <sheetName val="Dealers Sumry"/>
      <sheetName val="Dealer Agencies"/>
      <sheetName val="PNL Taksh"/>
      <sheetName val="HOH Balance She"/>
      <sheetName val="HOH     P  L"/>
      <sheetName val="FixedAssets"/>
      <sheetName val="Budget 2001-02"/>
      <sheetName val="Half yearly "/>
      <sheetName val="Ratio Analysis"/>
      <sheetName val="Statiscal Data"/>
      <sheetName val="CKD Tax Comput"/>
      <sheetName val="Deferred Tax"/>
      <sheetName val="ProfitProv"/>
      <sheetName val="DTLP&amp;LNW"/>
      <sheetName val="P&amp;LNW"/>
      <sheetName val="ProdlineNW"/>
      <sheetName val="Profit Loss"/>
      <sheetName val="Final Accounts"/>
      <sheetName val="GP Analysis"/>
      <sheetName val="Summary Gp Anal"/>
      <sheetName val="FundsNW"/>
      <sheetName val="CFNW"/>
      <sheetName val="MISJUL2"/>
      <sheetName val="P&amp;L Commentary"/>
      <sheetName val="P&amp;L"/>
      <sheetName val="Excel_BuiltIn_Print_Area_44"/>
      <sheetName val="Break-up"/>
      <sheetName val="adm "/>
      <sheetName val="Note 4-5"/>
      <sheetName val="F&amp;F"/>
      <sheetName val="98aug-M2"/>
      <sheetName val="Revenue-Fire-Marine-Motor"/>
      <sheetName val="Toyota PL ckd"/>
      <sheetName val="TOTAL P&amp;L"/>
      <sheetName val="Input"/>
      <sheetName val="Invetory level"/>
      <sheetName val="Acquirer"/>
      <sheetName val="Combined"/>
      <sheetName val="Target"/>
      <sheetName val="NORMAL"/>
      <sheetName val="Parts list"/>
      <sheetName val="Main 01-02"/>
      <sheetName val="GP_Analysis"/>
      <sheetName val="TAX COM"/>
      <sheetName val="Grouping of adv products"/>
      <sheetName val="Region"/>
      <sheetName val="Adv_to_vendor"/>
      <sheetName val="Stock_in_Trade"/>
      <sheetName val="LOCAL STUDENTS"/>
      <sheetName val="Notes 1"/>
      <sheetName val="Stock_Quantity"/>
      <sheetName val="Income_Tax"/>
      <sheetName val="Balance_Sheet"/>
      <sheetName val="Assets_Liab"/>
      <sheetName val="Other_Income"/>
      <sheetName val="Cash_Flow__HOH"/>
      <sheetName val="Prov_Liab"/>
      <sheetName val="Dealers_Sumry"/>
      <sheetName val="Dealer_Agencies"/>
      <sheetName val="PNL_Taksh"/>
      <sheetName val="HOH_Balance_She"/>
      <sheetName val="HOH_____P__L"/>
      <sheetName val="Budget_2001-02"/>
      <sheetName val="Half_yearly_"/>
      <sheetName val="Ratio_Analysis"/>
      <sheetName val="Statiscal_Data"/>
      <sheetName val="CKD_Tax_Comput"/>
      <sheetName val="Deferred_Tax"/>
      <sheetName val="Profit_Loss"/>
      <sheetName val="Final_Accounts"/>
      <sheetName val="Summary_Gp_Anal"/>
      <sheetName val="P&amp;L_Commentary"/>
      <sheetName val="34-38.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M"/>
      <sheetName val="DALY"/>
      <sheetName val="O-N"/>
      <sheetName val="F-HL"/>
      <sheetName val="F-RR"/>
      <sheetName val="F-REP"/>
      <sheetName val="T-HL"/>
      <sheetName val="T.REP"/>
      <sheetName val="T.RR"/>
      <sheetName val="P-HL"/>
      <sheetName val="P-RR"/>
      <sheetName val="P-REP"/>
      <sheetName val="TFC-H"/>
      <sheetName val="TFC-RR"/>
      <sheetName val="NIT"/>
      <sheetName val="COI"/>
      <sheetName val="SHR"/>
      <sheetName val="SHR-RR"/>
      <sheetName val="TENOR"/>
      <sheetName val="SUM"/>
      <sheetName val="SUM1"/>
      <sheetName val="SHAMS"/>
      <sheetName val="BR"/>
      <sheetName val="AMOR"/>
      <sheetName val="MTM"/>
      <sheetName val="AVA"/>
      <sheetName val="KH-32"/>
      <sheetName val="PREV"/>
      <sheetName val="HO"/>
      <sheetName val="ACCT"/>
      <sheetName val="ANA"/>
      <sheetName val="IN-EX"/>
      <sheetName val="TBPRICE"/>
      <sheetName val="BK"/>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amp;L"/>
      <sheetName val="CF"/>
      <sheetName val="SCE"/>
      <sheetName val="1-4.14"/>
      <sheetName val="5-5.3"/>
      <sheetName val="6-29.2"/>
      <sheetName val="30-33"/>
      <sheetName val="34-38.2"/>
      <sheetName val="39-43"/>
      <sheetName val="P&amp;L Commentary"/>
      <sheetName val="34_38_2"/>
      <sheetName val="1-4_14"/>
      <sheetName val="5-5_3"/>
      <sheetName val="6-29_2"/>
      <sheetName val="34-38_2"/>
      <sheetName val="Sheet2"/>
      <sheetName val="Furniture"/>
      <sheetName val="UA-30"/>
      <sheetName val="IS"/>
      <sheetName val="FHBM 706"/>
      <sheetName val="Merit draft accounts FINAL 28-0"/>
      <sheetName val="F&amp;F"/>
      <sheetName val="1-4_141"/>
      <sheetName val="5-5_31"/>
      <sheetName val="6-29_21"/>
      <sheetName val="34-38_21"/>
      <sheetName val="3.2"/>
      <sheetName val="Summary"/>
      <sheetName val="Acct"/>
      <sheetName val="Master Exch Rate &amp; Discount"/>
      <sheetName val="6-19 (2016)"/>
      <sheetName val="P&amp;L_Commentary"/>
      <sheetName val="AL905"/>
      <sheetName val="1-4_142"/>
      <sheetName val="5-5_32"/>
      <sheetName val="6-29_22"/>
      <sheetName val="34-38_22"/>
      <sheetName val="3_2"/>
      <sheetName val="Set-up"/>
      <sheetName val="Sep2004"/>
      <sheetName val="FHBM_706"/>
      <sheetName val="Merit_draft_accounts_FINAL_28-0"/>
      <sheetName val="CLV assumptions"/>
      <sheetName val="KeyData"/>
      <sheetName val="Mapping"/>
      <sheetName val="2002 P3"/>
      <sheetName val="Accounts"/>
      <sheetName val="E"/>
      <sheetName val="Other Recievable"/>
      <sheetName val="MarchSL904"/>
      <sheetName val="Sep"/>
      <sheetName val="Data"/>
      <sheetName val="Ratios Data"/>
      <sheetName val=""/>
      <sheetName val="bubble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M"/>
      <sheetName val="DALY"/>
      <sheetName val="O-N"/>
      <sheetName val="F-HL"/>
      <sheetName val="F-RR"/>
      <sheetName val="F-REP"/>
      <sheetName val="T-HL"/>
      <sheetName val="T.REP"/>
      <sheetName val="T.RR"/>
      <sheetName val="P-HL"/>
      <sheetName val="P-RR"/>
      <sheetName val="P-REP"/>
      <sheetName val="TFC-H"/>
      <sheetName val="TFC-RR"/>
      <sheetName val="NIT"/>
      <sheetName val="COI"/>
      <sheetName val="SHR"/>
      <sheetName val="SHR-RR"/>
      <sheetName val="TENOR"/>
      <sheetName val="SUM"/>
      <sheetName val="SUM1"/>
      <sheetName val="SHAMS"/>
      <sheetName val="BR"/>
      <sheetName val="AMOR"/>
      <sheetName val="MTM"/>
      <sheetName val="AVA"/>
      <sheetName val="KH-32"/>
      <sheetName val="PREV"/>
      <sheetName val="HO"/>
      <sheetName val="ACCT"/>
      <sheetName val="ANA"/>
      <sheetName val="IN-EX"/>
      <sheetName val="TBPRICE"/>
      <sheetName val="BK"/>
      <sheetName val="Sheet1"/>
      <sheetName val="34-38.2"/>
      <sheetName val="H-7.1 Listed TFC"/>
      <sheetName val="T_REP"/>
      <sheetName val="T_RR"/>
    </sheetNames>
    <sheetDataSet>
      <sheetData sheetId="0"/>
      <sheetData sheetId="1"/>
      <sheetData sheetId="2"/>
      <sheetData sheetId="3">
        <row r="1">
          <cell r="AH1">
            <v>37342</v>
          </cell>
        </row>
      </sheetData>
      <sheetData sheetId="4">
        <row r="1">
          <cell r="AI1">
            <v>0</v>
          </cell>
        </row>
      </sheetData>
      <sheetData sheetId="5">
        <row r="2">
          <cell r="D2">
            <v>37341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5">
          <cell r="F5">
            <v>37340</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M"/>
      <sheetName val="DALY"/>
      <sheetName val="O-N"/>
      <sheetName val="F-HL"/>
      <sheetName val="F-RR"/>
      <sheetName val="F-REP"/>
      <sheetName val="T-HL"/>
      <sheetName val="T.REP"/>
      <sheetName val="T.RR"/>
      <sheetName val="P-HL"/>
      <sheetName val="P-RR"/>
      <sheetName val="P-REP"/>
      <sheetName val="TFC-H"/>
      <sheetName val="TFC-RR"/>
      <sheetName val="NIT"/>
      <sheetName val="COI"/>
      <sheetName val="SHR"/>
      <sheetName val="SHR-RR"/>
      <sheetName val="TENOR"/>
      <sheetName val="SUM"/>
      <sheetName val="SUM1"/>
      <sheetName val="SHAMS"/>
      <sheetName val="BR"/>
      <sheetName val="AMOR"/>
      <sheetName val="MTM"/>
      <sheetName val="AVA"/>
      <sheetName val="KH-32"/>
      <sheetName val="PREV"/>
      <sheetName val="HO"/>
      <sheetName val="ACCT"/>
      <sheetName val="ANA"/>
      <sheetName val="IN-EX"/>
      <sheetName val="TBPRICE"/>
      <sheetName val="BK"/>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S_Purchase"/>
      <sheetName val="Brokers"/>
      <sheetName val="Symbols"/>
      <sheetName val="INPUT LEDGER"/>
      <sheetName val="Purchase"/>
      <sheetName val="Sale"/>
      <sheetName val="Resealed Broker"/>
      <sheetName val="Released Scrip"/>
      <sheetName val="UN-RELEASED Scrip"/>
      <sheetName val="UN-RELEASED Broker"/>
      <sheetName val="Summary"/>
      <sheetName val="Scrip Position"/>
      <sheetName val="NCCPL Exposure"/>
      <sheetName val="Exposure-Previous"/>
      <sheetName val="Var-Previous"/>
      <sheetName val="VAR"/>
      <sheetName val="Market Rate"/>
      <sheetName val="Broker"/>
      <sheetName val="OrderSheet"/>
    </sheetNames>
    <sheetDataSet>
      <sheetData sheetId="0">
        <row r="1">
          <cell r="F1" t="str">
            <v>O/S PURCHASES</v>
          </cell>
        </row>
        <row r="3">
          <cell r="F3" t="str">
            <v>Pur-OGDC-1000</v>
          </cell>
        </row>
        <row r="4">
          <cell r="F4" t="str">
            <v>Pur-PPL-1001</v>
          </cell>
        </row>
        <row r="5">
          <cell r="F5">
            <v>0</v>
          </cell>
        </row>
        <row r="6">
          <cell r="F6">
            <v>0</v>
          </cell>
        </row>
        <row r="7">
          <cell r="F7">
            <v>0</v>
          </cell>
        </row>
        <row r="8">
          <cell r="F8">
            <v>0</v>
          </cell>
        </row>
        <row r="9">
          <cell r="F9">
            <v>0</v>
          </cell>
        </row>
        <row r="10">
          <cell r="F10">
            <v>0</v>
          </cell>
        </row>
        <row r="11">
          <cell r="F11">
            <v>0</v>
          </cell>
        </row>
        <row r="12">
          <cell r="F12">
            <v>0</v>
          </cell>
        </row>
        <row r="13">
          <cell r="F13">
            <v>0</v>
          </cell>
        </row>
        <row r="14">
          <cell r="F14">
            <v>0</v>
          </cell>
        </row>
        <row r="15">
          <cell r="F15">
            <v>0</v>
          </cell>
        </row>
        <row r="16">
          <cell r="F16">
            <v>0</v>
          </cell>
        </row>
        <row r="17">
          <cell r="F17">
            <v>0</v>
          </cell>
        </row>
        <row r="18">
          <cell r="F18">
            <v>0</v>
          </cell>
        </row>
        <row r="19">
          <cell r="F19">
            <v>0</v>
          </cell>
        </row>
        <row r="20">
          <cell r="F20">
            <v>0</v>
          </cell>
        </row>
        <row r="21">
          <cell r="F21">
            <v>0</v>
          </cell>
        </row>
        <row r="22">
          <cell r="F22">
            <v>0</v>
          </cell>
        </row>
        <row r="23">
          <cell r="F23">
            <v>0</v>
          </cell>
        </row>
        <row r="24">
          <cell r="F24">
            <v>0</v>
          </cell>
        </row>
        <row r="25">
          <cell r="F25">
            <v>0</v>
          </cell>
        </row>
        <row r="26">
          <cell r="F26">
            <v>0</v>
          </cell>
        </row>
        <row r="27">
          <cell r="F27">
            <v>0</v>
          </cell>
        </row>
        <row r="28">
          <cell r="F28">
            <v>0</v>
          </cell>
        </row>
        <row r="29">
          <cell r="F29">
            <v>0</v>
          </cell>
        </row>
        <row r="30">
          <cell r="F30">
            <v>0</v>
          </cell>
        </row>
        <row r="31">
          <cell r="F31">
            <v>0</v>
          </cell>
        </row>
        <row r="32">
          <cell r="F32">
            <v>0</v>
          </cell>
        </row>
        <row r="33">
          <cell r="F33">
            <v>0</v>
          </cell>
        </row>
        <row r="34">
          <cell r="F34">
            <v>0</v>
          </cell>
        </row>
        <row r="35">
          <cell r="F35">
            <v>0</v>
          </cell>
        </row>
        <row r="36">
          <cell r="F36">
            <v>0</v>
          </cell>
        </row>
        <row r="37">
          <cell r="F37">
            <v>0</v>
          </cell>
        </row>
        <row r="38">
          <cell r="F38">
            <v>0</v>
          </cell>
        </row>
        <row r="39">
          <cell r="F39">
            <v>0</v>
          </cell>
        </row>
        <row r="40">
          <cell r="F40">
            <v>0</v>
          </cell>
        </row>
        <row r="41">
          <cell r="F41">
            <v>0</v>
          </cell>
        </row>
        <row r="42">
          <cell r="F42">
            <v>0</v>
          </cell>
        </row>
        <row r="43">
          <cell r="F43">
            <v>0</v>
          </cell>
        </row>
        <row r="44">
          <cell r="F44">
            <v>0</v>
          </cell>
        </row>
        <row r="45">
          <cell r="F45">
            <v>0</v>
          </cell>
        </row>
        <row r="46">
          <cell r="F46">
            <v>0</v>
          </cell>
        </row>
        <row r="47">
          <cell r="F47">
            <v>0</v>
          </cell>
        </row>
        <row r="48">
          <cell r="F48">
            <v>0</v>
          </cell>
        </row>
        <row r="49">
          <cell r="F49">
            <v>0</v>
          </cell>
        </row>
        <row r="50">
          <cell r="F50">
            <v>0</v>
          </cell>
        </row>
        <row r="51">
          <cell r="F51">
            <v>0</v>
          </cell>
        </row>
        <row r="52">
          <cell r="F52">
            <v>0</v>
          </cell>
        </row>
        <row r="53">
          <cell r="F53">
            <v>0</v>
          </cell>
        </row>
        <row r="54">
          <cell r="F54">
            <v>0</v>
          </cell>
        </row>
        <row r="55">
          <cell r="F55">
            <v>0</v>
          </cell>
        </row>
        <row r="56">
          <cell r="F56">
            <v>0</v>
          </cell>
        </row>
        <row r="57">
          <cell r="F57">
            <v>0</v>
          </cell>
        </row>
        <row r="58">
          <cell r="F58">
            <v>0</v>
          </cell>
        </row>
        <row r="59">
          <cell r="F59">
            <v>0</v>
          </cell>
        </row>
        <row r="60">
          <cell r="F60">
            <v>0</v>
          </cell>
        </row>
        <row r="61">
          <cell r="F61">
            <v>0</v>
          </cell>
        </row>
        <row r="62">
          <cell r="F62">
            <v>0</v>
          </cell>
        </row>
        <row r="63">
          <cell r="F63">
            <v>0</v>
          </cell>
        </row>
        <row r="64">
          <cell r="F64">
            <v>0</v>
          </cell>
        </row>
        <row r="65">
          <cell r="F65">
            <v>0</v>
          </cell>
        </row>
        <row r="66">
          <cell r="F66">
            <v>0</v>
          </cell>
        </row>
        <row r="67">
          <cell r="F67">
            <v>0</v>
          </cell>
        </row>
        <row r="68">
          <cell r="F68">
            <v>0</v>
          </cell>
        </row>
        <row r="69">
          <cell r="F69">
            <v>0</v>
          </cell>
        </row>
        <row r="70">
          <cell r="F70">
            <v>0</v>
          </cell>
        </row>
        <row r="71">
          <cell r="F71">
            <v>0</v>
          </cell>
        </row>
        <row r="72">
          <cell r="F72">
            <v>0</v>
          </cell>
        </row>
        <row r="73">
          <cell r="F73">
            <v>0</v>
          </cell>
        </row>
        <row r="74">
          <cell r="F74">
            <v>0</v>
          </cell>
        </row>
        <row r="75">
          <cell r="F75">
            <v>0</v>
          </cell>
        </row>
        <row r="76">
          <cell r="F76">
            <v>0</v>
          </cell>
        </row>
        <row r="77">
          <cell r="F77">
            <v>0</v>
          </cell>
        </row>
        <row r="78">
          <cell r="F78">
            <v>0</v>
          </cell>
        </row>
        <row r="79">
          <cell r="F79">
            <v>0</v>
          </cell>
        </row>
        <row r="80">
          <cell r="F80">
            <v>0</v>
          </cell>
        </row>
        <row r="81">
          <cell r="F81">
            <v>0</v>
          </cell>
        </row>
        <row r="82">
          <cell r="F82">
            <v>0</v>
          </cell>
        </row>
        <row r="83">
          <cell r="F83">
            <v>0</v>
          </cell>
        </row>
        <row r="84">
          <cell r="F84">
            <v>0</v>
          </cell>
        </row>
        <row r="85">
          <cell r="F85">
            <v>0</v>
          </cell>
        </row>
        <row r="86">
          <cell r="F86">
            <v>0</v>
          </cell>
        </row>
        <row r="87">
          <cell r="F87">
            <v>0</v>
          </cell>
        </row>
        <row r="88">
          <cell r="F88">
            <v>0</v>
          </cell>
        </row>
        <row r="89">
          <cell r="F89">
            <v>0</v>
          </cell>
        </row>
        <row r="90">
          <cell r="F90">
            <v>0</v>
          </cell>
        </row>
        <row r="91">
          <cell r="F91">
            <v>0</v>
          </cell>
        </row>
        <row r="92">
          <cell r="F92">
            <v>0</v>
          </cell>
        </row>
        <row r="93">
          <cell r="F93">
            <v>0</v>
          </cell>
        </row>
        <row r="94">
          <cell r="F94">
            <v>0</v>
          </cell>
        </row>
        <row r="95">
          <cell r="F95">
            <v>0</v>
          </cell>
        </row>
        <row r="96">
          <cell r="F96">
            <v>0</v>
          </cell>
        </row>
        <row r="97">
          <cell r="F97">
            <v>0</v>
          </cell>
        </row>
        <row r="98">
          <cell r="F98">
            <v>0</v>
          </cell>
        </row>
        <row r="99">
          <cell r="F99">
            <v>0</v>
          </cell>
        </row>
        <row r="100">
          <cell r="F100">
            <v>0</v>
          </cell>
        </row>
        <row r="101">
          <cell r="F101">
            <v>0</v>
          </cell>
        </row>
        <row r="102">
          <cell r="F102">
            <v>0</v>
          </cell>
        </row>
        <row r="103">
          <cell r="F103">
            <v>0</v>
          </cell>
        </row>
        <row r="104">
          <cell r="F104">
            <v>0</v>
          </cell>
        </row>
        <row r="105">
          <cell r="F105">
            <v>0</v>
          </cell>
        </row>
        <row r="106">
          <cell r="F106">
            <v>0</v>
          </cell>
        </row>
        <row r="107">
          <cell r="F107">
            <v>0</v>
          </cell>
        </row>
        <row r="108">
          <cell r="F108">
            <v>0</v>
          </cell>
        </row>
        <row r="109">
          <cell r="F109">
            <v>0</v>
          </cell>
        </row>
        <row r="110">
          <cell r="F110">
            <v>0</v>
          </cell>
        </row>
        <row r="111">
          <cell r="F111">
            <v>0</v>
          </cell>
        </row>
        <row r="112">
          <cell r="F112">
            <v>0</v>
          </cell>
        </row>
        <row r="113">
          <cell r="F113">
            <v>0</v>
          </cell>
        </row>
        <row r="114">
          <cell r="F114">
            <v>0</v>
          </cell>
        </row>
        <row r="115">
          <cell r="F115">
            <v>0</v>
          </cell>
        </row>
        <row r="116">
          <cell r="F116">
            <v>0</v>
          </cell>
        </row>
        <row r="117">
          <cell r="F117">
            <v>0</v>
          </cell>
        </row>
        <row r="118">
          <cell r="F118">
            <v>0</v>
          </cell>
        </row>
        <row r="119">
          <cell r="F119">
            <v>0</v>
          </cell>
        </row>
        <row r="120">
          <cell r="F120">
            <v>0</v>
          </cell>
        </row>
        <row r="121">
          <cell r="F121">
            <v>0</v>
          </cell>
        </row>
        <row r="122">
          <cell r="F122">
            <v>0</v>
          </cell>
        </row>
        <row r="123">
          <cell r="F123">
            <v>0</v>
          </cell>
        </row>
        <row r="124">
          <cell r="F124">
            <v>0</v>
          </cell>
        </row>
        <row r="125">
          <cell r="F125">
            <v>0</v>
          </cell>
        </row>
        <row r="126">
          <cell r="F126">
            <v>0</v>
          </cell>
        </row>
        <row r="127">
          <cell r="F127">
            <v>0</v>
          </cell>
        </row>
        <row r="128">
          <cell r="F128">
            <v>0</v>
          </cell>
        </row>
        <row r="129">
          <cell r="F129">
            <v>0</v>
          </cell>
        </row>
        <row r="130">
          <cell r="F130">
            <v>0</v>
          </cell>
        </row>
        <row r="131">
          <cell r="F131">
            <v>0</v>
          </cell>
        </row>
        <row r="132">
          <cell r="F132">
            <v>0</v>
          </cell>
        </row>
        <row r="133">
          <cell r="F133">
            <v>0</v>
          </cell>
        </row>
        <row r="134">
          <cell r="F134">
            <v>0</v>
          </cell>
        </row>
        <row r="135">
          <cell r="F135">
            <v>0</v>
          </cell>
        </row>
        <row r="136">
          <cell r="F136">
            <v>0</v>
          </cell>
        </row>
        <row r="137">
          <cell r="F137">
            <v>0</v>
          </cell>
        </row>
        <row r="138">
          <cell r="F138">
            <v>0</v>
          </cell>
        </row>
        <row r="139">
          <cell r="F139">
            <v>0</v>
          </cell>
        </row>
        <row r="140">
          <cell r="F140">
            <v>0</v>
          </cell>
        </row>
        <row r="141">
          <cell r="F141">
            <v>0</v>
          </cell>
        </row>
        <row r="142">
          <cell r="F142">
            <v>0</v>
          </cell>
        </row>
        <row r="143">
          <cell r="F143">
            <v>0</v>
          </cell>
        </row>
        <row r="144">
          <cell r="F144">
            <v>0</v>
          </cell>
        </row>
        <row r="145">
          <cell r="F145">
            <v>0</v>
          </cell>
        </row>
        <row r="146">
          <cell r="F146">
            <v>0</v>
          </cell>
        </row>
        <row r="147">
          <cell r="F147">
            <v>0</v>
          </cell>
        </row>
        <row r="148">
          <cell r="F148">
            <v>0</v>
          </cell>
        </row>
        <row r="149">
          <cell r="F149">
            <v>0</v>
          </cell>
        </row>
        <row r="150">
          <cell r="F150">
            <v>0</v>
          </cell>
        </row>
        <row r="151">
          <cell r="F151">
            <v>0</v>
          </cell>
        </row>
        <row r="152">
          <cell r="F152">
            <v>0</v>
          </cell>
        </row>
        <row r="153">
          <cell r="F153">
            <v>0</v>
          </cell>
        </row>
        <row r="154">
          <cell r="F154">
            <v>0</v>
          </cell>
        </row>
        <row r="155">
          <cell r="F155">
            <v>0</v>
          </cell>
        </row>
        <row r="156">
          <cell r="F156">
            <v>0</v>
          </cell>
        </row>
        <row r="157">
          <cell r="F157">
            <v>0</v>
          </cell>
        </row>
        <row r="158">
          <cell r="F158">
            <v>0</v>
          </cell>
        </row>
        <row r="159">
          <cell r="F159">
            <v>0</v>
          </cell>
        </row>
        <row r="160">
          <cell r="F160">
            <v>0</v>
          </cell>
        </row>
        <row r="161">
          <cell r="F161">
            <v>0</v>
          </cell>
        </row>
        <row r="162">
          <cell r="F162">
            <v>0</v>
          </cell>
        </row>
        <row r="163">
          <cell r="F163">
            <v>0</v>
          </cell>
        </row>
        <row r="164">
          <cell r="F164">
            <v>0</v>
          </cell>
        </row>
        <row r="165">
          <cell r="F165">
            <v>0</v>
          </cell>
        </row>
        <row r="166">
          <cell r="F166">
            <v>0</v>
          </cell>
        </row>
        <row r="167">
          <cell r="F167">
            <v>0</v>
          </cell>
        </row>
        <row r="168">
          <cell r="F168">
            <v>0</v>
          </cell>
        </row>
        <row r="169">
          <cell r="F169">
            <v>0</v>
          </cell>
        </row>
        <row r="170">
          <cell r="F170">
            <v>0</v>
          </cell>
        </row>
        <row r="171">
          <cell r="F171">
            <v>0</v>
          </cell>
        </row>
        <row r="172">
          <cell r="F172">
            <v>0</v>
          </cell>
        </row>
        <row r="173">
          <cell r="F173">
            <v>0</v>
          </cell>
        </row>
        <row r="174">
          <cell r="F174">
            <v>0</v>
          </cell>
        </row>
        <row r="175">
          <cell r="F175">
            <v>0</v>
          </cell>
        </row>
        <row r="176">
          <cell r="F176">
            <v>0</v>
          </cell>
        </row>
        <row r="177">
          <cell r="F177">
            <v>0</v>
          </cell>
        </row>
        <row r="178">
          <cell r="F178">
            <v>0</v>
          </cell>
        </row>
        <row r="179">
          <cell r="F179">
            <v>0</v>
          </cell>
        </row>
        <row r="180">
          <cell r="F180">
            <v>0</v>
          </cell>
        </row>
        <row r="181">
          <cell r="F181">
            <v>0</v>
          </cell>
        </row>
        <row r="182">
          <cell r="F182">
            <v>0</v>
          </cell>
        </row>
        <row r="183">
          <cell r="F183">
            <v>0</v>
          </cell>
        </row>
        <row r="184">
          <cell r="F184">
            <v>0</v>
          </cell>
        </row>
        <row r="185">
          <cell r="F185">
            <v>0</v>
          </cell>
        </row>
        <row r="186">
          <cell r="F186">
            <v>0</v>
          </cell>
        </row>
        <row r="187">
          <cell r="F187">
            <v>0</v>
          </cell>
        </row>
        <row r="188">
          <cell r="F188">
            <v>0</v>
          </cell>
        </row>
        <row r="189">
          <cell r="F189">
            <v>0</v>
          </cell>
        </row>
        <row r="190">
          <cell r="F190">
            <v>0</v>
          </cell>
        </row>
        <row r="191">
          <cell r="F191">
            <v>0</v>
          </cell>
        </row>
        <row r="192">
          <cell r="F192">
            <v>0</v>
          </cell>
        </row>
        <row r="193">
          <cell r="F193">
            <v>0</v>
          </cell>
        </row>
        <row r="194">
          <cell r="F194">
            <v>0</v>
          </cell>
        </row>
        <row r="195">
          <cell r="F195">
            <v>0</v>
          </cell>
        </row>
        <row r="196">
          <cell r="F196">
            <v>0</v>
          </cell>
        </row>
        <row r="197">
          <cell r="F197">
            <v>0</v>
          </cell>
        </row>
        <row r="198">
          <cell r="F198">
            <v>0</v>
          </cell>
        </row>
        <row r="199">
          <cell r="F199">
            <v>0</v>
          </cell>
        </row>
        <row r="200">
          <cell r="F200">
            <v>0</v>
          </cell>
        </row>
        <row r="201">
          <cell r="F201">
            <v>0</v>
          </cell>
        </row>
        <row r="202">
          <cell r="F202">
            <v>0</v>
          </cell>
        </row>
        <row r="203">
          <cell r="F203">
            <v>0</v>
          </cell>
        </row>
        <row r="204">
          <cell r="F204">
            <v>0</v>
          </cell>
        </row>
        <row r="205">
          <cell r="F205">
            <v>0</v>
          </cell>
        </row>
        <row r="206">
          <cell r="F206">
            <v>0</v>
          </cell>
        </row>
        <row r="207">
          <cell r="F207">
            <v>0</v>
          </cell>
        </row>
        <row r="208">
          <cell r="F208">
            <v>0</v>
          </cell>
        </row>
        <row r="209">
          <cell r="F209">
            <v>0</v>
          </cell>
        </row>
        <row r="210">
          <cell r="F210">
            <v>0</v>
          </cell>
        </row>
        <row r="211">
          <cell r="F211">
            <v>0</v>
          </cell>
        </row>
        <row r="212">
          <cell r="F212">
            <v>0</v>
          </cell>
        </row>
        <row r="213">
          <cell r="F213">
            <v>0</v>
          </cell>
        </row>
        <row r="214">
          <cell r="F214">
            <v>0</v>
          </cell>
        </row>
        <row r="215">
          <cell r="F215">
            <v>0</v>
          </cell>
        </row>
        <row r="216">
          <cell r="F216">
            <v>0</v>
          </cell>
        </row>
        <row r="217">
          <cell r="F217">
            <v>0</v>
          </cell>
        </row>
        <row r="218">
          <cell r="F218">
            <v>0</v>
          </cell>
        </row>
        <row r="219">
          <cell r="F219">
            <v>0</v>
          </cell>
        </row>
        <row r="220">
          <cell r="F220">
            <v>0</v>
          </cell>
        </row>
        <row r="221">
          <cell r="F221">
            <v>0</v>
          </cell>
        </row>
        <row r="222">
          <cell r="F222">
            <v>0</v>
          </cell>
        </row>
        <row r="223">
          <cell r="F223">
            <v>0</v>
          </cell>
        </row>
        <row r="224">
          <cell r="F224">
            <v>0</v>
          </cell>
        </row>
        <row r="225">
          <cell r="F225">
            <v>0</v>
          </cell>
        </row>
        <row r="226">
          <cell r="F226">
            <v>0</v>
          </cell>
        </row>
        <row r="227">
          <cell r="F227">
            <v>0</v>
          </cell>
        </row>
        <row r="228">
          <cell r="F228">
            <v>0</v>
          </cell>
        </row>
        <row r="229">
          <cell r="F229">
            <v>0</v>
          </cell>
        </row>
        <row r="230">
          <cell r="F230">
            <v>0</v>
          </cell>
        </row>
        <row r="231">
          <cell r="F231">
            <v>0</v>
          </cell>
        </row>
        <row r="232">
          <cell r="F232">
            <v>0</v>
          </cell>
        </row>
        <row r="233">
          <cell r="F233">
            <v>0</v>
          </cell>
        </row>
        <row r="234">
          <cell r="F234">
            <v>0</v>
          </cell>
        </row>
        <row r="235">
          <cell r="F235">
            <v>0</v>
          </cell>
        </row>
        <row r="236">
          <cell r="F236">
            <v>0</v>
          </cell>
        </row>
        <row r="237">
          <cell r="F237">
            <v>0</v>
          </cell>
        </row>
        <row r="238">
          <cell r="F238">
            <v>0</v>
          </cell>
        </row>
        <row r="239">
          <cell r="F239">
            <v>0</v>
          </cell>
        </row>
        <row r="240">
          <cell r="F240">
            <v>0</v>
          </cell>
        </row>
        <row r="241">
          <cell r="F241">
            <v>0</v>
          </cell>
        </row>
        <row r="242">
          <cell r="F242">
            <v>0</v>
          </cell>
        </row>
        <row r="243">
          <cell r="F243">
            <v>0</v>
          </cell>
        </row>
        <row r="244">
          <cell r="F244">
            <v>0</v>
          </cell>
        </row>
        <row r="245">
          <cell r="F245">
            <v>0</v>
          </cell>
        </row>
        <row r="246">
          <cell r="F246">
            <v>0</v>
          </cell>
        </row>
        <row r="247">
          <cell r="F247">
            <v>0</v>
          </cell>
        </row>
        <row r="248">
          <cell r="F248">
            <v>0</v>
          </cell>
        </row>
        <row r="249">
          <cell r="F249">
            <v>0</v>
          </cell>
        </row>
        <row r="250">
          <cell r="F250">
            <v>0</v>
          </cell>
        </row>
        <row r="251">
          <cell r="F251">
            <v>0</v>
          </cell>
        </row>
        <row r="252">
          <cell r="F252">
            <v>0</v>
          </cell>
        </row>
        <row r="253">
          <cell r="F253">
            <v>0</v>
          </cell>
        </row>
        <row r="254">
          <cell r="F254">
            <v>0</v>
          </cell>
        </row>
        <row r="255">
          <cell r="F255">
            <v>0</v>
          </cell>
        </row>
        <row r="256">
          <cell r="F256">
            <v>0</v>
          </cell>
        </row>
        <row r="257">
          <cell r="F257">
            <v>0</v>
          </cell>
        </row>
        <row r="258">
          <cell r="F258">
            <v>0</v>
          </cell>
        </row>
        <row r="259">
          <cell r="F259">
            <v>0</v>
          </cell>
        </row>
        <row r="260">
          <cell r="F260">
            <v>0</v>
          </cell>
        </row>
        <row r="261">
          <cell r="F261">
            <v>0</v>
          </cell>
        </row>
        <row r="262">
          <cell r="F262">
            <v>0</v>
          </cell>
        </row>
        <row r="263">
          <cell r="F263">
            <v>0</v>
          </cell>
        </row>
        <row r="264">
          <cell r="F264">
            <v>0</v>
          </cell>
        </row>
        <row r="265">
          <cell r="F265">
            <v>0</v>
          </cell>
        </row>
        <row r="266">
          <cell r="F266">
            <v>0</v>
          </cell>
        </row>
        <row r="267">
          <cell r="F267">
            <v>0</v>
          </cell>
        </row>
        <row r="268">
          <cell r="F268">
            <v>0</v>
          </cell>
        </row>
        <row r="269">
          <cell r="F269">
            <v>0</v>
          </cell>
        </row>
        <row r="270">
          <cell r="F270">
            <v>0</v>
          </cell>
        </row>
        <row r="271">
          <cell r="F271">
            <v>0</v>
          </cell>
        </row>
        <row r="272">
          <cell r="F272">
            <v>0</v>
          </cell>
        </row>
        <row r="273">
          <cell r="F273">
            <v>0</v>
          </cell>
        </row>
        <row r="274">
          <cell r="F274">
            <v>0</v>
          </cell>
        </row>
        <row r="275">
          <cell r="F275">
            <v>0</v>
          </cell>
        </row>
        <row r="276">
          <cell r="F276">
            <v>0</v>
          </cell>
        </row>
        <row r="277">
          <cell r="F277">
            <v>0</v>
          </cell>
        </row>
        <row r="278">
          <cell r="F278">
            <v>0</v>
          </cell>
        </row>
        <row r="279">
          <cell r="F279">
            <v>0</v>
          </cell>
        </row>
        <row r="280">
          <cell r="F280">
            <v>0</v>
          </cell>
        </row>
        <row r="281">
          <cell r="F281">
            <v>0</v>
          </cell>
        </row>
        <row r="282">
          <cell r="F282">
            <v>0</v>
          </cell>
        </row>
        <row r="283">
          <cell r="F283">
            <v>0</v>
          </cell>
        </row>
        <row r="284">
          <cell r="F284">
            <v>0</v>
          </cell>
        </row>
        <row r="285">
          <cell r="F285">
            <v>0</v>
          </cell>
        </row>
        <row r="286">
          <cell r="F286">
            <v>0</v>
          </cell>
        </row>
        <row r="287">
          <cell r="F287">
            <v>0</v>
          </cell>
        </row>
        <row r="288">
          <cell r="F288">
            <v>0</v>
          </cell>
        </row>
        <row r="289">
          <cell r="F289">
            <v>0</v>
          </cell>
        </row>
        <row r="290">
          <cell r="F290">
            <v>0</v>
          </cell>
        </row>
        <row r="291">
          <cell r="F291">
            <v>0</v>
          </cell>
        </row>
        <row r="292">
          <cell r="F292">
            <v>0</v>
          </cell>
        </row>
        <row r="293">
          <cell r="F293">
            <v>0</v>
          </cell>
        </row>
        <row r="294">
          <cell r="F294">
            <v>0</v>
          </cell>
        </row>
        <row r="295">
          <cell r="F295">
            <v>0</v>
          </cell>
        </row>
        <row r="296">
          <cell r="F296">
            <v>0</v>
          </cell>
        </row>
        <row r="297">
          <cell r="F297">
            <v>0</v>
          </cell>
        </row>
        <row r="298">
          <cell r="F298">
            <v>0</v>
          </cell>
        </row>
        <row r="299">
          <cell r="F299">
            <v>0</v>
          </cell>
        </row>
        <row r="300">
          <cell r="F300">
            <v>0</v>
          </cell>
        </row>
        <row r="301">
          <cell r="F301">
            <v>0</v>
          </cell>
        </row>
        <row r="302">
          <cell r="F302">
            <v>0</v>
          </cell>
        </row>
        <row r="303">
          <cell r="F303">
            <v>0</v>
          </cell>
        </row>
        <row r="304">
          <cell r="F304">
            <v>0</v>
          </cell>
        </row>
        <row r="305">
          <cell r="F305">
            <v>0</v>
          </cell>
        </row>
        <row r="306">
          <cell r="F306">
            <v>0</v>
          </cell>
        </row>
        <row r="307">
          <cell r="F307">
            <v>0</v>
          </cell>
        </row>
        <row r="308">
          <cell r="F308">
            <v>0</v>
          </cell>
        </row>
        <row r="309">
          <cell r="F309">
            <v>0</v>
          </cell>
        </row>
        <row r="310">
          <cell r="F310">
            <v>0</v>
          </cell>
        </row>
        <row r="311">
          <cell r="F311">
            <v>0</v>
          </cell>
        </row>
        <row r="312">
          <cell r="F312">
            <v>0</v>
          </cell>
        </row>
        <row r="313">
          <cell r="F313">
            <v>0</v>
          </cell>
        </row>
        <row r="314">
          <cell r="F314">
            <v>0</v>
          </cell>
        </row>
        <row r="315">
          <cell r="F315">
            <v>0</v>
          </cell>
        </row>
        <row r="316">
          <cell r="F316">
            <v>0</v>
          </cell>
        </row>
        <row r="317">
          <cell r="F317">
            <v>0</v>
          </cell>
        </row>
        <row r="318">
          <cell r="F318">
            <v>0</v>
          </cell>
        </row>
        <row r="319">
          <cell r="F319">
            <v>0</v>
          </cell>
        </row>
        <row r="320">
          <cell r="F320">
            <v>0</v>
          </cell>
        </row>
        <row r="321">
          <cell r="F321">
            <v>0</v>
          </cell>
        </row>
        <row r="322">
          <cell r="F322">
            <v>0</v>
          </cell>
        </row>
        <row r="323">
          <cell r="F323">
            <v>0</v>
          </cell>
        </row>
        <row r="324">
          <cell r="F324">
            <v>0</v>
          </cell>
        </row>
        <row r="325">
          <cell r="F325">
            <v>0</v>
          </cell>
        </row>
        <row r="326">
          <cell r="F326">
            <v>0</v>
          </cell>
        </row>
        <row r="327">
          <cell r="F327">
            <v>0</v>
          </cell>
        </row>
        <row r="328">
          <cell r="F328">
            <v>0</v>
          </cell>
        </row>
        <row r="329">
          <cell r="F329">
            <v>0</v>
          </cell>
        </row>
        <row r="330">
          <cell r="F330">
            <v>0</v>
          </cell>
        </row>
        <row r="331">
          <cell r="F331">
            <v>0</v>
          </cell>
        </row>
        <row r="332">
          <cell r="F332">
            <v>0</v>
          </cell>
        </row>
        <row r="333">
          <cell r="F333">
            <v>0</v>
          </cell>
        </row>
        <row r="334">
          <cell r="F334">
            <v>0</v>
          </cell>
        </row>
        <row r="335">
          <cell r="F335">
            <v>0</v>
          </cell>
        </row>
        <row r="336">
          <cell r="F336">
            <v>0</v>
          </cell>
        </row>
        <row r="337">
          <cell r="F337">
            <v>0</v>
          </cell>
        </row>
        <row r="338">
          <cell r="F338">
            <v>0</v>
          </cell>
        </row>
        <row r="339">
          <cell r="F339">
            <v>0</v>
          </cell>
        </row>
        <row r="340">
          <cell r="F340">
            <v>0</v>
          </cell>
        </row>
        <row r="341">
          <cell r="F341">
            <v>0</v>
          </cell>
        </row>
        <row r="342">
          <cell r="F342">
            <v>0</v>
          </cell>
        </row>
        <row r="343">
          <cell r="F343">
            <v>0</v>
          </cell>
        </row>
        <row r="344">
          <cell r="F344">
            <v>0</v>
          </cell>
        </row>
        <row r="345">
          <cell r="F345">
            <v>0</v>
          </cell>
        </row>
        <row r="346">
          <cell r="F346">
            <v>0</v>
          </cell>
        </row>
        <row r="347">
          <cell r="F347">
            <v>0</v>
          </cell>
        </row>
        <row r="348">
          <cell r="F348">
            <v>0</v>
          </cell>
        </row>
        <row r="349">
          <cell r="F349">
            <v>0</v>
          </cell>
        </row>
        <row r="350">
          <cell r="F350">
            <v>0</v>
          </cell>
        </row>
        <row r="351">
          <cell r="F351">
            <v>0</v>
          </cell>
        </row>
        <row r="352">
          <cell r="F352">
            <v>0</v>
          </cell>
        </row>
        <row r="353">
          <cell r="F353">
            <v>0</v>
          </cell>
        </row>
        <row r="354">
          <cell r="F354">
            <v>0</v>
          </cell>
        </row>
        <row r="355">
          <cell r="F355">
            <v>0</v>
          </cell>
        </row>
        <row r="356">
          <cell r="F356">
            <v>0</v>
          </cell>
        </row>
        <row r="357">
          <cell r="F357">
            <v>0</v>
          </cell>
        </row>
        <row r="358">
          <cell r="F358">
            <v>0</v>
          </cell>
        </row>
        <row r="359">
          <cell r="F359">
            <v>0</v>
          </cell>
        </row>
        <row r="360">
          <cell r="F360">
            <v>0</v>
          </cell>
        </row>
        <row r="361">
          <cell r="F361">
            <v>0</v>
          </cell>
        </row>
        <row r="362">
          <cell r="F362">
            <v>0</v>
          </cell>
        </row>
        <row r="363">
          <cell r="F363">
            <v>0</v>
          </cell>
        </row>
        <row r="364">
          <cell r="F364">
            <v>0</v>
          </cell>
        </row>
        <row r="365">
          <cell r="F365">
            <v>0</v>
          </cell>
        </row>
        <row r="366">
          <cell r="F366">
            <v>0</v>
          </cell>
        </row>
        <row r="367">
          <cell r="F367">
            <v>0</v>
          </cell>
        </row>
        <row r="368">
          <cell r="F368">
            <v>0</v>
          </cell>
        </row>
        <row r="369">
          <cell r="F369">
            <v>0</v>
          </cell>
        </row>
        <row r="370">
          <cell r="F370">
            <v>0</v>
          </cell>
        </row>
        <row r="371">
          <cell r="F371">
            <v>0</v>
          </cell>
        </row>
        <row r="372">
          <cell r="F372">
            <v>0</v>
          </cell>
        </row>
        <row r="373">
          <cell r="F373">
            <v>0</v>
          </cell>
        </row>
        <row r="374">
          <cell r="F374">
            <v>0</v>
          </cell>
        </row>
        <row r="375">
          <cell r="F375">
            <v>0</v>
          </cell>
        </row>
        <row r="376">
          <cell r="F376">
            <v>0</v>
          </cell>
        </row>
        <row r="377">
          <cell r="F377">
            <v>0</v>
          </cell>
        </row>
        <row r="378">
          <cell r="F378">
            <v>0</v>
          </cell>
        </row>
        <row r="379">
          <cell r="F379">
            <v>0</v>
          </cell>
        </row>
        <row r="380">
          <cell r="F380">
            <v>0</v>
          </cell>
        </row>
        <row r="381">
          <cell r="F381">
            <v>0</v>
          </cell>
        </row>
        <row r="382">
          <cell r="F382">
            <v>0</v>
          </cell>
        </row>
        <row r="383">
          <cell r="F383">
            <v>0</v>
          </cell>
        </row>
        <row r="384">
          <cell r="F384">
            <v>0</v>
          </cell>
        </row>
        <row r="385">
          <cell r="F385">
            <v>0</v>
          </cell>
        </row>
        <row r="386">
          <cell r="F386">
            <v>0</v>
          </cell>
        </row>
        <row r="387">
          <cell r="F387">
            <v>0</v>
          </cell>
        </row>
        <row r="388">
          <cell r="F388">
            <v>0</v>
          </cell>
        </row>
        <row r="389">
          <cell r="F389">
            <v>0</v>
          </cell>
        </row>
        <row r="390">
          <cell r="F390">
            <v>0</v>
          </cell>
        </row>
        <row r="391">
          <cell r="F391">
            <v>0</v>
          </cell>
        </row>
        <row r="392">
          <cell r="F392">
            <v>0</v>
          </cell>
        </row>
        <row r="393">
          <cell r="F393">
            <v>0</v>
          </cell>
        </row>
        <row r="394">
          <cell r="F394">
            <v>0</v>
          </cell>
        </row>
        <row r="395">
          <cell r="F395">
            <v>0</v>
          </cell>
        </row>
        <row r="396">
          <cell r="F396">
            <v>0</v>
          </cell>
        </row>
        <row r="397">
          <cell r="F397">
            <v>0</v>
          </cell>
        </row>
        <row r="398">
          <cell r="F398">
            <v>0</v>
          </cell>
        </row>
        <row r="399">
          <cell r="F399">
            <v>0</v>
          </cell>
        </row>
        <row r="400">
          <cell r="F400">
            <v>0</v>
          </cell>
        </row>
        <row r="401">
          <cell r="F401">
            <v>0</v>
          </cell>
        </row>
        <row r="402">
          <cell r="F402">
            <v>0</v>
          </cell>
        </row>
        <row r="403">
          <cell r="F403">
            <v>0</v>
          </cell>
        </row>
        <row r="404">
          <cell r="F404">
            <v>0</v>
          </cell>
        </row>
        <row r="405">
          <cell r="F405">
            <v>0</v>
          </cell>
        </row>
        <row r="406">
          <cell r="F406">
            <v>0</v>
          </cell>
        </row>
        <row r="407">
          <cell r="F407">
            <v>0</v>
          </cell>
        </row>
        <row r="408">
          <cell r="F408">
            <v>0</v>
          </cell>
        </row>
        <row r="409">
          <cell r="F409">
            <v>0</v>
          </cell>
        </row>
        <row r="410">
          <cell r="F410">
            <v>0</v>
          </cell>
        </row>
        <row r="411">
          <cell r="F411">
            <v>0</v>
          </cell>
        </row>
        <row r="412">
          <cell r="F412">
            <v>0</v>
          </cell>
        </row>
        <row r="413">
          <cell r="F413">
            <v>0</v>
          </cell>
        </row>
        <row r="414">
          <cell r="F414">
            <v>0</v>
          </cell>
        </row>
        <row r="415">
          <cell r="F415">
            <v>0</v>
          </cell>
        </row>
        <row r="416">
          <cell r="F416">
            <v>0</v>
          </cell>
        </row>
        <row r="417">
          <cell r="F417">
            <v>0</v>
          </cell>
        </row>
        <row r="418">
          <cell r="F418">
            <v>0</v>
          </cell>
        </row>
        <row r="419">
          <cell r="F419">
            <v>0</v>
          </cell>
        </row>
        <row r="420">
          <cell r="F420">
            <v>0</v>
          </cell>
        </row>
        <row r="421">
          <cell r="F421">
            <v>0</v>
          </cell>
        </row>
        <row r="422">
          <cell r="F422">
            <v>0</v>
          </cell>
        </row>
        <row r="423">
          <cell r="F423">
            <v>0</v>
          </cell>
        </row>
        <row r="424">
          <cell r="F424">
            <v>0</v>
          </cell>
        </row>
        <row r="425">
          <cell r="F425">
            <v>0</v>
          </cell>
        </row>
        <row r="426">
          <cell r="F426">
            <v>0</v>
          </cell>
        </row>
        <row r="427">
          <cell r="F427">
            <v>0</v>
          </cell>
        </row>
        <row r="428">
          <cell r="F428">
            <v>0</v>
          </cell>
        </row>
        <row r="429">
          <cell r="F429">
            <v>0</v>
          </cell>
        </row>
        <row r="430">
          <cell r="F430">
            <v>0</v>
          </cell>
        </row>
        <row r="431">
          <cell r="F431">
            <v>0</v>
          </cell>
        </row>
        <row r="432">
          <cell r="F432">
            <v>0</v>
          </cell>
        </row>
        <row r="433">
          <cell r="F433">
            <v>0</v>
          </cell>
        </row>
        <row r="434">
          <cell r="F434">
            <v>0</v>
          </cell>
        </row>
        <row r="435">
          <cell r="F435">
            <v>0</v>
          </cell>
        </row>
        <row r="436">
          <cell r="F436">
            <v>0</v>
          </cell>
        </row>
        <row r="437">
          <cell r="F437">
            <v>0</v>
          </cell>
        </row>
        <row r="438">
          <cell r="F438">
            <v>0</v>
          </cell>
        </row>
        <row r="439">
          <cell r="F439">
            <v>0</v>
          </cell>
        </row>
        <row r="440">
          <cell r="F440">
            <v>0</v>
          </cell>
        </row>
        <row r="441">
          <cell r="F441">
            <v>0</v>
          </cell>
        </row>
        <row r="442">
          <cell r="F442">
            <v>0</v>
          </cell>
        </row>
        <row r="443">
          <cell r="F443">
            <v>0</v>
          </cell>
        </row>
        <row r="444">
          <cell r="F444">
            <v>0</v>
          </cell>
        </row>
        <row r="445">
          <cell r="F445">
            <v>0</v>
          </cell>
        </row>
        <row r="446">
          <cell r="F446">
            <v>0</v>
          </cell>
        </row>
        <row r="447">
          <cell r="F447">
            <v>0</v>
          </cell>
        </row>
        <row r="448">
          <cell r="F448">
            <v>0</v>
          </cell>
        </row>
        <row r="449">
          <cell r="F449">
            <v>0</v>
          </cell>
        </row>
        <row r="450">
          <cell r="F450">
            <v>0</v>
          </cell>
        </row>
        <row r="451">
          <cell r="F451">
            <v>0</v>
          </cell>
        </row>
        <row r="452">
          <cell r="F452">
            <v>0</v>
          </cell>
        </row>
        <row r="453">
          <cell r="F453">
            <v>0</v>
          </cell>
        </row>
        <row r="454">
          <cell r="F454">
            <v>0</v>
          </cell>
        </row>
        <row r="455">
          <cell r="F455">
            <v>0</v>
          </cell>
        </row>
        <row r="456">
          <cell r="F456">
            <v>0</v>
          </cell>
        </row>
        <row r="457">
          <cell r="F457">
            <v>0</v>
          </cell>
        </row>
        <row r="458">
          <cell r="F458">
            <v>0</v>
          </cell>
        </row>
        <row r="459">
          <cell r="F459">
            <v>0</v>
          </cell>
        </row>
        <row r="460">
          <cell r="F460">
            <v>0</v>
          </cell>
        </row>
        <row r="461">
          <cell r="F461">
            <v>0</v>
          </cell>
        </row>
        <row r="462">
          <cell r="F462">
            <v>0</v>
          </cell>
        </row>
        <row r="463">
          <cell r="F463">
            <v>0</v>
          </cell>
        </row>
        <row r="464">
          <cell r="F464">
            <v>0</v>
          </cell>
        </row>
        <row r="465">
          <cell r="F465">
            <v>0</v>
          </cell>
        </row>
        <row r="466">
          <cell r="F466">
            <v>0</v>
          </cell>
        </row>
        <row r="467">
          <cell r="F467">
            <v>0</v>
          </cell>
        </row>
        <row r="468">
          <cell r="F468">
            <v>0</v>
          </cell>
        </row>
        <row r="469">
          <cell r="F469">
            <v>0</v>
          </cell>
        </row>
        <row r="470">
          <cell r="F470">
            <v>0</v>
          </cell>
        </row>
        <row r="471">
          <cell r="F471">
            <v>0</v>
          </cell>
        </row>
        <row r="472">
          <cell r="F472">
            <v>0</v>
          </cell>
        </row>
        <row r="473">
          <cell r="F473">
            <v>0</v>
          </cell>
        </row>
        <row r="474">
          <cell r="F474">
            <v>0</v>
          </cell>
        </row>
        <row r="475">
          <cell r="F475">
            <v>0</v>
          </cell>
        </row>
        <row r="476">
          <cell r="F476">
            <v>0</v>
          </cell>
        </row>
        <row r="477">
          <cell r="F477">
            <v>0</v>
          </cell>
        </row>
        <row r="478">
          <cell r="F478">
            <v>0</v>
          </cell>
        </row>
        <row r="479">
          <cell r="F479">
            <v>0</v>
          </cell>
        </row>
        <row r="480">
          <cell r="F480">
            <v>0</v>
          </cell>
        </row>
        <row r="481">
          <cell r="F481">
            <v>0</v>
          </cell>
        </row>
        <row r="482">
          <cell r="F482">
            <v>0</v>
          </cell>
        </row>
        <row r="483">
          <cell r="F483">
            <v>0</v>
          </cell>
        </row>
        <row r="484">
          <cell r="F484">
            <v>0</v>
          </cell>
        </row>
        <row r="485">
          <cell r="F485">
            <v>0</v>
          </cell>
        </row>
        <row r="486">
          <cell r="F486">
            <v>0</v>
          </cell>
        </row>
        <row r="487">
          <cell r="F487">
            <v>0</v>
          </cell>
        </row>
        <row r="488">
          <cell r="F488">
            <v>0</v>
          </cell>
        </row>
        <row r="489">
          <cell r="F489">
            <v>0</v>
          </cell>
        </row>
        <row r="490">
          <cell r="F490">
            <v>0</v>
          </cell>
        </row>
        <row r="491">
          <cell r="F491">
            <v>0</v>
          </cell>
        </row>
        <row r="492">
          <cell r="F492">
            <v>0</v>
          </cell>
        </row>
        <row r="493">
          <cell r="F493">
            <v>0</v>
          </cell>
        </row>
        <row r="494">
          <cell r="F494">
            <v>0</v>
          </cell>
        </row>
        <row r="495">
          <cell r="F495">
            <v>0</v>
          </cell>
        </row>
        <row r="496">
          <cell r="F496">
            <v>0</v>
          </cell>
        </row>
        <row r="497">
          <cell r="F497">
            <v>0</v>
          </cell>
        </row>
        <row r="498">
          <cell r="F498">
            <v>0</v>
          </cell>
        </row>
        <row r="499">
          <cell r="F499">
            <v>0</v>
          </cell>
        </row>
        <row r="500">
          <cell r="F500">
            <v>0</v>
          </cell>
        </row>
        <row r="501">
          <cell r="F501">
            <v>0</v>
          </cell>
        </row>
        <row r="502">
          <cell r="F502">
            <v>0</v>
          </cell>
        </row>
        <row r="503">
          <cell r="F503">
            <v>0</v>
          </cell>
        </row>
        <row r="504">
          <cell r="F504">
            <v>0</v>
          </cell>
        </row>
        <row r="505">
          <cell r="F505">
            <v>0</v>
          </cell>
        </row>
        <row r="506">
          <cell r="F506">
            <v>0</v>
          </cell>
        </row>
        <row r="507">
          <cell r="F507">
            <v>0</v>
          </cell>
        </row>
        <row r="508">
          <cell r="F508">
            <v>0</v>
          </cell>
        </row>
        <row r="509">
          <cell r="F509">
            <v>0</v>
          </cell>
        </row>
        <row r="510">
          <cell r="F510">
            <v>0</v>
          </cell>
        </row>
        <row r="511">
          <cell r="F511">
            <v>0</v>
          </cell>
        </row>
        <row r="512">
          <cell r="F512">
            <v>0</v>
          </cell>
        </row>
        <row r="513">
          <cell r="F513">
            <v>0</v>
          </cell>
        </row>
        <row r="514">
          <cell r="F514">
            <v>0</v>
          </cell>
        </row>
        <row r="515">
          <cell r="F515">
            <v>0</v>
          </cell>
        </row>
        <row r="516">
          <cell r="F516">
            <v>0</v>
          </cell>
        </row>
        <row r="517">
          <cell r="F517">
            <v>0</v>
          </cell>
        </row>
        <row r="518">
          <cell r="F518">
            <v>0</v>
          </cell>
        </row>
        <row r="519">
          <cell r="F519">
            <v>0</v>
          </cell>
        </row>
        <row r="520">
          <cell r="F520">
            <v>0</v>
          </cell>
        </row>
        <row r="521">
          <cell r="F521">
            <v>0</v>
          </cell>
        </row>
        <row r="522">
          <cell r="F522">
            <v>0</v>
          </cell>
        </row>
        <row r="523">
          <cell r="F523">
            <v>0</v>
          </cell>
        </row>
        <row r="524">
          <cell r="F524">
            <v>0</v>
          </cell>
        </row>
        <row r="525">
          <cell r="F525">
            <v>0</v>
          </cell>
        </row>
        <row r="526">
          <cell r="F526">
            <v>0</v>
          </cell>
        </row>
        <row r="527">
          <cell r="F527">
            <v>0</v>
          </cell>
        </row>
        <row r="528">
          <cell r="F528">
            <v>0</v>
          </cell>
        </row>
        <row r="529">
          <cell r="F529">
            <v>0</v>
          </cell>
        </row>
        <row r="530">
          <cell r="F530">
            <v>0</v>
          </cell>
        </row>
        <row r="531">
          <cell r="F531">
            <v>0</v>
          </cell>
        </row>
        <row r="532">
          <cell r="F532">
            <v>0</v>
          </cell>
        </row>
        <row r="533">
          <cell r="F533">
            <v>0</v>
          </cell>
        </row>
        <row r="534">
          <cell r="F534">
            <v>0</v>
          </cell>
        </row>
        <row r="535">
          <cell r="F535">
            <v>0</v>
          </cell>
        </row>
        <row r="536">
          <cell r="F536">
            <v>0</v>
          </cell>
        </row>
        <row r="537">
          <cell r="F537">
            <v>0</v>
          </cell>
        </row>
        <row r="538">
          <cell r="F538">
            <v>0</v>
          </cell>
        </row>
        <row r="539">
          <cell r="F539">
            <v>0</v>
          </cell>
        </row>
        <row r="540">
          <cell r="F540">
            <v>0</v>
          </cell>
        </row>
        <row r="541">
          <cell r="F541">
            <v>0</v>
          </cell>
        </row>
        <row r="542">
          <cell r="F542">
            <v>0</v>
          </cell>
        </row>
        <row r="543">
          <cell r="F543">
            <v>0</v>
          </cell>
        </row>
        <row r="544">
          <cell r="F544">
            <v>0</v>
          </cell>
        </row>
        <row r="545">
          <cell r="F545">
            <v>0</v>
          </cell>
        </row>
        <row r="546">
          <cell r="F546">
            <v>0</v>
          </cell>
        </row>
        <row r="547">
          <cell r="F547">
            <v>0</v>
          </cell>
        </row>
        <row r="548">
          <cell r="F548">
            <v>0</v>
          </cell>
        </row>
        <row r="549">
          <cell r="F549">
            <v>0</v>
          </cell>
        </row>
        <row r="550">
          <cell r="F550">
            <v>0</v>
          </cell>
        </row>
        <row r="551">
          <cell r="F551">
            <v>0</v>
          </cell>
        </row>
        <row r="552">
          <cell r="F552">
            <v>0</v>
          </cell>
        </row>
        <row r="553">
          <cell r="F553">
            <v>0</v>
          </cell>
        </row>
        <row r="554">
          <cell r="F554">
            <v>0</v>
          </cell>
        </row>
        <row r="555">
          <cell r="F555">
            <v>0</v>
          </cell>
        </row>
        <row r="556">
          <cell r="F556">
            <v>0</v>
          </cell>
        </row>
        <row r="557">
          <cell r="F557">
            <v>0</v>
          </cell>
        </row>
        <row r="558">
          <cell r="F558">
            <v>0</v>
          </cell>
        </row>
        <row r="559">
          <cell r="F559">
            <v>0</v>
          </cell>
        </row>
        <row r="560">
          <cell r="F560">
            <v>0</v>
          </cell>
        </row>
        <row r="561">
          <cell r="F561">
            <v>0</v>
          </cell>
        </row>
        <row r="562">
          <cell r="F562">
            <v>0</v>
          </cell>
        </row>
        <row r="563">
          <cell r="F563">
            <v>0</v>
          </cell>
        </row>
        <row r="564">
          <cell r="F564">
            <v>0</v>
          </cell>
        </row>
        <row r="565">
          <cell r="F565">
            <v>0</v>
          </cell>
        </row>
        <row r="566">
          <cell r="F566">
            <v>0</v>
          </cell>
        </row>
        <row r="567">
          <cell r="F567">
            <v>0</v>
          </cell>
        </row>
        <row r="568">
          <cell r="F568">
            <v>0</v>
          </cell>
        </row>
        <row r="569">
          <cell r="F569">
            <v>0</v>
          </cell>
        </row>
        <row r="570">
          <cell r="F570">
            <v>0</v>
          </cell>
        </row>
        <row r="571">
          <cell r="F571">
            <v>0</v>
          </cell>
        </row>
        <row r="572">
          <cell r="F572">
            <v>0</v>
          </cell>
        </row>
        <row r="573">
          <cell r="F573">
            <v>0</v>
          </cell>
        </row>
        <row r="574">
          <cell r="F574">
            <v>0</v>
          </cell>
        </row>
        <row r="575">
          <cell r="F575">
            <v>0</v>
          </cell>
        </row>
        <row r="576">
          <cell r="F576">
            <v>0</v>
          </cell>
        </row>
        <row r="577">
          <cell r="F577">
            <v>0</v>
          </cell>
        </row>
        <row r="578">
          <cell r="F578">
            <v>0</v>
          </cell>
        </row>
        <row r="579">
          <cell r="F579">
            <v>0</v>
          </cell>
        </row>
        <row r="580">
          <cell r="F580">
            <v>0</v>
          </cell>
        </row>
        <row r="581">
          <cell r="F581">
            <v>0</v>
          </cell>
        </row>
        <row r="582">
          <cell r="F582">
            <v>0</v>
          </cell>
        </row>
        <row r="583">
          <cell r="F583">
            <v>0</v>
          </cell>
        </row>
        <row r="584">
          <cell r="F584">
            <v>0</v>
          </cell>
        </row>
        <row r="585">
          <cell r="F585">
            <v>0</v>
          </cell>
        </row>
        <row r="586">
          <cell r="F586">
            <v>0</v>
          </cell>
        </row>
        <row r="587">
          <cell r="F587">
            <v>0</v>
          </cell>
        </row>
        <row r="588">
          <cell r="F588">
            <v>0</v>
          </cell>
        </row>
        <row r="589">
          <cell r="F589">
            <v>0</v>
          </cell>
        </row>
        <row r="590">
          <cell r="F590">
            <v>0</v>
          </cell>
        </row>
        <row r="591">
          <cell r="F591">
            <v>0</v>
          </cell>
        </row>
        <row r="592">
          <cell r="F592">
            <v>0</v>
          </cell>
        </row>
        <row r="593">
          <cell r="F593">
            <v>0</v>
          </cell>
        </row>
        <row r="594">
          <cell r="F594">
            <v>0</v>
          </cell>
        </row>
        <row r="595">
          <cell r="F595">
            <v>0</v>
          </cell>
        </row>
        <row r="596">
          <cell r="F596">
            <v>0</v>
          </cell>
        </row>
        <row r="597">
          <cell r="F597">
            <v>0</v>
          </cell>
        </row>
        <row r="598">
          <cell r="F598">
            <v>0</v>
          </cell>
        </row>
        <row r="599">
          <cell r="F599">
            <v>0</v>
          </cell>
        </row>
        <row r="600">
          <cell r="F600">
            <v>0</v>
          </cell>
        </row>
        <row r="601">
          <cell r="F601">
            <v>0</v>
          </cell>
        </row>
        <row r="602">
          <cell r="F602">
            <v>0</v>
          </cell>
        </row>
        <row r="603">
          <cell r="F603">
            <v>0</v>
          </cell>
        </row>
        <row r="604">
          <cell r="F604">
            <v>0</v>
          </cell>
        </row>
        <row r="605">
          <cell r="F605">
            <v>0</v>
          </cell>
        </row>
        <row r="606">
          <cell r="F606">
            <v>0</v>
          </cell>
        </row>
        <row r="607">
          <cell r="F607">
            <v>0</v>
          </cell>
        </row>
        <row r="608">
          <cell r="F608">
            <v>0</v>
          </cell>
        </row>
        <row r="609">
          <cell r="F609">
            <v>0</v>
          </cell>
        </row>
        <row r="610">
          <cell r="F610">
            <v>0</v>
          </cell>
        </row>
        <row r="611">
          <cell r="F611">
            <v>0</v>
          </cell>
        </row>
        <row r="612">
          <cell r="F612">
            <v>0</v>
          </cell>
        </row>
        <row r="613">
          <cell r="F613">
            <v>0</v>
          </cell>
        </row>
        <row r="614">
          <cell r="F614">
            <v>0</v>
          </cell>
        </row>
        <row r="615">
          <cell r="F615">
            <v>0</v>
          </cell>
        </row>
        <row r="616">
          <cell r="F616">
            <v>0</v>
          </cell>
        </row>
        <row r="617">
          <cell r="F617">
            <v>0</v>
          </cell>
        </row>
        <row r="618">
          <cell r="F618">
            <v>0</v>
          </cell>
        </row>
        <row r="619">
          <cell r="F619">
            <v>0</v>
          </cell>
        </row>
        <row r="620">
          <cell r="F620">
            <v>0</v>
          </cell>
        </row>
        <row r="621">
          <cell r="F621">
            <v>0</v>
          </cell>
        </row>
        <row r="622">
          <cell r="F622">
            <v>0</v>
          </cell>
        </row>
        <row r="623">
          <cell r="F623">
            <v>0</v>
          </cell>
        </row>
        <row r="624">
          <cell r="F624">
            <v>0</v>
          </cell>
        </row>
        <row r="625">
          <cell r="F625">
            <v>0</v>
          </cell>
        </row>
        <row r="626">
          <cell r="F626">
            <v>0</v>
          </cell>
        </row>
        <row r="627">
          <cell r="F627">
            <v>0</v>
          </cell>
        </row>
        <row r="628">
          <cell r="F628">
            <v>0</v>
          </cell>
        </row>
        <row r="629">
          <cell r="F629">
            <v>0</v>
          </cell>
        </row>
        <row r="630">
          <cell r="F630">
            <v>0</v>
          </cell>
        </row>
        <row r="631">
          <cell r="F631">
            <v>0</v>
          </cell>
        </row>
        <row r="632">
          <cell r="F632">
            <v>0</v>
          </cell>
        </row>
        <row r="633">
          <cell r="F633">
            <v>0</v>
          </cell>
        </row>
        <row r="634">
          <cell r="F634">
            <v>0</v>
          </cell>
        </row>
        <row r="635">
          <cell r="F635">
            <v>0</v>
          </cell>
        </row>
        <row r="636">
          <cell r="F636">
            <v>0</v>
          </cell>
        </row>
        <row r="637">
          <cell r="F637">
            <v>0</v>
          </cell>
        </row>
        <row r="638">
          <cell r="F638">
            <v>0</v>
          </cell>
        </row>
        <row r="639">
          <cell r="F639">
            <v>0</v>
          </cell>
        </row>
        <row r="640">
          <cell r="F640">
            <v>0</v>
          </cell>
        </row>
        <row r="641">
          <cell r="F641">
            <v>0</v>
          </cell>
        </row>
        <row r="642">
          <cell r="F642">
            <v>0</v>
          </cell>
        </row>
        <row r="643">
          <cell r="F643">
            <v>0</v>
          </cell>
        </row>
        <row r="644">
          <cell r="F644">
            <v>0</v>
          </cell>
        </row>
        <row r="645">
          <cell r="F645">
            <v>0</v>
          </cell>
        </row>
        <row r="646">
          <cell r="F646">
            <v>0</v>
          </cell>
        </row>
        <row r="647">
          <cell r="F647">
            <v>0</v>
          </cell>
        </row>
        <row r="648">
          <cell r="F648">
            <v>0</v>
          </cell>
        </row>
        <row r="649">
          <cell r="F649">
            <v>0</v>
          </cell>
        </row>
        <row r="650">
          <cell r="F650">
            <v>0</v>
          </cell>
        </row>
        <row r="651">
          <cell r="F651">
            <v>0</v>
          </cell>
        </row>
        <row r="652">
          <cell r="F652">
            <v>0</v>
          </cell>
        </row>
        <row r="653">
          <cell r="F653">
            <v>0</v>
          </cell>
        </row>
        <row r="654">
          <cell r="F654">
            <v>0</v>
          </cell>
        </row>
        <row r="655">
          <cell r="F655">
            <v>0</v>
          </cell>
        </row>
        <row r="656">
          <cell r="F656">
            <v>0</v>
          </cell>
        </row>
        <row r="657">
          <cell r="F657">
            <v>0</v>
          </cell>
        </row>
        <row r="658">
          <cell r="F658">
            <v>0</v>
          </cell>
        </row>
        <row r="659">
          <cell r="F659">
            <v>0</v>
          </cell>
        </row>
        <row r="660">
          <cell r="F660">
            <v>0</v>
          </cell>
        </row>
        <row r="661">
          <cell r="F661">
            <v>0</v>
          </cell>
        </row>
        <row r="662">
          <cell r="F662">
            <v>0</v>
          </cell>
        </row>
        <row r="663">
          <cell r="F663">
            <v>0</v>
          </cell>
        </row>
        <row r="664">
          <cell r="F664">
            <v>0</v>
          </cell>
        </row>
        <row r="665">
          <cell r="F665">
            <v>0</v>
          </cell>
        </row>
        <row r="666">
          <cell r="F666">
            <v>0</v>
          </cell>
        </row>
        <row r="667">
          <cell r="F667">
            <v>0</v>
          </cell>
        </row>
        <row r="668">
          <cell r="F668">
            <v>0</v>
          </cell>
        </row>
        <row r="669">
          <cell r="F669">
            <v>0</v>
          </cell>
        </row>
        <row r="670">
          <cell r="F670">
            <v>0</v>
          </cell>
        </row>
        <row r="671">
          <cell r="F671">
            <v>0</v>
          </cell>
        </row>
        <row r="672">
          <cell r="F672">
            <v>0</v>
          </cell>
        </row>
        <row r="673">
          <cell r="F673">
            <v>0</v>
          </cell>
        </row>
        <row r="674">
          <cell r="F674">
            <v>0</v>
          </cell>
        </row>
        <row r="675">
          <cell r="F675">
            <v>0</v>
          </cell>
        </row>
        <row r="676">
          <cell r="F676">
            <v>0</v>
          </cell>
        </row>
        <row r="677">
          <cell r="F677">
            <v>0</v>
          </cell>
        </row>
        <row r="678">
          <cell r="F678">
            <v>0</v>
          </cell>
        </row>
        <row r="679">
          <cell r="F679">
            <v>0</v>
          </cell>
        </row>
        <row r="680">
          <cell r="F680">
            <v>0</v>
          </cell>
        </row>
        <row r="681">
          <cell r="F681">
            <v>0</v>
          </cell>
        </row>
        <row r="682">
          <cell r="F682">
            <v>0</v>
          </cell>
        </row>
        <row r="683">
          <cell r="F683">
            <v>0</v>
          </cell>
        </row>
        <row r="684">
          <cell r="F684">
            <v>0</v>
          </cell>
        </row>
        <row r="685">
          <cell r="F685">
            <v>0</v>
          </cell>
        </row>
        <row r="686">
          <cell r="F686">
            <v>0</v>
          </cell>
        </row>
        <row r="687">
          <cell r="F687">
            <v>0</v>
          </cell>
        </row>
        <row r="688">
          <cell r="F688">
            <v>0</v>
          </cell>
        </row>
        <row r="689">
          <cell r="F689">
            <v>0</v>
          </cell>
        </row>
        <row r="690">
          <cell r="F690">
            <v>0</v>
          </cell>
        </row>
        <row r="691">
          <cell r="F691">
            <v>0</v>
          </cell>
        </row>
        <row r="692">
          <cell r="F692">
            <v>0</v>
          </cell>
        </row>
        <row r="693">
          <cell r="F693">
            <v>0</v>
          </cell>
        </row>
        <row r="694">
          <cell r="F694">
            <v>0</v>
          </cell>
        </row>
        <row r="695">
          <cell r="F695">
            <v>0</v>
          </cell>
        </row>
        <row r="696">
          <cell r="F696">
            <v>0</v>
          </cell>
        </row>
        <row r="697">
          <cell r="F697">
            <v>0</v>
          </cell>
        </row>
        <row r="698">
          <cell r="F698">
            <v>0</v>
          </cell>
        </row>
        <row r="699">
          <cell r="F699">
            <v>0</v>
          </cell>
        </row>
        <row r="700">
          <cell r="F700">
            <v>0</v>
          </cell>
        </row>
        <row r="701">
          <cell r="F701">
            <v>0</v>
          </cell>
        </row>
        <row r="702">
          <cell r="F702">
            <v>0</v>
          </cell>
        </row>
        <row r="703">
          <cell r="F703">
            <v>0</v>
          </cell>
        </row>
        <row r="704">
          <cell r="F704">
            <v>0</v>
          </cell>
        </row>
        <row r="705">
          <cell r="F705">
            <v>0</v>
          </cell>
        </row>
        <row r="706">
          <cell r="F706">
            <v>0</v>
          </cell>
        </row>
        <row r="707">
          <cell r="F707">
            <v>0</v>
          </cell>
        </row>
        <row r="708">
          <cell r="F708">
            <v>0</v>
          </cell>
        </row>
        <row r="709">
          <cell r="F709">
            <v>0</v>
          </cell>
        </row>
        <row r="710">
          <cell r="F710">
            <v>0</v>
          </cell>
        </row>
        <row r="711">
          <cell r="F711">
            <v>0</v>
          </cell>
        </row>
        <row r="712">
          <cell r="F712">
            <v>0</v>
          </cell>
        </row>
        <row r="713">
          <cell r="F713">
            <v>0</v>
          </cell>
        </row>
        <row r="714">
          <cell r="F714">
            <v>0</v>
          </cell>
        </row>
        <row r="715">
          <cell r="F715">
            <v>0</v>
          </cell>
        </row>
        <row r="716">
          <cell r="F716">
            <v>0</v>
          </cell>
        </row>
        <row r="717">
          <cell r="F717">
            <v>0</v>
          </cell>
        </row>
        <row r="718">
          <cell r="F718">
            <v>0</v>
          </cell>
        </row>
        <row r="719">
          <cell r="F719">
            <v>0</v>
          </cell>
        </row>
        <row r="720">
          <cell r="F720">
            <v>0</v>
          </cell>
        </row>
        <row r="721">
          <cell r="F721">
            <v>0</v>
          </cell>
        </row>
        <row r="722">
          <cell r="F722">
            <v>0</v>
          </cell>
        </row>
        <row r="723">
          <cell r="F723">
            <v>0</v>
          </cell>
        </row>
        <row r="724">
          <cell r="F724">
            <v>0</v>
          </cell>
        </row>
        <row r="725">
          <cell r="F725">
            <v>0</v>
          </cell>
        </row>
        <row r="726">
          <cell r="F726">
            <v>0</v>
          </cell>
        </row>
        <row r="727">
          <cell r="F727">
            <v>0</v>
          </cell>
        </row>
        <row r="728">
          <cell r="F728">
            <v>0</v>
          </cell>
        </row>
        <row r="729">
          <cell r="F729">
            <v>0</v>
          </cell>
        </row>
        <row r="730">
          <cell r="F730">
            <v>0</v>
          </cell>
        </row>
        <row r="731">
          <cell r="F731">
            <v>0</v>
          </cell>
        </row>
        <row r="732">
          <cell r="F732">
            <v>0</v>
          </cell>
        </row>
        <row r="733">
          <cell r="F733">
            <v>0</v>
          </cell>
        </row>
        <row r="734">
          <cell r="F734">
            <v>0</v>
          </cell>
        </row>
        <row r="735">
          <cell r="F735">
            <v>0</v>
          </cell>
        </row>
        <row r="736">
          <cell r="F736">
            <v>0</v>
          </cell>
        </row>
        <row r="737">
          <cell r="F737">
            <v>0</v>
          </cell>
        </row>
        <row r="738">
          <cell r="F738">
            <v>0</v>
          </cell>
        </row>
        <row r="739">
          <cell r="F739">
            <v>0</v>
          </cell>
        </row>
        <row r="740">
          <cell r="F740">
            <v>0</v>
          </cell>
        </row>
        <row r="741">
          <cell r="F741">
            <v>0</v>
          </cell>
        </row>
        <row r="742">
          <cell r="F742">
            <v>0</v>
          </cell>
        </row>
        <row r="743">
          <cell r="F743">
            <v>0</v>
          </cell>
        </row>
        <row r="744">
          <cell r="F744">
            <v>0</v>
          </cell>
        </row>
        <row r="745">
          <cell r="F745">
            <v>0</v>
          </cell>
        </row>
        <row r="746">
          <cell r="F746">
            <v>0</v>
          </cell>
        </row>
        <row r="747">
          <cell r="F747">
            <v>0</v>
          </cell>
        </row>
        <row r="748">
          <cell r="F748">
            <v>0</v>
          </cell>
        </row>
        <row r="749">
          <cell r="F749">
            <v>0</v>
          </cell>
        </row>
        <row r="750">
          <cell r="F750">
            <v>0</v>
          </cell>
        </row>
        <row r="751">
          <cell r="F751">
            <v>0</v>
          </cell>
        </row>
        <row r="752">
          <cell r="F752">
            <v>0</v>
          </cell>
        </row>
        <row r="753">
          <cell r="F753">
            <v>0</v>
          </cell>
        </row>
        <row r="754">
          <cell r="F754">
            <v>0</v>
          </cell>
        </row>
        <row r="755">
          <cell r="F755">
            <v>0</v>
          </cell>
        </row>
        <row r="756">
          <cell r="F756">
            <v>0</v>
          </cell>
        </row>
        <row r="757">
          <cell r="F757">
            <v>0</v>
          </cell>
        </row>
        <row r="758">
          <cell r="F758">
            <v>0</v>
          </cell>
        </row>
        <row r="759">
          <cell r="F759">
            <v>0</v>
          </cell>
        </row>
        <row r="760">
          <cell r="F760">
            <v>0</v>
          </cell>
        </row>
        <row r="761">
          <cell r="F761">
            <v>0</v>
          </cell>
        </row>
        <row r="762">
          <cell r="F762">
            <v>0</v>
          </cell>
        </row>
        <row r="763">
          <cell r="F763">
            <v>0</v>
          </cell>
        </row>
        <row r="764">
          <cell r="F764">
            <v>0</v>
          </cell>
        </row>
        <row r="765">
          <cell r="F765">
            <v>0</v>
          </cell>
        </row>
        <row r="766">
          <cell r="F766">
            <v>0</v>
          </cell>
        </row>
        <row r="767">
          <cell r="F767">
            <v>0</v>
          </cell>
        </row>
        <row r="768">
          <cell r="F768">
            <v>0</v>
          </cell>
        </row>
        <row r="769">
          <cell r="F769">
            <v>0</v>
          </cell>
        </row>
        <row r="770">
          <cell r="F770">
            <v>0</v>
          </cell>
        </row>
        <row r="771">
          <cell r="F771">
            <v>0</v>
          </cell>
        </row>
        <row r="772">
          <cell r="F772">
            <v>0</v>
          </cell>
        </row>
        <row r="773">
          <cell r="F773">
            <v>0</v>
          </cell>
        </row>
        <row r="774">
          <cell r="F774">
            <v>0</v>
          </cell>
        </row>
        <row r="775">
          <cell r="F775">
            <v>0</v>
          </cell>
        </row>
        <row r="776">
          <cell r="F776">
            <v>0</v>
          </cell>
        </row>
        <row r="777">
          <cell r="F777">
            <v>0</v>
          </cell>
        </row>
        <row r="778">
          <cell r="F778">
            <v>0</v>
          </cell>
        </row>
        <row r="779">
          <cell r="F779">
            <v>0</v>
          </cell>
        </row>
        <row r="780">
          <cell r="F780">
            <v>0</v>
          </cell>
        </row>
        <row r="781">
          <cell r="F781">
            <v>0</v>
          </cell>
        </row>
        <row r="782">
          <cell r="F782">
            <v>0</v>
          </cell>
        </row>
        <row r="783">
          <cell r="F783">
            <v>0</v>
          </cell>
        </row>
        <row r="784">
          <cell r="F784">
            <v>0</v>
          </cell>
        </row>
        <row r="785">
          <cell r="F785">
            <v>0</v>
          </cell>
        </row>
        <row r="786">
          <cell r="F786">
            <v>0</v>
          </cell>
        </row>
        <row r="787">
          <cell r="F787">
            <v>0</v>
          </cell>
        </row>
        <row r="788">
          <cell r="F788">
            <v>0</v>
          </cell>
        </row>
        <row r="789">
          <cell r="F789">
            <v>0</v>
          </cell>
        </row>
        <row r="790">
          <cell r="F790">
            <v>0</v>
          </cell>
        </row>
        <row r="791">
          <cell r="F791">
            <v>0</v>
          </cell>
        </row>
        <row r="792">
          <cell r="F792">
            <v>0</v>
          </cell>
        </row>
        <row r="793">
          <cell r="F793">
            <v>0</v>
          </cell>
        </row>
        <row r="794">
          <cell r="F794">
            <v>0</v>
          </cell>
        </row>
        <row r="795">
          <cell r="F795">
            <v>0</v>
          </cell>
        </row>
        <row r="796">
          <cell r="F796">
            <v>0</v>
          </cell>
        </row>
        <row r="797">
          <cell r="F797">
            <v>0</v>
          </cell>
        </row>
        <row r="798">
          <cell r="F798">
            <v>0</v>
          </cell>
        </row>
        <row r="799">
          <cell r="F799">
            <v>0</v>
          </cell>
        </row>
        <row r="800">
          <cell r="F800">
            <v>0</v>
          </cell>
        </row>
        <row r="801">
          <cell r="F801">
            <v>0</v>
          </cell>
        </row>
        <row r="802">
          <cell r="F802">
            <v>0</v>
          </cell>
        </row>
        <row r="803">
          <cell r="F803">
            <v>0</v>
          </cell>
        </row>
        <row r="804">
          <cell r="F804">
            <v>0</v>
          </cell>
        </row>
        <row r="805">
          <cell r="F805">
            <v>0</v>
          </cell>
        </row>
        <row r="806">
          <cell r="F806">
            <v>0</v>
          </cell>
        </row>
        <row r="807">
          <cell r="F807">
            <v>0</v>
          </cell>
        </row>
        <row r="808">
          <cell r="F808">
            <v>0</v>
          </cell>
        </row>
        <row r="809">
          <cell r="F809">
            <v>0</v>
          </cell>
        </row>
        <row r="810">
          <cell r="F810">
            <v>0</v>
          </cell>
        </row>
        <row r="811">
          <cell r="F811">
            <v>0</v>
          </cell>
        </row>
        <row r="812">
          <cell r="F812">
            <v>0</v>
          </cell>
        </row>
        <row r="813">
          <cell r="F813">
            <v>0</v>
          </cell>
        </row>
        <row r="814">
          <cell r="F814">
            <v>0</v>
          </cell>
        </row>
        <row r="815">
          <cell r="F815">
            <v>0</v>
          </cell>
        </row>
        <row r="816">
          <cell r="F816">
            <v>0</v>
          </cell>
        </row>
        <row r="817">
          <cell r="F817">
            <v>0</v>
          </cell>
        </row>
        <row r="818">
          <cell r="F818">
            <v>0</v>
          </cell>
        </row>
        <row r="819">
          <cell r="F819">
            <v>0</v>
          </cell>
        </row>
        <row r="820">
          <cell r="F820">
            <v>0</v>
          </cell>
        </row>
        <row r="821">
          <cell r="F821">
            <v>0</v>
          </cell>
        </row>
        <row r="822">
          <cell r="F822">
            <v>0</v>
          </cell>
        </row>
        <row r="823">
          <cell r="F823">
            <v>0</v>
          </cell>
        </row>
        <row r="824">
          <cell r="F824">
            <v>0</v>
          </cell>
        </row>
        <row r="825">
          <cell r="F825">
            <v>0</v>
          </cell>
        </row>
        <row r="826">
          <cell r="F826">
            <v>0</v>
          </cell>
        </row>
        <row r="827">
          <cell r="F827">
            <v>0</v>
          </cell>
        </row>
        <row r="828">
          <cell r="F828">
            <v>0</v>
          </cell>
        </row>
        <row r="829">
          <cell r="F829">
            <v>0</v>
          </cell>
        </row>
        <row r="830">
          <cell r="F830">
            <v>0</v>
          </cell>
        </row>
        <row r="831">
          <cell r="F831">
            <v>0</v>
          </cell>
        </row>
        <row r="832">
          <cell r="F832">
            <v>0</v>
          </cell>
        </row>
        <row r="833">
          <cell r="F833">
            <v>0</v>
          </cell>
        </row>
        <row r="834">
          <cell r="F834">
            <v>0</v>
          </cell>
        </row>
        <row r="835">
          <cell r="F835">
            <v>0</v>
          </cell>
        </row>
        <row r="836">
          <cell r="F836">
            <v>0</v>
          </cell>
        </row>
        <row r="837">
          <cell r="F837">
            <v>0</v>
          </cell>
        </row>
        <row r="838">
          <cell r="F838">
            <v>0</v>
          </cell>
        </row>
        <row r="839">
          <cell r="F839">
            <v>0</v>
          </cell>
        </row>
        <row r="840">
          <cell r="F840">
            <v>0</v>
          </cell>
        </row>
        <row r="841">
          <cell r="F841">
            <v>0</v>
          </cell>
        </row>
        <row r="842">
          <cell r="F842">
            <v>0</v>
          </cell>
        </row>
        <row r="843">
          <cell r="F843">
            <v>0</v>
          </cell>
        </row>
        <row r="844">
          <cell r="F844">
            <v>0</v>
          </cell>
        </row>
        <row r="845">
          <cell r="F845">
            <v>0</v>
          </cell>
        </row>
        <row r="846">
          <cell r="F846">
            <v>0</v>
          </cell>
        </row>
        <row r="847">
          <cell r="F847">
            <v>0</v>
          </cell>
        </row>
        <row r="848">
          <cell r="F848">
            <v>0</v>
          </cell>
        </row>
        <row r="849">
          <cell r="F849">
            <v>0</v>
          </cell>
        </row>
        <row r="850">
          <cell r="F850">
            <v>0</v>
          </cell>
        </row>
        <row r="851">
          <cell r="F851">
            <v>0</v>
          </cell>
        </row>
        <row r="852">
          <cell r="F852">
            <v>0</v>
          </cell>
        </row>
        <row r="853">
          <cell r="F853">
            <v>0</v>
          </cell>
        </row>
        <row r="854">
          <cell r="F854">
            <v>0</v>
          </cell>
        </row>
        <row r="855">
          <cell r="F855">
            <v>0</v>
          </cell>
        </row>
        <row r="856">
          <cell r="F856">
            <v>0</v>
          </cell>
        </row>
        <row r="857">
          <cell r="F857">
            <v>0</v>
          </cell>
        </row>
        <row r="858">
          <cell r="F858">
            <v>0</v>
          </cell>
        </row>
        <row r="859">
          <cell r="F859">
            <v>0</v>
          </cell>
        </row>
        <row r="860">
          <cell r="F860">
            <v>0</v>
          </cell>
        </row>
        <row r="861">
          <cell r="F861">
            <v>0</v>
          </cell>
        </row>
        <row r="862">
          <cell r="F862">
            <v>0</v>
          </cell>
        </row>
        <row r="863">
          <cell r="F863">
            <v>0</v>
          </cell>
        </row>
        <row r="864">
          <cell r="F864">
            <v>0</v>
          </cell>
        </row>
        <row r="865">
          <cell r="F865">
            <v>0</v>
          </cell>
        </row>
        <row r="866">
          <cell r="F866">
            <v>0</v>
          </cell>
        </row>
        <row r="867">
          <cell r="F867">
            <v>0</v>
          </cell>
        </row>
        <row r="868">
          <cell r="F868">
            <v>0</v>
          </cell>
        </row>
        <row r="869">
          <cell r="F869">
            <v>0</v>
          </cell>
        </row>
        <row r="870">
          <cell r="F870">
            <v>0</v>
          </cell>
        </row>
        <row r="871">
          <cell r="F871">
            <v>0</v>
          </cell>
        </row>
        <row r="872">
          <cell r="F872">
            <v>0</v>
          </cell>
        </row>
        <row r="873">
          <cell r="F873">
            <v>0</v>
          </cell>
        </row>
        <row r="874">
          <cell r="F874">
            <v>0</v>
          </cell>
        </row>
        <row r="875">
          <cell r="F875">
            <v>0</v>
          </cell>
        </row>
        <row r="876">
          <cell r="F876">
            <v>0</v>
          </cell>
        </row>
        <row r="877">
          <cell r="F877">
            <v>0</v>
          </cell>
        </row>
        <row r="878">
          <cell r="F878">
            <v>0</v>
          </cell>
        </row>
        <row r="879">
          <cell r="F879">
            <v>0</v>
          </cell>
        </row>
        <row r="880">
          <cell r="F880">
            <v>0</v>
          </cell>
        </row>
        <row r="881">
          <cell r="F881">
            <v>0</v>
          </cell>
        </row>
        <row r="882">
          <cell r="F882">
            <v>0</v>
          </cell>
        </row>
        <row r="883">
          <cell r="F883">
            <v>0</v>
          </cell>
        </row>
        <row r="884">
          <cell r="F884">
            <v>0</v>
          </cell>
        </row>
        <row r="885">
          <cell r="F885">
            <v>0</v>
          </cell>
        </row>
        <row r="886">
          <cell r="F886">
            <v>0</v>
          </cell>
        </row>
        <row r="887">
          <cell r="F887">
            <v>0</v>
          </cell>
        </row>
        <row r="888">
          <cell r="F888">
            <v>0</v>
          </cell>
        </row>
        <row r="889">
          <cell r="F889">
            <v>0</v>
          </cell>
        </row>
        <row r="890">
          <cell r="F890">
            <v>0</v>
          </cell>
        </row>
        <row r="891">
          <cell r="F891">
            <v>0</v>
          </cell>
        </row>
        <row r="892">
          <cell r="F892">
            <v>0</v>
          </cell>
        </row>
        <row r="893">
          <cell r="F893">
            <v>0</v>
          </cell>
        </row>
        <row r="894">
          <cell r="F894">
            <v>0</v>
          </cell>
        </row>
        <row r="895">
          <cell r="F895">
            <v>0</v>
          </cell>
        </row>
        <row r="896">
          <cell r="F896">
            <v>0</v>
          </cell>
        </row>
        <row r="897">
          <cell r="F897">
            <v>0</v>
          </cell>
        </row>
        <row r="898">
          <cell r="F898">
            <v>0</v>
          </cell>
        </row>
        <row r="899">
          <cell r="F899">
            <v>0</v>
          </cell>
        </row>
        <row r="900">
          <cell r="F900">
            <v>0</v>
          </cell>
        </row>
        <row r="901">
          <cell r="F901">
            <v>0</v>
          </cell>
        </row>
        <row r="902">
          <cell r="F902">
            <v>0</v>
          </cell>
        </row>
        <row r="903">
          <cell r="F903">
            <v>0</v>
          </cell>
        </row>
        <row r="904">
          <cell r="F904">
            <v>0</v>
          </cell>
        </row>
        <row r="905">
          <cell r="F905">
            <v>0</v>
          </cell>
        </row>
        <row r="906">
          <cell r="F906">
            <v>0</v>
          </cell>
        </row>
        <row r="907">
          <cell r="F907">
            <v>0</v>
          </cell>
        </row>
        <row r="908">
          <cell r="F908">
            <v>0</v>
          </cell>
        </row>
        <row r="909">
          <cell r="F909">
            <v>0</v>
          </cell>
        </row>
        <row r="910">
          <cell r="F910">
            <v>0</v>
          </cell>
        </row>
        <row r="911">
          <cell r="F911">
            <v>0</v>
          </cell>
        </row>
        <row r="912">
          <cell r="F912">
            <v>0</v>
          </cell>
        </row>
        <row r="913">
          <cell r="F913">
            <v>0</v>
          </cell>
        </row>
        <row r="914">
          <cell r="F914">
            <v>0</v>
          </cell>
        </row>
        <row r="915">
          <cell r="F915">
            <v>0</v>
          </cell>
        </row>
        <row r="916">
          <cell r="F916">
            <v>0</v>
          </cell>
        </row>
        <row r="917">
          <cell r="F917">
            <v>0</v>
          </cell>
        </row>
        <row r="918">
          <cell r="F918">
            <v>0</v>
          </cell>
        </row>
        <row r="919">
          <cell r="F919">
            <v>0</v>
          </cell>
        </row>
        <row r="920">
          <cell r="F920">
            <v>0</v>
          </cell>
        </row>
        <row r="921">
          <cell r="F921">
            <v>0</v>
          </cell>
        </row>
        <row r="922">
          <cell r="F922">
            <v>0</v>
          </cell>
        </row>
        <row r="923">
          <cell r="F923">
            <v>0</v>
          </cell>
        </row>
        <row r="924">
          <cell r="F924">
            <v>0</v>
          </cell>
        </row>
        <row r="925">
          <cell r="F925">
            <v>0</v>
          </cell>
        </row>
        <row r="926">
          <cell r="F926">
            <v>0</v>
          </cell>
        </row>
        <row r="927">
          <cell r="F927">
            <v>0</v>
          </cell>
        </row>
        <row r="928">
          <cell r="F928">
            <v>0</v>
          </cell>
        </row>
        <row r="929">
          <cell r="F929">
            <v>0</v>
          </cell>
        </row>
        <row r="930">
          <cell r="F930">
            <v>0</v>
          </cell>
        </row>
        <row r="931">
          <cell r="F931">
            <v>0</v>
          </cell>
        </row>
        <row r="932">
          <cell r="F932">
            <v>0</v>
          </cell>
        </row>
        <row r="933">
          <cell r="F933">
            <v>0</v>
          </cell>
        </row>
        <row r="934">
          <cell r="F934">
            <v>0</v>
          </cell>
        </row>
        <row r="935">
          <cell r="F935">
            <v>0</v>
          </cell>
        </row>
        <row r="936">
          <cell r="F936">
            <v>0</v>
          </cell>
        </row>
        <row r="937">
          <cell r="F937">
            <v>0</v>
          </cell>
        </row>
        <row r="938">
          <cell r="F938">
            <v>0</v>
          </cell>
        </row>
        <row r="939">
          <cell r="F939">
            <v>0</v>
          </cell>
        </row>
        <row r="940">
          <cell r="F940">
            <v>0</v>
          </cell>
        </row>
        <row r="941">
          <cell r="F941">
            <v>0</v>
          </cell>
        </row>
        <row r="942">
          <cell r="F942">
            <v>0</v>
          </cell>
        </row>
        <row r="943">
          <cell r="F943">
            <v>0</v>
          </cell>
        </row>
        <row r="944">
          <cell r="F944">
            <v>0</v>
          </cell>
        </row>
        <row r="945">
          <cell r="F945">
            <v>0</v>
          </cell>
        </row>
        <row r="946">
          <cell r="F946">
            <v>0</v>
          </cell>
        </row>
        <row r="947">
          <cell r="F947">
            <v>0</v>
          </cell>
        </row>
        <row r="948">
          <cell r="F948">
            <v>0</v>
          </cell>
        </row>
        <row r="949">
          <cell r="F949">
            <v>0</v>
          </cell>
        </row>
        <row r="950">
          <cell r="F950">
            <v>0</v>
          </cell>
        </row>
        <row r="951">
          <cell r="F951">
            <v>0</v>
          </cell>
        </row>
        <row r="952">
          <cell r="F952">
            <v>0</v>
          </cell>
        </row>
        <row r="953">
          <cell r="F953">
            <v>0</v>
          </cell>
        </row>
        <row r="954">
          <cell r="F954">
            <v>0</v>
          </cell>
        </row>
        <row r="955">
          <cell r="F955">
            <v>0</v>
          </cell>
        </row>
        <row r="956">
          <cell r="F956">
            <v>0</v>
          </cell>
        </row>
        <row r="957">
          <cell r="F957">
            <v>0</v>
          </cell>
        </row>
        <row r="958">
          <cell r="F958">
            <v>0</v>
          </cell>
        </row>
        <row r="959">
          <cell r="F959">
            <v>0</v>
          </cell>
        </row>
        <row r="960">
          <cell r="F960">
            <v>0</v>
          </cell>
        </row>
        <row r="961">
          <cell r="F961">
            <v>0</v>
          </cell>
        </row>
        <row r="962">
          <cell r="F962">
            <v>0</v>
          </cell>
        </row>
        <row r="963">
          <cell r="F963">
            <v>0</v>
          </cell>
        </row>
        <row r="964">
          <cell r="F964">
            <v>0</v>
          </cell>
        </row>
        <row r="965">
          <cell r="F965">
            <v>0</v>
          </cell>
        </row>
        <row r="966">
          <cell r="F966">
            <v>0</v>
          </cell>
        </row>
        <row r="967">
          <cell r="F967">
            <v>0</v>
          </cell>
        </row>
        <row r="968">
          <cell r="F968">
            <v>0</v>
          </cell>
        </row>
        <row r="969">
          <cell r="F969">
            <v>0</v>
          </cell>
        </row>
        <row r="970">
          <cell r="F970">
            <v>0</v>
          </cell>
        </row>
        <row r="971">
          <cell r="F971">
            <v>0</v>
          </cell>
        </row>
        <row r="972">
          <cell r="F972">
            <v>0</v>
          </cell>
        </row>
        <row r="973">
          <cell r="F973">
            <v>0</v>
          </cell>
        </row>
        <row r="974">
          <cell r="F974">
            <v>0</v>
          </cell>
        </row>
        <row r="975">
          <cell r="F975">
            <v>0</v>
          </cell>
        </row>
        <row r="976">
          <cell r="F976">
            <v>0</v>
          </cell>
        </row>
        <row r="977">
          <cell r="F977">
            <v>0</v>
          </cell>
        </row>
        <row r="978">
          <cell r="F978">
            <v>0</v>
          </cell>
        </row>
        <row r="979">
          <cell r="F979">
            <v>0</v>
          </cell>
        </row>
        <row r="980">
          <cell r="F980">
            <v>0</v>
          </cell>
        </row>
        <row r="981">
          <cell r="F981">
            <v>0</v>
          </cell>
        </row>
        <row r="982">
          <cell r="F982">
            <v>0</v>
          </cell>
        </row>
        <row r="983">
          <cell r="F983">
            <v>0</v>
          </cell>
        </row>
        <row r="984">
          <cell r="F984">
            <v>0</v>
          </cell>
        </row>
        <row r="985">
          <cell r="F985">
            <v>0</v>
          </cell>
        </row>
        <row r="986">
          <cell r="F986">
            <v>0</v>
          </cell>
        </row>
        <row r="987">
          <cell r="F987">
            <v>0</v>
          </cell>
        </row>
        <row r="988">
          <cell r="F988">
            <v>0</v>
          </cell>
        </row>
        <row r="989">
          <cell r="F989">
            <v>0</v>
          </cell>
        </row>
        <row r="990">
          <cell r="F990">
            <v>0</v>
          </cell>
        </row>
        <row r="991">
          <cell r="F991">
            <v>0</v>
          </cell>
        </row>
        <row r="992">
          <cell r="F992">
            <v>0</v>
          </cell>
        </row>
        <row r="993">
          <cell r="F993">
            <v>0</v>
          </cell>
        </row>
        <row r="994">
          <cell r="F994">
            <v>0</v>
          </cell>
        </row>
        <row r="995">
          <cell r="F995">
            <v>0</v>
          </cell>
        </row>
        <row r="996">
          <cell r="F996">
            <v>0</v>
          </cell>
        </row>
        <row r="997">
          <cell r="F997">
            <v>0</v>
          </cell>
        </row>
        <row r="998">
          <cell r="F998">
            <v>0</v>
          </cell>
        </row>
      </sheetData>
      <sheetData sheetId="1">
        <row r="1">
          <cell r="F1" t="str">
            <v>Approved Brokers List</v>
          </cell>
        </row>
        <row r="4">
          <cell r="F4" t="str">
            <v>All</v>
          </cell>
          <cell r="I4">
            <v>39164</v>
          </cell>
        </row>
        <row r="5">
          <cell r="F5" t="str">
            <v>AKD Securities</v>
          </cell>
          <cell r="I5">
            <v>39308</v>
          </cell>
        </row>
        <row r="6">
          <cell r="F6" t="str">
            <v>Al-Falah Securities</v>
          </cell>
          <cell r="I6">
            <v>39203</v>
          </cell>
        </row>
        <row r="7">
          <cell r="F7" t="str">
            <v>Arif Habib Securities</v>
          </cell>
          <cell r="I7">
            <v>39118</v>
          </cell>
        </row>
        <row r="8">
          <cell r="F8" t="str">
            <v>BMA Capital</v>
          </cell>
          <cell r="I8">
            <v>39441</v>
          </cell>
        </row>
        <row r="9">
          <cell r="F9" t="str">
            <v>First Capital Equities</v>
          </cell>
        </row>
        <row r="10">
          <cell r="F10" t="str">
            <v>Foundation Securities</v>
          </cell>
        </row>
        <row r="11">
          <cell r="F11" t="str">
            <v>Global Securities</v>
          </cell>
        </row>
        <row r="12">
          <cell r="F12" t="str">
            <v>Invest &amp; Finance Securities</v>
          </cell>
        </row>
        <row r="13">
          <cell r="F13" t="str">
            <v>Invest Capital</v>
          </cell>
        </row>
        <row r="14">
          <cell r="F14" t="str">
            <v>Invisor Securities</v>
          </cell>
        </row>
        <row r="15">
          <cell r="F15" t="str">
            <v>Jahangir Siddiqui</v>
          </cell>
        </row>
        <row r="16">
          <cell r="F16" t="str">
            <v>KASB Securities</v>
          </cell>
        </row>
        <row r="17">
          <cell r="F17" t="str">
            <v>Live Securities</v>
          </cell>
        </row>
        <row r="18">
          <cell r="F18">
            <v>0</v>
          </cell>
        </row>
        <row r="19">
          <cell r="F19">
            <v>0</v>
          </cell>
        </row>
        <row r="20">
          <cell r="F20">
            <v>0</v>
          </cell>
        </row>
        <row r="21">
          <cell r="F21">
            <v>0</v>
          </cell>
        </row>
        <row r="22">
          <cell r="F22">
            <v>0</v>
          </cell>
        </row>
        <row r="23">
          <cell r="F23">
            <v>0</v>
          </cell>
        </row>
        <row r="24">
          <cell r="F24">
            <v>0</v>
          </cell>
        </row>
        <row r="25">
          <cell r="F25">
            <v>0</v>
          </cell>
        </row>
        <row r="26">
          <cell r="F26">
            <v>0</v>
          </cell>
        </row>
        <row r="27">
          <cell r="F27">
            <v>0</v>
          </cell>
        </row>
        <row r="28">
          <cell r="F28">
            <v>0</v>
          </cell>
        </row>
        <row r="29">
          <cell r="F29">
            <v>0</v>
          </cell>
        </row>
        <row r="30">
          <cell r="F30">
            <v>0</v>
          </cell>
        </row>
        <row r="31">
          <cell r="F31">
            <v>0</v>
          </cell>
        </row>
        <row r="32">
          <cell r="F32">
            <v>0</v>
          </cell>
        </row>
        <row r="33">
          <cell r="F33">
            <v>0</v>
          </cell>
        </row>
        <row r="34">
          <cell r="F34">
            <v>0</v>
          </cell>
        </row>
        <row r="35">
          <cell r="F35">
            <v>0</v>
          </cell>
        </row>
        <row r="36">
          <cell r="F36">
            <v>0</v>
          </cell>
        </row>
        <row r="37">
          <cell r="F37">
            <v>0</v>
          </cell>
        </row>
        <row r="38">
          <cell r="F38">
            <v>0</v>
          </cell>
        </row>
        <row r="39">
          <cell r="F39">
            <v>0</v>
          </cell>
        </row>
        <row r="40">
          <cell r="F40">
            <v>0</v>
          </cell>
        </row>
        <row r="41">
          <cell r="F41">
            <v>0</v>
          </cell>
        </row>
        <row r="42">
          <cell r="F42">
            <v>0</v>
          </cell>
        </row>
        <row r="43">
          <cell r="F43">
            <v>0</v>
          </cell>
        </row>
        <row r="44">
          <cell r="F44">
            <v>0</v>
          </cell>
        </row>
        <row r="45">
          <cell r="F45">
            <v>0</v>
          </cell>
        </row>
        <row r="46">
          <cell r="F46">
            <v>0</v>
          </cell>
        </row>
        <row r="47">
          <cell r="F47">
            <v>0</v>
          </cell>
        </row>
        <row r="48">
          <cell r="F48">
            <v>0</v>
          </cell>
        </row>
        <row r="49">
          <cell r="F49">
            <v>0</v>
          </cell>
        </row>
        <row r="50">
          <cell r="F50">
            <v>0</v>
          </cell>
        </row>
        <row r="51">
          <cell r="F51">
            <v>0</v>
          </cell>
        </row>
        <row r="52">
          <cell r="F52">
            <v>0</v>
          </cell>
        </row>
        <row r="53">
          <cell r="F53">
            <v>0</v>
          </cell>
        </row>
        <row r="54">
          <cell r="F54">
            <v>0</v>
          </cell>
        </row>
        <row r="55">
          <cell r="F55">
            <v>0</v>
          </cell>
        </row>
        <row r="56">
          <cell r="F56">
            <v>0</v>
          </cell>
        </row>
        <row r="57">
          <cell r="F57">
            <v>0</v>
          </cell>
        </row>
        <row r="58">
          <cell r="F58">
            <v>0</v>
          </cell>
        </row>
        <row r="59">
          <cell r="F59">
            <v>0</v>
          </cell>
        </row>
        <row r="60">
          <cell r="F60">
            <v>0</v>
          </cell>
        </row>
        <row r="61">
          <cell r="F61">
            <v>0</v>
          </cell>
        </row>
        <row r="62">
          <cell r="F62">
            <v>0</v>
          </cell>
        </row>
        <row r="63">
          <cell r="F63">
            <v>0</v>
          </cell>
        </row>
        <row r="64">
          <cell r="F64">
            <v>0</v>
          </cell>
        </row>
        <row r="65">
          <cell r="F65">
            <v>0</v>
          </cell>
        </row>
        <row r="66">
          <cell r="F66">
            <v>0</v>
          </cell>
        </row>
        <row r="67">
          <cell r="F67">
            <v>0</v>
          </cell>
        </row>
        <row r="68">
          <cell r="F68">
            <v>0</v>
          </cell>
        </row>
        <row r="69">
          <cell r="F69">
            <v>0</v>
          </cell>
        </row>
        <row r="70">
          <cell r="F70">
            <v>0</v>
          </cell>
        </row>
        <row r="71">
          <cell r="F71">
            <v>0</v>
          </cell>
        </row>
        <row r="72">
          <cell r="F72">
            <v>0</v>
          </cell>
        </row>
        <row r="73">
          <cell r="F73">
            <v>0</v>
          </cell>
        </row>
        <row r="74">
          <cell r="F74">
            <v>0</v>
          </cell>
        </row>
        <row r="75">
          <cell r="F75">
            <v>0</v>
          </cell>
        </row>
        <row r="76">
          <cell r="F76">
            <v>0</v>
          </cell>
        </row>
        <row r="77">
          <cell r="F77">
            <v>0</v>
          </cell>
        </row>
        <row r="78">
          <cell r="F78">
            <v>0</v>
          </cell>
        </row>
        <row r="79">
          <cell r="F79">
            <v>0</v>
          </cell>
        </row>
        <row r="80">
          <cell r="F80">
            <v>0</v>
          </cell>
        </row>
        <row r="81">
          <cell r="F81">
            <v>0</v>
          </cell>
        </row>
        <row r="82">
          <cell r="F82">
            <v>0</v>
          </cell>
        </row>
        <row r="83">
          <cell r="F83">
            <v>0</v>
          </cell>
        </row>
        <row r="84">
          <cell r="F84">
            <v>0</v>
          </cell>
        </row>
        <row r="85">
          <cell r="F85">
            <v>0</v>
          </cell>
        </row>
        <row r="86">
          <cell r="F86">
            <v>0</v>
          </cell>
        </row>
        <row r="87">
          <cell r="F87">
            <v>0</v>
          </cell>
        </row>
        <row r="88">
          <cell r="F88">
            <v>0</v>
          </cell>
        </row>
        <row r="89">
          <cell r="F89">
            <v>0</v>
          </cell>
        </row>
        <row r="90">
          <cell r="F90">
            <v>0</v>
          </cell>
        </row>
        <row r="91">
          <cell r="F91">
            <v>0</v>
          </cell>
        </row>
        <row r="92">
          <cell r="F92">
            <v>0</v>
          </cell>
        </row>
        <row r="93">
          <cell r="F93">
            <v>0</v>
          </cell>
        </row>
        <row r="94">
          <cell r="F94">
            <v>0</v>
          </cell>
        </row>
        <row r="95">
          <cell r="F95">
            <v>0</v>
          </cell>
        </row>
        <row r="96">
          <cell r="F96">
            <v>0</v>
          </cell>
        </row>
        <row r="97">
          <cell r="F97">
            <v>0</v>
          </cell>
        </row>
        <row r="98">
          <cell r="F98">
            <v>0</v>
          </cell>
        </row>
        <row r="99">
          <cell r="F99">
            <v>0</v>
          </cell>
        </row>
        <row r="100">
          <cell r="F100">
            <v>0</v>
          </cell>
        </row>
        <row r="101">
          <cell r="F101">
            <v>0</v>
          </cell>
        </row>
        <row r="102">
          <cell r="F102">
            <v>0</v>
          </cell>
        </row>
        <row r="103">
          <cell r="F103">
            <v>0</v>
          </cell>
        </row>
        <row r="104">
          <cell r="F104">
            <v>0</v>
          </cell>
        </row>
        <row r="105">
          <cell r="F105">
            <v>0</v>
          </cell>
        </row>
        <row r="106">
          <cell r="F106">
            <v>0</v>
          </cell>
        </row>
        <row r="107">
          <cell r="F107">
            <v>0</v>
          </cell>
        </row>
      </sheetData>
      <sheetData sheetId="2">
        <row r="4">
          <cell r="H4" t="str">
            <v>AHSL</v>
          </cell>
        </row>
        <row r="5">
          <cell r="H5" t="str">
            <v>AICL</v>
          </cell>
        </row>
        <row r="6">
          <cell r="H6" t="str">
            <v>ANL</v>
          </cell>
        </row>
        <row r="7">
          <cell r="H7" t="str">
            <v>ATRL</v>
          </cell>
        </row>
        <row r="8">
          <cell r="H8" t="str">
            <v>BAFL</v>
          </cell>
        </row>
        <row r="9">
          <cell r="H9" t="str">
            <v>BAHL</v>
          </cell>
        </row>
        <row r="10">
          <cell r="H10" t="str">
            <v>BOP</v>
          </cell>
        </row>
        <row r="11">
          <cell r="H11" t="str">
            <v>DGKC</v>
          </cell>
        </row>
        <row r="12">
          <cell r="H12" t="str">
            <v>ENGRO</v>
          </cell>
        </row>
        <row r="13">
          <cell r="H13" t="str">
            <v>FABL</v>
          </cell>
        </row>
        <row r="14">
          <cell r="H14" t="str">
            <v>FCCL</v>
          </cell>
        </row>
        <row r="15">
          <cell r="H15" t="str">
            <v>FFBL</v>
          </cell>
        </row>
        <row r="16">
          <cell r="H16" t="str">
            <v>FFC</v>
          </cell>
        </row>
        <row r="17">
          <cell r="H17" t="str">
            <v>HUBC</v>
          </cell>
        </row>
        <row r="18">
          <cell r="H18" t="str">
            <v>KAPCO</v>
          </cell>
        </row>
        <row r="19">
          <cell r="H19" t="str">
            <v>LUCK</v>
          </cell>
        </row>
        <row r="20">
          <cell r="H20" t="str">
            <v>MCB</v>
          </cell>
        </row>
        <row r="21">
          <cell r="H21" t="str">
            <v>NBP</v>
          </cell>
        </row>
        <row r="22">
          <cell r="H22" t="str">
            <v>NML</v>
          </cell>
        </row>
        <row r="23">
          <cell r="H23" t="str">
            <v>OGDC</v>
          </cell>
        </row>
        <row r="24">
          <cell r="H24" t="str">
            <v>PICB</v>
          </cell>
        </row>
        <row r="25">
          <cell r="H25" t="str">
            <v>POL</v>
          </cell>
        </row>
        <row r="26">
          <cell r="H26" t="str">
            <v>PPL</v>
          </cell>
        </row>
        <row r="27">
          <cell r="H27" t="str">
            <v>PSO</v>
          </cell>
        </row>
        <row r="28">
          <cell r="H28" t="str">
            <v>PTC</v>
          </cell>
        </row>
        <row r="29">
          <cell r="H29" t="str">
            <v>SHEL</v>
          </cell>
        </row>
        <row r="30">
          <cell r="H30" t="str">
            <v>SNGP</v>
          </cell>
        </row>
        <row r="31">
          <cell r="H31" t="str">
            <v>SSGC</v>
          </cell>
        </row>
        <row r="32">
          <cell r="H32" t="str">
            <v>UBL</v>
          </cell>
        </row>
        <row r="33">
          <cell r="H33">
            <v>0</v>
          </cell>
        </row>
        <row r="34">
          <cell r="H34">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2">
          <cell r="H62">
            <v>0</v>
          </cell>
        </row>
        <row r="63">
          <cell r="H63">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4">
          <cell r="H114">
            <v>0</v>
          </cell>
        </row>
        <row r="115">
          <cell r="H115">
            <v>0</v>
          </cell>
        </row>
        <row r="116">
          <cell r="H116">
            <v>0</v>
          </cell>
        </row>
        <row r="117">
          <cell r="H117">
            <v>0</v>
          </cell>
        </row>
        <row r="118">
          <cell r="H118">
            <v>0</v>
          </cell>
        </row>
        <row r="119">
          <cell r="H119">
            <v>0</v>
          </cell>
        </row>
        <row r="120">
          <cell r="H120">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2">
          <cell r="H142">
            <v>0</v>
          </cell>
        </row>
        <row r="143">
          <cell r="H143">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0">
          <cell r="H160">
            <v>0</v>
          </cell>
        </row>
        <row r="161">
          <cell r="H161">
            <v>0</v>
          </cell>
        </row>
        <row r="162">
          <cell r="H162">
            <v>0</v>
          </cell>
        </row>
        <row r="163">
          <cell r="H163">
            <v>0</v>
          </cell>
        </row>
        <row r="164">
          <cell r="H164">
            <v>0</v>
          </cell>
        </row>
        <row r="165">
          <cell r="H165">
            <v>0</v>
          </cell>
        </row>
        <row r="166">
          <cell r="H166">
            <v>0</v>
          </cell>
        </row>
        <row r="167">
          <cell r="H167">
            <v>0</v>
          </cell>
        </row>
        <row r="168">
          <cell r="H168">
            <v>0</v>
          </cell>
        </row>
        <row r="169">
          <cell r="H169">
            <v>0</v>
          </cell>
        </row>
        <row r="170">
          <cell r="H170">
            <v>0</v>
          </cell>
        </row>
        <row r="171">
          <cell r="H171">
            <v>0</v>
          </cell>
        </row>
        <row r="172">
          <cell r="H172">
            <v>0</v>
          </cell>
        </row>
        <row r="173">
          <cell r="H173">
            <v>0</v>
          </cell>
        </row>
        <row r="174">
          <cell r="H174">
            <v>0</v>
          </cell>
        </row>
        <row r="175">
          <cell r="H175">
            <v>0</v>
          </cell>
        </row>
        <row r="176">
          <cell r="H176">
            <v>0</v>
          </cell>
        </row>
        <row r="177">
          <cell r="H177">
            <v>0</v>
          </cell>
        </row>
        <row r="178">
          <cell r="H178">
            <v>0</v>
          </cell>
        </row>
        <row r="179">
          <cell r="H179">
            <v>0</v>
          </cell>
        </row>
        <row r="180">
          <cell r="H180">
            <v>0</v>
          </cell>
        </row>
        <row r="181">
          <cell r="H181">
            <v>0</v>
          </cell>
        </row>
        <row r="182">
          <cell r="H182">
            <v>0</v>
          </cell>
        </row>
        <row r="183">
          <cell r="H183">
            <v>0</v>
          </cell>
        </row>
        <row r="184">
          <cell r="H184">
            <v>0</v>
          </cell>
        </row>
        <row r="185">
          <cell r="H185">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7">
          <cell r="H197">
            <v>0</v>
          </cell>
        </row>
        <row r="198">
          <cell r="H198">
            <v>0</v>
          </cell>
        </row>
        <row r="199">
          <cell r="H199">
            <v>0</v>
          </cell>
        </row>
        <row r="200">
          <cell r="H200">
            <v>0</v>
          </cell>
        </row>
        <row r="201">
          <cell r="H201">
            <v>0</v>
          </cell>
        </row>
        <row r="202">
          <cell r="H202">
            <v>0</v>
          </cell>
        </row>
        <row r="203">
          <cell r="H203">
            <v>0</v>
          </cell>
        </row>
        <row r="204">
          <cell r="H204">
            <v>0</v>
          </cell>
        </row>
        <row r="205">
          <cell r="H205">
            <v>0</v>
          </cell>
        </row>
        <row r="206">
          <cell r="H206">
            <v>0</v>
          </cell>
        </row>
        <row r="207">
          <cell r="H207">
            <v>0</v>
          </cell>
        </row>
        <row r="208">
          <cell r="H208">
            <v>0</v>
          </cell>
        </row>
        <row r="209">
          <cell r="H209">
            <v>0</v>
          </cell>
        </row>
        <row r="210">
          <cell r="H210">
            <v>0</v>
          </cell>
        </row>
        <row r="211">
          <cell r="H211">
            <v>0</v>
          </cell>
        </row>
        <row r="212">
          <cell r="H212">
            <v>0</v>
          </cell>
        </row>
        <row r="213">
          <cell r="H213">
            <v>0</v>
          </cell>
        </row>
        <row r="214">
          <cell r="H214">
            <v>0</v>
          </cell>
        </row>
        <row r="215">
          <cell r="H215">
            <v>0</v>
          </cell>
        </row>
        <row r="216">
          <cell r="H216">
            <v>0</v>
          </cell>
        </row>
        <row r="217">
          <cell r="H217">
            <v>0</v>
          </cell>
        </row>
        <row r="218">
          <cell r="H218">
            <v>0</v>
          </cell>
        </row>
        <row r="219">
          <cell r="H219">
            <v>0</v>
          </cell>
        </row>
        <row r="220">
          <cell r="H220">
            <v>0</v>
          </cell>
        </row>
        <row r="221">
          <cell r="H221">
            <v>0</v>
          </cell>
        </row>
        <row r="222">
          <cell r="H222">
            <v>0</v>
          </cell>
        </row>
        <row r="223">
          <cell r="H223">
            <v>0</v>
          </cell>
        </row>
        <row r="224">
          <cell r="H224">
            <v>0</v>
          </cell>
        </row>
        <row r="225">
          <cell r="H225">
            <v>0</v>
          </cell>
        </row>
        <row r="226">
          <cell r="H226">
            <v>0</v>
          </cell>
        </row>
        <row r="227">
          <cell r="H227">
            <v>0</v>
          </cell>
        </row>
        <row r="228">
          <cell r="H228">
            <v>0</v>
          </cell>
        </row>
        <row r="229">
          <cell r="H229">
            <v>0</v>
          </cell>
        </row>
        <row r="230">
          <cell r="H230">
            <v>0</v>
          </cell>
        </row>
        <row r="231">
          <cell r="H231">
            <v>0</v>
          </cell>
        </row>
        <row r="232">
          <cell r="H232">
            <v>0</v>
          </cell>
        </row>
        <row r="233">
          <cell r="H233">
            <v>0</v>
          </cell>
        </row>
        <row r="234">
          <cell r="H234">
            <v>0</v>
          </cell>
        </row>
        <row r="235">
          <cell r="H235">
            <v>0</v>
          </cell>
        </row>
        <row r="236">
          <cell r="H236">
            <v>0</v>
          </cell>
        </row>
        <row r="237">
          <cell r="H237">
            <v>0</v>
          </cell>
        </row>
        <row r="238">
          <cell r="H238">
            <v>0</v>
          </cell>
        </row>
        <row r="239">
          <cell r="H239">
            <v>0</v>
          </cell>
        </row>
        <row r="240">
          <cell r="H240">
            <v>0</v>
          </cell>
        </row>
        <row r="241">
          <cell r="H241">
            <v>0</v>
          </cell>
        </row>
        <row r="242">
          <cell r="H242">
            <v>0</v>
          </cell>
        </row>
        <row r="243">
          <cell r="H243">
            <v>0</v>
          </cell>
        </row>
        <row r="244">
          <cell r="H244">
            <v>0</v>
          </cell>
        </row>
        <row r="245">
          <cell r="H245">
            <v>0</v>
          </cell>
        </row>
        <row r="246">
          <cell r="H246">
            <v>0</v>
          </cell>
        </row>
        <row r="247">
          <cell r="H247">
            <v>0</v>
          </cell>
        </row>
        <row r="248">
          <cell r="H248">
            <v>0</v>
          </cell>
        </row>
        <row r="249">
          <cell r="H249">
            <v>0</v>
          </cell>
        </row>
        <row r="250">
          <cell r="H250">
            <v>0</v>
          </cell>
        </row>
        <row r="251">
          <cell r="H251">
            <v>0</v>
          </cell>
        </row>
        <row r="252">
          <cell r="H252">
            <v>0</v>
          </cell>
        </row>
        <row r="253">
          <cell r="H253">
            <v>0</v>
          </cell>
        </row>
        <row r="254">
          <cell r="H254">
            <v>0</v>
          </cell>
        </row>
        <row r="255">
          <cell r="H255">
            <v>0</v>
          </cell>
        </row>
        <row r="256">
          <cell r="H256">
            <v>0</v>
          </cell>
        </row>
        <row r="257">
          <cell r="H257">
            <v>0</v>
          </cell>
        </row>
        <row r="258">
          <cell r="H258">
            <v>0</v>
          </cell>
        </row>
        <row r="259">
          <cell r="H259">
            <v>0</v>
          </cell>
        </row>
        <row r="260">
          <cell r="H260">
            <v>0</v>
          </cell>
        </row>
        <row r="261">
          <cell r="H261">
            <v>0</v>
          </cell>
        </row>
        <row r="262">
          <cell r="H262">
            <v>0</v>
          </cell>
        </row>
        <row r="263">
          <cell r="H263">
            <v>0</v>
          </cell>
        </row>
        <row r="264">
          <cell r="H264">
            <v>0</v>
          </cell>
        </row>
        <row r="265">
          <cell r="H265">
            <v>0</v>
          </cell>
        </row>
        <row r="266">
          <cell r="H266">
            <v>0</v>
          </cell>
        </row>
        <row r="267">
          <cell r="H267">
            <v>0</v>
          </cell>
        </row>
        <row r="268">
          <cell r="H268">
            <v>0</v>
          </cell>
        </row>
        <row r="269">
          <cell r="H269">
            <v>0</v>
          </cell>
        </row>
        <row r="270">
          <cell r="H270">
            <v>0</v>
          </cell>
        </row>
        <row r="271">
          <cell r="H271">
            <v>0</v>
          </cell>
        </row>
        <row r="272">
          <cell r="H272">
            <v>0</v>
          </cell>
        </row>
        <row r="273">
          <cell r="H273">
            <v>0</v>
          </cell>
        </row>
        <row r="274">
          <cell r="H274">
            <v>0</v>
          </cell>
        </row>
        <row r="275">
          <cell r="H275">
            <v>0</v>
          </cell>
        </row>
        <row r="276">
          <cell r="H276">
            <v>0</v>
          </cell>
        </row>
        <row r="277">
          <cell r="H277">
            <v>0</v>
          </cell>
        </row>
        <row r="278">
          <cell r="H278">
            <v>0</v>
          </cell>
        </row>
        <row r="279">
          <cell r="H279">
            <v>0</v>
          </cell>
        </row>
        <row r="280">
          <cell r="H280">
            <v>0</v>
          </cell>
        </row>
        <row r="281">
          <cell r="H281">
            <v>0</v>
          </cell>
        </row>
        <row r="282">
          <cell r="H282">
            <v>0</v>
          </cell>
        </row>
        <row r="283">
          <cell r="H283">
            <v>0</v>
          </cell>
        </row>
        <row r="284">
          <cell r="H284">
            <v>0</v>
          </cell>
        </row>
        <row r="285">
          <cell r="H285">
            <v>0</v>
          </cell>
        </row>
        <row r="286">
          <cell r="H286">
            <v>0</v>
          </cell>
        </row>
        <row r="287">
          <cell r="H287">
            <v>0</v>
          </cell>
        </row>
        <row r="288">
          <cell r="H288">
            <v>0</v>
          </cell>
        </row>
        <row r="289">
          <cell r="H289">
            <v>0</v>
          </cell>
        </row>
        <row r="290">
          <cell r="H290">
            <v>0</v>
          </cell>
        </row>
        <row r="291">
          <cell r="H291">
            <v>0</v>
          </cell>
        </row>
        <row r="292">
          <cell r="H292">
            <v>0</v>
          </cell>
        </row>
        <row r="293">
          <cell r="H293">
            <v>0</v>
          </cell>
        </row>
        <row r="294">
          <cell r="H294">
            <v>0</v>
          </cell>
        </row>
        <row r="295">
          <cell r="H295">
            <v>0</v>
          </cell>
        </row>
        <row r="296">
          <cell r="H296">
            <v>0</v>
          </cell>
        </row>
        <row r="297">
          <cell r="H297">
            <v>0</v>
          </cell>
        </row>
        <row r="298">
          <cell r="H298">
            <v>0</v>
          </cell>
        </row>
        <row r="299">
          <cell r="H299">
            <v>0</v>
          </cell>
        </row>
        <row r="300">
          <cell r="H300">
            <v>0</v>
          </cell>
        </row>
        <row r="301">
          <cell r="H301">
            <v>0</v>
          </cell>
        </row>
        <row r="302">
          <cell r="H302">
            <v>0</v>
          </cell>
        </row>
        <row r="303">
          <cell r="H303">
            <v>0</v>
          </cell>
        </row>
        <row r="304">
          <cell r="H304">
            <v>0</v>
          </cell>
        </row>
        <row r="305">
          <cell r="H305">
            <v>0</v>
          </cell>
        </row>
        <row r="306">
          <cell r="H306">
            <v>0</v>
          </cell>
        </row>
        <row r="307">
          <cell r="H307">
            <v>0</v>
          </cell>
        </row>
        <row r="308">
          <cell r="H308">
            <v>0</v>
          </cell>
        </row>
        <row r="309">
          <cell r="H309">
            <v>0</v>
          </cell>
        </row>
        <row r="310">
          <cell r="H310">
            <v>0</v>
          </cell>
        </row>
        <row r="311">
          <cell r="H311">
            <v>0</v>
          </cell>
        </row>
        <row r="312">
          <cell r="H312">
            <v>0</v>
          </cell>
        </row>
        <row r="313">
          <cell r="H313">
            <v>0</v>
          </cell>
        </row>
        <row r="314">
          <cell r="H314">
            <v>0</v>
          </cell>
        </row>
        <row r="315">
          <cell r="H315">
            <v>0</v>
          </cell>
        </row>
        <row r="316">
          <cell r="H316">
            <v>0</v>
          </cell>
        </row>
        <row r="317">
          <cell r="H317">
            <v>0</v>
          </cell>
        </row>
        <row r="318">
          <cell r="H318">
            <v>0</v>
          </cell>
        </row>
        <row r="319">
          <cell r="H319">
            <v>0</v>
          </cell>
        </row>
        <row r="320">
          <cell r="H320">
            <v>0</v>
          </cell>
        </row>
        <row r="321">
          <cell r="H321">
            <v>0</v>
          </cell>
        </row>
        <row r="322">
          <cell r="H322">
            <v>0</v>
          </cell>
        </row>
        <row r="323">
          <cell r="H323">
            <v>0</v>
          </cell>
        </row>
        <row r="324">
          <cell r="H324">
            <v>0</v>
          </cell>
        </row>
        <row r="325">
          <cell r="H325">
            <v>0</v>
          </cell>
        </row>
        <row r="326">
          <cell r="H326">
            <v>0</v>
          </cell>
        </row>
        <row r="327">
          <cell r="H327">
            <v>0</v>
          </cell>
        </row>
        <row r="328">
          <cell r="H328">
            <v>0</v>
          </cell>
        </row>
        <row r="329">
          <cell r="H329">
            <v>0</v>
          </cell>
        </row>
        <row r="330">
          <cell r="H330">
            <v>0</v>
          </cell>
        </row>
        <row r="331">
          <cell r="H331">
            <v>0</v>
          </cell>
        </row>
        <row r="332">
          <cell r="H332">
            <v>0</v>
          </cell>
        </row>
        <row r="333">
          <cell r="H333">
            <v>0</v>
          </cell>
        </row>
        <row r="334">
          <cell r="H334">
            <v>0</v>
          </cell>
        </row>
        <row r="335">
          <cell r="H335">
            <v>0</v>
          </cell>
        </row>
        <row r="336">
          <cell r="H336">
            <v>0</v>
          </cell>
        </row>
        <row r="337">
          <cell r="H337">
            <v>0</v>
          </cell>
        </row>
        <row r="338">
          <cell r="H338">
            <v>0</v>
          </cell>
        </row>
        <row r="339">
          <cell r="H339">
            <v>0</v>
          </cell>
        </row>
        <row r="340">
          <cell r="H340">
            <v>0</v>
          </cell>
        </row>
        <row r="341">
          <cell r="H341">
            <v>0</v>
          </cell>
        </row>
        <row r="342">
          <cell r="H342">
            <v>0</v>
          </cell>
        </row>
        <row r="343">
          <cell r="H343">
            <v>0</v>
          </cell>
        </row>
        <row r="344">
          <cell r="H344">
            <v>0</v>
          </cell>
        </row>
        <row r="345">
          <cell r="H345">
            <v>0</v>
          </cell>
        </row>
        <row r="346">
          <cell r="H346">
            <v>0</v>
          </cell>
        </row>
        <row r="347">
          <cell r="H347">
            <v>0</v>
          </cell>
        </row>
        <row r="348">
          <cell r="H348">
            <v>0</v>
          </cell>
        </row>
        <row r="349">
          <cell r="H349">
            <v>0</v>
          </cell>
        </row>
        <row r="350">
          <cell r="H350">
            <v>0</v>
          </cell>
        </row>
        <row r="351">
          <cell r="H351">
            <v>0</v>
          </cell>
        </row>
        <row r="352">
          <cell r="H352">
            <v>0</v>
          </cell>
        </row>
        <row r="353">
          <cell r="H353">
            <v>0</v>
          </cell>
        </row>
        <row r="354">
          <cell r="H354">
            <v>0</v>
          </cell>
        </row>
        <row r="355">
          <cell r="H355">
            <v>0</v>
          </cell>
        </row>
        <row r="356">
          <cell r="H356">
            <v>0</v>
          </cell>
        </row>
        <row r="357">
          <cell r="H357">
            <v>0</v>
          </cell>
        </row>
        <row r="358">
          <cell r="H358">
            <v>0</v>
          </cell>
        </row>
        <row r="359">
          <cell r="H359">
            <v>0</v>
          </cell>
        </row>
        <row r="360">
          <cell r="H360">
            <v>0</v>
          </cell>
        </row>
        <row r="361">
          <cell r="H361">
            <v>0</v>
          </cell>
        </row>
        <row r="362">
          <cell r="H362">
            <v>0</v>
          </cell>
        </row>
        <row r="363">
          <cell r="H363">
            <v>0</v>
          </cell>
        </row>
        <row r="364">
          <cell r="H364">
            <v>0</v>
          </cell>
        </row>
        <row r="365">
          <cell r="H365">
            <v>0</v>
          </cell>
        </row>
        <row r="366">
          <cell r="H366">
            <v>0</v>
          </cell>
        </row>
        <row r="367">
          <cell r="H367">
            <v>0</v>
          </cell>
        </row>
        <row r="368">
          <cell r="H368">
            <v>0</v>
          </cell>
        </row>
        <row r="369">
          <cell r="H369">
            <v>0</v>
          </cell>
        </row>
        <row r="370">
          <cell r="H370">
            <v>0</v>
          </cell>
        </row>
        <row r="371">
          <cell r="H371">
            <v>0</v>
          </cell>
        </row>
        <row r="372">
          <cell r="H372">
            <v>0</v>
          </cell>
        </row>
        <row r="373">
          <cell r="H373">
            <v>0</v>
          </cell>
        </row>
        <row r="374">
          <cell r="H374">
            <v>0</v>
          </cell>
        </row>
        <row r="375">
          <cell r="H375">
            <v>0</v>
          </cell>
        </row>
        <row r="376">
          <cell r="H376">
            <v>0</v>
          </cell>
        </row>
        <row r="377">
          <cell r="H377">
            <v>0</v>
          </cell>
        </row>
        <row r="378">
          <cell r="H378">
            <v>0</v>
          </cell>
        </row>
        <row r="379">
          <cell r="H379">
            <v>0</v>
          </cell>
        </row>
        <row r="380">
          <cell r="H380">
            <v>0</v>
          </cell>
        </row>
        <row r="381">
          <cell r="H381">
            <v>0</v>
          </cell>
        </row>
        <row r="382">
          <cell r="H382">
            <v>0</v>
          </cell>
        </row>
        <row r="383">
          <cell r="H383">
            <v>0</v>
          </cell>
        </row>
        <row r="384">
          <cell r="H384">
            <v>0</v>
          </cell>
        </row>
        <row r="385">
          <cell r="H385">
            <v>0</v>
          </cell>
        </row>
        <row r="386">
          <cell r="H386">
            <v>0</v>
          </cell>
        </row>
        <row r="387">
          <cell r="H387">
            <v>0</v>
          </cell>
        </row>
        <row r="388">
          <cell r="H388">
            <v>0</v>
          </cell>
        </row>
        <row r="389">
          <cell r="H389">
            <v>0</v>
          </cell>
        </row>
        <row r="390">
          <cell r="H390">
            <v>0</v>
          </cell>
        </row>
        <row r="391">
          <cell r="H391">
            <v>0</v>
          </cell>
        </row>
        <row r="392">
          <cell r="H392">
            <v>0</v>
          </cell>
        </row>
        <row r="393">
          <cell r="H393">
            <v>0</v>
          </cell>
        </row>
        <row r="394">
          <cell r="H394">
            <v>0</v>
          </cell>
        </row>
        <row r="395">
          <cell r="H395">
            <v>0</v>
          </cell>
        </row>
        <row r="396">
          <cell r="H396">
            <v>0</v>
          </cell>
        </row>
        <row r="397">
          <cell r="H397">
            <v>0</v>
          </cell>
        </row>
        <row r="398">
          <cell r="H398">
            <v>0</v>
          </cell>
        </row>
        <row r="399">
          <cell r="H399">
            <v>0</v>
          </cell>
        </row>
        <row r="400">
          <cell r="H400">
            <v>0</v>
          </cell>
        </row>
        <row r="401">
          <cell r="H401">
            <v>0</v>
          </cell>
        </row>
        <row r="402">
          <cell r="H402">
            <v>0</v>
          </cell>
        </row>
        <row r="403">
          <cell r="H403">
            <v>0</v>
          </cell>
        </row>
        <row r="404">
          <cell r="H404">
            <v>0</v>
          </cell>
        </row>
        <row r="405">
          <cell r="H405">
            <v>0</v>
          </cell>
        </row>
        <row r="406">
          <cell r="H406">
            <v>0</v>
          </cell>
        </row>
        <row r="407">
          <cell r="H407">
            <v>0</v>
          </cell>
        </row>
        <row r="408">
          <cell r="H408">
            <v>0</v>
          </cell>
        </row>
        <row r="409">
          <cell r="H409">
            <v>0</v>
          </cell>
        </row>
        <row r="410">
          <cell r="H410">
            <v>0</v>
          </cell>
        </row>
        <row r="411">
          <cell r="H411">
            <v>0</v>
          </cell>
        </row>
        <row r="412">
          <cell r="H412">
            <v>0</v>
          </cell>
        </row>
        <row r="413">
          <cell r="H413">
            <v>0</v>
          </cell>
        </row>
        <row r="414">
          <cell r="H414">
            <v>0</v>
          </cell>
        </row>
        <row r="415">
          <cell r="H415">
            <v>0</v>
          </cell>
        </row>
        <row r="416">
          <cell r="H416">
            <v>0</v>
          </cell>
        </row>
        <row r="417">
          <cell r="H417">
            <v>0</v>
          </cell>
        </row>
        <row r="418">
          <cell r="H418">
            <v>0</v>
          </cell>
        </row>
        <row r="419">
          <cell r="H419">
            <v>0</v>
          </cell>
        </row>
        <row r="420">
          <cell r="H420">
            <v>0</v>
          </cell>
        </row>
        <row r="421">
          <cell r="H421">
            <v>0</v>
          </cell>
        </row>
        <row r="422">
          <cell r="H422">
            <v>0</v>
          </cell>
        </row>
        <row r="423">
          <cell r="H423">
            <v>0</v>
          </cell>
        </row>
        <row r="424">
          <cell r="H424">
            <v>0</v>
          </cell>
        </row>
        <row r="425">
          <cell r="H425">
            <v>0</v>
          </cell>
        </row>
        <row r="426">
          <cell r="H426">
            <v>0</v>
          </cell>
        </row>
        <row r="427">
          <cell r="H427">
            <v>0</v>
          </cell>
        </row>
        <row r="428">
          <cell r="H428">
            <v>0</v>
          </cell>
        </row>
        <row r="429">
          <cell r="H429">
            <v>0</v>
          </cell>
        </row>
        <row r="430">
          <cell r="H430">
            <v>0</v>
          </cell>
        </row>
        <row r="431">
          <cell r="H431">
            <v>0</v>
          </cell>
        </row>
        <row r="432">
          <cell r="H432">
            <v>0</v>
          </cell>
        </row>
        <row r="433">
          <cell r="H433">
            <v>0</v>
          </cell>
        </row>
        <row r="434">
          <cell r="H434">
            <v>0</v>
          </cell>
        </row>
        <row r="435">
          <cell r="H435">
            <v>0</v>
          </cell>
        </row>
        <row r="436">
          <cell r="H436">
            <v>0</v>
          </cell>
        </row>
        <row r="437">
          <cell r="H437">
            <v>0</v>
          </cell>
        </row>
        <row r="438">
          <cell r="H438">
            <v>0</v>
          </cell>
        </row>
        <row r="439">
          <cell r="H439">
            <v>0</v>
          </cell>
        </row>
        <row r="440">
          <cell r="H440">
            <v>0</v>
          </cell>
        </row>
        <row r="441">
          <cell r="H441">
            <v>0</v>
          </cell>
        </row>
        <row r="442">
          <cell r="H442">
            <v>0</v>
          </cell>
        </row>
        <row r="443">
          <cell r="H443">
            <v>0</v>
          </cell>
        </row>
        <row r="444">
          <cell r="H444">
            <v>0</v>
          </cell>
        </row>
        <row r="445">
          <cell r="H445">
            <v>0</v>
          </cell>
        </row>
        <row r="446">
          <cell r="H446">
            <v>0</v>
          </cell>
        </row>
        <row r="447">
          <cell r="H447">
            <v>0</v>
          </cell>
        </row>
        <row r="448">
          <cell r="H448">
            <v>0</v>
          </cell>
        </row>
        <row r="449">
          <cell r="H449">
            <v>0</v>
          </cell>
        </row>
        <row r="450">
          <cell r="H450">
            <v>0</v>
          </cell>
        </row>
        <row r="451">
          <cell r="H451">
            <v>0</v>
          </cell>
        </row>
        <row r="452">
          <cell r="H452">
            <v>0</v>
          </cell>
        </row>
        <row r="453">
          <cell r="H453">
            <v>0</v>
          </cell>
        </row>
        <row r="454">
          <cell r="H454">
            <v>0</v>
          </cell>
        </row>
        <row r="455">
          <cell r="H455">
            <v>0</v>
          </cell>
        </row>
        <row r="456">
          <cell r="H456">
            <v>0</v>
          </cell>
        </row>
        <row r="457">
          <cell r="H457">
            <v>0</v>
          </cell>
        </row>
        <row r="458">
          <cell r="H458">
            <v>0</v>
          </cell>
        </row>
        <row r="459">
          <cell r="H459">
            <v>0</v>
          </cell>
        </row>
        <row r="460">
          <cell r="H460">
            <v>0</v>
          </cell>
        </row>
        <row r="461">
          <cell r="H461">
            <v>0</v>
          </cell>
        </row>
        <row r="462">
          <cell r="H462">
            <v>0</v>
          </cell>
        </row>
        <row r="463">
          <cell r="H463">
            <v>0</v>
          </cell>
        </row>
        <row r="464">
          <cell r="H464">
            <v>0</v>
          </cell>
        </row>
        <row r="465">
          <cell r="H465">
            <v>0</v>
          </cell>
        </row>
        <row r="466">
          <cell r="H466">
            <v>0</v>
          </cell>
        </row>
        <row r="467">
          <cell r="H467">
            <v>0</v>
          </cell>
        </row>
        <row r="468">
          <cell r="H468">
            <v>0</v>
          </cell>
        </row>
        <row r="469">
          <cell r="H469">
            <v>0</v>
          </cell>
        </row>
        <row r="470">
          <cell r="H470">
            <v>0</v>
          </cell>
        </row>
        <row r="471">
          <cell r="H471">
            <v>0</v>
          </cell>
        </row>
        <row r="472">
          <cell r="H472">
            <v>0</v>
          </cell>
        </row>
        <row r="473">
          <cell r="H473">
            <v>0</v>
          </cell>
        </row>
        <row r="474">
          <cell r="H474">
            <v>0</v>
          </cell>
        </row>
        <row r="475">
          <cell r="H475">
            <v>0</v>
          </cell>
        </row>
        <row r="476">
          <cell r="H476">
            <v>0</v>
          </cell>
        </row>
        <row r="477">
          <cell r="H477">
            <v>0</v>
          </cell>
        </row>
        <row r="478">
          <cell r="H478">
            <v>0</v>
          </cell>
        </row>
        <row r="479">
          <cell r="H479">
            <v>0</v>
          </cell>
        </row>
        <row r="480">
          <cell r="H480">
            <v>0</v>
          </cell>
        </row>
        <row r="481">
          <cell r="H481">
            <v>0</v>
          </cell>
        </row>
        <row r="482">
          <cell r="H482">
            <v>0</v>
          </cell>
        </row>
        <row r="483">
          <cell r="H483">
            <v>0</v>
          </cell>
        </row>
        <row r="484">
          <cell r="H484">
            <v>0</v>
          </cell>
        </row>
        <row r="485">
          <cell r="H485">
            <v>0</v>
          </cell>
        </row>
        <row r="486">
          <cell r="H486">
            <v>0</v>
          </cell>
        </row>
        <row r="487">
          <cell r="H487">
            <v>0</v>
          </cell>
        </row>
        <row r="488">
          <cell r="H488">
            <v>0</v>
          </cell>
        </row>
        <row r="489">
          <cell r="H489">
            <v>0</v>
          </cell>
        </row>
        <row r="490">
          <cell r="H490">
            <v>0</v>
          </cell>
        </row>
        <row r="491">
          <cell r="H491">
            <v>0</v>
          </cell>
        </row>
        <row r="492">
          <cell r="H492">
            <v>0</v>
          </cell>
        </row>
        <row r="493">
          <cell r="H493">
            <v>0</v>
          </cell>
        </row>
        <row r="494">
          <cell r="H494">
            <v>0</v>
          </cell>
        </row>
        <row r="495">
          <cell r="H495">
            <v>0</v>
          </cell>
        </row>
        <row r="496">
          <cell r="H496">
            <v>0</v>
          </cell>
        </row>
        <row r="497">
          <cell r="H497">
            <v>0</v>
          </cell>
        </row>
        <row r="498">
          <cell r="H498">
            <v>0</v>
          </cell>
        </row>
        <row r="499">
          <cell r="H499">
            <v>0</v>
          </cell>
        </row>
        <row r="500">
          <cell r="H500">
            <v>0</v>
          </cell>
        </row>
      </sheetData>
      <sheetData sheetId="3"/>
      <sheetData sheetId="4">
        <row r="1">
          <cell r="A1" t="str">
            <v>PURCHASE (PLACEMENT)</v>
          </cell>
        </row>
        <row r="2">
          <cell r="A2" t="str">
            <v>Purchase ID</v>
          </cell>
          <cell r="C2" t="str">
            <v>Symbols</v>
          </cell>
          <cell r="D2" t="str">
            <v>Status</v>
          </cell>
          <cell r="E2" t="str">
            <v>Trade Date</v>
          </cell>
          <cell r="F2" t="str">
            <v>Trade Settlement Date</v>
          </cell>
          <cell r="G2" t="str">
            <v>Quantity</v>
          </cell>
          <cell r="H2" t="str">
            <v>Rate</v>
          </cell>
          <cell r="I2" t="str">
            <v>Broker</v>
          </cell>
          <cell r="J2" t="str">
            <v>Amount</v>
          </cell>
          <cell r="K2" t="str">
            <v>CFS Rate</v>
          </cell>
          <cell r="L2" t="str">
            <v>Un-Released Quantity</v>
          </cell>
          <cell r="M2" t="str">
            <v>Per Day Rate</v>
          </cell>
          <cell r="N2" t="str">
            <v>Per Day Rate</v>
          </cell>
          <cell r="O2" t="str">
            <v>Days</v>
          </cell>
          <cell r="S2" t="str">
            <v>Unreleased Scrip</v>
          </cell>
          <cell r="T2" t="str">
            <v>Unreleased Broker</v>
          </cell>
        </row>
        <row r="3">
          <cell r="N3">
            <v>0.03</v>
          </cell>
        </row>
        <row r="4">
          <cell r="A4" t="str">
            <v>Pur-OGDC-1000</v>
          </cell>
          <cell r="B4">
            <v>1000</v>
          </cell>
          <cell r="C4" t="str">
            <v>OGDC</v>
          </cell>
          <cell r="D4" t="str">
            <v>O/S</v>
          </cell>
          <cell r="E4">
            <v>39589</v>
          </cell>
          <cell r="F4">
            <v>39591</v>
          </cell>
          <cell r="G4">
            <v>375000</v>
          </cell>
          <cell r="H4">
            <v>132.25</v>
          </cell>
          <cell r="I4" t="str">
            <v>Invest &amp; Finance Securities</v>
          </cell>
          <cell r="J4">
            <v>49593750</v>
          </cell>
          <cell r="K4">
            <v>0.14760000000000001</v>
          </cell>
          <cell r="L4">
            <v>375000</v>
          </cell>
          <cell r="M4">
            <v>5.3499999999999999E-2</v>
          </cell>
          <cell r="N4">
            <v>1.6000000000000001E-3</v>
          </cell>
          <cell r="O4">
            <v>-1</v>
          </cell>
          <cell r="S4">
            <v>0</v>
          </cell>
          <cell r="T4">
            <v>0</v>
          </cell>
        </row>
        <row r="5">
          <cell r="A5" t="str">
            <v>Pur-PPL-1001</v>
          </cell>
          <cell r="B5">
            <v>1001</v>
          </cell>
          <cell r="C5" t="str">
            <v>PPL</v>
          </cell>
          <cell r="D5" t="str">
            <v>O/S</v>
          </cell>
          <cell r="E5">
            <v>39589</v>
          </cell>
          <cell r="F5">
            <v>39591</v>
          </cell>
          <cell r="G5">
            <v>180000</v>
          </cell>
          <cell r="H5">
            <v>270.5</v>
          </cell>
          <cell r="I5" t="str">
            <v>Invest &amp; Finance Securities</v>
          </cell>
          <cell r="J5">
            <v>48690000</v>
          </cell>
          <cell r="K5">
            <v>0.14369999999999999</v>
          </cell>
          <cell r="L5">
            <v>180000</v>
          </cell>
          <cell r="M5">
            <v>0.1065</v>
          </cell>
          <cell r="N5">
            <v>3.2000000000000002E-3</v>
          </cell>
          <cell r="O5">
            <v>-1</v>
          </cell>
          <cell r="S5">
            <v>0</v>
          </cell>
          <cell r="T5">
            <v>0</v>
          </cell>
        </row>
        <row r="6">
          <cell r="A6">
            <v>0</v>
          </cell>
          <cell r="B6">
            <v>1002</v>
          </cell>
          <cell r="D6">
            <v>0</v>
          </cell>
          <cell r="F6">
            <v>0</v>
          </cell>
          <cell r="J6">
            <v>0</v>
          </cell>
          <cell r="L6">
            <v>0</v>
          </cell>
          <cell r="M6">
            <v>0</v>
          </cell>
          <cell r="N6">
            <v>0</v>
          </cell>
          <cell r="O6">
            <v>0</v>
          </cell>
          <cell r="S6">
            <v>0</v>
          </cell>
          <cell r="T6">
            <v>0</v>
          </cell>
        </row>
        <row r="7">
          <cell r="A7">
            <v>0</v>
          </cell>
          <cell r="B7">
            <v>1003</v>
          </cell>
          <cell r="D7">
            <v>0</v>
          </cell>
          <cell r="F7">
            <v>0</v>
          </cell>
          <cell r="J7">
            <v>0</v>
          </cell>
          <cell r="L7">
            <v>0</v>
          </cell>
          <cell r="M7">
            <v>0</v>
          </cell>
          <cell r="N7">
            <v>0</v>
          </cell>
          <cell r="O7">
            <v>0</v>
          </cell>
          <cell r="S7">
            <v>0</v>
          </cell>
          <cell r="T7">
            <v>0</v>
          </cell>
        </row>
        <row r="8">
          <cell r="A8">
            <v>0</v>
          </cell>
          <cell r="B8">
            <v>1004</v>
          </cell>
          <cell r="D8">
            <v>0</v>
          </cell>
          <cell r="F8">
            <v>0</v>
          </cell>
          <cell r="J8">
            <v>0</v>
          </cell>
          <cell r="L8">
            <v>0</v>
          </cell>
          <cell r="M8">
            <v>0</v>
          </cell>
          <cell r="N8">
            <v>0</v>
          </cell>
          <cell r="O8">
            <v>0</v>
          </cell>
          <cell r="S8">
            <v>0</v>
          </cell>
          <cell r="T8">
            <v>0</v>
          </cell>
        </row>
        <row r="9">
          <cell r="A9">
            <v>0</v>
          </cell>
          <cell r="B9">
            <v>1005</v>
          </cell>
          <cell r="D9">
            <v>0</v>
          </cell>
          <cell r="F9">
            <v>0</v>
          </cell>
          <cell r="J9">
            <v>0</v>
          </cell>
          <cell r="L9">
            <v>0</v>
          </cell>
          <cell r="M9">
            <v>0</v>
          </cell>
          <cell r="N9">
            <v>0</v>
          </cell>
          <cell r="O9">
            <v>0</v>
          </cell>
          <cell r="S9">
            <v>0</v>
          </cell>
          <cell r="T9">
            <v>0</v>
          </cell>
        </row>
        <row r="10">
          <cell r="A10">
            <v>0</v>
          </cell>
          <cell r="B10">
            <v>1006</v>
          </cell>
          <cell r="D10">
            <v>0</v>
          </cell>
          <cell r="F10">
            <v>0</v>
          </cell>
          <cell r="J10">
            <v>0</v>
          </cell>
          <cell r="L10">
            <v>0</v>
          </cell>
          <cell r="M10">
            <v>0</v>
          </cell>
          <cell r="N10">
            <v>0</v>
          </cell>
          <cell r="O10">
            <v>0</v>
          </cell>
          <cell r="S10">
            <v>0</v>
          </cell>
          <cell r="T10">
            <v>0</v>
          </cell>
        </row>
        <row r="11">
          <cell r="A11">
            <v>0</v>
          </cell>
          <cell r="B11">
            <v>1007</v>
          </cell>
          <cell r="D11">
            <v>0</v>
          </cell>
          <cell r="F11">
            <v>0</v>
          </cell>
          <cell r="J11">
            <v>0</v>
          </cell>
          <cell r="L11">
            <v>0</v>
          </cell>
          <cell r="M11">
            <v>0</v>
          </cell>
          <cell r="N11">
            <v>0</v>
          </cell>
          <cell r="O11">
            <v>0</v>
          </cell>
          <cell r="S11">
            <v>0</v>
          </cell>
          <cell r="T11">
            <v>0</v>
          </cell>
        </row>
        <row r="12">
          <cell r="A12">
            <v>0</v>
          </cell>
          <cell r="B12">
            <v>1008</v>
          </cell>
          <cell r="D12">
            <v>0</v>
          </cell>
          <cell r="F12">
            <v>0</v>
          </cell>
          <cell r="J12">
            <v>0</v>
          </cell>
          <cell r="L12">
            <v>0</v>
          </cell>
          <cell r="M12">
            <v>0</v>
          </cell>
          <cell r="N12">
            <v>0</v>
          </cell>
          <cell r="O12">
            <v>0</v>
          </cell>
          <cell r="S12">
            <v>0</v>
          </cell>
          <cell r="T12">
            <v>0</v>
          </cell>
        </row>
        <row r="13">
          <cell r="A13">
            <v>0</v>
          </cell>
          <cell r="B13">
            <v>1009</v>
          </cell>
          <cell r="D13">
            <v>0</v>
          </cell>
          <cell r="F13">
            <v>0</v>
          </cell>
          <cell r="J13">
            <v>0</v>
          </cell>
          <cell r="L13">
            <v>0</v>
          </cell>
          <cell r="M13">
            <v>0</v>
          </cell>
          <cell r="N13">
            <v>0</v>
          </cell>
          <cell r="O13">
            <v>0</v>
          </cell>
          <cell r="S13">
            <v>0</v>
          </cell>
          <cell r="T13">
            <v>0</v>
          </cell>
        </row>
        <row r="14">
          <cell r="A14">
            <v>0</v>
          </cell>
          <cell r="B14">
            <v>1010</v>
          </cell>
          <cell r="D14">
            <v>0</v>
          </cell>
          <cell r="F14">
            <v>0</v>
          </cell>
          <cell r="J14">
            <v>0</v>
          </cell>
          <cell r="L14">
            <v>0</v>
          </cell>
          <cell r="M14">
            <v>0</v>
          </cell>
          <cell r="N14">
            <v>0</v>
          </cell>
          <cell r="O14">
            <v>0</v>
          </cell>
          <cell r="S14">
            <v>0</v>
          </cell>
          <cell r="T14">
            <v>0</v>
          </cell>
        </row>
        <row r="15">
          <cell r="A15">
            <v>0</v>
          </cell>
          <cell r="B15">
            <v>1011</v>
          </cell>
          <cell r="D15">
            <v>0</v>
          </cell>
          <cell r="F15">
            <v>0</v>
          </cell>
          <cell r="J15">
            <v>0</v>
          </cell>
          <cell r="L15">
            <v>0</v>
          </cell>
          <cell r="M15">
            <v>0</v>
          </cell>
          <cell r="N15">
            <v>0</v>
          </cell>
          <cell r="O15">
            <v>0</v>
          </cell>
          <cell r="S15">
            <v>0</v>
          </cell>
          <cell r="T15">
            <v>0</v>
          </cell>
        </row>
        <row r="16">
          <cell r="A16">
            <v>0</v>
          </cell>
          <cell r="B16">
            <v>1012</v>
          </cell>
          <cell r="D16">
            <v>0</v>
          </cell>
          <cell r="F16">
            <v>0</v>
          </cell>
          <cell r="J16">
            <v>0</v>
          </cell>
          <cell r="L16">
            <v>0</v>
          </cell>
          <cell r="M16">
            <v>0</v>
          </cell>
          <cell r="N16">
            <v>0</v>
          </cell>
          <cell r="O16">
            <v>0</v>
          </cell>
          <cell r="S16">
            <v>0</v>
          </cell>
          <cell r="T16">
            <v>0</v>
          </cell>
        </row>
        <row r="17">
          <cell r="A17">
            <v>0</v>
          </cell>
          <cell r="B17">
            <v>1013</v>
          </cell>
          <cell r="D17">
            <v>0</v>
          </cell>
          <cell r="F17">
            <v>0</v>
          </cell>
          <cell r="J17">
            <v>0</v>
          </cell>
          <cell r="L17">
            <v>0</v>
          </cell>
          <cell r="M17">
            <v>0</v>
          </cell>
          <cell r="N17">
            <v>0</v>
          </cell>
          <cell r="O17">
            <v>0</v>
          </cell>
          <cell r="S17">
            <v>0</v>
          </cell>
          <cell r="T17">
            <v>0</v>
          </cell>
        </row>
        <row r="18">
          <cell r="A18">
            <v>0</v>
          </cell>
          <cell r="B18">
            <v>1014</v>
          </cell>
          <cell r="D18">
            <v>0</v>
          </cell>
          <cell r="F18">
            <v>0</v>
          </cell>
          <cell r="J18">
            <v>0</v>
          </cell>
          <cell r="L18">
            <v>0</v>
          </cell>
          <cell r="M18">
            <v>0</v>
          </cell>
          <cell r="N18">
            <v>0</v>
          </cell>
          <cell r="O18">
            <v>0</v>
          </cell>
          <cell r="S18">
            <v>0</v>
          </cell>
          <cell r="T18">
            <v>0</v>
          </cell>
        </row>
        <row r="19">
          <cell r="A19">
            <v>0</v>
          </cell>
          <cell r="B19">
            <v>1015</v>
          </cell>
          <cell r="D19">
            <v>0</v>
          </cell>
          <cell r="F19">
            <v>0</v>
          </cell>
          <cell r="J19">
            <v>0</v>
          </cell>
          <cell r="L19">
            <v>0</v>
          </cell>
          <cell r="M19">
            <v>0</v>
          </cell>
          <cell r="N19">
            <v>0</v>
          </cell>
          <cell r="O19">
            <v>0</v>
          </cell>
          <cell r="S19">
            <v>0</v>
          </cell>
          <cell r="T19">
            <v>0</v>
          </cell>
        </row>
        <row r="20">
          <cell r="A20">
            <v>0</v>
          </cell>
          <cell r="B20">
            <v>1016</v>
          </cell>
          <cell r="D20">
            <v>0</v>
          </cell>
          <cell r="F20">
            <v>0</v>
          </cell>
          <cell r="J20">
            <v>0</v>
          </cell>
          <cell r="L20">
            <v>0</v>
          </cell>
          <cell r="M20">
            <v>0</v>
          </cell>
          <cell r="N20">
            <v>0</v>
          </cell>
          <cell r="O20">
            <v>0</v>
          </cell>
          <cell r="S20">
            <v>0</v>
          </cell>
          <cell r="T20">
            <v>0</v>
          </cell>
        </row>
        <row r="21">
          <cell r="A21">
            <v>0</v>
          </cell>
          <cell r="B21">
            <v>1017</v>
          </cell>
          <cell r="D21">
            <v>0</v>
          </cell>
          <cell r="F21">
            <v>0</v>
          </cell>
          <cell r="J21">
            <v>0</v>
          </cell>
          <cell r="L21">
            <v>0</v>
          </cell>
          <cell r="M21">
            <v>0</v>
          </cell>
          <cell r="N21">
            <v>0</v>
          </cell>
          <cell r="O21">
            <v>0</v>
          </cell>
          <cell r="S21">
            <v>0</v>
          </cell>
          <cell r="T21">
            <v>0</v>
          </cell>
        </row>
        <row r="22">
          <cell r="A22">
            <v>0</v>
          </cell>
          <cell r="B22">
            <v>1018</v>
          </cell>
          <cell r="D22">
            <v>0</v>
          </cell>
          <cell r="F22">
            <v>0</v>
          </cell>
          <cell r="J22">
            <v>0</v>
          </cell>
          <cell r="L22">
            <v>0</v>
          </cell>
          <cell r="M22">
            <v>0</v>
          </cell>
          <cell r="N22">
            <v>0</v>
          </cell>
          <cell r="O22">
            <v>0</v>
          </cell>
          <cell r="S22">
            <v>0</v>
          </cell>
          <cell r="T22">
            <v>0</v>
          </cell>
        </row>
        <row r="23">
          <cell r="A23">
            <v>0</v>
          </cell>
          <cell r="B23">
            <v>1019</v>
          </cell>
          <cell r="D23">
            <v>0</v>
          </cell>
          <cell r="F23">
            <v>0</v>
          </cell>
          <cell r="J23">
            <v>0</v>
          </cell>
          <cell r="L23">
            <v>0</v>
          </cell>
          <cell r="M23">
            <v>0</v>
          </cell>
          <cell r="N23">
            <v>0</v>
          </cell>
          <cell r="O23">
            <v>0</v>
          </cell>
          <cell r="S23">
            <v>0</v>
          </cell>
          <cell r="T23">
            <v>0</v>
          </cell>
        </row>
        <row r="24">
          <cell r="A24">
            <v>0</v>
          </cell>
          <cell r="B24">
            <v>1020</v>
          </cell>
          <cell r="D24">
            <v>0</v>
          </cell>
          <cell r="F24">
            <v>0</v>
          </cell>
          <cell r="J24">
            <v>0</v>
          </cell>
          <cell r="L24">
            <v>0</v>
          </cell>
          <cell r="M24">
            <v>0</v>
          </cell>
          <cell r="N24">
            <v>0</v>
          </cell>
          <cell r="O24">
            <v>0</v>
          </cell>
          <cell r="S24">
            <v>0</v>
          </cell>
          <cell r="T24">
            <v>0</v>
          </cell>
        </row>
        <row r="25">
          <cell r="A25">
            <v>0</v>
          </cell>
          <cell r="B25">
            <v>1021</v>
          </cell>
          <cell r="D25">
            <v>0</v>
          </cell>
          <cell r="F25">
            <v>0</v>
          </cell>
          <cell r="J25">
            <v>0</v>
          </cell>
          <cell r="L25">
            <v>0</v>
          </cell>
          <cell r="M25">
            <v>0</v>
          </cell>
          <cell r="N25">
            <v>0</v>
          </cell>
          <cell r="O25">
            <v>0</v>
          </cell>
          <cell r="S25">
            <v>0</v>
          </cell>
          <cell r="T25">
            <v>0</v>
          </cell>
        </row>
        <row r="26">
          <cell r="A26">
            <v>0</v>
          </cell>
          <cell r="B26">
            <v>1022</v>
          </cell>
          <cell r="D26">
            <v>0</v>
          </cell>
          <cell r="F26">
            <v>0</v>
          </cell>
          <cell r="J26">
            <v>0</v>
          </cell>
          <cell r="L26">
            <v>0</v>
          </cell>
          <cell r="M26">
            <v>0</v>
          </cell>
          <cell r="N26">
            <v>0</v>
          </cell>
          <cell r="O26">
            <v>0</v>
          </cell>
          <cell r="S26">
            <v>0</v>
          </cell>
          <cell r="T26">
            <v>0</v>
          </cell>
        </row>
        <row r="27">
          <cell r="A27">
            <v>0</v>
          </cell>
          <cell r="B27">
            <v>1023</v>
          </cell>
          <cell r="D27">
            <v>0</v>
          </cell>
          <cell r="F27">
            <v>0</v>
          </cell>
          <cell r="J27">
            <v>0</v>
          </cell>
          <cell r="L27">
            <v>0</v>
          </cell>
          <cell r="M27">
            <v>0</v>
          </cell>
          <cell r="N27">
            <v>0</v>
          </cell>
          <cell r="O27">
            <v>0</v>
          </cell>
          <cell r="S27">
            <v>0</v>
          </cell>
          <cell r="T27">
            <v>0</v>
          </cell>
        </row>
        <row r="28">
          <cell r="A28">
            <v>0</v>
          </cell>
          <cell r="B28">
            <v>1024</v>
          </cell>
          <cell r="D28">
            <v>0</v>
          </cell>
          <cell r="F28">
            <v>0</v>
          </cell>
          <cell r="J28">
            <v>0</v>
          </cell>
          <cell r="L28">
            <v>0</v>
          </cell>
          <cell r="M28">
            <v>0</v>
          </cell>
          <cell r="N28">
            <v>0</v>
          </cell>
          <cell r="O28">
            <v>0</v>
          </cell>
          <cell r="S28">
            <v>0</v>
          </cell>
          <cell r="T28">
            <v>0</v>
          </cell>
        </row>
        <row r="29">
          <cell r="A29">
            <v>0</v>
          </cell>
          <cell r="B29">
            <v>1025</v>
          </cell>
          <cell r="D29">
            <v>0</v>
          </cell>
          <cell r="F29">
            <v>0</v>
          </cell>
          <cell r="J29">
            <v>0</v>
          </cell>
          <cell r="L29">
            <v>0</v>
          </cell>
          <cell r="M29">
            <v>0</v>
          </cell>
          <cell r="N29">
            <v>0</v>
          </cell>
          <cell r="O29">
            <v>0</v>
          </cell>
          <cell r="S29">
            <v>0</v>
          </cell>
          <cell r="T29">
            <v>0</v>
          </cell>
        </row>
        <row r="30">
          <cell r="A30">
            <v>0</v>
          </cell>
          <cell r="B30">
            <v>1026</v>
          </cell>
          <cell r="D30">
            <v>0</v>
          </cell>
          <cell r="F30">
            <v>0</v>
          </cell>
          <cell r="J30">
            <v>0</v>
          </cell>
          <cell r="L30">
            <v>0</v>
          </cell>
          <cell r="M30">
            <v>0</v>
          </cell>
          <cell r="N30">
            <v>0</v>
          </cell>
          <cell r="O30">
            <v>0</v>
          </cell>
          <cell r="S30">
            <v>0</v>
          </cell>
          <cell r="T30">
            <v>0</v>
          </cell>
        </row>
        <row r="31">
          <cell r="A31">
            <v>0</v>
          </cell>
          <cell r="B31">
            <v>1027</v>
          </cell>
          <cell r="D31">
            <v>0</v>
          </cell>
          <cell r="F31">
            <v>0</v>
          </cell>
          <cell r="J31">
            <v>0</v>
          </cell>
          <cell r="L31">
            <v>0</v>
          </cell>
          <cell r="M31">
            <v>0</v>
          </cell>
          <cell r="N31">
            <v>0</v>
          </cell>
          <cell r="O31">
            <v>0</v>
          </cell>
          <cell r="S31">
            <v>0</v>
          </cell>
          <cell r="T31">
            <v>0</v>
          </cell>
        </row>
        <row r="32">
          <cell r="A32">
            <v>0</v>
          </cell>
          <cell r="B32">
            <v>1028</v>
          </cell>
          <cell r="D32">
            <v>0</v>
          </cell>
          <cell r="F32">
            <v>0</v>
          </cell>
          <cell r="J32">
            <v>0</v>
          </cell>
          <cell r="L32">
            <v>0</v>
          </cell>
          <cell r="M32">
            <v>0</v>
          </cell>
          <cell r="N32">
            <v>0</v>
          </cell>
          <cell r="O32">
            <v>0</v>
          </cell>
          <cell r="S32">
            <v>0</v>
          </cell>
          <cell r="T32">
            <v>0</v>
          </cell>
        </row>
        <row r="33">
          <cell r="A33">
            <v>0</v>
          </cell>
          <cell r="B33">
            <v>1029</v>
          </cell>
          <cell r="D33">
            <v>0</v>
          </cell>
          <cell r="F33">
            <v>0</v>
          </cell>
          <cell r="J33">
            <v>0</v>
          </cell>
          <cell r="L33">
            <v>0</v>
          </cell>
          <cell r="M33">
            <v>0</v>
          </cell>
          <cell r="N33">
            <v>0</v>
          </cell>
          <cell r="O33">
            <v>0</v>
          </cell>
          <cell r="S33">
            <v>0</v>
          </cell>
          <cell r="T33">
            <v>0</v>
          </cell>
        </row>
        <row r="34">
          <cell r="A34">
            <v>0</v>
          </cell>
          <cell r="B34">
            <v>1030</v>
          </cell>
          <cell r="D34">
            <v>0</v>
          </cell>
          <cell r="F34">
            <v>0</v>
          </cell>
          <cell r="J34">
            <v>0</v>
          </cell>
          <cell r="L34">
            <v>0</v>
          </cell>
          <cell r="M34">
            <v>0</v>
          </cell>
          <cell r="N34">
            <v>0</v>
          </cell>
          <cell r="O34">
            <v>0</v>
          </cell>
          <cell r="S34">
            <v>0</v>
          </cell>
          <cell r="T34">
            <v>0</v>
          </cell>
        </row>
        <row r="35">
          <cell r="A35">
            <v>0</v>
          </cell>
          <cell r="B35">
            <v>1031</v>
          </cell>
          <cell r="D35">
            <v>0</v>
          </cell>
          <cell r="F35">
            <v>0</v>
          </cell>
          <cell r="J35">
            <v>0</v>
          </cell>
          <cell r="L35">
            <v>0</v>
          </cell>
          <cell r="M35">
            <v>0</v>
          </cell>
          <cell r="N35">
            <v>0</v>
          </cell>
          <cell r="O35">
            <v>0</v>
          </cell>
          <cell r="S35">
            <v>0</v>
          </cell>
          <cell r="T35">
            <v>0</v>
          </cell>
        </row>
        <row r="36">
          <cell r="A36">
            <v>0</v>
          </cell>
          <cell r="B36">
            <v>1032</v>
          </cell>
          <cell r="D36">
            <v>0</v>
          </cell>
          <cell r="F36">
            <v>0</v>
          </cell>
          <cell r="J36">
            <v>0</v>
          </cell>
          <cell r="L36">
            <v>0</v>
          </cell>
          <cell r="M36">
            <v>0</v>
          </cell>
          <cell r="N36">
            <v>0</v>
          </cell>
          <cell r="O36">
            <v>0</v>
          </cell>
          <cell r="S36">
            <v>0</v>
          </cell>
          <cell r="T36">
            <v>0</v>
          </cell>
        </row>
        <row r="37">
          <cell r="A37">
            <v>0</v>
          </cell>
          <cell r="B37">
            <v>1033</v>
          </cell>
          <cell r="D37">
            <v>0</v>
          </cell>
          <cell r="F37">
            <v>0</v>
          </cell>
          <cell r="J37">
            <v>0</v>
          </cell>
          <cell r="L37">
            <v>0</v>
          </cell>
          <cell r="M37">
            <v>0</v>
          </cell>
          <cell r="N37">
            <v>0</v>
          </cell>
          <cell r="O37">
            <v>0</v>
          </cell>
          <cell r="S37">
            <v>0</v>
          </cell>
          <cell r="T37">
            <v>0</v>
          </cell>
        </row>
        <row r="38">
          <cell r="A38">
            <v>0</v>
          </cell>
          <cell r="B38">
            <v>1034</v>
          </cell>
          <cell r="D38">
            <v>0</v>
          </cell>
          <cell r="F38">
            <v>0</v>
          </cell>
          <cell r="J38">
            <v>0</v>
          </cell>
          <cell r="L38">
            <v>0</v>
          </cell>
          <cell r="M38">
            <v>0</v>
          </cell>
          <cell r="N38">
            <v>0</v>
          </cell>
          <cell r="O38">
            <v>0</v>
          </cell>
          <cell r="S38">
            <v>0</v>
          </cell>
          <cell r="T38">
            <v>0</v>
          </cell>
        </row>
        <row r="39">
          <cell r="A39">
            <v>0</v>
          </cell>
          <cell r="B39">
            <v>1035</v>
          </cell>
          <cell r="D39">
            <v>0</v>
          </cell>
          <cell r="F39">
            <v>0</v>
          </cell>
          <cell r="J39">
            <v>0</v>
          </cell>
          <cell r="L39">
            <v>0</v>
          </cell>
          <cell r="M39">
            <v>0</v>
          </cell>
          <cell r="N39">
            <v>0</v>
          </cell>
          <cell r="O39">
            <v>0</v>
          </cell>
          <cell r="S39">
            <v>0</v>
          </cell>
          <cell r="T39">
            <v>0</v>
          </cell>
        </row>
        <row r="40">
          <cell r="A40">
            <v>0</v>
          </cell>
          <cell r="B40">
            <v>1036</v>
          </cell>
          <cell r="D40">
            <v>0</v>
          </cell>
          <cell r="F40">
            <v>0</v>
          </cell>
          <cell r="J40">
            <v>0</v>
          </cell>
          <cell r="L40">
            <v>0</v>
          </cell>
          <cell r="M40">
            <v>0</v>
          </cell>
          <cell r="N40">
            <v>0</v>
          </cell>
          <cell r="O40">
            <v>0</v>
          </cell>
          <cell r="S40">
            <v>0</v>
          </cell>
          <cell r="T40">
            <v>0</v>
          </cell>
        </row>
        <row r="41">
          <cell r="A41">
            <v>0</v>
          </cell>
          <cell r="B41">
            <v>1037</v>
          </cell>
          <cell r="D41">
            <v>0</v>
          </cell>
          <cell r="F41">
            <v>0</v>
          </cell>
          <cell r="J41">
            <v>0</v>
          </cell>
          <cell r="L41">
            <v>0</v>
          </cell>
          <cell r="M41">
            <v>0</v>
          </cell>
          <cell r="N41">
            <v>0</v>
          </cell>
          <cell r="O41">
            <v>0</v>
          </cell>
          <cell r="S41">
            <v>0</v>
          </cell>
          <cell r="T41">
            <v>0</v>
          </cell>
        </row>
        <row r="42">
          <cell r="A42">
            <v>0</v>
          </cell>
          <cell r="B42">
            <v>1038</v>
          </cell>
          <cell r="D42">
            <v>0</v>
          </cell>
          <cell r="F42">
            <v>0</v>
          </cell>
          <cell r="J42">
            <v>0</v>
          </cell>
          <cell r="L42">
            <v>0</v>
          </cell>
          <cell r="M42">
            <v>0</v>
          </cell>
          <cell r="N42">
            <v>0</v>
          </cell>
          <cell r="O42">
            <v>0</v>
          </cell>
          <cell r="S42">
            <v>0</v>
          </cell>
          <cell r="T42">
            <v>0</v>
          </cell>
        </row>
        <row r="43">
          <cell r="A43">
            <v>0</v>
          </cell>
          <cell r="B43">
            <v>1039</v>
          </cell>
          <cell r="D43">
            <v>0</v>
          </cell>
          <cell r="F43">
            <v>0</v>
          </cell>
          <cell r="J43">
            <v>0</v>
          </cell>
          <cell r="L43">
            <v>0</v>
          </cell>
          <cell r="M43">
            <v>0</v>
          </cell>
          <cell r="N43">
            <v>0</v>
          </cell>
          <cell r="O43">
            <v>0</v>
          </cell>
          <cell r="S43">
            <v>0</v>
          </cell>
          <cell r="T43">
            <v>0</v>
          </cell>
        </row>
        <row r="44">
          <cell r="A44">
            <v>0</v>
          </cell>
          <cell r="B44">
            <v>1040</v>
          </cell>
          <cell r="D44">
            <v>0</v>
          </cell>
          <cell r="F44">
            <v>0</v>
          </cell>
          <cell r="J44">
            <v>0</v>
          </cell>
          <cell r="L44">
            <v>0</v>
          </cell>
          <cell r="M44">
            <v>0</v>
          </cell>
          <cell r="N44">
            <v>0</v>
          </cell>
          <cell r="O44">
            <v>0</v>
          </cell>
          <cell r="S44">
            <v>0</v>
          </cell>
          <cell r="T44">
            <v>0</v>
          </cell>
        </row>
        <row r="45">
          <cell r="A45">
            <v>0</v>
          </cell>
          <cell r="B45">
            <v>1041</v>
          </cell>
          <cell r="D45">
            <v>0</v>
          </cell>
          <cell r="F45">
            <v>0</v>
          </cell>
          <cell r="J45">
            <v>0</v>
          </cell>
          <cell r="L45">
            <v>0</v>
          </cell>
          <cell r="M45">
            <v>0</v>
          </cell>
          <cell r="N45">
            <v>0</v>
          </cell>
          <cell r="O45">
            <v>0</v>
          </cell>
          <cell r="S45">
            <v>0</v>
          </cell>
          <cell r="T45">
            <v>0</v>
          </cell>
        </row>
        <row r="46">
          <cell r="A46">
            <v>0</v>
          </cell>
          <cell r="B46">
            <v>1042</v>
          </cell>
          <cell r="D46">
            <v>0</v>
          </cell>
          <cell r="F46">
            <v>0</v>
          </cell>
          <cell r="J46">
            <v>0</v>
          </cell>
          <cell r="L46">
            <v>0</v>
          </cell>
          <cell r="M46">
            <v>0</v>
          </cell>
          <cell r="N46">
            <v>0</v>
          </cell>
          <cell r="O46">
            <v>0</v>
          </cell>
          <cell r="S46">
            <v>0</v>
          </cell>
          <cell r="T46">
            <v>0</v>
          </cell>
        </row>
        <row r="47">
          <cell r="A47">
            <v>0</v>
          </cell>
          <cell r="B47">
            <v>1043</v>
          </cell>
          <cell r="D47">
            <v>0</v>
          </cell>
          <cell r="F47">
            <v>0</v>
          </cell>
          <cell r="J47">
            <v>0</v>
          </cell>
          <cell r="L47">
            <v>0</v>
          </cell>
          <cell r="M47">
            <v>0</v>
          </cell>
          <cell r="N47">
            <v>0</v>
          </cell>
          <cell r="O47">
            <v>0</v>
          </cell>
          <cell r="S47">
            <v>0</v>
          </cell>
          <cell r="T47">
            <v>0</v>
          </cell>
        </row>
        <row r="48">
          <cell r="A48">
            <v>0</v>
          </cell>
          <cell r="B48">
            <v>1044</v>
          </cell>
          <cell r="D48">
            <v>0</v>
          </cell>
          <cell r="F48">
            <v>0</v>
          </cell>
          <cell r="J48">
            <v>0</v>
          </cell>
          <cell r="L48">
            <v>0</v>
          </cell>
          <cell r="M48">
            <v>0</v>
          </cell>
          <cell r="N48">
            <v>0</v>
          </cell>
          <cell r="O48">
            <v>0</v>
          </cell>
          <cell r="S48">
            <v>0</v>
          </cell>
          <cell r="T48">
            <v>0</v>
          </cell>
        </row>
        <row r="49">
          <cell r="A49">
            <v>0</v>
          </cell>
          <cell r="B49">
            <v>1045</v>
          </cell>
          <cell r="D49">
            <v>0</v>
          </cell>
          <cell r="F49">
            <v>0</v>
          </cell>
          <cell r="J49">
            <v>0</v>
          </cell>
          <cell r="L49">
            <v>0</v>
          </cell>
          <cell r="M49">
            <v>0</v>
          </cell>
          <cell r="N49">
            <v>0</v>
          </cell>
          <cell r="O49">
            <v>0</v>
          </cell>
          <cell r="S49">
            <v>0</v>
          </cell>
          <cell r="T49">
            <v>0</v>
          </cell>
        </row>
        <row r="50">
          <cell r="A50">
            <v>0</v>
          </cell>
          <cell r="B50">
            <v>1046</v>
          </cell>
          <cell r="D50">
            <v>0</v>
          </cell>
          <cell r="F50">
            <v>0</v>
          </cell>
          <cell r="J50">
            <v>0</v>
          </cell>
          <cell r="L50">
            <v>0</v>
          </cell>
          <cell r="M50">
            <v>0</v>
          </cell>
          <cell r="N50">
            <v>0</v>
          </cell>
          <cell r="O50">
            <v>0</v>
          </cell>
          <cell r="S50">
            <v>0</v>
          </cell>
          <cell r="T50">
            <v>0</v>
          </cell>
        </row>
        <row r="51">
          <cell r="A51">
            <v>0</v>
          </cell>
          <cell r="B51">
            <v>1047</v>
          </cell>
          <cell r="D51">
            <v>0</v>
          </cell>
          <cell r="F51">
            <v>0</v>
          </cell>
          <cell r="J51">
            <v>0</v>
          </cell>
          <cell r="L51">
            <v>0</v>
          </cell>
          <cell r="M51">
            <v>0</v>
          </cell>
          <cell r="N51">
            <v>0</v>
          </cell>
          <cell r="O51">
            <v>0</v>
          </cell>
          <cell r="S51">
            <v>0</v>
          </cell>
          <cell r="T51">
            <v>0</v>
          </cell>
        </row>
        <row r="52">
          <cell r="A52">
            <v>0</v>
          </cell>
          <cell r="B52">
            <v>1048</v>
          </cell>
          <cell r="D52">
            <v>0</v>
          </cell>
          <cell r="F52">
            <v>0</v>
          </cell>
          <cell r="J52">
            <v>0</v>
          </cell>
          <cell r="L52">
            <v>0</v>
          </cell>
          <cell r="M52">
            <v>0</v>
          </cell>
          <cell r="N52">
            <v>0</v>
          </cell>
          <cell r="O52">
            <v>0</v>
          </cell>
          <cell r="S52">
            <v>0</v>
          </cell>
          <cell r="T52">
            <v>0</v>
          </cell>
        </row>
        <row r="53">
          <cell r="A53">
            <v>0</v>
          </cell>
          <cell r="B53">
            <v>1049</v>
          </cell>
          <cell r="D53">
            <v>0</v>
          </cell>
          <cell r="F53">
            <v>0</v>
          </cell>
          <cell r="J53">
            <v>0</v>
          </cell>
          <cell r="L53">
            <v>0</v>
          </cell>
          <cell r="M53">
            <v>0</v>
          </cell>
          <cell r="N53">
            <v>0</v>
          </cell>
          <cell r="O53">
            <v>0</v>
          </cell>
          <cell r="S53">
            <v>0</v>
          </cell>
          <cell r="T53">
            <v>0</v>
          </cell>
        </row>
        <row r="54">
          <cell r="A54">
            <v>0</v>
          </cell>
          <cell r="B54">
            <v>1050</v>
          </cell>
          <cell r="D54">
            <v>0</v>
          </cell>
          <cell r="F54">
            <v>0</v>
          </cell>
          <cell r="J54">
            <v>0</v>
          </cell>
          <cell r="L54">
            <v>0</v>
          </cell>
          <cell r="M54">
            <v>0</v>
          </cell>
          <cell r="N54">
            <v>0</v>
          </cell>
          <cell r="O54">
            <v>0</v>
          </cell>
          <cell r="S54">
            <v>0</v>
          </cell>
          <cell r="T54">
            <v>0</v>
          </cell>
        </row>
        <row r="55">
          <cell r="A55">
            <v>0</v>
          </cell>
          <cell r="B55">
            <v>1051</v>
          </cell>
          <cell r="D55">
            <v>0</v>
          </cell>
          <cell r="F55">
            <v>0</v>
          </cell>
          <cell r="J55">
            <v>0</v>
          </cell>
          <cell r="L55">
            <v>0</v>
          </cell>
          <cell r="M55">
            <v>0</v>
          </cell>
          <cell r="N55">
            <v>0</v>
          </cell>
          <cell r="O55">
            <v>0</v>
          </cell>
          <cell r="S55">
            <v>0</v>
          </cell>
          <cell r="T55">
            <v>0</v>
          </cell>
        </row>
        <row r="56">
          <cell r="A56">
            <v>0</v>
          </cell>
          <cell r="B56">
            <v>1052</v>
          </cell>
          <cell r="D56">
            <v>0</v>
          </cell>
          <cell r="F56">
            <v>0</v>
          </cell>
          <cell r="J56">
            <v>0</v>
          </cell>
          <cell r="L56">
            <v>0</v>
          </cell>
          <cell r="M56">
            <v>0</v>
          </cell>
          <cell r="N56">
            <v>0</v>
          </cell>
          <cell r="O56">
            <v>0</v>
          </cell>
          <cell r="S56">
            <v>0</v>
          </cell>
          <cell r="T56">
            <v>0</v>
          </cell>
        </row>
        <row r="57">
          <cell r="A57">
            <v>0</v>
          </cell>
          <cell r="B57">
            <v>1053</v>
          </cell>
          <cell r="D57">
            <v>0</v>
          </cell>
          <cell r="F57">
            <v>0</v>
          </cell>
          <cell r="J57">
            <v>0</v>
          </cell>
          <cell r="L57">
            <v>0</v>
          </cell>
          <cell r="M57">
            <v>0</v>
          </cell>
          <cell r="N57">
            <v>0</v>
          </cell>
          <cell r="O57">
            <v>0</v>
          </cell>
          <cell r="S57">
            <v>0</v>
          </cell>
          <cell r="T57">
            <v>0</v>
          </cell>
        </row>
        <row r="58">
          <cell r="A58">
            <v>0</v>
          </cell>
          <cell r="B58">
            <v>1054</v>
          </cell>
          <cell r="D58">
            <v>0</v>
          </cell>
          <cell r="F58">
            <v>0</v>
          </cell>
          <cell r="J58">
            <v>0</v>
          </cell>
          <cell r="L58">
            <v>0</v>
          </cell>
          <cell r="M58">
            <v>0</v>
          </cell>
          <cell r="N58">
            <v>0</v>
          </cell>
          <cell r="O58">
            <v>0</v>
          </cell>
          <cell r="S58">
            <v>0</v>
          </cell>
          <cell r="T58">
            <v>0</v>
          </cell>
        </row>
        <row r="59">
          <cell r="A59">
            <v>0</v>
          </cell>
          <cell r="B59">
            <v>1055</v>
          </cell>
          <cell r="D59">
            <v>0</v>
          </cell>
          <cell r="F59">
            <v>0</v>
          </cell>
          <cell r="J59">
            <v>0</v>
          </cell>
          <cell r="L59">
            <v>0</v>
          </cell>
          <cell r="M59">
            <v>0</v>
          </cell>
          <cell r="N59">
            <v>0</v>
          </cell>
          <cell r="O59">
            <v>0</v>
          </cell>
          <cell r="S59">
            <v>0</v>
          </cell>
          <cell r="T59">
            <v>0</v>
          </cell>
        </row>
        <row r="60">
          <cell r="A60">
            <v>0</v>
          </cell>
          <cell r="B60">
            <v>1056</v>
          </cell>
          <cell r="D60">
            <v>0</v>
          </cell>
          <cell r="F60">
            <v>0</v>
          </cell>
          <cell r="J60">
            <v>0</v>
          </cell>
          <cell r="L60">
            <v>0</v>
          </cell>
          <cell r="M60">
            <v>0</v>
          </cell>
          <cell r="N60">
            <v>0</v>
          </cell>
          <cell r="O60">
            <v>0</v>
          </cell>
          <cell r="S60">
            <v>0</v>
          </cell>
          <cell r="T60">
            <v>0</v>
          </cell>
        </row>
        <row r="61">
          <cell r="A61">
            <v>0</v>
          </cell>
          <cell r="B61">
            <v>1057</v>
          </cell>
          <cell r="D61">
            <v>0</v>
          </cell>
          <cell r="F61">
            <v>0</v>
          </cell>
          <cell r="J61">
            <v>0</v>
          </cell>
          <cell r="L61">
            <v>0</v>
          </cell>
          <cell r="M61">
            <v>0</v>
          </cell>
          <cell r="N61">
            <v>0</v>
          </cell>
          <cell r="O61">
            <v>0</v>
          </cell>
          <cell r="S61">
            <v>0</v>
          </cell>
          <cell r="T61">
            <v>0</v>
          </cell>
        </row>
        <row r="62">
          <cell r="A62">
            <v>0</v>
          </cell>
          <cell r="B62">
            <v>1058</v>
          </cell>
          <cell r="D62">
            <v>0</v>
          </cell>
          <cell r="F62">
            <v>0</v>
          </cell>
          <cell r="J62">
            <v>0</v>
          </cell>
          <cell r="L62">
            <v>0</v>
          </cell>
          <cell r="M62">
            <v>0</v>
          </cell>
          <cell r="N62">
            <v>0</v>
          </cell>
          <cell r="O62">
            <v>0</v>
          </cell>
          <cell r="S62">
            <v>0</v>
          </cell>
          <cell r="T62">
            <v>0</v>
          </cell>
        </row>
        <row r="63">
          <cell r="A63">
            <v>0</v>
          </cell>
          <cell r="B63">
            <v>1059</v>
          </cell>
          <cell r="D63">
            <v>0</v>
          </cell>
          <cell r="F63">
            <v>0</v>
          </cell>
          <cell r="J63">
            <v>0</v>
          </cell>
          <cell r="L63">
            <v>0</v>
          </cell>
          <cell r="M63">
            <v>0</v>
          </cell>
          <cell r="N63">
            <v>0</v>
          </cell>
          <cell r="O63">
            <v>0</v>
          </cell>
          <cell r="S63">
            <v>0</v>
          </cell>
          <cell r="T63">
            <v>0</v>
          </cell>
        </row>
        <row r="64">
          <cell r="A64">
            <v>0</v>
          </cell>
          <cell r="B64">
            <v>1060</v>
          </cell>
          <cell r="D64">
            <v>0</v>
          </cell>
          <cell r="F64">
            <v>0</v>
          </cell>
          <cell r="J64">
            <v>0</v>
          </cell>
          <cell r="L64">
            <v>0</v>
          </cell>
          <cell r="M64">
            <v>0</v>
          </cell>
          <cell r="N64">
            <v>0</v>
          </cell>
          <cell r="O64">
            <v>0</v>
          </cell>
          <cell r="S64">
            <v>0</v>
          </cell>
          <cell r="T64">
            <v>0</v>
          </cell>
        </row>
        <row r="65">
          <cell r="A65">
            <v>0</v>
          </cell>
          <cell r="B65">
            <v>1061</v>
          </cell>
          <cell r="D65">
            <v>0</v>
          </cell>
          <cell r="F65">
            <v>0</v>
          </cell>
          <cell r="J65">
            <v>0</v>
          </cell>
          <cell r="L65">
            <v>0</v>
          </cell>
          <cell r="M65">
            <v>0</v>
          </cell>
          <cell r="N65">
            <v>0</v>
          </cell>
          <cell r="O65">
            <v>0</v>
          </cell>
          <cell r="S65">
            <v>0</v>
          </cell>
          <cell r="T65">
            <v>0</v>
          </cell>
        </row>
        <row r="66">
          <cell r="A66">
            <v>0</v>
          </cell>
          <cell r="B66">
            <v>1062</v>
          </cell>
          <cell r="D66">
            <v>0</v>
          </cell>
          <cell r="F66">
            <v>0</v>
          </cell>
          <cell r="J66">
            <v>0</v>
          </cell>
          <cell r="L66">
            <v>0</v>
          </cell>
          <cell r="M66">
            <v>0</v>
          </cell>
          <cell r="N66">
            <v>0</v>
          </cell>
          <cell r="O66">
            <v>0</v>
          </cell>
          <cell r="S66">
            <v>0</v>
          </cell>
          <cell r="T66">
            <v>0</v>
          </cell>
        </row>
        <row r="67">
          <cell r="A67">
            <v>0</v>
          </cell>
          <cell r="B67">
            <v>1063</v>
          </cell>
          <cell r="D67">
            <v>0</v>
          </cell>
          <cell r="F67">
            <v>0</v>
          </cell>
          <cell r="J67">
            <v>0</v>
          </cell>
          <cell r="L67">
            <v>0</v>
          </cell>
          <cell r="M67">
            <v>0</v>
          </cell>
          <cell r="N67">
            <v>0</v>
          </cell>
          <cell r="O67">
            <v>0</v>
          </cell>
          <cell r="S67">
            <v>0</v>
          </cell>
          <cell r="T67">
            <v>0</v>
          </cell>
        </row>
        <row r="68">
          <cell r="A68">
            <v>0</v>
          </cell>
          <cell r="B68">
            <v>1064</v>
          </cell>
          <cell r="D68">
            <v>0</v>
          </cell>
          <cell r="F68">
            <v>0</v>
          </cell>
          <cell r="J68">
            <v>0</v>
          </cell>
          <cell r="L68">
            <v>0</v>
          </cell>
          <cell r="M68">
            <v>0</v>
          </cell>
          <cell r="N68">
            <v>0</v>
          </cell>
          <cell r="O68">
            <v>0</v>
          </cell>
          <cell r="S68">
            <v>0</v>
          </cell>
          <cell r="T68">
            <v>0</v>
          </cell>
        </row>
        <row r="69">
          <cell r="A69">
            <v>0</v>
          </cell>
          <cell r="B69">
            <v>1065</v>
          </cell>
          <cell r="D69">
            <v>0</v>
          </cell>
          <cell r="F69">
            <v>0</v>
          </cell>
          <cell r="J69">
            <v>0</v>
          </cell>
          <cell r="L69">
            <v>0</v>
          </cell>
          <cell r="M69">
            <v>0</v>
          </cell>
          <cell r="N69">
            <v>0</v>
          </cell>
          <cell r="O69">
            <v>0</v>
          </cell>
          <cell r="S69">
            <v>0</v>
          </cell>
          <cell r="T69">
            <v>0</v>
          </cell>
        </row>
        <row r="70">
          <cell r="A70">
            <v>0</v>
          </cell>
          <cell r="B70">
            <v>1066</v>
          </cell>
          <cell r="D70">
            <v>0</v>
          </cell>
          <cell r="F70">
            <v>0</v>
          </cell>
          <cell r="J70">
            <v>0</v>
          </cell>
          <cell r="L70">
            <v>0</v>
          </cell>
          <cell r="M70">
            <v>0</v>
          </cell>
          <cell r="N70">
            <v>0</v>
          </cell>
          <cell r="O70">
            <v>0</v>
          </cell>
          <cell r="S70">
            <v>0</v>
          </cell>
          <cell r="T70">
            <v>0</v>
          </cell>
        </row>
        <row r="71">
          <cell r="A71">
            <v>0</v>
          </cell>
          <cell r="B71">
            <v>1067</v>
          </cell>
          <cell r="D71">
            <v>0</v>
          </cell>
          <cell r="F71">
            <v>0</v>
          </cell>
          <cell r="J71">
            <v>0</v>
          </cell>
          <cell r="L71">
            <v>0</v>
          </cell>
          <cell r="M71">
            <v>0</v>
          </cell>
          <cell r="N71">
            <v>0</v>
          </cell>
          <cell r="O71">
            <v>0</v>
          </cell>
          <cell r="S71">
            <v>0</v>
          </cell>
          <cell r="T71">
            <v>0</v>
          </cell>
        </row>
        <row r="72">
          <cell r="A72">
            <v>0</v>
          </cell>
          <cell r="B72">
            <v>1068</v>
          </cell>
          <cell r="D72">
            <v>0</v>
          </cell>
          <cell r="F72">
            <v>0</v>
          </cell>
          <cell r="J72">
            <v>0</v>
          </cell>
          <cell r="L72">
            <v>0</v>
          </cell>
          <cell r="M72">
            <v>0</v>
          </cell>
          <cell r="N72">
            <v>0</v>
          </cell>
          <cell r="O72">
            <v>0</v>
          </cell>
          <cell r="S72">
            <v>0</v>
          </cell>
          <cell r="T72">
            <v>0</v>
          </cell>
        </row>
        <row r="73">
          <cell r="A73">
            <v>0</v>
          </cell>
          <cell r="B73">
            <v>1069</v>
          </cell>
          <cell r="D73">
            <v>0</v>
          </cell>
          <cell r="F73">
            <v>0</v>
          </cell>
          <cell r="J73">
            <v>0</v>
          </cell>
          <cell r="L73">
            <v>0</v>
          </cell>
          <cell r="M73">
            <v>0</v>
          </cell>
          <cell r="N73">
            <v>0</v>
          </cell>
          <cell r="O73">
            <v>0</v>
          </cell>
          <cell r="S73">
            <v>0</v>
          </cell>
          <cell r="T73">
            <v>0</v>
          </cell>
        </row>
        <row r="74">
          <cell r="A74">
            <v>0</v>
          </cell>
          <cell r="B74">
            <v>1070</v>
          </cell>
          <cell r="D74">
            <v>0</v>
          </cell>
          <cell r="F74">
            <v>0</v>
          </cell>
          <cell r="J74">
            <v>0</v>
          </cell>
          <cell r="L74">
            <v>0</v>
          </cell>
          <cell r="M74">
            <v>0</v>
          </cell>
          <cell r="N74">
            <v>0</v>
          </cell>
          <cell r="O74">
            <v>0</v>
          </cell>
          <cell r="S74">
            <v>0</v>
          </cell>
          <cell r="T74">
            <v>0</v>
          </cell>
        </row>
        <row r="75">
          <cell r="A75">
            <v>0</v>
          </cell>
          <cell r="B75">
            <v>1071</v>
          </cell>
          <cell r="D75">
            <v>0</v>
          </cell>
          <cell r="F75">
            <v>0</v>
          </cell>
          <cell r="J75">
            <v>0</v>
          </cell>
          <cell r="L75">
            <v>0</v>
          </cell>
          <cell r="M75">
            <v>0</v>
          </cell>
          <cell r="N75">
            <v>0</v>
          </cell>
          <cell r="O75">
            <v>0</v>
          </cell>
          <cell r="S75">
            <v>0</v>
          </cell>
          <cell r="T75">
            <v>0</v>
          </cell>
        </row>
        <row r="76">
          <cell r="A76">
            <v>0</v>
          </cell>
          <cell r="B76">
            <v>1072</v>
          </cell>
          <cell r="D76">
            <v>0</v>
          </cell>
          <cell r="F76">
            <v>0</v>
          </cell>
          <cell r="J76">
            <v>0</v>
          </cell>
          <cell r="L76">
            <v>0</v>
          </cell>
          <cell r="M76">
            <v>0</v>
          </cell>
          <cell r="N76">
            <v>0</v>
          </cell>
          <cell r="O76">
            <v>0</v>
          </cell>
          <cell r="S76">
            <v>0</v>
          </cell>
          <cell r="T76">
            <v>0</v>
          </cell>
        </row>
        <row r="77">
          <cell r="A77">
            <v>0</v>
          </cell>
          <cell r="B77">
            <v>1073</v>
          </cell>
          <cell r="D77">
            <v>0</v>
          </cell>
          <cell r="F77">
            <v>0</v>
          </cell>
          <cell r="J77">
            <v>0</v>
          </cell>
          <cell r="L77">
            <v>0</v>
          </cell>
          <cell r="M77">
            <v>0</v>
          </cell>
          <cell r="N77">
            <v>0</v>
          </cell>
          <cell r="O77">
            <v>0</v>
          </cell>
          <cell r="S77">
            <v>0</v>
          </cell>
          <cell r="T77">
            <v>0</v>
          </cell>
        </row>
        <row r="78">
          <cell r="A78">
            <v>0</v>
          </cell>
          <cell r="B78">
            <v>1074</v>
          </cell>
          <cell r="D78">
            <v>0</v>
          </cell>
          <cell r="F78">
            <v>0</v>
          </cell>
          <cell r="J78">
            <v>0</v>
          </cell>
          <cell r="L78">
            <v>0</v>
          </cell>
          <cell r="M78">
            <v>0</v>
          </cell>
          <cell r="N78">
            <v>0</v>
          </cell>
          <cell r="O78">
            <v>0</v>
          </cell>
          <cell r="S78">
            <v>0</v>
          </cell>
          <cell r="T78">
            <v>0</v>
          </cell>
        </row>
        <row r="79">
          <cell r="A79">
            <v>0</v>
          </cell>
          <cell r="B79">
            <v>1075</v>
          </cell>
          <cell r="D79">
            <v>0</v>
          </cell>
          <cell r="F79">
            <v>0</v>
          </cell>
          <cell r="J79">
            <v>0</v>
          </cell>
          <cell r="L79">
            <v>0</v>
          </cell>
          <cell r="M79">
            <v>0</v>
          </cell>
          <cell r="N79">
            <v>0</v>
          </cell>
          <cell r="O79">
            <v>0</v>
          </cell>
          <cell r="S79">
            <v>0</v>
          </cell>
          <cell r="T79">
            <v>0</v>
          </cell>
        </row>
        <row r="80">
          <cell r="A80">
            <v>0</v>
          </cell>
          <cell r="B80">
            <v>1076</v>
          </cell>
          <cell r="D80">
            <v>0</v>
          </cell>
          <cell r="F80">
            <v>0</v>
          </cell>
          <cell r="J80">
            <v>0</v>
          </cell>
          <cell r="L80">
            <v>0</v>
          </cell>
          <cell r="M80">
            <v>0</v>
          </cell>
          <cell r="N80">
            <v>0</v>
          </cell>
          <cell r="O80">
            <v>0</v>
          </cell>
          <cell r="S80">
            <v>0</v>
          </cell>
          <cell r="T80">
            <v>0</v>
          </cell>
        </row>
        <row r="81">
          <cell r="A81">
            <v>0</v>
          </cell>
          <cell r="B81">
            <v>1077</v>
          </cell>
          <cell r="D81">
            <v>0</v>
          </cell>
          <cell r="F81">
            <v>0</v>
          </cell>
          <cell r="J81">
            <v>0</v>
          </cell>
          <cell r="L81">
            <v>0</v>
          </cell>
          <cell r="M81">
            <v>0</v>
          </cell>
          <cell r="N81">
            <v>0</v>
          </cell>
          <cell r="O81">
            <v>0</v>
          </cell>
          <cell r="S81">
            <v>0</v>
          </cell>
          <cell r="T81">
            <v>0</v>
          </cell>
        </row>
        <row r="82">
          <cell r="A82">
            <v>0</v>
          </cell>
          <cell r="B82">
            <v>1078</v>
          </cell>
          <cell r="D82">
            <v>0</v>
          </cell>
          <cell r="F82">
            <v>0</v>
          </cell>
          <cell r="J82">
            <v>0</v>
          </cell>
          <cell r="L82">
            <v>0</v>
          </cell>
          <cell r="M82">
            <v>0</v>
          </cell>
          <cell r="N82">
            <v>0</v>
          </cell>
          <cell r="O82">
            <v>0</v>
          </cell>
          <cell r="S82">
            <v>0</v>
          </cell>
          <cell r="T82">
            <v>0</v>
          </cell>
        </row>
        <row r="83">
          <cell r="A83">
            <v>0</v>
          </cell>
          <cell r="B83">
            <v>1079</v>
          </cell>
          <cell r="D83">
            <v>0</v>
          </cell>
          <cell r="F83">
            <v>0</v>
          </cell>
          <cell r="J83">
            <v>0</v>
          </cell>
          <cell r="L83">
            <v>0</v>
          </cell>
          <cell r="M83">
            <v>0</v>
          </cell>
          <cell r="N83">
            <v>0</v>
          </cell>
          <cell r="O83">
            <v>0</v>
          </cell>
          <cell r="S83">
            <v>0</v>
          </cell>
          <cell r="T83">
            <v>0</v>
          </cell>
        </row>
        <row r="84">
          <cell r="A84">
            <v>0</v>
          </cell>
          <cell r="B84">
            <v>1080</v>
          </cell>
          <cell r="D84">
            <v>0</v>
          </cell>
          <cell r="F84">
            <v>0</v>
          </cell>
          <cell r="J84">
            <v>0</v>
          </cell>
          <cell r="L84">
            <v>0</v>
          </cell>
          <cell r="M84">
            <v>0</v>
          </cell>
          <cell r="N84">
            <v>0</v>
          </cell>
          <cell r="O84">
            <v>0</v>
          </cell>
          <cell r="S84">
            <v>0</v>
          </cell>
          <cell r="T84">
            <v>0</v>
          </cell>
        </row>
        <row r="85">
          <cell r="A85">
            <v>0</v>
          </cell>
          <cell r="B85">
            <v>1081</v>
          </cell>
          <cell r="D85">
            <v>0</v>
          </cell>
          <cell r="F85">
            <v>0</v>
          </cell>
          <cell r="J85">
            <v>0</v>
          </cell>
          <cell r="L85">
            <v>0</v>
          </cell>
          <cell r="M85">
            <v>0</v>
          </cell>
          <cell r="N85">
            <v>0</v>
          </cell>
          <cell r="O85">
            <v>0</v>
          </cell>
          <cell r="S85">
            <v>0</v>
          </cell>
          <cell r="T85">
            <v>0</v>
          </cell>
        </row>
        <row r="86">
          <cell r="A86">
            <v>0</v>
          </cell>
          <cell r="B86">
            <v>1082</v>
          </cell>
          <cell r="D86">
            <v>0</v>
          </cell>
          <cell r="F86">
            <v>0</v>
          </cell>
          <cell r="J86">
            <v>0</v>
          </cell>
          <cell r="L86">
            <v>0</v>
          </cell>
          <cell r="M86">
            <v>0</v>
          </cell>
          <cell r="N86">
            <v>0</v>
          </cell>
          <cell r="O86">
            <v>0</v>
          </cell>
          <cell r="S86">
            <v>0</v>
          </cell>
          <cell r="T86">
            <v>0</v>
          </cell>
        </row>
        <row r="87">
          <cell r="A87">
            <v>0</v>
          </cell>
          <cell r="B87">
            <v>1083</v>
          </cell>
          <cell r="D87">
            <v>0</v>
          </cell>
          <cell r="F87">
            <v>0</v>
          </cell>
          <cell r="J87">
            <v>0</v>
          </cell>
          <cell r="L87">
            <v>0</v>
          </cell>
          <cell r="M87">
            <v>0</v>
          </cell>
          <cell r="N87">
            <v>0</v>
          </cell>
          <cell r="O87">
            <v>0</v>
          </cell>
          <cell r="S87">
            <v>0</v>
          </cell>
          <cell r="T87">
            <v>0</v>
          </cell>
        </row>
        <row r="88">
          <cell r="A88">
            <v>0</v>
          </cell>
          <cell r="B88">
            <v>1084</v>
          </cell>
          <cell r="D88">
            <v>0</v>
          </cell>
          <cell r="F88">
            <v>0</v>
          </cell>
          <cell r="J88">
            <v>0</v>
          </cell>
          <cell r="L88">
            <v>0</v>
          </cell>
          <cell r="M88">
            <v>0</v>
          </cell>
          <cell r="N88">
            <v>0</v>
          </cell>
          <cell r="O88">
            <v>0</v>
          </cell>
          <cell r="S88">
            <v>0</v>
          </cell>
          <cell r="T88">
            <v>0</v>
          </cell>
        </row>
        <row r="89">
          <cell r="A89">
            <v>0</v>
          </cell>
          <cell r="B89">
            <v>1085</v>
          </cell>
          <cell r="D89">
            <v>0</v>
          </cell>
          <cell r="F89">
            <v>0</v>
          </cell>
          <cell r="J89">
            <v>0</v>
          </cell>
          <cell r="L89">
            <v>0</v>
          </cell>
          <cell r="M89">
            <v>0</v>
          </cell>
          <cell r="N89">
            <v>0</v>
          </cell>
          <cell r="O89">
            <v>0</v>
          </cell>
          <cell r="S89">
            <v>0</v>
          </cell>
          <cell r="T89">
            <v>0</v>
          </cell>
        </row>
        <row r="90">
          <cell r="A90">
            <v>0</v>
          </cell>
          <cell r="B90">
            <v>1086</v>
          </cell>
          <cell r="D90">
            <v>0</v>
          </cell>
          <cell r="F90">
            <v>0</v>
          </cell>
          <cell r="J90">
            <v>0</v>
          </cell>
          <cell r="L90">
            <v>0</v>
          </cell>
          <cell r="M90">
            <v>0</v>
          </cell>
          <cell r="N90">
            <v>0</v>
          </cell>
          <cell r="O90">
            <v>0</v>
          </cell>
          <cell r="S90">
            <v>0</v>
          </cell>
          <cell r="T90">
            <v>0</v>
          </cell>
        </row>
        <row r="91">
          <cell r="A91">
            <v>0</v>
          </cell>
          <cell r="B91">
            <v>1087</v>
          </cell>
          <cell r="D91">
            <v>0</v>
          </cell>
          <cell r="F91">
            <v>0</v>
          </cell>
          <cell r="J91">
            <v>0</v>
          </cell>
          <cell r="L91">
            <v>0</v>
          </cell>
          <cell r="M91">
            <v>0</v>
          </cell>
          <cell r="N91">
            <v>0</v>
          </cell>
          <cell r="O91">
            <v>0</v>
          </cell>
          <cell r="S91">
            <v>0</v>
          </cell>
          <cell r="T91">
            <v>0</v>
          </cell>
        </row>
        <row r="92">
          <cell r="A92">
            <v>0</v>
          </cell>
          <cell r="B92">
            <v>1088</v>
          </cell>
          <cell r="D92">
            <v>0</v>
          </cell>
          <cell r="F92">
            <v>0</v>
          </cell>
          <cell r="J92">
            <v>0</v>
          </cell>
          <cell r="L92">
            <v>0</v>
          </cell>
          <cell r="M92">
            <v>0</v>
          </cell>
          <cell r="N92">
            <v>0</v>
          </cell>
          <cell r="O92">
            <v>0</v>
          </cell>
          <cell r="S92">
            <v>0</v>
          </cell>
          <cell r="T92">
            <v>0</v>
          </cell>
        </row>
        <row r="93">
          <cell r="A93">
            <v>0</v>
          </cell>
          <cell r="B93">
            <v>1089</v>
          </cell>
          <cell r="D93">
            <v>0</v>
          </cell>
          <cell r="F93">
            <v>0</v>
          </cell>
          <cell r="J93">
            <v>0</v>
          </cell>
          <cell r="L93">
            <v>0</v>
          </cell>
          <cell r="M93">
            <v>0</v>
          </cell>
          <cell r="N93">
            <v>0</v>
          </cell>
          <cell r="O93">
            <v>0</v>
          </cell>
          <cell r="S93">
            <v>0</v>
          </cell>
          <cell r="T93">
            <v>0</v>
          </cell>
        </row>
        <row r="94">
          <cell r="A94">
            <v>0</v>
          </cell>
          <cell r="B94">
            <v>1090</v>
          </cell>
          <cell r="D94">
            <v>0</v>
          </cell>
          <cell r="F94">
            <v>0</v>
          </cell>
          <cell r="J94">
            <v>0</v>
          </cell>
          <cell r="L94">
            <v>0</v>
          </cell>
          <cell r="M94">
            <v>0</v>
          </cell>
          <cell r="N94">
            <v>0</v>
          </cell>
          <cell r="O94">
            <v>0</v>
          </cell>
          <cell r="S94">
            <v>0</v>
          </cell>
          <cell r="T94">
            <v>0</v>
          </cell>
        </row>
        <row r="95">
          <cell r="A95">
            <v>0</v>
          </cell>
          <cell r="B95">
            <v>1091</v>
          </cell>
          <cell r="D95">
            <v>0</v>
          </cell>
          <cell r="F95">
            <v>0</v>
          </cell>
          <cell r="J95">
            <v>0</v>
          </cell>
          <cell r="L95">
            <v>0</v>
          </cell>
          <cell r="M95">
            <v>0</v>
          </cell>
          <cell r="N95">
            <v>0</v>
          </cell>
          <cell r="O95">
            <v>0</v>
          </cell>
          <cell r="S95">
            <v>0</v>
          </cell>
          <cell r="T95">
            <v>0</v>
          </cell>
        </row>
        <row r="96">
          <cell r="A96">
            <v>0</v>
          </cell>
          <cell r="B96">
            <v>1092</v>
          </cell>
          <cell r="D96">
            <v>0</v>
          </cell>
          <cell r="F96">
            <v>0</v>
          </cell>
          <cell r="J96">
            <v>0</v>
          </cell>
          <cell r="L96">
            <v>0</v>
          </cell>
          <cell r="M96">
            <v>0</v>
          </cell>
          <cell r="N96">
            <v>0</v>
          </cell>
          <cell r="O96">
            <v>0</v>
          </cell>
          <cell r="S96">
            <v>0</v>
          </cell>
          <cell r="T96">
            <v>0</v>
          </cell>
        </row>
        <row r="97">
          <cell r="A97">
            <v>0</v>
          </cell>
          <cell r="B97">
            <v>1093</v>
          </cell>
          <cell r="D97">
            <v>0</v>
          </cell>
          <cell r="F97">
            <v>0</v>
          </cell>
          <cell r="J97">
            <v>0</v>
          </cell>
          <cell r="L97">
            <v>0</v>
          </cell>
          <cell r="M97">
            <v>0</v>
          </cell>
          <cell r="N97">
            <v>0</v>
          </cell>
          <cell r="O97">
            <v>0</v>
          </cell>
          <cell r="S97">
            <v>0</v>
          </cell>
          <cell r="T97">
            <v>0</v>
          </cell>
        </row>
        <row r="98">
          <cell r="A98">
            <v>0</v>
          </cell>
          <cell r="B98">
            <v>1094</v>
          </cell>
          <cell r="D98">
            <v>0</v>
          </cell>
          <cell r="F98">
            <v>0</v>
          </cell>
          <cell r="J98">
            <v>0</v>
          </cell>
          <cell r="L98">
            <v>0</v>
          </cell>
          <cell r="M98">
            <v>0</v>
          </cell>
          <cell r="N98">
            <v>0</v>
          </cell>
          <cell r="O98">
            <v>0</v>
          </cell>
          <cell r="S98">
            <v>0</v>
          </cell>
          <cell r="T98">
            <v>0</v>
          </cell>
        </row>
        <row r="99">
          <cell r="A99">
            <v>0</v>
          </cell>
          <cell r="B99">
            <v>1095</v>
          </cell>
          <cell r="D99">
            <v>0</v>
          </cell>
          <cell r="F99">
            <v>0</v>
          </cell>
          <cell r="J99">
            <v>0</v>
          </cell>
          <cell r="L99">
            <v>0</v>
          </cell>
          <cell r="M99">
            <v>0</v>
          </cell>
          <cell r="N99">
            <v>0</v>
          </cell>
          <cell r="O99">
            <v>0</v>
          </cell>
          <cell r="S99">
            <v>0</v>
          </cell>
          <cell r="T99">
            <v>0</v>
          </cell>
        </row>
        <row r="100">
          <cell r="A100">
            <v>0</v>
          </cell>
          <cell r="B100">
            <v>1096</v>
          </cell>
          <cell r="D100">
            <v>0</v>
          </cell>
          <cell r="F100">
            <v>0</v>
          </cell>
          <cell r="J100">
            <v>0</v>
          </cell>
          <cell r="L100">
            <v>0</v>
          </cell>
          <cell r="M100">
            <v>0</v>
          </cell>
          <cell r="N100">
            <v>0</v>
          </cell>
          <cell r="O100">
            <v>0</v>
          </cell>
          <cell r="S100">
            <v>0</v>
          </cell>
          <cell r="T100">
            <v>0</v>
          </cell>
        </row>
        <row r="101">
          <cell r="A101">
            <v>0</v>
          </cell>
          <cell r="B101">
            <v>1097</v>
          </cell>
          <cell r="D101">
            <v>0</v>
          </cell>
          <cell r="F101">
            <v>0</v>
          </cell>
          <cell r="J101">
            <v>0</v>
          </cell>
          <cell r="L101">
            <v>0</v>
          </cell>
          <cell r="M101">
            <v>0</v>
          </cell>
          <cell r="N101">
            <v>0</v>
          </cell>
          <cell r="O101">
            <v>0</v>
          </cell>
          <cell r="S101">
            <v>0</v>
          </cell>
          <cell r="T101">
            <v>0</v>
          </cell>
        </row>
        <row r="102">
          <cell r="A102">
            <v>0</v>
          </cell>
          <cell r="B102">
            <v>1098</v>
          </cell>
          <cell r="D102">
            <v>0</v>
          </cell>
          <cell r="F102">
            <v>0</v>
          </cell>
          <cell r="J102">
            <v>0</v>
          </cell>
          <cell r="L102">
            <v>0</v>
          </cell>
          <cell r="M102">
            <v>0</v>
          </cell>
          <cell r="N102">
            <v>0</v>
          </cell>
          <cell r="O102">
            <v>0</v>
          </cell>
          <cell r="S102">
            <v>0</v>
          </cell>
          <cell r="T102">
            <v>0</v>
          </cell>
        </row>
        <row r="103">
          <cell r="A103">
            <v>0</v>
          </cell>
          <cell r="B103">
            <v>1099</v>
          </cell>
          <cell r="D103">
            <v>0</v>
          </cell>
          <cell r="F103">
            <v>0</v>
          </cell>
          <cell r="J103">
            <v>0</v>
          </cell>
          <cell r="L103">
            <v>0</v>
          </cell>
          <cell r="M103">
            <v>0</v>
          </cell>
          <cell r="N103">
            <v>0</v>
          </cell>
          <cell r="O103">
            <v>0</v>
          </cell>
          <cell r="S103">
            <v>0</v>
          </cell>
          <cell r="T103">
            <v>0</v>
          </cell>
        </row>
        <row r="104">
          <cell r="A104">
            <v>0</v>
          </cell>
          <cell r="B104">
            <v>1100</v>
          </cell>
          <cell r="D104">
            <v>0</v>
          </cell>
          <cell r="F104">
            <v>0</v>
          </cell>
          <cell r="J104">
            <v>0</v>
          </cell>
          <cell r="L104">
            <v>0</v>
          </cell>
          <cell r="M104">
            <v>0</v>
          </cell>
          <cell r="N104">
            <v>0</v>
          </cell>
          <cell r="O104">
            <v>0</v>
          </cell>
          <cell r="S104">
            <v>0</v>
          </cell>
          <cell r="T104">
            <v>0</v>
          </cell>
        </row>
        <row r="105">
          <cell r="A105">
            <v>0</v>
          </cell>
          <cell r="B105">
            <v>1101</v>
          </cell>
          <cell r="D105">
            <v>0</v>
          </cell>
          <cell r="F105">
            <v>0</v>
          </cell>
          <cell r="J105">
            <v>0</v>
          </cell>
          <cell r="L105">
            <v>0</v>
          </cell>
          <cell r="M105">
            <v>0</v>
          </cell>
          <cell r="N105">
            <v>0</v>
          </cell>
          <cell r="O105">
            <v>0</v>
          </cell>
          <cell r="S105">
            <v>0</v>
          </cell>
          <cell r="T105">
            <v>0</v>
          </cell>
        </row>
        <row r="106">
          <cell r="A106">
            <v>0</v>
          </cell>
          <cell r="B106">
            <v>1102</v>
          </cell>
          <cell r="D106">
            <v>0</v>
          </cell>
          <cell r="F106">
            <v>0</v>
          </cell>
          <cell r="J106">
            <v>0</v>
          </cell>
          <cell r="L106">
            <v>0</v>
          </cell>
          <cell r="M106">
            <v>0</v>
          </cell>
          <cell r="N106">
            <v>0</v>
          </cell>
          <cell r="O106">
            <v>0</v>
          </cell>
          <cell r="S106">
            <v>0</v>
          </cell>
          <cell r="T106">
            <v>0</v>
          </cell>
        </row>
        <row r="107">
          <cell r="A107">
            <v>0</v>
          </cell>
          <cell r="B107">
            <v>1103</v>
          </cell>
          <cell r="D107">
            <v>0</v>
          </cell>
          <cell r="F107">
            <v>0</v>
          </cell>
          <cell r="J107">
            <v>0</v>
          </cell>
          <cell r="L107">
            <v>0</v>
          </cell>
          <cell r="M107">
            <v>0</v>
          </cell>
          <cell r="N107">
            <v>0</v>
          </cell>
          <cell r="O107">
            <v>0</v>
          </cell>
          <cell r="S107">
            <v>0</v>
          </cell>
          <cell r="T107">
            <v>0</v>
          </cell>
        </row>
        <row r="108">
          <cell r="A108">
            <v>0</v>
          </cell>
          <cell r="B108">
            <v>1104</v>
          </cell>
          <cell r="D108">
            <v>0</v>
          </cell>
          <cell r="F108">
            <v>0</v>
          </cell>
          <cell r="J108">
            <v>0</v>
          </cell>
          <cell r="L108">
            <v>0</v>
          </cell>
          <cell r="M108">
            <v>0</v>
          </cell>
          <cell r="N108">
            <v>0</v>
          </cell>
          <cell r="O108">
            <v>0</v>
          </cell>
          <cell r="S108">
            <v>0</v>
          </cell>
          <cell r="T108">
            <v>0</v>
          </cell>
        </row>
        <row r="109">
          <cell r="A109">
            <v>0</v>
          </cell>
          <cell r="B109">
            <v>1105</v>
          </cell>
          <cell r="D109">
            <v>0</v>
          </cell>
          <cell r="F109">
            <v>0</v>
          </cell>
          <cell r="J109">
            <v>0</v>
          </cell>
          <cell r="L109">
            <v>0</v>
          </cell>
          <cell r="M109">
            <v>0</v>
          </cell>
          <cell r="N109">
            <v>0</v>
          </cell>
          <cell r="O109">
            <v>0</v>
          </cell>
          <cell r="S109">
            <v>0</v>
          </cell>
          <cell r="T109">
            <v>0</v>
          </cell>
        </row>
        <row r="110">
          <cell r="A110">
            <v>0</v>
          </cell>
          <cell r="B110">
            <v>1106</v>
          </cell>
          <cell r="D110">
            <v>0</v>
          </cell>
          <cell r="F110">
            <v>0</v>
          </cell>
          <cell r="J110">
            <v>0</v>
          </cell>
          <cell r="L110">
            <v>0</v>
          </cell>
          <cell r="M110">
            <v>0</v>
          </cell>
          <cell r="N110">
            <v>0</v>
          </cell>
          <cell r="O110">
            <v>0</v>
          </cell>
          <cell r="S110">
            <v>0</v>
          </cell>
          <cell r="T110">
            <v>0</v>
          </cell>
        </row>
        <row r="111">
          <cell r="A111">
            <v>0</v>
          </cell>
          <cell r="B111">
            <v>1107</v>
          </cell>
          <cell r="D111">
            <v>0</v>
          </cell>
          <cell r="F111">
            <v>0</v>
          </cell>
          <cell r="J111">
            <v>0</v>
          </cell>
          <cell r="L111">
            <v>0</v>
          </cell>
          <cell r="M111">
            <v>0</v>
          </cell>
          <cell r="N111">
            <v>0</v>
          </cell>
          <cell r="O111">
            <v>0</v>
          </cell>
          <cell r="S111">
            <v>0</v>
          </cell>
          <cell r="T111">
            <v>0</v>
          </cell>
        </row>
        <row r="112">
          <cell r="A112">
            <v>0</v>
          </cell>
          <cell r="B112">
            <v>1108</v>
          </cell>
          <cell r="D112">
            <v>0</v>
          </cell>
          <cell r="F112">
            <v>0</v>
          </cell>
          <cell r="J112">
            <v>0</v>
          </cell>
          <cell r="L112">
            <v>0</v>
          </cell>
          <cell r="M112">
            <v>0</v>
          </cell>
          <cell r="N112">
            <v>0</v>
          </cell>
          <cell r="O112">
            <v>0</v>
          </cell>
          <cell r="S112">
            <v>0</v>
          </cell>
          <cell r="T112">
            <v>0</v>
          </cell>
        </row>
        <row r="113">
          <cell r="A113">
            <v>0</v>
          </cell>
          <cell r="B113">
            <v>1109</v>
          </cell>
          <cell r="D113">
            <v>0</v>
          </cell>
          <cell r="F113">
            <v>0</v>
          </cell>
          <cell r="J113">
            <v>0</v>
          </cell>
          <cell r="L113">
            <v>0</v>
          </cell>
          <cell r="M113">
            <v>0</v>
          </cell>
          <cell r="N113">
            <v>0</v>
          </cell>
          <cell r="O113">
            <v>0</v>
          </cell>
          <cell r="S113">
            <v>0</v>
          </cell>
          <cell r="T113">
            <v>0</v>
          </cell>
        </row>
        <row r="114">
          <cell r="A114">
            <v>0</v>
          </cell>
          <cell r="B114">
            <v>1110</v>
          </cell>
          <cell r="D114">
            <v>0</v>
          </cell>
          <cell r="F114">
            <v>0</v>
          </cell>
          <cell r="J114">
            <v>0</v>
          </cell>
          <cell r="L114">
            <v>0</v>
          </cell>
          <cell r="M114">
            <v>0</v>
          </cell>
          <cell r="N114">
            <v>0</v>
          </cell>
          <cell r="O114">
            <v>0</v>
          </cell>
          <cell r="S114">
            <v>0</v>
          </cell>
          <cell r="T114">
            <v>0</v>
          </cell>
        </row>
        <row r="115">
          <cell r="A115">
            <v>0</v>
          </cell>
          <cell r="B115">
            <v>1111</v>
          </cell>
          <cell r="D115">
            <v>0</v>
          </cell>
          <cell r="F115">
            <v>0</v>
          </cell>
          <cell r="J115">
            <v>0</v>
          </cell>
          <cell r="L115">
            <v>0</v>
          </cell>
          <cell r="M115">
            <v>0</v>
          </cell>
          <cell r="N115">
            <v>0</v>
          </cell>
          <cell r="O115">
            <v>0</v>
          </cell>
          <cell r="S115">
            <v>0</v>
          </cell>
          <cell r="T115">
            <v>0</v>
          </cell>
        </row>
        <row r="116">
          <cell r="A116">
            <v>0</v>
          </cell>
          <cell r="B116">
            <v>1112</v>
          </cell>
          <cell r="D116">
            <v>0</v>
          </cell>
          <cell r="F116">
            <v>0</v>
          </cell>
          <cell r="J116">
            <v>0</v>
          </cell>
          <cell r="L116">
            <v>0</v>
          </cell>
          <cell r="M116">
            <v>0</v>
          </cell>
          <cell r="N116">
            <v>0</v>
          </cell>
          <cell r="O116">
            <v>0</v>
          </cell>
          <cell r="S116">
            <v>0</v>
          </cell>
          <cell r="T116">
            <v>0</v>
          </cell>
        </row>
        <row r="117">
          <cell r="A117">
            <v>0</v>
          </cell>
          <cell r="B117">
            <v>1113</v>
          </cell>
          <cell r="D117">
            <v>0</v>
          </cell>
          <cell r="F117">
            <v>0</v>
          </cell>
          <cell r="J117">
            <v>0</v>
          </cell>
          <cell r="L117">
            <v>0</v>
          </cell>
          <cell r="M117">
            <v>0</v>
          </cell>
          <cell r="N117">
            <v>0</v>
          </cell>
          <cell r="O117">
            <v>0</v>
          </cell>
          <cell r="S117">
            <v>0</v>
          </cell>
          <cell r="T117">
            <v>0</v>
          </cell>
        </row>
        <row r="118">
          <cell r="A118">
            <v>0</v>
          </cell>
          <cell r="B118">
            <v>1114</v>
          </cell>
          <cell r="D118">
            <v>0</v>
          </cell>
          <cell r="F118">
            <v>0</v>
          </cell>
          <cell r="J118">
            <v>0</v>
          </cell>
          <cell r="L118">
            <v>0</v>
          </cell>
          <cell r="M118">
            <v>0</v>
          </cell>
          <cell r="N118">
            <v>0</v>
          </cell>
          <cell r="O118">
            <v>0</v>
          </cell>
          <cell r="S118">
            <v>0</v>
          </cell>
          <cell r="T118">
            <v>0</v>
          </cell>
        </row>
        <row r="119">
          <cell r="A119">
            <v>0</v>
          </cell>
          <cell r="B119">
            <v>1115</v>
          </cell>
          <cell r="D119">
            <v>0</v>
          </cell>
          <cell r="F119">
            <v>0</v>
          </cell>
          <cell r="J119">
            <v>0</v>
          </cell>
          <cell r="L119">
            <v>0</v>
          </cell>
          <cell r="M119">
            <v>0</v>
          </cell>
          <cell r="N119">
            <v>0</v>
          </cell>
          <cell r="O119">
            <v>0</v>
          </cell>
          <cell r="S119">
            <v>0</v>
          </cell>
          <cell r="T119">
            <v>0</v>
          </cell>
        </row>
        <row r="120">
          <cell r="A120">
            <v>0</v>
          </cell>
          <cell r="B120">
            <v>1116</v>
          </cell>
          <cell r="D120">
            <v>0</v>
          </cell>
          <cell r="F120">
            <v>0</v>
          </cell>
          <cell r="J120">
            <v>0</v>
          </cell>
          <cell r="L120">
            <v>0</v>
          </cell>
          <cell r="M120">
            <v>0</v>
          </cell>
          <cell r="N120">
            <v>0</v>
          </cell>
          <cell r="O120">
            <v>0</v>
          </cell>
          <cell r="S120">
            <v>0</v>
          </cell>
          <cell r="T120">
            <v>0</v>
          </cell>
        </row>
        <row r="121">
          <cell r="A121">
            <v>0</v>
          </cell>
          <cell r="B121">
            <v>1117</v>
          </cell>
          <cell r="D121">
            <v>0</v>
          </cell>
          <cell r="F121">
            <v>0</v>
          </cell>
          <cell r="J121">
            <v>0</v>
          </cell>
          <cell r="L121">
            <v>0</v>
          </cell>
          <cell r="M121">
            <v>0</v>
          </cell>
          <cell r="N121">
            <v>0</v>
          </cell>
          <cell r="O121">
            <v>0</v>
          </cell>
          <cell r="S121">
            <v>0</v>
          </cell>
          <cell r="T121">
            <v>0</v>
          </cell>
        </row>
        <row r="122">
          <cell r="A122">
            <v>0</v>
          </cell>
          <cell r="B122">
            <v>1118</v>
          </cell>
          <cell r="D122">
            <v>0</v>
          </cell>
          <cell r="F122">
            <v>0</v>
          </cell>
          <cell r="J122">
            <v>0</v>
          </cell>
          <cell r="L122">
            <v>0</v>
          </cell>
          <cell r="M122">
            <v>0</v>
          </cell>
          <cell r="N122">
            <v>0</v>
          </cell>
          <cell r="O122">
            <v>0</v>
          </cell>
          <cell r="S122">
            <v>0</v>
          </cell>
          <cell r="T122">
            <v>0</v>
          </cell>
        </row>
        <row r="123">
          <cell r="A123">
            <v>0</v>
          </cell>
          <cell r="B123">
            <v>1119</v>
          </cell>
          <cell r="D123">
            <v>0</v>
          </cell>
          <cell r="F123">
            <v>0</v>
          </cell>
          <cell r="J123">
            <v>0</v>
          </cell>
          <cell r="L123">
            <v>0</v>
          </cell>
          <cell r="M123">
            <v>0</v>
          </cell>
          <cell r="N123">
            <v>0</v>
          </cell>
          <cell r="O123">
            <v>0</v>
          </cell>
          <cell r="S123">
            <v>0</v>
          </cell>
          <cell r="T123">
            <v>0</v>
          </cell>
        </row>
        <row r="124">
          <cell r="A124">
            <v>0</v>
          </cell>
          <cell r="B124">
            <v>1120</v>
          </cell>
          <cell r="D124">
            <v>0</v>
          </cell>
          <cell r="F124">
            <v>0</v>
          </cell>
          <cell r="J124">
            <v>0</v>
          </cell>
          <cell r="L124">
            <v>0</v>
          </cell>
          <cell r="M124">
            <v>0</v>
          </cell>
          <cell r="N124">
            <v>0</v>
          </cell>
          <cell r="O124">
            <v>0</v>
          </cell>
          <cell r="S124">
            <v>0</v>
          </cell>
          <cell r="T124">
            <v>0</v>
          </cell>
        </row>
        <row r="125">
          <cell r="A125">
            <v>0</v>
          </cell>
          <cell r="B125">
            <v>1121</v>
          </cell>
          <cell r="D125">
            <v>0</v>
          </cell>
          <cell r="F125">
            <v>0</v>
          </cell>
          <cell r="J125">
            <v>0</v>
          </cell>
          <cell r="L125">
            <v>0</v>
          </cell>
          <cell r="M125">
            <v>0</v>
          </cell>
          <cell r="N125">
            <v>0</v>
          </cell>
          <cell r="O125">
            <v>0</v>
          </cell>
          <cell r="S125">
            <v>0</v>
          </cell>
          <cell r="T125">
            <v>0</v>
          </cell>
        </row>
        <row r="126">
          <cell r="A126">
            <v>0</v>
          </cell>
          <cell r="B126">
            <v>1122</v>
          </cell>
          <cell r="D126">
            <v>0</v>
          </cell>
          <cell r="F126">
            <v>0</v>
          </cell>
          <cell r="J126">
            <v>0</v>
          </cell>
          <cell r="L126">
            <v>0</v>
          </cell>
          <cell r="M126">
            <v>0</v>
          </cell>
          <cell r="N126">
            <v>0</v>
          </cell>
          <cell r="O126">
            <v>0</v>
          </cell>
          <cell r="S126">
            <v>0</v>
          </cell>
          <cell r="T126">
            <v>0</v>
          </cell>
        </row>
        <row r="127">
          <cell r="A127">
            <v>0</v>
          </cell>
          <cell r="B127">
            <v>1123</v>
          </cell>
          <cell r="D127">
            <v>0</v>
          </cell>
          <cell r="F127">
            <v>0</v>
          </cell>
          <cell r="J127">
            <v>0</v>
          </cell>
          <cell r="L127">
            <v>0</v>
          </cell>
          <cell r="M127">
            <v>0</v>
          </cell>
          <cell r="N127">
            <v>0</v>
          </cell>
          <cell r="O127">
            <v>0</v>
          </cell>
          <cell r="S127">
            <v>0</v>
          </cell>
          <cell r="T127">
            <v>0</v>
          </cell>
        </row>
        <row r="128">
          <cell r="A128">
            <v>0</v>
          </cell>
          <cell r="B128">
            <v>1124</v>
          </cell>
          <cell r="D128">
            <v>0</v>
          </cell>
          <cell r="F128">
            <v>0</v>
          </cell>
          <cell r="J128">
            <v>0</v>
          </cell>
          <cell r="L128">
            <v>0</v>
          </cell>
          <cell r="M128">
            <v>0</v>
          </cell>
          <cell r="N128">
            <v>0</v>
          </cell>
          <cell r="O128">
            <v>0</v>
          </cell>
          <cell r="S128">
            <v>0</v>
          </cell>
          <cell r="T128">
            <v>0</v>
          </cell>
        </row>
        <row r="129">
          <cell r="A129">
            <v>0</v>
          </cell>
          <cell r="B129">
            <v>1125</v>
          </cell>
          <cell r="D129">
            <v>0</v>
          </cell>
          <cell r="F129">
            <v>0</v>
          </cell>
          <cell r="J129">
            <v>0</v>
          </cell>
          <cell r="L129">
            <v>0</v>
          </cell>
          <cell r="M129">
            <v>0</v>
          </cell>
          <cell r="N129">
            <v>0</v>
          </cell>
          <cell r="O129">
            <v>0</v>
          </cell>
          <cell r="S129">
            <v>0</v>
          </cell>
          <cell r="T129">
            <v>0</v>
          </cell>
        </row>
        <row r="130">
          <cell r="A130">
            <v>0</v>
          </cell>
          <cell r="B130">
            <v>1126</v>
          </cell>
          <cell r="D130">
            <v>0</v>
          </cell>
          <cell r="F130">
            <v>0</v>
          </cell>
          <cell r="J130">
            <v>0</v>
          </cell>
          <cell r="L130">
            <v>0</v>
          </cell>
          <cell r="M130">
            <v>0</v>
          </cell>
          <cell r="N130">
            <v>0</v>
          </cell>
          <cell r="O130">
            <v>0</v>
          </cell>
          <cell r="S130">
            <v>0</v>
          </cell>
          <cell r="T130">
            <v>0</v>
          </cell>
        </row>
        <row r="131">
          <cell r="A131">
            <v>0</v>
          </cell>
          <cell r="B131">
            <v>1127</v>
          </cell>
          <cell r="D131">
            <v>0</v>
          </cell>
          <cell r="F131">
            <v>0</v>
          </cell>
          <cell r="J131">
            <v>0</v>
          </cell>
          <cell r="L131">
            <v>0</v>
          </cell>
          <cell r="M131">
            <v>0</v>
          </cell>
          <cell r="N131">
            <v>0</v>
          </cell>
          <cell r="O131">
            <v>0</v>
          </cell>
          <cell r="S131">
            <v>0</v>
          </cell>
          <cell r="T131">
            <v>0</v>
          </cell>
        </row>
        <row r="132">
          <cell r="A132">
            <v>0</v>
          </cell>
          <cell r="B132">
            <v>1128</v>
          </cell>
          <cell r="D132">
            <v>0</v>
          </cell>
          <cell r="F132">
            <v>0</v>
          </cell>
          <cell r="J132">
            <v>0</v>
          </cell>
          <cell r="L132">
            <v>0</v>
          </cell>
          <cell r="M132">
            <v>0</v>
          </cell>
          <cell r="N132">
            <v>0</v>
          </cell>
          <cell r="O132">
            <v>0</v>
          </cell>
          <cell r="S132">
            <v>0</v>
          </cell>
          <cell r="T132">
            <v>0</v>
          </cell>
        </row>
        <row r="133">
          <cell r="A133">
            <v>0</v>
          </cell>
          <cell r="B133">
            <v>1129</v>
          </cell>
          <cell r="D133">
            <v>0</v>
          </cell>
          <cell r="F133">
            <v>0</v>
          </cell>
          <cell r="J133">
            <v>0</v>
          </cell>
          <cell r="L133">
            <v>0</v>
          </cell>
          <cell r="M133">
            <v>0</v>
          </cell>
          <cell r="N133">
            <v>0</v>
          </cell>
          <cell r="O133">
            <v>0</v>
          </cell>
          <cell r="S133">
            <v>0</v>
          </cell>
          <cell r="T133">
            <v>0</v>
          </cell>
        </row>
        <row r="134">
          <cell r="A134">
            <v>0</v>
          </cell>
          <cell r="B134">
            <v>1130</v>
          </cell>
          <cell r="D134">
            <v>0</v>
          </cell>
          <cell r="F134">
            <v>0</v>
          </cell>
          <cell r="J134">
            <v>0</v>
          </cell>
          <cell r="L134">
            <v>0</v>
          </cell>
          <cell r="M134">
            <v>0</v>
          </cell>
          <cell r="N134">
            <v>0</v>
          </cell>
          <cell r="O134">
            <v>0</v>
          </cell>
          <cell r="S134">
            <v>0</v>
          </cell>
          <cell r="T134">
            <v>0</v>
          </cell>
        </row>
        <row r="135">
          <cell r="A135">
            <v>0</v>
          </cell>
          <cell r="B135">
            <v>1131</v>
          </cell>
          <cell r="D135">
            <v>0</v>
          </cell>
          <cell r="F135">
            <v>0</v>
          </cell>
          <cell r="J135">
            <v>0</v>
          </cell>
          <cell r="L135">
            <v>0</v>
          </cell>
          <cell r="M135">
            <v>0</v>
          </cell>
          <cell r="N135">
            <v>0</v>
          </cell>
          <cell r="O135">
            <v>0</v>
          </cell>
          <cell r="S135">
            <v>0</v>
          </cell>
          <cell r="T135">
            <v>0</v>
          </cell>
        </row>
        <row r="136">
          <cell r="A136">
            <v>0</v>
          </cell>
          <cell r="B136">
            <v>1132</v>
          </cell>
          <cell r="D136">
            <v>0</v>
          </cell>
          <cell r="F136">
            <v>0</v>
          </cell>
          <cell r="J136">
            <v>0</v>
          </cell>
          <cell r="L136">
            <v>0</v>
          </cell>
          <cell r="M136">
            <v>0</v>
          </cell>
          <cell r="N136">
            <v>0</v>
          </cell>
          <cell r="O136">
            <v>0</v>
          </cell>
          <cell r="S136">
            <v>0</v>
          </cell>
          <cell r="T136">
            <v>0</v>
          </cell>
        </row>
        <row r="137">
          <cell r="A137">
            <v>0</v>
          </cell>
          <cell r="B137">
            <v>1133</v>
          </cell>
          <cell r="D137">
            <v>0</v>
          </cell>
          <cell r="F137">
            <v>0</v>
          </cell>
          <cell r="J137">
            <v>0</v>
          </cell>
          <cell r="L137">
            <v>0</v>
          </cell>
          <cell r="M137">
            <v>0</v>
          </cell>
          <cell r="N137">
            <v>0</v>
          </cell>
          <cell r="O137">
            <v>0</v>
          </cell>
          <cell r="S137">
            <v>0</v>
          </cell>
          <cell r="T137">
            <v>0</v>
          </cell>
        </row>
        <row r="138">
          <cell r="A138">
            <v>0</v>
          </cell>
          <cell r="B138">
            <v>1134</v>
          </cell>
          <cell r="D138">
            <v>0</v>
          </cell>
          <cell r="F138">
            <v>0</v>
          </cell>
          <cell r="J138">
            <v>0</v>
          </cell>
          <cell r="L138">
            <v>0</v>
          </cell>
          <cell r="M138">
            <v>0</v>
          </cell>
          <cell r="N138">
            <v>0</v>
          </cell>
          <cell r="O138">
            <v>0</v>
          </cell>
          <cell r="S138">
            <v>0</v>
          </cell>
          <cell r="T138">
            <v>0</v>
          </cell>
        </row>
        <row r="139">
          <cell r="A139">
            <v>0</v>
          </cell>
          <cell r="B139">
            <v>1135</v>
          </cell>
          <cell r="D139">
            <v>0</v>
          </cell>
          <cell r="F139">
            <v>0</v>
          </cell>
          <cell r="J139">
            <v>0</v>
          </cell>
          <cell r="L139">
            <v>0</v>
          </cell>
          <cell r="M139">
            <v>0</v>
          </cell>
          <cell r="N139">
            <v>0</v>
          </cell>
          <cell r="O139">
            <v>0</v>
          </cell>
          <cell r="S139">
            <v>0</v>
          </cell>
          <cell r="T139">
            <v>0</v>
          </cell>
        </row>
        <row r="140">
          <cell r="A140">
            <v>0</v>
          </cell>
          <cell r="B140">
            <v>1136</v>
          </cell>
          <cell r="D140">
            <v>0</v>
          </cell>
          <cell r="F140">
            <v>0</v>
          </cell>
          <cell r="J140">
            <v>0</v>
          </cell>
          <cell r="L140">
            <v>0</v>
          </cell>
          <cell r="M140">
            <v>0</v>
          </cell>
          <cell r="N140">
            <v>0</v>
          </cell>
          <cell r="O140">
            <v>0</v>
          </cell>
          <cell r="S140">
            <v>0</v>
          </cell>
          <cell r="T140">
            <v>0</v>
          </cell>
        </row>
        <row r="141">
          <cell r="A141">
            <v>0</v>
          </cell>
          <cell r="B141">
            <v>1137</v>
          </cell>
          <cell r="D141">
            <v>0</v>
          </cell>
          <cell r="F141">
            <v>0</v>
          </cell>
          <cell r="J141">
            <v>0</v>
          </cell>
          <cell r="L141">
            <v>0</v>
          </cell>
          <cell r="M141">
            <v>0</v>
          </cell>
          <cell r="N141">
            <v>0</v>
          </cell>
          <cell r="O141">
            <v>0</v>
          </cell>
          <cell r="S141">
            <v>0</v>
          </cell>
          <cell r="T141">
            <v>0</v>
          </cell>
        </row>
        <row r="142">
          <cell r="A142">
            <v>0</v>
          </cell>
          <cell r="B142">
            <v>1138</v>
          </cell>
          <cell r="D142">
            <v>0</v>
          </cell>
          <cell r="F142">
            <v>0</v>
          </cell>
          <cell r="J142">
            <v>0</v>
          </cell>
          <cell r="L142">
            <v>0</v>
          </cell>
          <cell r="M142">
            <v>0</v>
          </cell>
          <cell r="N142">
            <v>0</v>
          </cell>
          <cell r="O142">
            <v>0</v>
          </cell>
          <cell r="S142">
            <v>0</v>
          </cell>
          <cell r="T142">
            <v>0</v>
          </cell>
        </row>
        <row r="143">
          <cell r="A143">
            <v>0</v>
          </cell>
          <cell r="B143">
            <v>1139</v>
          </cell>
          <cell r="D143">
            <v>0</v>
          </cell>
          <cell r="F143">
            <v>0</v>
          </cell>
          <cell r="J143">
            <v>0</v>
          </cell>
          <cell r="L143">
            <v>0</v>
          </cell>
          <cell r="M143">
            <v>0</v>
          </cell>
          <cell r="N143">
            <v>0</v>
          </cell>
          <cell r="O143">
            <v>0</v>
          </cell>
          <cell r="S143">
            <v>0</v>
          </cell>
          <cell r="T143">
            <v>0</v>
          </cell>
        </row>
        <row r="144">
          <cell r="A144">
            <v>0</v>
          </cell>
          <cell r="B144">
            <v>1140</v>
          </cell>
          <cell r="D144">
            <v>0</v>
          </cell>
          <cell r="F144">
            <v>0</v>
          </cell>
          <cell r="J144">
            <v>0</v>
          </cell>
          <cell r="L144">
            <v>0</v>
          </cell>
          <cell r="M144">
            <v>0</v>
          </cell>
          <cell r="N144">
            <v>0</v>
          </cell>
          <cell r="O144">
            <v>0</v>
          </cell>
          <cell r="S144">
            <v>0</v>
          </cell>
          <cell r="T144">
            <v>0</v>
          </cell>
        </row>
        <row r="145">
          <cell r="A145">
            <v>0</v>
          </cell>
          <cell r="B145">
            <v>1141</v>
          </cell>
          <cell r="D145">
            <v>0</v>
          </cell>
          <cell r="F145">
            <v>0</v>
          </cell>
          <cell r="J145">
            <v>0</v>
          </cell>
          <cell r="L145">
            <v>0</v>
          </cell>
          <cell r="M145">
            <v>0</v>
          </cell>
          <cell r="N145">
            <v>0</v>
          </cell>
          <cell r="O145">
            <v>0</v>
          </cell>
          <cell r="S145">
            <v>0</v>
          </cell>
          <cell r="T145">
            <v>0</v>
          </cell>
        </row>
        <row r="146">
          <cell r="A146">
            <v>0</v>
          </cell>
          <cell r="B146">
            <v>1142</v>
          </cell>
          <cell r="D146">
            <v>0</v>
          </cell>
          <cell r="F146">
            <v>0</v>
          </cell>
          <cell r="J146">
            <v>0</v>
          </cell>
          <cell r="L146">
            <v>0</v>
          </cell>
          <cell r="M146">
            <v>0</v>
          </cell>
          <cell r="N146">
            <v>0</v>
          </cell>
          <cell r="O146">
            <v>0</v>
          </cell>
          <cell r="S146">
            <v>0</v>
          </cell>
          <cell r="T146">
            <v>0</v>
          </cell>
        </row>
        <row r="147">
          <cell r="A147">
            <v>0</v>
          </cell>
          <cell r="B147">
            <v>1143</v>
          </cell>
          <cell r="D147">
            <v>0</v>
          </cell>
          <cell r="F147">
            <v>0</v>
          </cell>
          <cell r="J147">
            <v>0</v>
          </cell>
          <cell r="L147">
            <v>0</v>
          </cell>
          <cell r="M147">
            <v>0</v>
          </cell>
          <cell r="N147">
            <v>0</v>
          </cell>
          <cell r="O147">
            <v>0</v>
          </cell>
          <cell r="S147">
            <v>0</v>
          </cell>
          <cell r="T147">
            <v>0</v>
          </cell>
        </row>
        <row r="148">
          <cell r="A148">
            <v>0</v>
          </cell>
          <cell r="B148">
            <v>1144</v>
          </cell>
          <cell r="D148">
            <v>0</v>
          </cell>
          <cell r="F148">
            <v>0</v>
          </cell>
          <cell r="J148">
            <v>0</v>
          </cell>
          <cell r="L148">
            <v>0</v>
          </cell>
          <cell r="M148">
            <v>0</v>
          </cell>
          <cell r="N148">
            <v>0</v>
          </cell>
          <cell r="O148">
            <v>0</v>
          </cell>
          <cell r="S148">
            <v>0</v>
          </cell>
          <cell r="T148">
            <v>0</v>
          </cell>
        </row>
        <row r="149">
          <cell r="A149">
            <v>0</v>
          </cell>
          <cell r="B149">
            <v>1145</v>
          </cell>
          <cell r="D149">
            <v>0</v>
          </cell>
          <cell r="F149">
            <v>0</v>
          </cell>
          <cell r="J149">
            <v>0</v>
          </cell>
          <cell r="L149">
            <v>0</v>
          </cell>
          <cell r="M149">
            <v>0</v>
          </cell>
          <cell r="N149">
            <v>0</v>
          </cell>
          <cell r="O149">
            <v>0</v>
          </cell>
          <cell r="S149">
            <v>0</v>
          </cell>
          <cell r="T149">
            <v>0</v>
          </cell>
        </row>
        <row r="150">
          <cell r="A150">
            <v>0</v>
          </cell>
          <cell r="B150">
            <v>1146</v>
          </cell>
          <cell r="D150">
            <v>0</v>
          </cell>
          <cell r="F150">
            <v>0</v>
          </cell>
          <cell r="J150">
            <v>0</v>
          </cell>
          <cell r="L150">
            <v>0</v>
          </cell>
          <cell r="M150">
            <v>0</v>
          </cell>
          <cell r="N150">
            <v>0</v>
          </cell>
          <cell r="O150">
            <v>0</v>
          </cell>
          <cell r="S150">
            <v>0</v>
          </cell>
          <cell r="T150">
            <v>0</v>
          </cell>
        </row>
        <row r="151">
          <cell r="A151">
            <v>0</v>
          </cell>
          <cell r="B151">
            <v>1147</v>
          </cell>
          <cell r="D151">
            <v>0</v>
          </cell>
          <cell r="F151">
            <v>0</v>
          </cell>
          <cell r="J151">
            <v>0</v>
          </cell>
          <cell r="L151">
            <v>0</v>
          </cell>
          <cell r="M151">
            <v>0</v>
          </cell>
          <cell r="N151">
            <v>0</v>
          </cell>
          <cell r="O151">
            <v>0</v>
          </cell>
          <cell r="S151">
            <v>0</v>
          </cell>
          <cell r="T151">
            <v>0</v>
          </cell>
        </row>
        <row r="152">
          <cell r="A152">
            <v>0</v>
          </cell>
          <cell r="B152">
            <v>1148</v>
          </cell>
          <cell r="D152">
            <v>0</v>
          </cell>
          <cell r="F152">
            <v>0</v>
          </cell>
          <cell r="J152">
            <v>0</v>
          </cell>
          <cell r="L152">
            <v>0</v>
          </cell>
          <cell r="M152">
            <v>0</v>
          </cell>
          <cell r="N152">
            <v>0</v>
          </cell>
          <cell r="O152">
            <v>0</v>
          </cell>
          <cell r="S152">
            <v>0</v>
          </cell>
          <cell r="T152">
            <v>0</v>
          </cell>
        </row>
        <row r="153">
          <cell r="A153">
            <v>0</v>
          </cell>
          <cell r="B153">
            <v>1149</v>
          </cell>
          <cell r="D153">
            <v>0</v>
          </cell>
          <cell r="F153">
            <v>0</v>
          </cell>
          <cell r="J153">
            <v>0</v>
          </cell>
          <cell r="L153">
            <v>0</v>
          </cell>
          <cell r="M153">
            <v>0</v>
          </cell>
          <cell r="N153">
            <v>0</v>
          </cell>
          <cell r="O153">
            <v>0</v>
          </cell>
          <cell r="S153">
            <v>0</v>
          </cell>
          <cell r="T153">
            <v>0</v>
          </cell>
        </row>
        <row r="154">
          <cell r="A154">
            <v>0</v>
          </cell>
          <cell r="B154">
            <v>1150</v>
          </cell>
          <cell r="D154">
            <v>0</v>
          </cell>
          <cell r="F154">
            <v>0</v>
          </cell>
          <cell r="J154">
            <v>0</v>
          </cell>
          <cell r="L154">
            <v>0</v>
          </cell>
          <cell r="M154">
            <v>0</v>
          </cell>
          <cell r="N154">
            <v>0</v>
          </cell>
          <cell r="O154">
            <v>0</v>
          </cell>
          <cell r="S154">
            <v>0</v>
          </cell>
          <cell r="T154">
            <v>0</v>
          </cell>
        </row>
        <row r="155">
          <cell r="A155">
            <v>0</v>
          </cell>
          <cell r="B155">
            <v>1151</v>
          </cell>
          <cell r="D155">
            <v>0</v>
          </cell>
          <cell r="F155">
            <v>0</v>
          </cell>
          <cell r="J155">
            <v>0</v>
          </cell>
          <cell r="L155">
            <v>0</v>
          </cell>
          <cell r="M155">
            <v>0</v>
          </cell>
          <cell r="N155">
            <v>0</v>
          </cell>
          <cell r="O155">
            <v>0</v>
          </cell>
          <cell r="S155">
            <v>0</v>
          </cell>
          <cell r="T155">
            <v>0</v>
          </cell>
        </row>
        <row r="156">
          <cell r="A156">
            <v>0</v>
          </cell>
          <cell r="B156">
            <v>1152</v>
          </cell>
          <cell r="D156">
            <v>0</v>
          </cell>
          <cell r="F156">
            <v>0</v>
          </cell>
          <cell r="J156">
            <v>0</v>
          </cell>
          <cell r="L156">
            <v>0</v>
          </cell>
          <cell r="M156">
            <v>0</v>
          </cell>
          <cell r="N156">
            <v>0</v>
          </cell>
          <cell r="O156">
            <v>0</v>
          </cell>
          <cell r="S156">
            <v>0</v>
          </cell>
          <cell r="T156">
            <v>0</v>
          </cell>
        </row>
        <row r="157">
          <cell r="A157">
            <v>0</v>
          </cell>
          <cell r="B157">
            <v>1153</v>
          </cell>
          <cell r="D157">
            <v>0</v>
          </cell>
          <cell r="F157">
            <v>0</v>
          </cell>
          <cell r="J157">
            <v>0</v>
          </cell>
          <cell r="L157">
            <v>0</v>
          </cell>
          <cell r="M157">
            <v>0</v>
          </cell>
          <cell r="N157">
            <v>0</v>
          </cell>
          <cell r="O157">
            <v>0</v>
          </cell>
          <cell r="S157">
            <v>0</v>
          </cell>
          <cell r="T157">
            <v>0</v>
          </cell>
        </row>
        <row r="158">
          <cell r="A158">
            <v>0</v>
          </cell>
          <cell r="B158">
            <v>1154</v>
          </cell>
          <cell r="D158">
            <v>0</v>
          </cell>
          <cell r="F158">
            <v>0</v>
          </cell>
          <cell r="J158">
            <v>0</v>
          </cell>
          <cell r="L158">
            <v>0</v>
          </cell>
          <cell r="M158">
            <v>0</v>
          </cell>
          <cell r="N158">
            <v>0</v>
          </cell>
          <cell r="O158">
            <v>0</v>
          </cell>
          <cell r="S158">
            <v>0</v>
          </cell>
          <cell r="T158">
            <v>0</v>
          </cell>
        </row>
        <row r="159">
          <cell r="A159">
            <v>0</v>
          </cell>
          <cell r="B159">
            <v>1155</v>
          </cell>
          <cell r="D159">
            <v>0</v>
          </cell>
          <cell r="F159">
            <v>0</v>
          </cell>
          <cell r="J159">
            <v>0</v>
          </cell>
          <cell r="L159">
            <v>0</v>
          </cell>
          <cell r="M159">
            <v>0</v>
          </cell>
          <cell r="N159">
            <v>0</v>
          </cell>
          <cell r="O159">
            <v>0</v>
          </cell>
          <cell r="S159">
            <v>0</v>
          </cell>
          <cell r="T159">
            <v>0</v>
          </cell>
        </row>
        <row r="160">
          <cell r="A160">
            <v>0</v>
          </cell>
          <cell r="B160">
            <v>1156</v>
          </cell>
          <cell r="D160">
            <v>0</v>
          </cell>
          <cell r="F160">
            <v>0</v>
          </cell>
          <cell r="J160">
            <v>0</v>
          </cell>
          <cell r="L160">
            <v>0</v>
          </cell>
          <cell r="M160">
            <v>0</v>
          </cell>
          <cell r="N160">
            <v>0</v>
          </cell>
          <cell r="O160">
            <v>0</v>
          </cell>
          <cell r="S160">
            <v>0</v>
          </cell>
          <cell r="T160">
            <v>0</v>
          </cell>
        </row>
        <row r="161">
          <cell r="A161">
            <v>0</v>
          </cell>
          <cell r="B161">
            <v>1157</v>
          </cell>
          <cell r="D161">
            <v>0</v>
          </cell>
          <cell r="F161">
            <v>0</v>
          </cell>
          <cell r="J161">
            <v>0</v>
          </cell>
          <cell r="L161">
            <v>0</v>
          </cell>
          <cell r="M161">
            <v>0</v>
          </cell>
          <cell r="N161">
            <v>0</v>
          </cell>
          <cell r="O161">
            <v>0</v>
          </cell>
          <cell r="S161">
            <v>0</v>
          </cell>
          <cell r="T161">
            <v>0</v>
          </cell>
        </row>
        <row r="162">
          <cell r="A162">
            <v>0</v>
          </cell>
          <cell r="B162">
            <v>1158</v>
          </cell>
          <cell r="D162">
            <v>0</v>
          </cell>
          <cell r="F162">
            <v>0</v>
          </cell>
          <cell r="J162">
            <v>0</v>
          </cell>
          <cell r="L162">
            <v>0</v>
          </cell>
          <cell r="M162">
            <v>0</v>
          </cell>
          <cell r="N162">
            <v>0</v>
          </cell>
          <cell r="O162">
            <v>0</v>
          </cell>
          <cell r="S162">
            <v>0</v>
          </cell>
          <cell r="T162">
            <v>0</v>
          </cell>
        </row>
        <row r="163">
          <cell r="A163">
            <v>0</v>
          </cell>
          <cell r="B163">
            <v>1159</v>
          </cell>
          <cell r="D163">
            <v>0</v>
          </cell>
          <cell r="F163">
            <v>0</v>
          </cell>
          <cell r="J163">
            <v>0</v>
          </cell>
          <cell r="L163">
            <v>0</v>
          </cell>
          <cell r="M163">
            <v>0</v>
          </cell>
          <cell r="N163">
            <v>0</v>
          </cell>
          <cell r="O163">
            <v>0</v>
          </cell>
          <cell r="S163">
            <v>0</v>
          </cell>
          <cell r="T163">
            <v>0</v>
          </cell>
        </row>
        <row r="164">
          <cell r="A164">
            <v>0</v>
          </cell>
          <cell r="B164">
            <v>1160</v>
          </cell>
          <cell r="D164">
            <v>0</v>
          </cell>
          <cell r="F164">
            <v>0</v>
          </cell>
          <cell r="J164">
            <v>0</v>
          </cell>
          <cell r="L164">
            <v>0</v>
          </cell>
          <cell r="M164">
            <v>0</v>
          </cell>
          <cell r="N164">
            <v>0</v>
          </cell>
          <cell r="O164">
            <v>0</v>
          </cell>
          <cell r="S164">
            <v>0</v>
          </cell>
          <cell r="T164">
            <v>0</v>
          </cell>
        </row>
        <row r="165">
          <cell r="A165">
            <v>0</v>
          </cell>
          <cell r="B165">
            <v>1161</v>
          </cell>
          <cell r="D165">
            <v>0</v>
          </cell>
          <cell r="F165">
            <v>0</v>
          </cell>
          <cell r="J165">
            <v>0</v>
          </cell>
          <cell r="L165">
            <v>0</v>
          </cell>
          <cell r="M165">
            <v>0</v>
          </cell>
          <cell r="N165">
            <v>0</v>
          </cell>
          <cell r="O165">
            <v>0</v>
          </cell>
          <cell r="S165">
            <v>0</v>
          </cell>
          <cell r="T165">
            <v>0</v>
          </cell>
        </row>
        <row r="166">
          <cell r="A166">
            <v>0</v>
          </cell>
          <cell r="B166">
            <v>1162</v>
          </cell>
          <cell r="D166">
            <v>0</v>
          </cell>
          <cell r="F166">
            <v>0</v>
          </cell>
          <cell r="J166">
            <v>0</v>
          </cell>
          <cell r="L166">
            <v>0</v>
          </cell>
          <cell r="M166">
            <v>0</v>
          </cell>
          <cell r="N166">
            <v>0</v>
          </cell>
          <cell r="O166">
            <v>0</v>
          </cell>
          <cell r="S166">
            <v>0</v>
          </cell>
          <cell r="T166">
            <v>0</v>
          </cell>
        </row>
        <row r="167">
          <cell r="A167">
            <v>0</v>
          </cell>
          <cell r="B167">
            <v>1163</v>
          </cell>
          <cell r="D167">
            <v>0</v>
          </cell>
          <cell r="F167">
            <v>0</v>
          </cell>
          <cell r="J167">
            <v>0</v>
          </cell>
          <cell r="L167">
            <v>0</v>
          </cell>
          <cell r="M167">
            <v>0</v>
          </cell>
          <cell r="N167">
            <v>0</v>
          </cell>
          <cell r="O167">
            <v>0</v>
          </cell>
          <cell r="S167">
            <v>0</v>
          </cell>
          <cell r="T167">
            <v>0</v>
          </cell>
        </row>
        <row r="168">
          <cell r="A168">
            <v>0</v>
          </cell>
          <cell r="B168">
            <v>1164</v>
          </cell>
          <cell r="D168">
            <v>0</v>
          </cell>
          <cell r="F168">
            <v>0</v>
          </cell>
          <cell r="J168">
            <v>0</v>
          </cell>
          <cell r="L168">
            <v>0</v>
          </cell>
          <cell r="M168">
            <v>0</v>
          </cell>
          <cell r="N168">
            <v>0</v>
          </cell>
          <cell r="O168">
            <v>0</v>
          </cell>
          <cell r="S168">
            <v>0</v>
          </cell>
          <cell r="T168">
            <v>0</v>
          </cell>
        </row>
        <row r="169">
          <cell r="A169">
            <v>0</v>
          </cell>
          <cell r="B169">
            <v>1165</v>
          </cell>
          <cell r="D169">
            <v>0</v>
          </cell>
          <cell r="F169">
            <v>0</v>
          </cell>
          <cell r="J169">
            <v>0</v>
          </cell>
          <cell r="L169">
            <v>0</v>
          </cell>
          <cell r="M169">
            <v>0</v>
          </cell>
          <cell r="N169">
            <v>0</v>
          </cell>
          <cell r="O169">
            <v>0</v>
          </cell>
          <cell r="S169">
            <v>0</v>
          </cell>
          <cell r="T169">
            <v>0</v>
          </cell>
        </row>
        <row r="170">
          <cell r="A170">
            <v>0</v>
          </cell>
          <cell r="B170">
            <v>1166</v>
          </cell>
          <cell r="D170">
            <v>0</v>
          </cell>
          <cell r="F170">
            <v>0</v>
          </cell>
          <cell r="J170">
            <v>0</v>
          </cell>
          <cell r="L170">
            <v>0</v>
          </cell>
          <cell r="M170">
            <v>0</v>
          </cell>
          <cell r="N170">
            <v>0</v>
          </cell>
          <cell r="O170">
            <v>0</v>
          </cell>
          <cell r="S170">
            <v>0</v>
          </cell>
          <cell r="T170">
            <v>0</v>
          </cell>
        </row>
        <row r="171">
          <cell r="A171">
            <v>0</v>
          </cell>
          <cell r="B171">
            <v>1167</v>
          </cell>
          <cell r="D171">
            <v>0</v>
          </cell>
          <cell r="F171">
            <v>0</v>
          </cell>
          <cell r="J171">
            <v>0</v>
          </cell>
          <cell r="L171">
            <v>0</v>
          </cell>
          <cell r="M171">
            <v>0</v>
          </cell>
          <cell r="N171">
            <v>0</v>
          </cell>
          <cell r="O171">
            <v>0</v>
          </cell>
          <cell r="S171">
            <v>0</v>
          </cell>
          <cell r="T171">
            <v>0</v>
          </cell>
        </row>
        <row r="172">
          <cell r="A172">
            <v>0</v>
          </cell>
          <cell r="B172">
            <v>1168</v>
          </cell>
          <cell r="D172">
            <v>0</v>
          </cell>
          <cell r="F172">
            <v>0</v>
          </cell>
          <cell r="J172">
            <v>0</v>
          </cell>
          <cell r="L172">
            <v>0</v>
          </cell>
          <cell r="M172">
            <v>0</v>
          </cell>
          <cell r="N172">
            <v>0</v>
          </cell>
          <cell r="O172">
            <v>0</v>
          </cell>
          <cell r="S172">
            <v>0</v>
          </cell>
          <cell r="T172">
            <v>0</v>
          </cell>
        </row>
        <row r="173">
          <cell r="A173">
            <v>0</v>
          </cell>
          <cell r="B173">
            <v>1169</v>
          </cell>
          <cell r="D173">
            <v>0</v>
          </cell>
          <cell r="F173">
            <v>0</v>
          </cell>
          <cell r="J173">
            <v>0</v>
          </cell>
          <cell r="L173">
            <v>0</v>
          </cell>
          <cell r="M173">
            <v>0</v>
          </cell>
          <cell r="N173">
            <v>0</v>
          </cell>
          <cell r="O173">
            <v>0</v>
          </cell>
          <cell r="S173">
            <v>0</v>
          </cell>
          <cell r="T173">
            <v>0</v>
          </cell>
        </row>
        <row r="174">
          <cell r="A174">
            <v>0</v>
          </cell>
          <cell r="B174">
            <v>1170</v>
          </cell>
          <cell r="D174">
            <v>0</v>
          </cell>
          <cell r="F174">
            <v>0</v>
          </cell>
          <cell r="J174">
            <v>0</v>
          </cell>
          <cell r="L174">
            <v>0</v>
          </cell>
          <cell r="M174">
            <v>0</v>
          </cell>
          <cell r="N174">
            <v>0</v>
          </cell>
          <cell r="O174">
            <v>0</v>
          </cell>
          <cell r="S174">
            <v>0</v>
          </cell>
          <cell r="T174">
            <v>0</v>
          </cell>
        </row>
        <row r="175">
          <cell r="A175">
            <v>0</v>
          </cell>
          <cell r="B175">
            <v>1171</v>
          </cell>
          <cell r="D175">
            <v>0</v>
          </cell>
          <cell r="F175">
            <v>0</v>
          </cell>
          <cell r="J175">
            <v>0</v>
          </cell>
          <cell r="L175">
            <v>0</v>
          </cell>
          <cell r="M175">
            <v>0</v>
          </cell>
          <cell r="N175">
            <v>0</v>
          </cell>
          <cell r="O175">
            <v>0</v>
          </cell>
          <cell r="S175">
            <v>0</v>
          </cell>
          <cell r="T175">
            <v>0</v>
          </cell>
        </row>
        <row r="176">
          <cell r="A176">
            <v>0</v>
          </cell>
          <cell r="B176">
            <v>1172</v>
          </cell>
          <cell r="D176">
            <v>0</v>
          </cell>
          <cell r="F176">
            <v>0</v>
          </cell>
          <cell r="J176">
            <v>0</v>
          </cell>
          <cell r="L176">
            <v>0</v>
          </cell>
          <cell r="M176">
            <v>0</v>
          </cell>
          <cell r="N176">
            <v>0</v>
          </cell>
          <cell r="O176">
            <v>0</v>
          </cell>
          <cell r="S176">
            <v>0</v>
          </cell>
          <cell r="T176">
            <v>0</v>
          </cell>
        </row>
        <row r="177">
          <cell r="A177">
            <v>0</v>
          </cell>
          <cell r="B177">
            <v>1173</v>
          </cell>
          <cell r="D177">
            <v>0</v>
          </cell>
          <cell r="F177">
            <v>0</v>
          </cell>
          <cell r="J177">
            <v>0</v>
          </cell>
          <cell r="L177">
            <v>0</v>
          </cell>
          <cell r="M177">
            <v>0</v>
          </cell>
          <cell r="N177">
            <v>0</v>
          </cell>
          <cell r="O177">
            <v>0</v>
          </cell>
          <cell r="S177">
            <v>0</v>
          </cell>
          <cell r="T177">
            <v>0</v>
          </cell>
        </row>
        <row r="178">
          <cell r="A178">
            <v>0</v>
          </cell>
          <cell r="B178">
            <v>1174</v>
          </cell>
          <cell r="D178">
            <v>0</v>
          </cell>
          <cell r="F178">
            <v>0</v>
          </cell>
          <cell r="J178">
            <v>0</v>
          </cell>
          <cell r="L178">
            <v>0</v>
          </cell>
          <cell r="M178">
            <v>0</v>
          </cell>
          <cell r="N178">
            <v>0</v>
          </cell>
          <cell r="O178">
            <v>0</v>
          </cell>
          <cell r="S178">
            <v>0</v>
          </cell>
          <cell r="T178">
            <v>0</v>
          </cell>
        </row>
        <row r="179">
          <cell r="A179">
            <v>0</v>
          </cell>
          <cell r="B179">
            <v>1175</v>
          </cell>
          <cell r="D179">
            <v>0</v>
          </cell>
          <cell r="F179">
            <v>0</v>
          </cell>
          <cell r="J179">
            <v>0</v>
          </cell>
          <cell r="L179">
            <v>0</v>
          </cell>
          <cell r="M179">
            <v>0</v>
          </cell>
          <cell r="N179">
            <v>0</v>
          </cell>
          <cell r="O179">
            <v>0</v>
          </cell>
          <cell r="S179">
            <v>0</v>
          </cell>
          <cell r="T179">
            <v>0</v>
          </cell>
        </row>
        <row r="180">
          <cell r="A180">
            <v>0</v>
          </cell>
          <cell r="B180">
            <v>1176</v>
          </cell>
          <cell r="D180">
            <v>0</v>
          </cell>
          <cell r="F180">
            <v>0</v>
          </cell>
          <cell r="J180">
            <v>0</v>
          </cell>
          <cell r="L180">
            <v>0</v>
          </cell>
          <cell r="M180">
            <v>0</v>
          </cell>
          <cell r="N180">
            <v>0</v>
          </cell>
          <cell r="O180">
            <v>0</v>
          </cell>
          <cell r="S180">
            <v>0</v>
          </cell>
          <cell r="T180">
            <v>0</v>
          </cell>
        </row>
        <row r="181">
          <cell r="A181">
            <v>0</v>
          </cell>
          <cell r="B181">
            <v>1177</v>
          </cell>
          <cell r="D181">
            <v>0</v>
          </cell>
          <cell r="F181">
            <v>0</v>
          </cell>
          <cell r="J181">
            <v>0</v>
          </cell>
          <cell r="L181">
            <v>0</v>
          </cell>
          <cell r="M181">
            <v>0</v>
          </cell>
          <cell r="N181">
            <v>0</v>
          </cell>
          <cell r="O181">
            <v>0</v>
          </cell>
          <cell r="S181">
            <v>0</v>
          </cell>
          <cell r="T181">
            <v>0</v>
          </cell>
        </row>
        <row r="182">
          <cell r="A182">
            <v>0</v>
          </cell>
          <cell r="B182">
            <v>1178</v>
          </cell>
          <cell r="D182">
            <v>0</v>
          </cell>
          <cell r="F182">
            <v>0</v>
          </cell>
          <cell r="J182">
            <v>0</v>
          </cell>
          <cell r="L182">
            <v>0</v>
          </cell>
          <cell r="M182">
            <v>0</v>
          </cell>
          <cell r="N182">
            <v>0</v>
          </cell>
          <cell r="O182">
            <v>0</v>
          </cell>
          <cell r="S182">
            <v>0</v>
          </cell>
          <cell r="T182">
            <v>0</v>
          </cell>
        </row>
        <row r="183">
          <cell r="A183">
            <v>0</v>
          </cell>
          <cell r="B183">
            <v>1179</v>
          </cell>
          <cell r="D183">
            <v>0</v>
          </cell>
          <cell r="F183">
            <v>0</v>
          </cell>
          <cell r="J183">
            <v>0</v>
          </cell>
          <cell r="L183">
            <v>0</v>
          </cell>
          <cell r="M183">
            <v>0</v>
          </cell>
          <cell r="N183">
            <v>0</v>
          </cell>
          <cell r="O183">
            <v>0</v>
          </cell>
          <cell r="S183">
            <v>0</v>
          </cell>
          <cell r="T183">
            <v>0</v>
          </cell>
        </row>
        <row r="184">
          <cell r="A184">
            <v>0</v>
          </cell>
          <cell r="B184">
            <v>1180</v>
          </cell>
          <cell r="D184">
            <v>0</v>
          </cell>
          <cell r="F184">
            <v>0</v>
          </cell>
          <cell r="J184">
            <v>0</v>
          </cell>
          <cell r="L184">
            <v>0</v>
          </cell>
          <cell r="M184">
            <v>0</v>
          </cell>
          <cell r="N184">
            <v>0</v>
          </cell>
          <cell r="O184">
            <v>0</v>
          </cell>
          <cell r="S184">
            <v>0</v>
          </cell>
          <cell r="T184">
            <v>0</v>
          </cell>
        </row>
        <row r="185">
          <cell r="A185">
            <v>0</v>
          </cell>
          <cell r="B185">
            <v>1181</v>
          </cell>
          <cell r="D185">
            <v>0</v>
          </cell>
          <cell r="F185">
            <v>0</v>
          </cell>
          <cell r="J185">
            <v>0</v>
          </cell>
          <cell r="L185">
            <v>0</v>
          </cell>
          <cell r="M185">
            <v>0</v>
          </cell>
          <cell r="N185">
            <v>0</v>
          </cell>
          <cell r="O185">
            <v>0</v>
          </cell>
          <cell r="S185">
            <v>0</v>
          </cell>
          <cell r="T185">
            <v>0</v>
          </cell>
        </row>
        <row r="186">
          <cell r="A186">
            <v>0</v>
          </cell>
          <cell r="B186">
            <v>1182</v>
          </cell>
          <cell r="D186">
            <v>0</v>
          </cell>
          <cell r="F186">
            <v>0</v>
          </cell>
          <cell r="J186">
            <v>0</v>
          </cell>
          <cell r="L186">
            <v>0</v>
          </cell>
          <cell r="M186">
            <v>0</v>
          </cell>
          <cell r="N186">
            <v>0</v>
          </cell>
          <cell r="O186">
            <v>0</v>
          </cell>
          <cell r="S186">
            <v>0</v>
          </cell>
          <cell r="T186">
            <v>0</v>
          </cell>
        </row>
        <row r="187">
          <cell r="A187">
            <v>0</v>
          </cell>
          <cell r="B187">
            <v>1183</v>
          </cell>
          <cell r="D187">
            <v>0</v>
          </cell>
          <cell r="F187">
            <v>0</v>
          </cell>
          <cell r="J187">
            <v>0</v>
          </cell>
          <cell r="L187">
            <v>0</v>
          </cell>
          <cell r="M187">
            <v>0</v>
          </cell>
          <cell r="N187">
            <v>0</v>
          </cell>
          <cell r="O187">
            <v>0</v>
          </cell>
          <cell r="S187">
            <v>0</v>
          </cell>
          <cell r="T187">
            <v>0</v>
          </cell>
        </row>
        <row r="188">
          <cell r="A188">
            <v>0</v>
          </cell>
          <cell r="B188">
            <v>1184</v>
          </cell>
          <cell r="D188">
            <v>0</v>
          </cell>
          <cell r="F188">
            <v>0</v>
          </cell>
          <cell r="J188">
            <v>0</v>
          </cell>
          <cell r="L188">
            <v>0</v>
          </cell>
          <cell r="M188">
            <v>0</v>
          </cell>
          <cell r="N188">
            <v>0</v>
          </cell>
          <cell r="O188">
            <v>0</v>
          </cell>
          <cell r="S188">
            <v>0</v>
          </cell>
          <cell r="T188">
            <v>0</v>
          </cell>
        </row>
        <row r="189">
          <cell r="A189">
            <v>0</v>
          </cell>
          <cell r="B189">
            <v>1185</v>
          </cell>
          <cell r="D189">
            <v>0</v>
          </cell>
          <cell r="F189">
            <v>0</v>
          </cell>
          <cell r="J189">
            <v>0</v>
          </cell>
          <cell r="L189">
            <v>0</v>
          </cell>
          <cell r="M189">
            <v>0</v>
          </cell>
          <cell r="N189">
            <v>0</v>
          </cell>
          <cell r="O189">
            <v>0</v>
          </cell>
          <cell r="S189">
            <v>0</v>
          </cell>
          <cell r="T189">
            <v>0</v>
          </cell>
        </row>
        <row r="190">
          <cell r="A190">
            <v>0</v>
          </cell>
          <cell r="B190">
            <v>1186</v>
          </cell>
          <cell r="D190">
            <v>0</v>
          </cell>
          <cell r="F190">
            <v>0</v>
          </cell>
          <cell r="J190">
            <v>0</v>
          </cell>
          <cell r="L190">
            <v>0</v>
          </cell>
          <cell r="M190">
            <v>0</v>
          </cell>
          <cell r="N190">
            <v>0</v>
          </cell>
          <cell r="O190">
            <v>0</v>
          </cell>
          <cell r="S190">
            <v>0</v>
          </cell>
          <cell r="T190">
            <v>0</v>
          </cell>
        </row>
        <row r="191">
          <cell r="A191">
            <v>0</v>
          </cell>
          <cell r="B191">
            <v>1187</v>
          </cell>
          <cell r="D191">
            <v>0</v>
          </cell>
          <cell r="F191">
            <v>0</v>
          </cell>
          <cell r="J191">
            <v>0</v>
          </cell>
          <cell r="L191">
            <v>0</v>
          </cell>
          <cell r="M191">
            <v>0</v>
          </cell>
          <cell r="N191">
            <v>0</v>
          </cell>
          <cell r="O191">
            <v>0</v>
          </cell>
          <cell r="S191">
            <v>0</v>
          </cell>
          <cell r="T191">
            <v>0</v>
          </cell>
        </row>
        <row r="192">
          <cell r="A192">
            <v>0</v>
          </cell>
          <cell r="B192">
            <v>1188</v>
          </cell>
          <cell r="D192">
            <v>0</v>
          </cell>
          <cell r="F192">
            <v>0</v>
          </cell>
          <cell r="J192">
            <v>0</v>
          </cell>
          <cell r="L192">
            <v>0</v>
          </cell>
          <cell r="M192">
            <v>0</v>
          </cell>
          <cell r="N192">
            <v>0</v>
          </cell>
          <cell r="O192">
            <v>0</v>
          </cell>
          <cell r="S192">
            <v>0</v>
          </cell>
          <cell r="T192">
            <v>0</v>
          </cell>
        </row>
        <row r="193">
          <cell r="A193">
            <v>0</v>
          </cell>
          <cell r="B193">
            <v>1189</v>
          </cell>
          <cell r="D193">
            <v>0</v>
          </cell>
          <cell r="F193">
            <v>0</v>
          </cell>
          <cell r="J193">
            <v>0</v>
          </cell>
          <cell r="L193">
            <v>0</v>
          </cell>
          <cell r="M193">
            <v>0</v>
          </cell>
          <cell r="N193">
            <v>0</v>
          </cell>
          <cell r="O193">
            <v>0</v>
          </cell>
          <cell r="S193">
            <v>0</v>
          </cell>
          <cell r="T193">
            <v>0</v>
          </cell>
        </row>
        <row r="194">
          <cell r="A194">
            <v>0</v>
          </cell>
          <cell r="B194">
            <v>1190</v>
          </cell>
          <cell r="D194">
            <v>0</v>
          </cell>
          <cell r="F194">
            <v>0</v>
          </cell>
          <cell r="J194">
            <v>0</v>
          </cell>
          <cell r="L194">
            <v>0</v>
          </cell>
          <cell r="M194">
            <v>0</v>
          </cell>
          <cell r="N194">
            <v>0</v>
          </cell>
          <cell r="O194">
            <v>0</v>
          </cell>
          <cell r="S194">
            <v>0</v>
          </cell>
          <cell r="T194">
            <v>0</v>
          </cell>
        </row>
        <row r="195">
          <cell r="A195">
            <v>0</v>
          </cell>
          <cell r="B195">
            <v>1191</v>
          </cell>
          <cell r="D195">
            <v>0</v>
          </cell>
          <cell r="F195">
            <v>0</v>
          </cell>
          <cell r="J195">
            <v>0</v>
          </cell>
          <cell r="L195">
            <v>0</v>
          </cell>
          <cell r="M195">
            <v>0</v>
          </cell>
          <cell r="N195">
            <v>0</v>
          </cell>
          <cell r="O195">
            <v>0</v>
          </cell>
          <cell r="S195">
            <v>0</v>
          </cell>
          <cell r="T195">
            <v>0</v>
          </cell>
        </row>
        <row r="196">
          <cell r="A196">
            <v>0</v>
          </cell>
          <cell r="B196">
            <v>1192</v>
          </cell>
          <cell r="D196">
            <v>0</v>
          </cell>
          <cell r="F196">
            <v>0</v>
          </cell>
          <cell r="J196">
            <v>0</v>
          </cell>
          <cell r="L196">
            <v>0</v>
          </cell>
          <cell r="M196">
            <v>0</v>
          </cell>
          <cell r="N196">
            <v>0</v>
          </cell>
          <cell r="O196">
            <v>0</v>
          </cell>
          <cell r="S196">
            <v>0</v>
          </cell>
          <cell r="T196">
            <v>0</v>
          </cell>
        </row>
        <row r="197">
          <cell r="A197">
            <v>0</v>
          </cell>
          <cell r="B197">
            <v>1193</v>
          </cell>
          <cell r="D197">
            <v>0</v>
          </cell>
          <cell r="F197">
            <v>0</v>
          </cell>
          <cell r="J197">
            <v>0</v>
          </cell>
          <cell r="L197">
            <v>0</v>
          </cell>
          <cell r="M197">
            <v>0</v>
          </cell>
          <cell r="N197">
            <v>0</v>
          </cell>
          <cell r="O197">
            <v>0</v>
          </cell>
          <cell r="S197">
            <v>0</v>
          </cell>
          <cell r="T197">
            <v>0</v>
          </cell>
        </row>
        <row r="198">
          <cell r="A198">
            <v>0</v>
          </cell>
          <cell r="B198">
            <v>1194</v>
          </cell>
          <cell r="D198">
            <v>0</v>
          </cell>
          <cell r="F198">
            <v>0</v>
          </cell>
          <cell r="J198">
            <v>0</v>
          </cell>
          <cell r="L198">
            <v>0</v>
          </cell>
          <cell r="M198">
            <v>0</v>
          </cell>
          <cell r="N198">
            <v>0</v>
          </cell>
          <cell r="O198">
            <v>0</v>
          </cell>
          <cell r="S198">
            <v>0</v>
          </cell>
          <cell r="T198">
            <v>0</v>
          </cell>
        </row>
        <row r="199">
          <cell r="A199">
            <v>0</v>
          </cell>
          <cell r="B199">
            <v>1195</v>
          </cell>
          <cell r="D199">
            <v>0</v>
          </cell>
          <cell r="F199">
            <v>0</v>
          </cell>
          <cell r="J199">
            <v>0</v>
          </cell>
          <cell r="L199">
            <v>0</v>
          </cell>
          <cell r="M199">
            <v>0</v>
          </cell>
          <cell r="N199">
            <v>0</v>
          </cell>
          <cell r="O199">
            <v>0</v>
          </cell>
          <cell r="S199">
            <v>0</v>
          </cell>
          <cell r="T199">
            <v>0</v>
          </cell>
        </row>
        <row r="200">
          <cell r="A200">
            <v>0</v>
          </cell>
          <cell r="B200">
            <v>1196</v>
          </cell>
          <cell r="D200">
            <v>0</v>
          </cell>
          <cell r="F200">
            <v>0</v>
          </cell>
          <cell r="J200">
            <v>0</v>
          </cell>
          <cell r="L200">
            <v>0</v>
          </cell>
          <cell r="M200">
            <v>0</v>
          </cell>
          <cell r="N200">
            <v>0</v>
          </cell>
          <cell r="O200">
            <v>0</v>
          </cell>
          <cell r="S200">
            <v>0</v>
          </cell>
          <cell r="T200">
            <v>0</v>
          </cell>
        </row>
        <row r="201">
          <cell r="A201">
            <v>0</v>
          </cell>
          <cell r="B201">
            <v>1197</v>
          </cell>
          <cell r="D201">
            <v>0</v>
          </cell>
          <cell r="F201">
            <v>0</v>
          </cell>
          <cell r="J201">
            <v>0</v>
          </cell>
          <cell r="L201">
            <v>0</v>
          </cell>
          <cell r="M201">
            <v>0</v>
          </cell>
          <cell r="N201">
            <v>0</v>
          </cell>
          <cell r="O201">
            <v>0</v>
          </cell>
          <cell r="S201">
            <v>0</v>
          </cell>
          <cell r="T201">
            <v>0</v>
          </cell>
        </row>
        <row r="202">
          <cell r="A202">
            <v>0</v>
          </cell>
          <cell r="B202">
            <v>1198</v>
          </cell>
          <cell r="D202">
            <v>0</v>
          </cell>
          <cell r="F202">
            <v>0</v>
          </cell>
          <cell r="J202">
            <v>0</v>
          </cell>
          <cell r="L202">
            <v>0</v>
          </cell>
          <cell r="M202">
            <v>0</v>
          </cell>
          <cell r="N202">
            <v>0</v>
          </cell>
          <cell r="O202">
            <v>0</v>
          </cell>
          <cell r="S202">
            <v>0</v>
          </cell>
          <cell r="T202">
            <v>0</v>
          </cell>
        </row>
        <row r="203">
          <cell r="A203">
            <v>0</v>
          </cell>
          <cell r="B203">
            <v>1199</v>
          </cell>
          <cell r="D203">
            <v>0</v>
          </cell>
          <cell r="F203">
            <v>0</v>
          </cell>
          <cell r="J203">
            <v>0</v>
          </cell>
          <cell r="L203">
            <v>0</v>
          </cell>
          <cell r="M203">
            <v>0</v>
          </cell>
          <cell r="N203">
            <v>0</v>
          </cell>
          <cell r="O203">
            <v>0</v>
          </cell>
          <cell r="S203">
            <v>0</v>
          </cell>
          <cell r="T203">
            <v>0</v>
          </cell>
        </row>
        <row r="204">
          <cell r="A204">
            <v>0</v>
          </cell>
          <cell r="B204">
            <v>1200</v>
          </cell>
          <cell r="D204">
            <v>0</v>
          </cell>
          <cell r="F204">
            <v>0</v>
          </cell>
          <cell r="J204">
            <v>0</v>
          </cell>
          <cell r="L204">
            <v>0</v>
          </cell>
          <cell r="M204">
            <v>0</v>
          </cell>
          <cell r="N204">
            <v>0</v>
          </cell>
          <cell r="O204">
            <v>0</v>
          </cell>
          <cell r="S204">
            <v>0</v>
          </cell>
          <cell r="T204">
            <v>0</v>
          </cell>
        </row>
        <row r="205">
          <cell r="A205">
            <v>0</v>
          </cell>
          <cell r="B205">
            <v>1201</v>
          </cell>
          <cell r="D205">
            <v>0</v>
          </cell>
          <cell r="F205">
            <v>0</v>
          </cell>
          <cell r="J205">
            <v>0</v>
          </cell>
          <cell r="L205">
            <v>0</v>
          </cell>
          <cell r="M205">
            <v>0</v>
          </cell>
          <cell r="N205">
            <v>0</v>
          </cell>
          <cell r="O205">
            <v>0</v>
          </cell>
          <cell r="S205">
            <v>0</v>
          </cell>
          <cell r="T205">
            <v>0</v>
          </cell>
        </row>
        <row r="206">
          <cell r="A206">
            <v>0</v>
          </cell>
          <cell r="B206">
            <v>1202</v>
          </cell>
          <cell r="D206">
            <v>0</v>
          </cell>
          <cell r="F206">
            <v>0</v>
          </cell>
          <cell r="J206">
            <v>0</v>
          </cell>
          <cell r="L206">
            <v>0</v>
          </cell>
          <cell r="M206">
            <v>0</v>
          </cell>
          <cell r="N206">
            <v>0</v>
          </cell>
          <cell r="O206">
            <v>0</v>
          </cell>
          <cell r="S206">
            <v>0</v>
          </cell>
          <cell r="T206">
            <v>0</v>
          </cell>
        </row>
        <row r="207">
          <cell r="A207">
            <v>0</v>
          </cell>
          <cell r="B207">
            <v>1203</v>
          </cell>
          <cell r="D207">
            <v>0</v>
          </cell>
          <cell r="F207">
            <v>0</v>
          </cell>
          <cell r="J207">
            <v>0</v>
          </cell>
          <cell r="L207">
            <v>0</v>
          </cell>
          <cell r="M207">
            <v>0</v>
          </cell>
          <cell r="N207">
            <v>0</v>
          </cell>
          <cell r="O207">
            <v>0</v>
          </cell>
          <cell r="S207">
            <v>0</v>
          </cell>
          <cell r="T207">
            <v>0</v>
          </cell>
        </row>
        <row r="208">
          <cell r="A208">
            <v>0</v>
          </cell>
          <cell r="B208">
            <v>1204</v>
          </cell>
          <cell r="D208">
            <v>0</v>
          </cell>
          <cell r="F208">
            <v>0</v>
          </cell>
          <cell r="J208">
            <v>0</v>
          </cell>
          <cell r="L208">
            <v>0</v>
          </cell>
          <cell r="M208">
            <v>0</v>
          </cell>
          <cell r="N208">
            <v>0</v>
          </cell>
          <cell r="O208">
            <v>0</v>
          </cell>
          <cell r="S208">
            <v>0</v>
          </cell>
          <cell r="T208">
            <v>0</v>
          </cell>
        </row>
        <row r="209">
          <cell r="A209">
            <v>0</v>
          </cell>
          <cell r="B209">
            <v>1205</v>
          </cell>
          <cell r="D209">
            <v>0</v>
          </cell>
          <cell r="F209">
            <v>0</v>
          </cell>
          <cell r="J209">
            <v>0</v>
          </cell>
          <cell r="L209">
            <v>0</v>
          </cell>
          <cell r="M209">
            <v>0</v>
          </cell>
          <cell r="N209">
            <v>0</v>
          </cell>
          <cell r="O209">
            <v>0</v>
          </cell>
          <cell r="S209">
            <v>0</v>
          </cell>
          <cell r="T209">
            <v>0</v>
          </cell>
        </row>
        <row r="210">
          <cell r="A210">
            <v>0</v>
          </cell>
          <cell r="B210">
            <v>1206</v>
          </cell>
          <cell r="D210">
            <v>0</v>
          </cell>
          <cell r="F210">
            <v>0</v>
          </cell>
          <cell r="J210">
            <v>0</v>
          </cell>
          <cell r="L210">
            <v>0</v>
          </cell>
          <cell r="M210">
            <v>0</v>
          </cell>
          <cell r="N210">
            <v>0</v>
          </cell>
          <cell r="O210">
            <v>0</v>
          </cell>
          <cell r="S210">
            <v>0</v>
          </cell>
          <cell r="T210">
            <v>0</v>
          </cell>
        </row>
        <row r="211">
          <cell r="A211">
            <v>0</v>
          </cell>
          <cell r="B211">
            <v>1207</v>
          </cell>
          <cell r="D211">
            <v>0</v>
          </cell>
          <cell r="F211">
            <v>0</v>
          </cell>
          <cell r="J211">
            <v>0</v>
          </cell>
          <cell r="L211">
            <v>0</v>
          </cell>
          <cell r="M211">
            <v>0</v>
          </cell>
          <cell r="N211">
            <v>0</v>
          </cell>
          <cell r="O211">
            <v>0</v>
          </cell>
          <cell r="S211">
            <v>0</v>
          </cell>
          <cell r="T211">
            <v>0</v>
          </cell>
        </row>
        <row r="212">
          <cell r="A212">
            <v>0</v>
          </cell>
          <cell r="B212">
            <v>1208</v>
          </cell>
          <cell r="D212">
            <v>0</v>
          </cell>
          <cell r="F212">
            <v>0</v>
          </cell>
          <cell r="J212">
            <v>0</v>
          </cell>
          <cell r="L212">
            <v>0</v>
          </cell>
          <cell r="M212">
            <v>0</v>
          </cell>
          <cell r="N212">
            <v>0</v>
          </cell>
          <cell r="O212">
            <v>0</v>
          </cell>
          <cell r="S212">
            <v>0</v>
          </cell>
          <cell r="T212">
            <v>0</v>
          </cell>
        </row>
        <row r="213">
          <cell r="A213">
            <v>0</v>
          </cell>
          <cell r="B213">
            <v>1209</v>
          </cell>
          <cell r="D213">
            <v>0</v>
          </cell>
          <cell r="F213">
            <v>0</v>
          </cell>
          <cell r="J213">
            <v>0</v>
          </cell>
          <cell r="L213">
            <v>0</v>
          </cell>
          <cell r="M213">
            <v>0</v>
          </cell>
          <cell r="N213">
            <v>0</v>
          </cell>
          <cell r="O213">
            <v>0</v>
          </cell>
          <cell r="S213">
            <v>0</v>
          </cell>
          <cell r="T213">
            <v>0</v>
          </cell>
        </row>
        <row r="214">
          <cell r="A214">
            <v>0</v>
          </cell>
          <cell r="B214">
            <v>1210</v>
          </cell>
          <cell r="D214">
            <v>0</v>
          </cell>
          <cell r="F214">
            <v>0</v>
          </cell>
          <cell r="J214">
            <v>0</v>
          </cell>
          <cell r="L214">
            <v>0</v>
          </cell>
          <cell r="M214">
            <v>0</v>
          </cell>
          <cell r="N214">
            <v>0</v>
          </cell>
          <cell r="O214">
            <v>0</v>
          </cell>
          <cell r="S214">
            <v>0</v>
          </cell>
          <cell r="T214">
            <v>0</v>
          </cell>
        </row>
        <row r="215">
          <cell r="A215">
            <v>0</v>
          </cell>
          <cell r="B215">
            <v>1211</v>
          </cell>
          <cell r="D215">
            <v>0</v>
          </cell>
          <cell r="F215">
            <v>0</v>
          </cell>
          <cell r="J215">
            <v>0</v>
          </cell>
          <cell r="L215">
            <v>0</v>
          </cell>
          <cell r="M215">
            <v>0</v>
          </cell>
          <cell r="N215">
            <v>0</v>
          </cell>
          <cell r="O215">
            <v>0</v>
          </cell>
          <cell r="S215">
            <v>0</v>
          </cell>
          <cell r="T215">
            <v>0</v>
          </cell>
        </row>
        <row r="216">
          <cell r="A216">
            <v>0</v>
          </cell>
          <cell r="B216">
            <v>1212</v>
          </cell>
          <cell r="D216">
            <v>0</v>
          </cell>
          <cell r="F216">
            <v>0</v>
          </cell>
          <cell r="J216">
            <v>0</v>
          </cell>
          <cell r="L216">
            <v>0</v>
          </cell>
          <cell r="M216">
            <v>0</v>
          </cell>
          <cell r="N216">
            <v>0</v>
          </cell>
          <cell r="O216">
            <v>0</v>
          </cell>
          <cell r="S216">
            <v>0</v>
          </cell>
          <cell r="T216">
            <v>0</v>
          </cell>
        </row>
        <row r="217">
          <cell r="A217">
            <v>0</v>
          </cell>
          <cell r="B217">
            <v>1213</v>
          </cell>
          <cell r="D217">
            <v>0</v>
          </cell>
          <cell r="F217">
            <v>0</v>
          </cell>
          <cell r="J217">
            <v>0</v>
          </cell>
          <cell r="L217">
            <v>0</v>
          </cell>
          <cell r="M217">
            <v>0</v>
          </cell>
          <cell r="N217">
            <v>0</v>
          </cell>
          <cell r="O217">
            <v>0</v>
          </cell>
          <cell r="S217">
            <v>0</v>
          </cell>
          <cell r="T217">
            <v>0</v>
          </cell>
        </row>
        <row r="218">
          <cell r="A218">
            <v>0</v>
          </cell>
          <cell r="B218">
            <v>1214</v>
          </cell>
          <cell r="D218">
            <v>0</v>
          </cell>
          <cell r="F218">
            <v>0</v>
          </cell>
          <cell r="J218">
            <v>0</v>
          </cell>
          <cell r="L218">
            <v>0</v>
          </cell>
          <cell r="M218">
            <v>0</v>
          </cell>
          <cell r="N218">
            <v>0</v>
          </cell>
          <cell r="O218">
            <v>0</v>
          </cell>
          <cell r="S218">
            <v>0</v>
          </cell>
          <cell r="T218">
            <v>0</v>
          </cell>
        </row>
        <row r="219">
          <cell r="A219">
            <v>0</v>
          </cell>
          <cell r="B219">
            <v>1215</v>
          </cell>
          <cell r="D219">
            <v>0</v>
          </cell>
          <cell r="F219">
            <v>0</v>
          </cell>
          <cell r="J219">
            <v>0</v>
          </cell>
          <cell r="L219">
            <v>0</v>
          </cell>
          <cell r="M219">
            <v>0</v>
          </cell>
          <cell r="N219">
            <v>0</v>
          </cell>
          <cell r="O219">
            <v>0</v>
          </cell>
          <cell r="S219">
            <v>0</v>
          </cell>
          <cell r="T219">
            <v>0</v>
          </cell>
        </row>
        <row r="220">
          <cell r="A220">
            <v>0</v>
          </cell>
          <cell r="B220">
            <v>1216</v>
          </cell>
          <cell r="D220">
            <v>0</v>
          </cell>
          <cell r="F220">
            <v>0</v>
          </cell>
          <cell r="J220">
            <v>0</v>
          </cell>
          <cell r="L220">
            <v>0</v>
          </cell>
          <cell r="M220">
            <v>0</v>
          </cell>
          <cell r="N220">
            <v>0</v>
          </cell>
          <cell r="O220">
            <v>0</v>
          </cell>
          <cell r="S220">
            <v>0</v>
          </cell>
          <cell r="T220">
            <v>0</v>
          </cell>
        </row>
        <row r="221">
          <cell r="A221">
            <v>0</v>
          </cell>
          <cell r="B221">
            <v>1217</v>
          </cell>
          <cell r="D221">
            <v>0</v>
          </cell>
          <cell r="F221">
            <v>0</v>
          </cell>
          <cell r="J221">
            <v>0</v>
          </cell>
          <cell r="L221">
            <v>0</v>
          </cell>
          <cell r="M221">
            <v>0</v>
          </cell>
          <cell r="N221">
            <v>0</v>
          </cell>
          <cell r="O221">
            <v>0</v>
          </cell>
          <cell r="S221">
            <v>0</v>
          </cell>
          <cell r="T221">
            <v>0</v>
          </cell>
        </row>
        <row r="222">
          <cell r="A222">
            <v>0</v>
          </cell>
          <cell r="B222">
            <v>1218</v>
          </cell>
          <cell r="D222">
            <v>0</v>
          </cell>
          <cell r="F222">
            <v>0</v>
          </cell>
          <cell r="J222">
            <v>0</v>
          </cell>
          <cell r="L222">
            <v>0</v>
          </cell>
          <cell r="M222">
            <v>0</v>
          </cell>
          <cell r="N222">
            <v>0</v>
          </cell>
          <cell r="O222">
            <v>0</v>
          </cell>
          <cell r="S222">
            <v>0</v>
          </cell>
          <cell r="T222">
            <v>0</v>
          </cell>
        </row>
        <row r="223">
          <cell r="A223">
            <v>0</v>
          </cell>
          <cell r="B223">
            <v>1219</v>
          </cell>
          <cell r="D223">
            <v>0</v>
          </cell>
          <cell r="F223">
            <v>0</v>
          </cell>
          <cell r="J223">
            <v>0</v>
          </cell>
          <cell r="L223">
            <v>0</v>
          </cell>
          <cell r="M223">
            <v>0</v>
          </cell>
          <cell r="N223">
            <v>0</v>
          </cell>
          <cell r="O223">
            <v>0</v>
          </cell>
          <cell r="S223">
            <v>0</v>
          </cell>
          <cell r="T223">
            <v>0</v>
          </cell>
        </row>
        <row r="224">
          <cell r="A224">
            <v>0</v>
          </cell>
          <cell r="B224">
            <v>1220</v>
          </cell>
          <cell r="D224">
            <v>0</v>
          </cell>
          <cell r="F224">
            <v>0</v>
          </cell>
          <cell r="J224">
            <v>0</v>
          </cell>
          <cell r="L224">
            <v>0</v>
          </cell>
          <cell r="M224">
            <v>0</v>
          </cell>
          <cell r="N224">
            <v>0</v>
          </cell>
          <cell r="O224">
            <v>0</v>
          </cell>
          <cell r="S224">
            <v>0</v>
          </cell>
          <cell r="T224">
            <v>0</v>
          </cell>
        </row>
        <row r="225">
          <cell r="A225">
            <v>0</v>
          </cell>
          <cell r="B225">
            <v>1221</v>
          </cell>
          <cell r="D225">
            <v>0</v>
          </cell>
          <cell r="F225">
            <v>0</v>
          </cell>
          <cell r="J225">
            <v>0</v>
          </cell>
          <cell r="L225">
            <v>0</v>
          </cell>
          <cell r="M225">
            <v>0</v>
          </cell>
          <cell r="N225">
            <v>0</v>
          </cell>
          <cell r="O225">
            <v>0</v>
          </cell>
          <cell r="S225">
            <v>0</v>
          </cell>
          <cell r="T225">
            <v>0</v>
          </cell>
        </row>
        <row r="226">
          <cell r="A226">
            <v>0</v>
          </cell>
          <cell r="B226">
            <v>1222</v>
          </cell>
          <cell r="D226">
            <v>0</v>
          </cell>
          <cell r="F226">
            <v>0</v>
          </cell>
          <cell r="J226">
            <v>0</v>
          </cell>
          <cell r="L226">
            <v>0</v>
          </cell>
          <cell r="M226">
            <v>0</v>
          </cell>
          <cell r="N226">
            <v>0</v>
          </cell>
          <cell r="O226">
            <v>0</v>
          </cell>
          <cell r="S226">
            <v>0</v>
          </cell>
          <cell r="T226">
            <v>0</v>
          </cell>
        </row>
        <row r="227">
          <cell r="A227">
            <v>0</v>
          </cell>
          <cell r="B227">
            <v>1223</v>
          </cell>
          <cell r="D227">
            <v>0</v>
          </cell>
          <cell r="F227">
            <v>0</v>
          </cell>
          <cell r="J227">
            <v>0</v>
          </cell>
          <cell r="L227">
            <v>0</v>
          </cell>
          <cell r="M227">
            <v>0</v>
          </cell>
          <cell r="N227">
            <v>0</v>
          </cell>
          <cell r="O227">
            <v>0</v>
          </cell>
          <cell r="S227">
            <v>0</v>
          </cell>
          <cell r="T227">
            <v>0</v>
          </cell>
        </row>
        <row r="228">
          <cell r="A228">
            <v>0</v>
          </cell>
          <cell r="B228">
            <v>1224</v>
          </cell>
          <cell r="D228">
            <v>0</v>
          </cell>
          <cell r="F228">
            <v>0</v>
          </cell>
          <cell r="J228">
            <v>0</v>
          </cell>
          <cell r="L228">
            <v>0</v>
          </cell>
          <cell r="M228">
            <v>0</v>
          </cell>
          <cell r="N228">
            <v>0</v>
          </cell>
          <cell r="O228">
            <v>0</v>
          </cell>
          <cell r="S228">
            <v>0</v>
          </cell>
          <cell r="T228">
            <v>0</v>
          </cell>
        </row>
        <row r="229">
          <cell r="A229">
            <v>0</v>
          </cell>
          <cell r="B229">
            <v>1225</v>
          </cell>
          <cell r="D229">
            <v>0</v>
          </cell>
          <cell r="F229">
            <v>0</v>
          </cell>
          <cell r="J229">
            <v>0</v>
          </cell>
          <cell r="L229">
            <v>0</v>
          </cell>
          <cell r="M229">
            <v>0</v>
          </cell>
          <cell r="N229">
            <v>0</v>
          </cell>
          <cell r="O229">
            <v>0</v>
          </cell>
          <cell r="S229">
            <v>0</v>
          </cell>
          <cell r="T229">
            <v>0</v>
          </cell>
        </row>
        <row r="230">
          <cell r="A230">
            <v>0</v>
          </cell>
          <cell r="B230">
            <v>1226</v>
          </cell>
          <cell r="D230">
            <v>0</v>
          </cell>
          <cell r="F230">
            <v>0</v>
          </cell>
          <cell r="J230">
            <v>0</v>
          </cell>
          <cell r="L230">
            <v>0</v>
          </cell>
          <cell r="M230">
            <v>0</v>
          </cell>
          <cell r="N230">
            <v>0</v>
          </cell>
          <cell r="O230">
            <v>0</v>
          </cell>
          <cell r="S230">
            <v>0</v>
          </cell>
          <cell r="T230">
            <v>0</v>
          </cell>
        </row>
        <row r="231">
          <cell r="A231">
            <v>0</v>
          </cell>
          <cell r="B231">
            <v>1227</v>
          </cell>
          <cell r="D231">
            <v>0</v>
          </cell>
          <cell r="F231">
            <v>0</v>
          </cell>
          <cell r="J231">
            <v>0</v>
          </cell>
          <cell r="L231">
            <v>0</v>
          </cell>
          <cell r="M231">
            <v>0</v>
          </cell>
          <cell r="N231">
            <v>0</v>
          </cell>
          <cell r="O231">
            <v>0</v>
          </cell>
          <cell r="S231">
            <v>0</v>
          </cell>
          <cell r="T231">
            <v>0</v>
          </cell>
        </row>
        <row r="232">
          <cell r="A232">
            <v>0</v>
          </cell>
          <cell r="B232">
            <v>1228</v>
          </cell>
          <cell r="D232">
            <v>0</v>
          </cell>
          <cell r="F232">
            <v>0</v>
          </cell>
          <cell r="J232">
            <v>0</v>
          </cell>
          <cell r="L232">
            <v>0</v>
          </cell>
          <cell r="M232">
            <v>0</v>
          </cell>
          <cell r="N232">
            <v>0</v>
          </cell>
          <cell r="O232">
            <v>0</v>
          </cell>
          <cell r="S232">
            <v>0</v>
          </cell>
          <cell r="T232">
            <v>0</v>
          </cell>
        </row>
        <row r="233">
          <cell r="A233">
            <v>0</v>
          </cell>
          <cell r="B233">
            <v>1229</v>
          </cell>
          <cell r="D233">
            <v>0</v>
          </cell>
          <cell r="F233">
            <v>0</v>
          </cell>
          <cell r="J233">
            <v>0</v>
          </cell>
          <cell r="L233">
            <v>0</v>
          </cell>
          <cell r="M233">
            <v>0</v>
          </cell>
          <cell r="N233">
            <v>0</v>
          </cell>
          <cell r="O233">
            <v>0</v>
          </cell>
          <cell r="S233">
            <v>0</v>
          </cell>
          <cell r="T233">
            <v>0</v>
          </cell>
        </row>
        <row r="234">
          <cell r="A234">
            <v>0</v>
          </cell>
          <cell r="B234">
            <v>1230</v>
          </cell>
          <cell r="D234">
            <v>0</v>
          </cell>
          <cell r="F234">
            <v>0</v>
          </cell>
          <cell r="J234">
            <v>0</v>
          </cell>
          <cell r="L234">
            <v>0</v>
          </cell>
          <cell r="M234">
            <v>0</v>
          </cell>
          <cell r="N234">
            <v>0</v>
          </cell>
          <cell r="O234">
            <v>0</v>
          </cell>
          <cell r="S234">
            <v>0</v>
          </cell>
          <cell r="T234">
            <v>0</v>
          </cell>
        </row>
        <row r="235">
          <cell r="A235">
            <v>0</v>
          </cell>
          <cell r="B235">
            <v>1231</v>
          </cell>
          <cell r="D235">
            <v>0</v>
          </cell>
          <cell r="F235">
            <v>0</v>
          </cell>
          <cell r="J235">
            <v>0</v>
          </cell>
          <cell r="L235">
            <v>0</v>
          </cell>
          <cell r="M235">
            <v>0</v>
          </cell>
          <cell r="N235">
            <v>0</v>
          </cell>
          <cell r="O235">
            <v>0</v>
          </cell>
          <cell r="S235">
            <v>0</v>
          </cell>
          <cell r="T235">
            <v>0</v>
          </cell>
        </row>
        <row r="236">
          <cell r="A236">
            <v>0</v>
          </cell>
          <cell r="B236">
            <v>1232</v>
          </cell>
          <cell r="D236">
            <v>0</v>
          </cell>
          <cell r="F236">
            <v>0</v>
          </cell>
          <cell r="J236">
            <v>0</v>
          </cell>
          <cell r="L236">
            <v>0</v>
          </cell>
          <cell r="M236">
            <v>0</v>
          </cell>
          <cell r="N236">
            <v>0</v>
          </cell>
          <cell r="O236">
            <v>0</v>
          </cell>
          <cell r="S236">
            <v>0</v>
          </cell>
          <cell r="T236">
            <v>0</v>
          </cell>
        </row>
        <row r="237">
          <cell r="A237">
            <v>0</v>
          </cell>
          <cell r="B237">
            <v>1233</v>
          </cell>
          <cell r="D237">
            <v>0</v>
          </cell>
          <cell r="F237">
            <v>0</v>
          </cell>
          <cell r="J237">
            <v>0</v>
          </cell>
          <cell r="L237">
            <v>0</v>
          </cell>
          <cell r="M237">
            <v>0</v>
          </cell>
          <cell r="N237">
            <v>0</v>
          </cell>
          <cell r="O237">
            <v>0</v>
          </cell>
          <cell r="S237">
            <v>0</v>
          </cell>
          <cell r="T237">
            <v>0</v>
          </cell>
        </row>
        <row r="238">
          <cell r="A238">
            <v>0</v>
          </cell>
          <cell r="B238">
            <v>1234</v>
          </cell>
          <cell r="D238">
            <v>0</v>
          </cell>
          <cell r="F238">
            <v>0</v>
          </cell>
          <cell r="J238">
            <v>0</v>
          </cell>
          <cell r="L238">
            <v>0</v>
          </cell>
          <cell r="M238">
            <v>0</v>
          </cell>
          <cell r="N238">
            <v>0</v>
          </cell>
          <cell r="O238">
            <v>0</v>
          </cell>
          <cell r="S238">
            <v>0</v>
          </cell>
          <cell r="T238">
            <v>0</v>
          </cell>
        </row>
        <row r="239">
          <cell r="A239">
            <v>0</v>
          </cell>
          <cell r="B239">
            <v>1235</v>
          </cell>
          <cell r="D239">
            <v>0</v>
          </cell>
          <cell r="F239">
            <v>0</v>
          </cell>
          <cell r="J239">
            <v>0</v>
          </cell>
          <cell r="L239">
            <v>0</v>
          </cell>
          <cell r="M239">
            <v>0</v>
          </cell>
          <cell r="N239">
            <v>0</v>
          </cell>
          <cell r="O239">
            <v>0</v>
          </cell>
          <cell r="S239">
            <v>0</v>
          </cell>
          <cell r="T239">
            <v>0</v>
          </cell>
        </row>
        <row r="240">
          <cell r="A240">
            <v>0</v>
          </cell>
          <cell r="B240">
            <v>1236</v>
          </cell>
          <cell r="D240">
            <v>0</v>
          </cell>
          <cell r="F240">
            <v>0</v>
          </cell>
          <cell r="J240">
            <v>0</v>
          </cell>
          <cell r="L240">
            <v>0</v>
          </cell>
          <cell r="M240">
            <v>0</v>
          </cell>
          <cell r="N240">
            <v>0</v>
          </cell>
          <cell r="O240">
            <v>0</v>
          </cell>
          <cell r="S240">
            <v>0</v>
          </cell>
          <cell r="T240">
            <v>0</v>
          </cell>
        </row>
        <row r="241">
          <cell r="A241">
            <v>0</v>
          </cell>
          <cell r="B241">
            <v>1237</v>
          </cell>
          <cell r="D241">
            <v>0</v>
          </cell>
          <cell r="F241">
            <v>0</v>
          </cell>
          <cell r="J241">
            <v>0</v>
          </cell>
          <cell r="L241">
            <v>0</v>
          </cell>
          <cell r="M241">
            <v>0</v>
          </cell>
          <cell r="N241">
            <v>0</v>
          </cell>
          <cell r="O241">
            <v>0</v>
          </cell>
          <cell r="S241">
            <v>0</v>
          </cell>
          <cell r="T241">
            <v>0</v>
          </cell>
        </row>
        <row r="242">
          <cell r="A242">
            <v>0</v>
          </cell>
          <cell r="B242">
            <v>1238</v>
          </cell>
          <cell r="D242">
            <v>0</v>
          </cell>
          <cell r="F242">
            <v>0</v>
          </cell>
          <cell r="J242">
            <v>0</v>
          </cell>
          <cell r="L242">
            <v>0</v>
          </cell>
          <cell r="M242">
            <v>0</v>
          </cell>
          <cell r="N242">
            <v>0</v>
          </cell>
          <cell r="O242">
            <v>0</v>
          </cell>
          <cell r="S242">
            <v>0</v>
          </cell>
          <cell r="T242">
            <v>0</v>
          </cell>
        </row>
        <row r="243">
          <cell r="A243">
            <v>0</v>
          </cell>
          <cell r="B243">
            <v>1239</v>
          </cell>
          <cell r="D243">
            <v>0</v>
          </cell>
          <cell r="F243">
            <v>0</v>
          </cell>
          <cell r="J243">
            <v>0</v>
          </cell>
          <cell r="L243">
            <v>0</v>
          </cell>
          <cell r="M243">
            <v>0</v>
          </cell>
          <cell r="N243">
            <v>0</v>
          </cell>
          <cell r="O243">
            <v>0</v>
          </cell>
          <cell r="S243">
            <v>0</v>
          </cell>
          <cell r="T243">
            <v>0</v>
          </cell>
        </row>
        <row r="244">
          <cell r="A244">
            <v>0</v>
          </cell>
          <cell r="B244">
            <v>1240</v>
          </cell>
          <cell r="D244">
            <v>0</v>
          </cell>
          <cell r="F244">
            <v>0</v>
          </cell>
          <cell r="J244">
            <v>0</v>
          </cell>
          <cell r="L244">
            <v>0</v>
          </cell>
          <cell r="M244">
            <v>0</v>
          </cell>
          <cell r="N244">
            <v>0</v>
          </cell>
          <cell r="O244">
            <v>0</v>
          </cell>
          <cell r="S244">
            <v>0</v>
          </cell>
          <cell r="T244">
            <v>0</v>
          </cell>
        </row>
        <row r="245">
          <cell r="A245">
            <v>0</v>
          </cell>
          <cell r="B245">
            <v>1241</v>
          </cell>
          <cell r="D245">
            <v>0</v>
          </cell>
          <cell r="F245">
            <v>0</v>
          </cell>
          <cell r="J245">
            <v>0</v>
          </cell>
          <cell r="L245">
            <v>0</v>
          </cell>
          <cell r="M245">
            <v>0</v>
          </cell>
          <cell r="N245">
            <v>0</v>
          </cell>
          <cell r="O245">
            <v>0</v>
          </cell>
          <cell r="S245">
            <v>0</v>
          </cell>
          <cell r="T245">
            <v>0</v>
          </cell>
        </row>
        <row r="246">
          <cell r="A246">
            <v>0</v>
          </cell>
          <cell r="B246">
            <v>1242</v>
          </cell>
          <cell r="D246">
            <v>0</v>
          </cell>
          <cell r="F246">
            <v>0</v>
          </cell>
          <cell r="J246">
            <v>0</v>
          </cell>
          <cell r="L246">
            <v>0</v>
          </cell>
          <cell r="M246">
            <v>0</v>
          </cell>
          <cell r="N246">
            <v>0</v>
          </cell>
          <cell r="O246">
            <v>0</v>
          </cell>
          <cell r="S246">
            <v>0</v>
          </cell>
          <cell r="T246">
            <v>0</v>
          </cell>
        </row>
        <row r="247">
          <cell r="A247">
            <v>0</v>
          </cell>
          <cell r="B247">
            <v>1243</v>
          </cell>
          <cell r="D247">
            <v>0</v>
          </cell>
          <cell r="F247">
            <v>0</v>
          </cell>
          <cell r="J247">
            <v>0</v>
          </cell>
          <cell r="L247">
            <v>0</v>
          </cell>
          <cell r="M247">
            <v>0</v>
          </cell>
          <cell r="N247">
            <v>0</v>
          </cell>
          <cell r="O247">
            <v>0</v>
          </cell>
          <cell r="S247">
            <v>0</v>
          </cell>
          <cell r="T247">
            <v>0</v>
          </cell>
        </row>
        <row r="248">
          <cell r="A248">
            <v>0</v>
          </cell>
          <cell r="B248">
            <v>1244</v>
          </cell>
          <cell r="D248">
            <v>0</v>
          </cell>
          <cell r="F248">
            <v>0</v>
          </cell>
          <cell r="J248">
            <v>0</v>
          </cell>
          <cell r="L248">
            <v>0</v>
          </cell>
          <cell r="M248">
            <v>0</v>
          </cell>
          <cell r="N248">
            <v>0</v>
          </cell>
          <cell r="O248">
            <v>0</v>
          </cell>
          <cell r="S248">
            <v>0</v>
          </cell>
          <cell r="T248">
            <v>0</v>
          </cell>
        </row>
        <row r="249">
          <cell r="A249">
            <v>0</v>
          </cell>
          <cell r="B249">
            <v>1245</v>
          </cell>
          <cell r="D249">
            <v>0</v>
          </cell>
          <cell r="F249">
            <v>0</v>
          </cell>
          <cell r="J249">
            <v>0</v>
          </cell>
          <cell r="L249">
            <v>0</v>
          </cell>
          <cell r="M249">
            <v>0</v>
          </cell>
          <cell r="N249">
            <v>0</v>
          </cell>
          <cell r="O249">
            <v>0</v>
          </cell>
          <cell r="S249">
            <v>0</v>
          </cell>
          <cell r="T249">
            <v>0</v>
          </cell>
        </row>
        <row r="250">
          <cell r="A250">
            <v>0</v>
          </cell>
          <cell r="B250">
            <v>1246</v>
          </cell>
          <cell r="D250">
            <v>0</v>
          </cell>
          <cell r="F250">
            <v>0</v>
          </cell>
          <cell r="J250">
            <v>0</v>
          </cell>
          <cell r="L250">
            <v>0</v>
          </cell>
          <cell r="M250">
            <v>0</v>
          </cell>
          <cell r="N250">
            <v>0</v>
          </cell>
          <cell r="O250">
            <v>0</v>
          </cell>
          <cell r="S250">
            <v>0</v>
          </cell>
          <cell r="T250">
            <v>0</v>
          </cell>
        </row>
        <row r="251">
          <cell r="A251">
            <v>0</v>
          </cell>
          <cell r="B251">
            <v>1247</v>
          </cell>
          <cell r="D251">
            <v>0</v>
          </cell>
          <cell r="F251">
            <v>0</v>
          </cell>
          <cell r="J251">
            <v>0</v>
          </cell>
          <cell r="L251">
            <v>0</v>
          </cell>
          <cell r="M251">
            <v>0</v>
          </cell>
          <cell r="N251">
            <v>0</v>
          </cell>
          <cell r="O251">
            <v>0</v>
          </cell>
          <cell r="S251">
            <v>0</v>
          </cell>
          <cell r="T251">
            <v>0</v>
          </cell>
        </row>
        <row r="252">
          <cell r="A252">
            <v>0</v>
          </cell>
          <cell r="B252">
            <v>1248</v>
          </cell>
          <cell r="D252">
            <v>0</v>
          </cell>
          <cell r="F252">
            <v>0</v>
          </cell>
          <cell r="J252">
            <v>0</v>
          </cell>
          <cell r="L252">
            <v>0</v>
          </cell>
          <cell r="M252">
            <v>0</v>
          </cell>
          <cell r="N252">
            <v>0</v>
          </cell>
          <cell r="O252">
            <v>0</v>
          </cell>
          <cell r="S252">
            <v>0</v>
          </cell>
          <cell r="T252">
            <v>0</v>
          </cell>
        </row>
        <row r="253">
          <cell r="A253">
            <v>0</v>
          </cell>
          <cell r="B253">
            <v>1249</v>
          </cell>
          <cell r="D253">
            <v>0</v>
          </cell>
          <cell r="F253">
            <v>0</v>
          </cell>
          <cell r="J253">
            <v>0</v>
          </cell>
          <cell r="L253">
            <v>0</v>
          </cell>
          <cell r="M253">
            <v>0</v>
          </cell>
          <cell r="N253">
            <v>0</v>
          </cell>
          <cell r="O253">
            <v>0</v>
          </cell>
          <cell r="S253">
            <v>0</v>
          </cell>
          <cell r="T253">
            <v>0</v>
          </cell>
        </row>
        <row r="254">
          <cell r="A254">
            <v>0</v>
          </cell>
          <cell r="B254">
            <v>1250</v>
          </cell>
          <cell r="D254">
            <v>0</v>
          </cell>
          <cell r="F254">
            <v>0</v>
          </cell>
          <cell r="J254">
            <v>0</v>
          </cell>
          <cell r="L254">
            <v>0</v>
          </cell>
          <cell r="M254">
            <v>0</v>
          </cell>
          <cell r="N254">
            <v>0</v>
          </cell>
          <cell r="O254">
            <v>0</v>
          </cell>
          <cell r="S254">
            <v>0</v>
          </cell>
          <cell r="T254">
            <v>0</v>
          </cell>
        </row>
        <row r="255">
          <cell r="A255">
            <v>0</v>
          </cell>
          <cell r="B255">
            <v>1251</v>
          </cell>
          <cell r="D255">
            <v>0</v>
          </cell>
          <cell r="F255">
            <v>0</v>
          </cell>
          <cell r="J255">
            <v>0</v>
          </cell>
          <cell r="L255">
            <v>0</v>
          </cell>
          <cell r="M255">
            <v>0</v>
          </cell>
          <cell r="N255">
            <v>0</v>
          </cell>
          <cell r="O255">
            <v>0</v>
          </cell>
          <cell r="S255">
            <v>0</v>
          </cell>
          <cell r="T255">
            <v>0</v>
          </cell>
        </row>
        <row r="256">
          <cell r="A256">
            <v>0</v>
          </cell>
          <cell r="B256">
            <v>1252</v>
          </cell>
          <cell r="D256">
            <v>0</v>
          </cell>
          <cell r="F256">
            <v>0</v>
          </cell>
          <cell r="J256">
            <v>0</v>
          </cell>
          <cell r="L256">
            <v>0</v>
          </cell>
          <cell r="M256">
            <v>0</v>
          </cell>
          <cell r="N256">
            <v>0</v>
          </cell>
          <cell r="O256">
            <v>0</v>
          </cell>
          <cell r="S256">
            <v>0</v>
          </cell>
          <cell r="T256">
            <v>0</v>
          </cell>
        </row>
        <row r="257">
          <cell r="A257">
            <v>0</v>
          </cell>
          <cell r="B257">
            <v>1253</v>
          </cell>
          <cell r="D257">
            <v>0</v>
          </cell>
          <cell r="F257">
            <v>0</v>
          </cell>
          <cell r="J257">
            <v>0</v>
          </cell>
          <cell r="L257">
            <v>0</v>
          </cell>
          <cell r="M257">
            <v>0</v>
          </cell>
          <cell r="N257">
            <v>0</v>
          </cell>
          <cell r="O257">
            <v>0</v>
          </cell>
          <cell r="S257">
            <v>0</v>
          </cell>
          <cell r="T257">
            <v>0</v>
          </cell>
        </row>
        <row r="258">
          <cell r="A258">
            <v>0</v>
          </cell>
          <cell r="B258">
            <v>1254</v>
          </cell>
          <cell r="D258">
            <v>0</v>
          </cell>
          <cell r="F258">
            <v>0</v>
          </cell>
          <cell r="J258">
            <v>0</v>
          </cell>
          <cell r="L258">
            <v>0</v>
          </cell>
          <cell r="M258">
            <v>0</v>
          </cell>
          <cell r="N258">
            <v>0</v>
          </cell>
          <cell r="O258">
            <v>0</v>
          </cell>
          <cell r="S258">
            <v>0</v>
          </cell>
          <cell r="T258">
            <v>0</v>
          </cell>
        </row>
        <row r="259">
          <cell r="A259">
            <v>0</v>
          </cell>
          <cell r="B259">
            <v>1255</v>
          </cell>
          <cell r="D259">
            <v>0</v>
          </cell>
          <cell r="F259">
            <v>0</v>
          </cell>
          <cell r="J259">
            <v>0</v>
          </cell>
          <cell r="L259">
            <v>0</v>
          </cell>
          <cell r="M259">
            <v>0</v>
          </cell>
          <cell r="N259">
            <v>0</v>
          </cell>
          <cell r="O259">
            <v>0</v>
          </cell>
          <cell r="S259">
            <v>0</v>
          </cell>
          <cell r="T259">
            <v>0</v>
          </cell>
        </row>
        <row r="260">
          <cell r="A260">
            <v>0</v>
          </cell>
          <cell r="B260">
            <v>1256</v>
          </cell>
          <cell r="D260">
            <v>0</v>
          </cell>
          <cell r="F260">
            <v>0</v>
          </cell>
          <cell r="J260">
            <v>0</v>
          </cell>
          <cell r="L260">
            <v>0</v>
          </cell>
          <cell r="M260">
            <v>0</v>
          </cell>
          <cell r="N260">
            <v>0</v>
          </cell>
          <cell r="O260">
            <v>0</v>
          </cell>
          <cell r="S260">
            <v>0</v>
          </cell>
          <cell r="T260">
            <v>0</v>
          </cell>
        </row>
        <row r="261">
          <cell r="A261">
            <v>0</v>
          </cell>
          <cell r="B261">
            <v>1257</v>
          </cell>
          <cell r="D261">
            <v>0</v>
          </cell>
          <cell r="F261">
            <v>0</v>
          </cell>
          <cell r="J261">
            <v>0</v>
          </cell>
          <cell r="L261">
            <v>0</v>
          </cell>
          <cell r="M261">
            <v>0</v>
          </cell>
          <cell r="N261">
            <v>0</v>
          </cell>
          <cell r="O261">
            <v>0</v>
          </cell>
          <cell r="S261">
            <v>0</v>
          </cell>
          <cell r="T261">
            <v>0</v>
          </cell>
        </row>
        <row r="262">
          <cell r="A262">
            <v>0</v>
          </cell>
          <cell r="B262">
            <v>1258</v>
          </cell>
          <cell r="D262">
            <v>0</v>
          </cell>
          <cell r="F262">
            <v>0</v>
          </cell>
          <cell r="J262">
            <v>0</v>
          </cell>
          <cell r="L262">
            <v>0</v>
          </cell>
          <cell r="M262">
            <v>0</v>
          </cell>
          <cell r="N262">
            <v>0</v>
          </cell>
          <cell r="O262">
            <v>0</v>
          </cell>
          <cell r="S262">
            <v>0</v>
          </cell>
          <cell r="T262">
            <v>0</v>
          </cell>
        </row>
        <row r="263">
          <cell r="A263">
            <v>0</v>
          </cell>
          <cell r="B263">
            <v>1259</v>
          </cell>
          <cell r="D263">
            <v>0</v>
          </cell>
          <cell r="F263">
            <v>0</v>
          </cell>
          <cell r="J263">
            <v>0</v>
          </cell>
          <cell r="L263">
            <v>0</v>
          </cell>
          <cell r="M263">
            <v>0</v>
          </cell>
          <cell r="N263">
            <v>0</v>
          </cell>
          <cell r="O263">
            <v>0</v>
          </cell>
          <cell r="S263">
            <v>0</v>
          </cell>
          <cell r="T263">
            <v>0</v>
          </cell>
        </row>
        <row r="264">
          <cell r="A264">
            <v>0</v>
          </cell>
          <cell r="B264">
            <v>1260</v>
          </cell>
          <cell r="D264">
            <v>0</v>
          </cell>
          <cell r="F264">
            <v>0</v>
          </cell>
          <cell r="J264">
            <v>0</v>
          </cell>
          <cell r="L264">
            <v>0</v>
          </cell>
          <cell r="M264">
            <v>0</v>
          </cell>
          <cell r="N264">
            <v>0</v>
          </cell>
          <cell r="O264">
            <v>0</v>
          </cell>
          <cell r="S264">
            <v>0</v>
          </cell>
          <cell r="T264">
            <v>0</v>
          </cell>
        </row>
        <row r="265">
          <cell r="A265">
            <v>0</v>
          </cell>
          <cell r="B265">
            <v>1261</v>
          </cell>
          <cell r="D265">
            <v>0</v>
          </cell>
          <cell r="F265">
            <v>0</v>
          </cell>
          <cell r="J265">
            <v>0</v>
          </cell>
          <cell r="L265">
            <v>0</v>
          </cell>
          <cell r="M265">
            <v>0</v>
          </cell>
          <cell r="N265">
            <v>0</v>
          </cell>
          <cell r="O265">
            <v>0</v>
          </cell>
          <cell r="S265">
            <v>0</v>
          </cell>
          <cell r="T265">
            <v>0</v>
          </cell>
        </row>
        <row r="266">
          <cell r="A266">
            <v>0</v>
          </cell>
          <cell r="B266">
            <v>1262</v>
          </cell>
          <cell r="D266">
            <v>0</v>
          </cell>
          <cell r="F266">
            <v>0</v>
          </cell>
          <cell r="J266">
            <v>0</v>
          </cell>
          <cell r="L266">
            <v>0</v>
          </cell>
          <cell r="M266">
            <v>0</v>
          </cell>
          <cell r="N266">
            <v>0</v>
          </cell>
          <cell r="O266">
            <v>0</v>
          </cell>
          <cell r="S266">
            <v>0</v>
          </cell>
          <cell r="T266">
            <v>0</v>
          </cell>
        </row>
        <row r="267">
          <cell r="A267">
            <v>0</v>
          </cell>
          <cell r="B267">
            <v>1263</v>
          </cell>
          <cell r="D267">
            <v>0</v>
          </cell>
          <cell r="F267">
            <v>0</v>
          </cell>
          <cell r="J267">
            <v>0</v>
          </cell>
          <cell r="L267">
            <v>0</v>
          </cell>
          <cell r="M267">
            <v>0</v>
          </cell>
          <cell r="N267">
            <v>0</v>
          </cell>
          <cell r="O267">
            <v>0</v>
          </cell>
          <cell r="S267">
            <v>0</v>
          </cell>
          <cell r="T267">
            <v>0</v>
          </cell>
        </row>
        <row r="268">
          <cell r="A268">
            <v>0</v>
          </cell>
          <cell r="B268">
            <v>1264</v>
          </cell>
          <cell r="D268">
            <v>0</v>
          </cell>
          <cell r="F268">
            <v>0</v>
          </cell>
          <cell r="J268">
            <v>0</v>
          </cell>
          <cell r="L268">
            <v>0</v>
          </cell>
          <cell r="M268">
            <v>0</v>
          </cell>
          <cell r="N268">
            <v>0</v>
          </cell>
          <cell r="O268">
            <v>0</v>
          </cell>
          <cell r="S268">
            <v>0</v>
          </cell>
          <cell r="T268">
            <v>0</v>
          </cell>
        </row>
        <row r="269">
          <cell r="A269">
            <v>0</v>
          </cell>
          <cell r="B269">
            <v>1265</v>
          </cell>
          <cell r="D269">
            <v>0</v>
          </cell>
          <cell r="F269">
            <v>0</v>
          </cell>
          <cell r="J269">
            <v>0</v>
          </cell>
          <cell r="L269">
            <v>0</v>
          </cell>
          <cell r="M269">
            <v>0</v>
          </cell>
          <cell r="N269">
            <v>0</v>
          </cell>
          <cell r="O269">
            <v>0</v>
          </cell>
          <cell r="S269">
            <v>0</v>
          </cell>
          <cell r="T269">
            <v>0</v>
          </cell>
        </row>
        <row r="270">
          <cell r="A270">
            <v>0</v>
          </cell>
          <cell r="B270">
            <v>1266</v>
          </cell>
          <cell r="D270">
            <v>0</v>
          </cell>
          <cell r="F270">
            <v>0</v>
          </cell>
          <cell r="J270">
            <v>0</v>
          </cell>
          <cell r="L270">
            <v>0</v>
          </cell>
          <cell r="M270">
            <v>0</v>
          </cell>
          <cell r="N270">
            <v>0</v>
          </cell>
          <cell r="O270">
            <v>0</v>
          </cell>
          <cell r="S270">
            <v>0</v>
          </cell>
          <cell r="T270">
            <v>0</v>
          </cell>
        </row>
        <row r="271">
          <cell r="A271">
            <v>0</v>
          </cell>
          <cell r="B271">
            <v>1267</v>
          </cell>
          <cell r="D271">
            <v>0</v>
          </cell>
          <cell r="F271">
            <v>0</v>
          </cell>
          <cell r="J271">
            <v>0</v>
          </cell>
          <cell r="L271">
            <v>0</v>
          </cell>
          <cell r="M271">
            <v>0</v>
          </cell>
          <cell r="N271">
            <v>0</v>
          </cell>
          <cell r="O271">
            <v>0</v>
          </cell>
          <cell r="S271">
            <v>0</v>
          </cell>
          <cell r="T271">
            <v>0</v>
          </cell>
        </row>
        <row r="272">
          <cell r="A272">
            <v>0</v>
          </cell>
          <cell r="B272">
            <v>1268</v>
          </cell>
          <cell r="D272">
            <v>0</v>
          </cell>
          <cell r="F272">
            <v>0</v>
          </cell>
          <cell r="J272">
            <v>0</v>
          </cell>
          <cell r="L272">
            <v>0</v>
          </cell>
          <cell r="M272">
            <v>0</v>
          </cell>
          <cell r="N272">
            <v>0</v>
          </cell>
          <cell r="O272">
            <v>0</v>
          </cell>
          <cell r="S272">
            <v>0</v>
          </cell>
          <cell r="T272">
            <v>0</v>
          </cell>
        </row>
        <row r="273">
          <cell r="A273">
            <v>0</v>
          </cell>
          <cell r="B273">
            <v>1269</v>
          </cell>
          <cell r="D273">
            <v>0</v>
          </cell>
          <cell r="F273">
            <v>0</v>
          </cell>
          <cell r="J273">
            <v>0</v>
          </cell>
          <cell r="L273">
            <v>0</v>
          </cell>
          <cell r="M273">
            <v>0</v>
          </cell>
          <cell r="N273">
            <v>0</v>
          </cell>
          <cell r="O273">
            <v>0</v>
          </cell>
          <cell r="S273">
            <v>0</v>
          </cell>
          <cell r="T273">
            <v>0</v>
          </cell>
        </row>
        <row r="274">
          <cell r="A274">
            <v>0</v>
          </cell>
          <cell r="B274">
            <v>1270</v>
          </cell>
          <cell r="D274">
            <v>0</v>
          </cell>
          <cell r="F274">
            <v>0</v>
          </cell>
          <cell r="J274">
            <v>0</v>
          </cell>
          <cell r="L274">
            <v>0</v>
          </cell>
          <cell r="M274">
            <v>0</v>
          </cell>
          <cell r="N274">
            <v>0</v>
          </cell>
          <cell r="O274">
            <v>0</v>
          </cell>
          <cell r="S274">
            <v>0</v>
          </cell>
          <cell r="T274">
            <v>0</v>
          </cell>
        </row>
        <row r="275">
          <cell r="A275">
            <v>0</v>
          </cell>
          <cell r="B275">
            <v>1271</v>
          </cell>
          <cell r="D275">
            <v>0</v>
          </cell>
          <cell r="F275">
            <v>0</v>
          </cell>
          <cell r="J275">
            <v>0</v>
          </cell>
          <cell r="L275">
            <v>0</v>
          </cell>
          <cell r="M275">
            <v>0</v>
          </cell>
          <cell r="N275">
            <v>0</v>
          </cell>
          <cell r="O275">
            <v>0</v>
          </cell>
          <cell r="S275">
            <v>0</v>
          </cell>
          <cell r="T275">
            <v>0</v>
          </cell>
        </row>
        <row r="276">
          <cell r="A276">
            <v>0</v>
          </cell>
          <cell r="B276">
            <v>1272</v>
          </cell>
          <cell r="D276">
            <v>0</v>
          </cell>
          <cell r="F276">
            <v>0</v>
          </cell>
          <cell r="J276">
            <v>0</v>
          </cell>
          <cell r="L276">
            <v>0</v>
          </cell>
          <cell r="M276">
            <v>0</v>
          </cell>
          <cell r="N276">
            <v>0</v>
          </cell>
          <cell r="O276">
            <v>0</v>
          </cell>
          <cell r="S276">
            <v>0</v>
          </cell>
          <cell r="T276">
            <v>0</v>
          </cell>
        </row>
        <row r="277">
          <cell r="A277">
            <v>0</v>
          </cell>
          <cell r="B277">
            <v>1273</v>
          </cell>
          <cell r="D277">
            <v>0</v>
          </cell>
          <cell r="F277">
            <v>0</v>
          </cell>
          <cell r="J277">
            <v>0</v>
          </cell>
          <cell r="L277">
            <v>0</v>
          </cell>
          <cell r="M277">
            <v>0</v>
          </cell>
          <cell r="N277">
            <v>0</v>
          </cell>
          <cell r="O277">
            <v>0</v>
          </cell>
          <cell r="S277">
            <v>0</v>
          </cell>
          <cell r="T277">
            <v>0</v>
          </cell>
        </row>
        <row r="278">
          <cell r="A278">
            <v>0</v>
          </cell>
          <cell r="B278">
            <v>1274</v>
          </cell>
          <cell r="D278">
            <v>0</v>
          </cell>
          <cell r="F278">
            <v>0</v>
          </cell>
          <cell r="J278">
            <v>0</v>
          </cell>
          <cell r="L278">
            <v>0</v>
          </cell>
          <cell r="M278">
            <v>0</v>
          </cell>
          <cell r="N278">
            <v>0</v>
          </cell>
          <cell r="O278">
            <v>0</v>
          </cell>
          <cell r="S278">
            <v>0</v>
          </cell>
          <cell r="T278">
            <v>0</v>
          </cell>
        </row>
        <row r="279">
          <cell r="A279">
            <v>0</v>
          </cell>
          <cell r="B279">
            <v>1275</v>
          </cell>
          <cell r="D279">
            <v>0</v>
          </cell>
          <cell r="F279">
            <v>0</v>
          </cell>
          <cell r="J279">
            <v>0</v>
          </cell>
          <cell r="L279">
            <v>0</v>
          </cell>
          <cell r="M279">
            <v>0</v>
          </cell>
          <cell r="N279">
            <v>0</v>
          </cell>
          <cell r="O279">
            <v>0</v>
          </cell>
          <cell r="S279">
            <v>0</v>
          </cell>
          <cell r="T279">
            <v>0</v>
          </cell>
        </row>
        <row r="280">
          <cell r="A280">
            <v>0</v>
          </cell>
          <cell r="B280">
            <v>1276</v>
          </cell>
          <cell r="D280">
            <v>0</v>
          </cell>
          <cell r="F280">
            <v>0</v>
          </cell>
          <cell r="J280">
            <v>0</v>
          </cell>
          <cell r="L280">
            <v>0</v>
          </cell>
          <cell r="M280">
            <v>0</v>
          </cell>
          <cell r="N280">
            <v>0</v>
          </cell>
          <cell r="O280">
            <v>0</v>
          </cell>
          <cell r="S280">
            <v>0</v>
          </cell>
          <cell r="T280">
            <v>0</v>
          </cell>
        </row>
        <row r="281">
          <cell r="A281">
            <v>0</v>
          </cell>
          <cell r="B281">
            <v>1277</v>
          </cell>
          <cell r="D281">
            <v>0</v>
          </cell>
          <cell r="F281">
            <v>0</v>
          </cell>
          <cell r="J281">
            <v>0</v>
          </cell>
          <cell r="L281">
            <v>0</v>
          </cell>
          <cell r="M281">
            <v>0</v>
          </cell>
          <cell r="N281">
            <v>0</v>
          </cell>
          <cell r="O281">
            <v>0</v>
          </cell>
          <cell r="S281">
            <v>0</v>
          </cell>
          <cell r="T281">
            <v>0</v>
          </cell>
        </row>
        <row r="282">
          <cell r="A282">
            <v>0</v>
          </cell>
          <cell r="B282">
            <v>1278</v>
          </cell>
          <cell r="D282">
            <v>0</v>
          </cell>
          <cell r="F282">
            <v>0</v>
          </cell>
          <cell r="J282">
            <v>0</v>
          </cell>
          <cell r="L282">
            <v>0</v>
          </cell>
          <cell r="M282">
            <v>0</v>
          </cell>
          <cell r="N282">
            <v>0</v>
          </cell>
          <cell r="O282">
            <v>0</v>
          </cell>
          <cell r="S282">
            <v>0</v>
          </cell>
          <cell r="T282">
            <v>0</v>
          </cell>
        </row>
        <row r="283">
          <cell r="A283">
            <v>0</v>
          </cell>
          <cell r="B283">
            <v>1279</v>
          </cell>
          <cell r="D283">
            <v>0</v>
          </cell>
          <cell r="F283">
            <v>0</v>
          </cell>
          <cell r="J283">
            <v>0</v>
          </cell>
          <cell r="L283">
            <v>0</v>
          </cell>
          <cell r="M283">
            <v>0</v>
          </cell>
          <cell r="N283">
            <v>0</v>
          </cell>
          <cell r="O283">
            <v>0</v>
          </cell>
          <cell r="S283">
            <v>0</v>
          </cell>
          <cell r="T283">
            <v>0</v>
          </cell>
        </row>
        <row r="284">
          <cell r="A284">
            <v>0</v>
          </cell>
          <cell r="B284">
            <v>1280</v>
          </cell>
          <cell r="D284">
            <v>0</v>
          </cell>
          <cell r="F284">
            <v>0</v>
          </cell>
          <cell r="J284">
            <v>0</v>
          </cell>
          <cell r="L284">
            <v>0</v>
          </cell>
          <cell r="M284">
            <v>0</v>
          </cell>
          <cell r="N284">
            <v>0</v>
          </cell>
          <cell r="O284">
            <v>0</v>
          </cell>
          <cell r="S284">
            <v>0</v>
          </cell>
          <cell r="T284">
            <v>0</v>
          </cell>
        </row>
        <row r="285">
          <cell r="A285">
            <v>0</v>
          </cell>
          <cell r="B285">
            <v>1281</v>
          </cell>
          <cell r="D285">
            <v>0</v>
          </cell>
          <cell r="F285">
            <v>0</v>
          </cell>
          <cell r="J285">
            <v>0</v>
          </cell>
          <cell r="L285">
            <v>0</v>
          </cell>
          <cell r="M285">
            <v>0</v>
          </cell>
          <cell r="N285">
            <v>0</v>
          </cell>
          <cell r="O285">
            <v>0</v>
          </cell>
          <cell r="S285">
            <v>0</v>
          </cell>
          <cell r="T285">
            <v>0</v>
          </cell>
        </row>
        <row r="286">
          <cell r="A286">
            <v>0</v>
          </cell>
          <cell r="B286">
            <v>1282</v>
          </cell>
          <cell r="D286">
            <v>0</v>
          </cell>
          <cell r="F286">
            <v>0</v>
          </cell>
          <cell r="J286">
            <v>0</v>
          </cell>
          <cell r="L286">
            <v>0</v>
          </cell>
          <cell r="M286">
            <v>0</v>
          </cell>
          <cell r="N286">
            <v>0</v>
          </cell>
          <cell r="O286">
            <v>0</v>
          </cell>
          <cell r="S286">
            <v>0</v>
          </cell>
          <cell r="T286">
            <v>0</v>
          </cell>
        </row>
        <row r="287">
          <cell r="A287">
            <v>0</v>
          </cell>
          <cell r="B287">
            <v>1283</v>
          </cell>
          <cell r="D287">
            <v>0</v>
          </cell>
          <cell r="F287">
            <v>0</v>
          </cell>
          <cell r="J287">
            <v>0</v>
          </cell>
          <cell r="L287">
            <v>0</v>
          </cell>
          <cell r="M287">
            <v>0</v>
          </cell>
          <cell r="N287">
            <v>0</v>
          </cell>
          <cell r="O287">
            <v>0</v>
          </cell>
          <cell r="S287">
            <v>0</v>
          </cell>
          <cell r="T287">
            <v>0</v>
          </cell>
        </row>
        <row r="288">
          <cell r="A288">
            <v>0</v>
          </cell>
          <cell r="B288">
            <v>1284</v>
          </cell>
          <cell r="D288">
            <v>0</v>
          </cell>
          <cell r="F288">
            <v>0</v>
          </cell>
          <cell r="J288">
            <v>0</v>
          </cell>
          <cell r="L288">
            <v>0</v>
          </cell>
          <cell r="M288">
            <v>0</v>
          </cell>
          <cell r="N288">
            <v>0</v>
          </cell>
          <cell r="O288">
            <v>0</v>
          </cell>
          <cell r="S288">
            <v>0</v>
          </cell>
          <cell r="T288">
            <v>0</v>
          </cell>
        </row>
        <row r="289">
          <cell r="A289">
            <v>0</v>
          </cell>
          <cell r="B289">
            <v>1285</v>
          </cell>
          <cell r="D289">
            <v>0</v>
          </cell>
          <cell r="F289">
            <v>0</v>
          </cell>
          <cell r="J289">
            <v>0</v>
          </cell>
          <cell r="L289">
            <v>0</v>
          </cell>
          <cell r="M289">
            <v>0</v>
          </cell>
          <cell r="N289">
            <v>0</v>
          </cell>
          <cell r="O289">
            <v>0</v>
          </cell>
          <cell r="S289">
            <v>0</v>
          </cell>
          <cell r="T289">
            <v>0</v>
          </cell>
        </row>
        <row r="290">
          <cell r="A290">
            <v>0</v>
          </cell>
          <cell r="B290">
            <v>1286</v>
          </cell>
          <cell r="D290">
            <v>0</v>
          </cell>
          <cell r="F290">
            <v>0</v>
          </cell>
          <cell r="J290">
            <v>0</v>
          </cell>
          <cell r="L290">
            <v>0</v>
          </cell>
          <cell r="M290">
            <v>0</v>
          </cell>
          <cell r="N290">
            <v>0</v>
          </cell>
          <cell r="O290">
            <v>0</v>
          </cell>
          <cell r="S290">
            <v>0</v>
          </cell>
          <cell r="T290">
            <v>0</v>
          </cell>
        </row>
        <row r="291">
          <cell r="A291">
            <v>0</v>
          </cell>
          <cell r="B291">
            <v>1287</v>
          </cell>
          <cell r="D291">
            <v>0</v>
          </cell>
          <cell r="F291">
            <v>0</v>
          </cell>
          <cell r="J291">
            <v>0</v>
          </cell>
          <cell r="L291">
            <v>0</v>
          </cell>
          <cell r="M291">
            <v>0</v>
          </cell>
          <cell r="N291">
            <v>0</v>
          </cell>
          <cell r="O291">
            <v>0</v>
          </cell>
          <cell r="S291">
            <v>0</v>
          </cell>
          <cell r="T291">
            <v>0</v>
          </cell>
        </row>
        <row r="292">
          <cell r="A292">
            <v>0</v>
          </cell>
          <cell r="B292">
            <v>1288</v>
          </cell>
          <cell r="D292">
            <v>0</v>
          </cell>
          <cell r="F292">
            <v>0</v>
          </cell>
          <cell r="J292">
            <v>0</v>
          </cell>
          <cell r="L292">
            <v>0</v>
          </cell>
          <cell r="M292">
            <v>0</v>
          </cell>
          <cell r="N292">
            <v>0</v>
          </cell>
          <cell r="O292">
            <v>0</v>
          </cell>
          <cell r="S292">
            <v>0</v>
          </cell>
          <cell r="T292">
            <v>0</v>
          </cell>
        </row>
        <row r="293">
          <cell r="A293">
            <v>0</v>
          </cell>
          <cell r="B293">
            <v>1289</v>
          </cell>
          <cell r="D293">
            <v>0</v>
          </cell>
          <cell r="F293">
            <v>0</v>
          </cell>
          <cell r="J293">
            <v>0</v>
          </cell>
          <cell r="L293">
            <v>0</v>
          </cell>
          <cell r="M293">
            <v>0</v>
          </cell>
          <cell r="N293">
            <v>0</v>
          </cell>
          <cell r="O293">
            <v>0</v>
          </cell>
          <cell r="S293">
            <v>0</v>
          </cell>
          <cell r="T293">
            <v>0</v>
          </cell>
        </row>
        <row r="294">
          <cell r="A294">
            <v>0</v>
          </cell>
          <cell r="B294">
            <v>1290</v>
          </cell>
          <cell r="D294">
            <v>0</v>
          </cell>
          <cell r="F294">
            <v>0</v>
          </cell>
          <cell r="J294">
            <v>0</v>
          </cell>
          <cell r="L294">
            <v>0</v>
          </cell>
          <cell r="M294">
            <v>0</v>
          </cell>
          <cell r="N294">
            <v>0</v>
          </cell>
          <cell r="O294">
            <v>0</v>
          </cell>
          <cell r="S294">
            <v>0</v>
          </cell>
          <cell r="T294">
            <v>0</v>
          </cell>
        </row>
        <row r="295">
          <cell r="A295">
            <v>0</v>
          </cell>
          <cell r="B295">
            <v>1291</v>
          </cell>
          <cell r="D295">
            <v>0</v>
          </cell>
          <cell r="F295">
            <v>0</v>
          </cell>
          <cell r="J295">
            <v>0</v>
          </cell>
          <cell r="L295">
            <v>0</v>
          </cell>
          <cell r="M295">
            <v>0</v>
          </cell>
          <cell r="N295">
            <v>0</v>
          </cell>
          <cell r="O295">
            <v>0</v>
          </cell>
          <cell r="S295">
            <v>0</v>
          </cell>
          <cell r="T295">
            <v>0</v>
          </cell>
        </row>
        <row r="296">
          <cell r="A296">
            <v>0</v>
          </cell>
          <cell r="B296">
            <v>1292</v>
          </cell>
          <cell r="D296">
            <v>0</v>
          </cell>
          <cell r="F296">
            <v>0</v>
          </cell>
          <cell r="J296">
            <v>0</v>
          </cell>
          <cell r="L296">
            <v>0</v>
          </cell>
          <cell r="M296">
            <v>0</v>
          </cell>
          <cell r="N296">
            <v>0</v>
          </cell>
          <cell r="O296">
            <v>0</v>
          </cell>
          <cell r="S296">
            <v>0</v>
          </cell>
          <cell r="T296">
            <v>0</v>
          </cell>
        </row>
        <row r="297">
          <cell r="A297">
            <v>0</v>
          </cell>
          <cell r="B297">
            <v>1293</v>
          </cell>
          <cell r="D297">
            <v>0</v>
          </cell>
          <cell r="F297">
            <v>0</v>
          </cell>
          <cell r="J297">
            <v>0</v>
          </cell>
          <cell r="L297">
            <v>0</v>
          </cell>
          <cell r="M297">
            <v>0</v>
          </cell>
          <cell r="N297">
            <v>0</v>
          </cell>
          <cell r="O297">
            <v>0</v>
          </cell>
          <cell r="S297">
            <v>0</v>
          </cell>
          <cell r="T297">
            <v>0</v>
          </cell>
        </row>
        <row r="298">
          <cell r="A298">
            <v>0</v>
          </cell>
          <cell r="B298">
            <v>1294</v>
          </cell>
          <cell r="D298">
            <v>0</v>
          </cell>
          <cell r="F298">
            <v>0</v>
          </cell>
          <cell r="J298">
            <v>0</v>
          </cell>
          <cell r="L298">
            <v>0</v>
          </cell>
          <cell r="M298">
            <v>0</v>
          </cell>
          <cell r="N298">
            <v>0</v>
          </cell>
          <cell r="O298">
            <v>0</v>
          </cell>
          <cell r="S298">
            <v>0</v>
          </cell>
          <cell r="T298">
            <v>0</v>
          </cell>
        </row>
        <row r="299">
          <cell r="A299">
            <v>0</v>
          </cell>
          <cell r="B299">
            <v>1295</v>
          </cell>
          <cell r="D299">
            <v>0</v>
          </cell>
          <cell r="F299">
            <v>0</v>
          </cell>
          <cell r="J299">
            <v>0</v>
          </cell>
          <cell r="L299">
            <v>0</v>
          </cell>
          <cell r="M299">
            <v>0</v>
          </cell>
          <cell r="N299">
            <v>0</v>
          </cell>
          <cell r="O299">
            <v>0</v>
          </cell>
          <cell r="S299">
            <v>0</v>
          </cell>
          <cell r="T299">
            <v>0</v>
          </cell>
        </row>
        <row r="300">
          <cell r="A300">
            <v>0</v>
          </cell>
          <cell r="B300">
            <v>1296</v>
          </cell>
          <cell r="D300">
            <v>0</v>
          </cell>
          <cell r="F300">
            <v>0</v>
          </cell>
          <cell r="J300">
            <v>0</v>
          </cell>
          <cell r="L300">
            <v>0</v>
          </cell>
          <cell r="M300">
            <v>0</v>
          </cell>
          <cell r="N300">
            <v>0</v>
          </cell>
          <cell r="O300">
            <v>0</v>
          </cell>
          <cell r="S300">
            <v>0</v>
          </cell>
          <cell r="T300">
            <v>0</v>
          </cell>
        </row>
        <row r="301">
          <cell r="A301">
            <v>0</v>
          </cell>
          <cell r="B301">
            <v>1297</v>
          </cell>
          <cell r="D301">
            <v>0</v>
          </cell>
          <cell r="F301">
            <v>0</v>
          </cell>
          <cell r="J301">
            <v>0</v>
          </cell>
          <cell r="L301">
            <v>0</v>
          </cell>
          <cell r="M301">
            <v>0</v>
          </cell>
          <cell r="N301">
            <v>0</v>
          </cell>
          <cell r="O301">
            <v>0</v>
          </cell>
          <cell r="S301">
            <v>0</v>
          </cell>
          <cell r="T301">
            <v>0</v>
          </cell>
        </row>
        <row r="302">
          <cell r="A302">
            <v>0</v>
          </cell>
          <cell r="B302">
            <v>1298</v>
          </cell>
          <cell r="D302">
            <v>0</v>
          </cell>
          <cell r="F302">
            <v>0</v>
          </cell>
          <cell r="J302">
            <v>0</v>
          </cell>
          <cell r="L302">
            <v>0</v>
          </cell>
          <cell r="M302">
            <v>0</v>
          </cell>
          <cell r="N302">
            <v>0</v>
          </cell>
          <cell r="O302">
            <v>0</v>
          </cell>
          <cell r="S302">
            <v>0</v>
          </cell>
          <cell r="T302">
            <v>0</v>
          </cell>
        </row>
        <row r="303">
          <cell r="A303">
            <v>0</v>
          </cell>
          <cell r="B303">
            <v>1299</v>
          </cell>
          <cell r="D303">
            <v>0</v>
          </cell>
          <cell r="F303">
            <v>0</v>
          </cell>
          <cell r="J303">
            <v>0</v>
          </cell>
          <cell r="L303">
            <v>0</v>
          </cell>
          <cell r="M303">
            <v>0</v>
          </cell>
          <cell r="N303">
            <v>0</v>
          </cell>
          <cell r="O303">
            <v>0</v>
          </cell>
          <cell r="S303">
            <v>0</v>
          </cell>
          <cell r="T303">
            <v>0</v>
          </cell>
        </row>
        <row r="304">
          <cell r="A304">
            <v>0</v>
          </cell>
          <cell r="B304">
            <v>1300</v>
          </cell>
          <cell r="D304">
            <v>0</v>
          </cell>
          <cell r="F304">
            <v>0</v>
          </cell>
          <cell r="J304">
            <v>0</v>
          </cell>
          <cell r="L304">
            <v>0</v>
          </cell>
          <cell r="M304">
            <v>0</v>
          </cell>
          <cell r="N304">
            <v>0</v>
          </cell>
          <cell r="O304">
            <v>0</v>
          </cell>
          <cell r="S304">
            <v>0</v>
          </cell>
          <cell r="T304">
            <v>0</v>
          </cell>
        </row>
        <row r="305">
          <cell r="A305">
            <v>0</v>
          </cell>
          <cell r="B305">
            <v>1301</v>
          </cell>
          <cell r="D305">
            <v>0</v>
          </cell>
          <cell r="F305">
            <v>0</v>
          </cell>
          <cell r="J305">
            <v>0</v>
          </cell>
          <cell r="L305">
            <v>0</v>
          </cell>
          <cell r="M305">
            <v>0</v>
          </cell>
          <cell r="N305">
            <v>0</v>
          </cell>
          <cell r="O305">
            <v>0</v>
          </cell>
          <cell r="S305">
            <v>0</v>
          </cell>
          <cell r="T305">
            <v>0</v>
          </cell>
        </row>
        <row r="306">
          <cell r="A306">
            <v>0</v>
          </cell>
          <cell r="B306">
            <v>1302</v>
          </cell>
          <cell r="D306">
            <v>0</v>
          </cell>
          <cell r="F306">
            <v>0</v>
          </cell>
          <cell r="J306">
            <v>0</v>
          </cell>
          <cell r="L306">
            <v>0</v>
          </cell>
          <cell r="M306">
            <v>0</v>
          </cell>
          <cell r="N306">
            <v>0</v>
          </cell>
          <cell r="O306">
            <v>0</v>
          </cell>
          <cell r="S306">
            <v>0</v>
          </cell>
          <cell r="T306">
            <v>0</v>
          </cell>
        </row>
        <row r="307">
          <cell r="A307">
            <v>0</v>
          </cell>
          <cell r="B307">
            <v>1303</v>
          </cell>
          <cell r="D307">
            <v>0</v>
          </cell>
          <cell r="F307">
            <v>0</v>
          </cell>
          <cell r="J307">
            <v>0</v>
          </cell>
          <cell r="L307">
            <v>0</v>
          </cell>
          <cell r="M307">
            <v>0</v>
          </cell>
          <cell r="N307">
            <v>0</v>
          </cell>
          <cell r="O307">
            <v>0</v>
          </cell>
          <cell r="S307">
            <v>0</v>
          </cell>
          <cell r="T307">
            <v>0</v>
          </cell>
        </row>
        <row r="308">
          <cell r="A308">
            <v>0</v>
          </cell>
          <cell r="B308">
            <v>1304</v>
          </cell>
          <cell r="D308">
            <v>0</v>
          </cell>
          <cell r="F308">
            <v>0</v>
          </cell>
          <cell r="J308">
            <v>0</v>
          </cell>
          <cell r="L308">
            <v>0</v>
          </cell>
          <cell r="M308">
            <v>0</v>
          </cell>
          <cell r="N308">
            <v>0</v>
          </cell>
          <cell r="O308">
            <v>0</v>
          </cell>
          <cell r="S308">
            <v>0</v>
          </cell>
          <cell r="T308">
            <v>0</v>
          </cell>
        </row>
        <row r="309">
          <cell r="A309">
            <v>0</v>
          </cell>
          <cell r="B309">
            <v>1305</v>
          </cell>
          <cell r="D309">
            <v>0</v>
          </cell>
          <cell r="F309">
            <v>0</v>
          </cell>
          <cell r="J309">
            <v>0</v>
          </cell>
          <cell r="L309">
            <v>0</v>
          </cell>
          <cell r="M309">
            <v>0</v>
          </cell>
          <cell r="N309">
            <v>0</v>
          </cell>
          <cell r="O309">
            <v>0</v>
          </cell>
          <cell r="S309">
            <v>0</v>
          </cell>
          <cell r="T309">
            <v>0</v>
          </cell>
        </row>
        <row r="310">
          <cell r="A310">
            <v>0</v>
          </cell>
          <cell r="B310">
            <v>1306</v>
          </cell>
          <cell r="D310">
            <v>0</v>
          </cell>
          <cell r="F310">
            <v>0</v>
          </cell>
          <cell r="J310">
            <v>0</v>
          </cell>
          <cell r="L310">
            <v>0</v>
          </cell>
          <cell r="M310">
            <v>0</v>
          </cell>
          <cell r="N310">
            <v>0</v>
          </cell>
          <cell r="O310">
            <v>0</v>
          </cell>
          <cell r="S310">
            <v>0</v>
          </cell>
          <cell r="T310">
            <v>0</v>
          </cell>
        </row>
        <row r="311">
          <cell r="A311">
            <v>0</v>
          </cell>
          <cell r="B311">
            <v>1307</v>
          </cell>
          <cell r="D311">
            <v>0</v>
          </cell>
          <cell r="F311">
            <v>0</v>
          </cell>
          <cell r="J311">
            <v>0</v>
          </cell>
          <cell r="L311">
            <v>0</v>
          </cell>
          <cell r="M311">
            <v>0</v>
          </cell>
          <cell r="N311">
            <v>0</v>
          </cell>
          <cell r="O311">
            <v>0</v>
          </cell>
          <cell r="S311">
            <v>0</v>
          </cell>
          <cell r="T311">
            <v>0</v>
          </cell>
        </row>
        <row r="312">
          <cell r="A312">
            <v>0</v>
          </cell>
          <cell r="B312">
            <v>1308</v>
          </cell>
          <cell r="D312">
            <v>0</v>
          </cell>
          <cell r="F312">
            <v>0</v>
          </cell>
          <cell r="J312">
            <v>0</v>
          </cell>
          <cell r="L312">
            <v>0</v>
          </cell>
          <cell r="M312">
            <v>0</v>
          </cell>
          <cell r="N312">
            <v>0</v>
          </cell>
          <cell r="O312">
            <v>0</v>
          </cell>
          <cell r="S312">
            <v>0</v>
          </cell>
          <cell r="T312">
            <v>0</v>
          </cell>
        </row>
        <row r="313">
          <cell r="A313">
            <v>0</v>
          </cell>
          <cell r="B313">
            <v>1309</v>
          </cell>
          <cell r="D313">
            <v>0</v>
          </cell>
          <cell r="F313">
            <v>0</v>
          </cell>
          <cell r="J313">
            <v>0</v>
          </cell>
          <cell r="L313">
            <v>0</v>
          </cell>
          <cell r="M313">
            <v>0</v>
          </cell>
          <cell r="N313">
            <v>0</v>
          </cell>
          <cell r="O313">
            <v>0</v>
          </cell>
          <cell r="S313">
            <v>0</v>
          </cell>
          <cell r="T313">
            <v>0</v>
          </cell>
        </row>
        <row r="314">
          <cell r="A314">
            <v>0</v>
          </cell>
          <cell r="B314">
            <v>1310</v>
          </cell>
          <cell r="D314">
            <v>0</v>
          </cell>
          <cell r="F314">
            <v>0</v>
          </cell>
          <cell r="J314">
            <v>0</v>
          </cell>
          <cell r="L314">
            <v>0</v>
          </cell>
          <cell r="M314">
            <v>0</v>
          </cell>
          <cell r="N314">
            <v>0</v>
          </cell>
          <cell r="O314">
            <v>0</v>
          </cell>
          <cell r="S314">
            <v>0</v>
          </cell>
          <cell r="T314">
            <v>0</v>
          </cell>
        </row>
        <row r="315">
          <cell r="A315">
            <v>0</v>
          </cell>
          <cell r="B315">
            <v>1311</v>
          </cell>
          <cell r="D315">
            <v>0</v>
          </cell>
          <cell r="F315">
            <v>0</v>
          </cell>
          <cell r="J315">
            <v>0</v>
          </cell>
          <cell r="L315">
            <v>0</v>
          </cell>
          <cell r="M315">
            <v>0</v>
          </cell>
          <cell r="N315">
            <v>0</v>
          </cell>
          <cell r="O315">
            <v>0</v>
          </cell>
          <cell r="S315">
            <v>0</v>
          </cell>
          <cell r="T315">
            <v>0</v>
          </cell>
        </row>
        <row r="316">
          <cell r="A316">
            <v>0</v>
          </cell>
          <cell r="B316">
            <v>1312</v>
          </cell>
          <cell r="D316">
            <v>0</v>
          </cell>
          <cell r="F316">
            <v>0</v>
          </cell>
          <cell r="J316">
            <v>0</v>
          </cell>
          <cell r="L316">
            <v>0</v>
          </cell>
          <cell r="M316">
            <v>0</v>
          </cell>
          <cell r="N316">
            <v>0</v>
          </cell>
          <cell r="O316">
            <v>0</v>
          </cell>
          <cell r="S316">
            <v>0</v>
          </cell>
          <cell r="T316">
            <v>0</v>
          </cell>
        </row>
        <row r="317">
          <cell r="A317">
            <v>0</v>
          </cell>
          <cell r="B317">
            <v>1313</v>
          </cell>
          <cell r="D317">
            <v>0</v>
          </cell>
          <cell r="F317">
            <v>0</v>
          </cell>
          <cell r="J317">
            <v>0</v>
          </cell>
          <cell r="L317">
            <v>0</v>
          </cell>
          <cell r="M317">
            <v>0</v>
          </cell>
          <cell r="N317">
            <v>0</v>
          </cell>
          <cell r="O317">
            <v>0</v>
          </cell>
          <cell r="S317">
            <v>0</v>
          </cell>
          <cell r="T317">
            <v>0</v>
          </cell>
        </row>
        <row r="318">
          <cell r="A318">
            <v>0</v>
          </cell>
          <cell r="B318">
            <v>1314</v>
          </cell>
          <cell r="D318">
            <v>0</v>
          </cell>
          <cell r="F318">
            <v>0</v>
          </cell>
          <cell r="J318">
            <v>0</v>
          </cell>
          <cell r="L318">
            <v>0</v>
          </cell>
          <cell r="M318">
            <v>0</v>
          </cell>
          <cell r="N318">
            <v>0</v>
          </cell>
          <cell r="O318">
            <v>0</v>
          </cell>
          <cell r="S318">
            <v>0</v>
          </cell>
          <cell r="T318">
            <v>0</v>
          </cell>
        </row>
        <row r="319">
          <cell r="A319">
            <v>0</v>
          </cell>
          <cell r="B319">
            <v>1315</v>
          </cell>
          <cell r="D319">
            <v>0</v>
          </cell>
          <cell r="F319">
            <v>0</v>
          </cell>
          <cell r="J319">
            <v>0</v>
          </cell>
          <cell r="L319">
            <v>0</v>
          </cell>
          <cell r="M319">
            <v>0</v>
          </cell>
          <cell r="N319">
            <v>0</v>
          </cell>
          <cell r="O319">
            <v>0</v>
          </cell>
          <cell r="S319">
            <v>0</v>
          </cell>
          <cell r="T319">
            <v>0</v>
          </cell>
        </row>
        <row r="320">
          <cell r="A320">
            <v>0</v>
          </cell>
          <cell r="B320">
            <v>1316</v>
          </cell>
          <cell r="D320">
            <v>0</v>
          </cell>
          <cell r="F320">
            <v>0</v>
          </cell>
          <cell r="J320">
            <v>0</v>
          </cell>
          <cell r="L320">
            <v>0</v>
          </cell>
          <cell r="M320">
            <v>0</v>
          </cell>
          <cell r="N320">
            <v>0</v>
          </cell>
          <cell r="O320">
            <v>0</v>
          </cell>
          <cell r="S320">
            <v>0</v>
          </cell>
          <cell r="T320">
            <v>0</v>
          </cell>
        </row>
        <row r="321">
          <cell r="A321">
            <v>0</v>
          </cell>
          <cell r="B321">
            <v>1317</v>
          </cell>
          <cell r="D321">
            <v>0</v>
          </cell>
          <cell r="F321">
            <v>0</v>
          </cell>
          <cell r="J321">
            <v>0</v>
          </cell>
          <cell r="L321">
            <v>0</v>
          </cell>
          <cell r="M321">
            <v>0</v>
          </cell>
          <cell r="N321">
            <v>0</v>
          </cell>
          <cell r="O321">
            <v>0</v>
          </cell>
          <cell r="S321">
            <v>0</v>
          </cell>
          <cell r="T321">
            <v>0</v>
          </cell>
        </row>
        <row r="322">
          <cell r="A322">
            <v>0</v>
          </cell>
          <cell r="B322">
            <v>1318</v>
          </cell>
          <cell r="D322">
            <v>0</v>
          </cell>
          <cell r="F322">
            <v>0</v>
          </cell>
          <cell r="J322">
            <v>0</v>
          </cell>
          <cell r="L322">
            <v>0</v>
          </cell>
          <cell r="M322">
            <v>0</v>
          </cell>
          <cell r="N322">
            <v>0</v>
          </cell>
          <cell r="O322">
            <v>0</v>
          </cell>
          <cell r="S322">
            <v>0</v>
          </cell>
          <cell r="T322">
            <v>0</v>
          </cell>
        </row>
        <row r="323">
          <cell r="A323">
            <v>0</v>
          </cell>
          <cell r="B323">
            <v>1319</v>
          </cell>
          <cell r="D323">
            <v>0</v>
          </cell>
          <cell r="F323">
            <v>0</v>
          </cell>
          <cell r="J323">
            <v>0</v>
          </cell>
          <cell r="L323">
            <v>0</v>
          </cell>
          <cell r="M323">
            <v>0</v>
          </cell>
          <cell r="N323">
            <v>0</v>
          </cell>
          <cell r="O323">
            <v>0</v>
          </cell>
          <cell r="S323">
            <v>0</v>
          </cell>
          <cell r="T323">
            <v>0</v>
          </cell>
        </row>
        <row r="324">
          <cell r="A324">
            <v>0</v>
          </cell>
          <cell r="B324">
            <v>1320</v>
          </cell>
          <cell r="D324">
            <v>0</v>
          </cell>
          <cell r="F324">
            <v>0</v>
          </cell>
          <cell r="J324">
            <v>0</v>
          </cell>
          <cell r="L324">
            <v>0</v>
          </cell>
          <cell r="M324">
            <v>0</v>
          </cell>
          <cell r="N324">
            <v>0</v>
          </cell>
          <cell r="O324">
            <v>0</v>
          </cell>
          <cell r="S324">
            <v>0</v>
          </cell>
          <cell r="T324">
            <v>0</v>
          </cell>
        </row>
        <row r="325">
          <cell r="A325">
            <v>0</v>
          </cell>
          <cell r="B325">
            <v>1321</v>
          </cell>
          <cell r="D325">
            <v>0</v>
          </cell>
          <cell r="F325">
            <v>0</v>
          </cell>
          <cell r="J325">
            <v>0</v>
          </cell>
          <cell r="L325">
            <v>0</v>
          </cell>
          <cell r="M325">
            <v>0</v>
          </cell>
          <cell r="N325">
            <v>0</v>
          </cell>
          <cell r="O325">
            <v>0</v>
          </cell>
          <cell r="S325">
            <v>0</v>
          </cell>
          <cell r="T325">
            <v>0</v>
          </cell>
        </row>
        <row r="326">
          <cell r="A326">
            <v>0</v>
          </cell>
          <cell r="B326">
            <v>1322</v>
          </cell>
          <cell r="D326">
            <v>0</v>
          </cell>
          <cell r="F326">
            <v>0</v>
          </cell>
          <cell r="J326">
            <v>0</v>
          </cell>
          <cell r="L326">
            <v>0</v>
          </cell>
          <cell r="M326">
            <v>0</v>
          </cell>
          <cell r="N326">
            <v>0</v>
          </cell>
          <cell r="O326">
            <v>0</v>
          </cell>
          <cell r="S326">
            <v>0</v>
          </cell>
          <cell r="T326">
            <v>0</v>
          </cell>
        </row>
        <row r="327">
          <cell r="A327">
            <v>0</v>
          </cell>
          <cell r="B327">
            <v>1323</v>
          </cell>
          <cell r="D327">
            <v>0</v>
          </cell>
          <cell r="F327">
            <v>0</v>
          </cell>
          <cell r="J327">
            <v>0</v>
          </cell>
          <cell r="L327">
            <v>0</v>
          </cell>
          <cell r="M327">
            <v>0</v>
          </cell>
          <cell r="N327">
            <v>0</v>
          </cell>
          <cell r="O327">
            <v>0</v>
          </cell>
          <cell r="S327">
            <v>0</v>
          </cell>
          <cell r="T327">
            <v>0</v>
          </cell>
        </row>
        <row r="328">
          <cell r="A328">
            <v>0</v>
          </cell>
          <cell r="B328">
            <v>1324</v>
          </cell>
          <cell r="D328">
            <v>0</v>
          </cell>
          <cell r="F328">
            <v>0</v>
          </cell>
          <cell r="J328">
            <v>0</v>
          </cell>
          <cell r="L328">
            <v>0</v>
          </cell>
          <cell r="M328">
            <v>0</v>
          </cell>
          <cell r="N328">
            <v>0</v>
          </cell>
          <cell r="O328">
            <v>0</v>
          </cell>
          <cell r="S328">
            <v>0</v>
          </cell>
          <cell r="T328">
            <v>0</v>
          </cell>
        </row>
        <row r="329">
          <cell r="A329">
            <v>0</v>
          </cell>
          <cell r="B329">
            <v>1325</v>
          </cell>
          <cell r="D329">
            <v>0</v>
          </cell>
          <cell r="F329">
            <v>0</v>
          </cell>
          <cell r="J329">
            <v>0</v>
          </cell>
          <cell r="L329">
            <v>0</v>
          </cell>
          <cell r="M329">
            <v>0</v>
          </cell>
          <cell r="N329">
            <v>0</v>
          </cell>
          <cell r="O329">
            <v>0</v>
          </cell>
          <cell r="S329">
            <v>0</v>
          </cell>
          <cell r="T329">
            <v>0</v>
          </cell>
        </row>
        <row r="330">
          <cell r="A330">
            <v>0</v>
          </cell>
          <cell r="B330">
            <v>1326</v>
          </cell>
          <cell r="D330">
            <v>0</v>
          </cell>
          <cell r="F330">
            <v>0</v>
          </cell>
          <cell r="J330">
            <v>0</v>
          </cell>
          <cell r="L330">
            <v>0</v>
          </cell>
          <cell r="M330">
            <v>0</v>
          </cell>
          <cell r="N330">
            <v>0</v>
          </cell>
          <cell r="O330">
            <v>0</v>
          </cell>
          <cell r="S330">
            <v>0</v>
          </cell>
          <cell r="T330">
            <v>0</v>
          </cell>
        </row>
        <row r="331">
          <cell r="A331">
            <v>0</v>
          </cell>
          <cell r="B331">
            <v>1327</v>
          </cell>
          <cell r="D331">
            <v>0</v>
          </cell>
          <cell r="F331">
            <v>0</v>
          </cell>
          <cell r="J331">
            <v>0</v>
          </cell>
          <cell r="L331">
            <v>0</v>
          </cell>
          <cell r="M331">
            <v>0</v>
          </cell>
          <cell r="N331">
            <v>0</v>
          </cell>
          <cell r="O331">
            <v>0</v>
          </cell>
          <cell r="S331">
            <v>0</v>
          </cell>
          <cell r="T331">
            <v>0</v>
          </cell>
        </row>
        <row r="332">
          <cell r="A332">
            <v>0</v>
          </cell>
          <cell r="B332">
            <v>1328</v>
          </cell>
          <cell r="D332">
            <v>0</v>
          </cell>
          <cell r="F332">
            <v>0</v>
          </cell>
          <cell r="J332">
            <v>0</v>
          </cell>
          <cell r="L332">
            <v>0</v>
          </cell>
          <cell r="M332">
            <v>0</v>
          </cell>
          <cell r="N332">
            <v>0</v>
          </cell>
          <cell r="O332">
            <v>0</v>
          </cell>
          <cell r="S332">
            <v>0</v>
          </cell>
          <cell r="T332">
            <v>0</v>
          </cell>
        </row>
        <row r="333">
          <cell r="A333">
            <v>0</v>
          </cell>
          <cell r="B333">
            <v>1329</v>
          </cell>
          <cell r="D333">
            <v>0</v>
          </cell>
          <cell r="F333">
            <v>0</v>
          </cell>
          <cell r="J333">
            <v>0</v>
          </cell>
          <cell r="L333">
            <v>0</v>
          </cell>
          <cell r="M333">
            <v>0</v>
          </cell>
          <cell r="N333">
            <v>0</v>
          </cell>
          <cell r="O333">
            <v>0</v>
          </cell>
          <cell r="S333">
            <v>0</v>
          </cell>
          <cell r="T333">
            <v>0</v>
          </cell>
        </row>
        <row r="334">
          <cell r="A334">
            <v>0</v>
          </cell>
          <cell r="B334">
            <v>1330</v>
          </cell>
          <cell r="D334">
            <v>0</v>
          </cell>
          <cell r="F334">
            <v>0</v>
          </cell>
          <cell r="J334">
            <v>0</v>
          </cell>
          <cell r="L334">
            <v>0</v>
          </cell>
          <cell r="M334">
            <v>0</v>
          </cell>
          <cell r="N334">
            <v>0</v>
          </cell>
          <cell r="O334">
            <v>0</v>
          </cell>
          <cell r="S334">
            <v>0</v>
          </cell>
          <cell r="T334">
            <v>0</v>
          </cell>
        </row>
        <row r="335">
          <cell r="A335">
            <v>0</v>
          </cell>
          <cell r="B335">
            <v>1331</v>
          </cell>
          <cell r="D335">
            <v>0</v>
          </cell>
          <cell r="F335">
            <v>0</v>
          </cell>
          <cell r="J335">
            <v>0</v>
          </cell>
          <cell r="L335">
            <v>0</v>
          </cell>
          <cell r="M335">
            <v>0</v>
          </cell>
          <cell r="N335">
            <v>0</v>
          </cell>
          <cell r="O335">
            <v>0</v>
          </cell>
          <cell r="S335">
            <v>0</v>
          </cell>
          <cell r="T335">
            <v>0</v>
          </cell>
        </row>
        <row r="336">
          <cell r="A336">
            <v>0</v>
          </cell>
          <cell r="B336">
            <v>1332</v>
          </cell>
          <cell r="D336">
            <v>0</v>
          </cell>
          <cell r="F336">
            <v>0</v>
          </cell>
          <cell r="J336">
            <v>0</v>
          </cell>
          <cell r="L336">
            <v>0</v>
          </cell>
          <cell r="M336">
            <v>0</v>
          </cell>
          <cell r="N336">
            <v>0</v>
          </cell>
          <cell r="O336">
            <v>0</v>
          </cell>
          <cell r="S336">
            <v>0</v>
          </cell>
          <cell r="T336">
            <v>0</v>
          </cell>
        </row>
        <row r="337">
          <cell r="A337">
            <v>0</v>
          </cell>
          <cell r="B337">
            <v>1333</v>
          </cell>
          <cell r="D337">
            <v>0</v>
          </cell>
          <cell r="F337">
            <v>0</v>
          </cell>
          <cell r="J337">
            <v>0</v>
          </cell>
          <cell r="L337">
            <v>0</v>
          </cell>
          <cell r="M337">
            <v>0</v>
          </cell>
          <cell r="N337">
            <v>0</v>
          </cell>
          <cell r="O337">
            <v>0</v>
          </cell>
          <cell r="S337">
            <v>0</v>
          </cell>
          <cell r="T337">
            <v>0</v>
          </cell>
        </row>
        <row r="338">
          <cell r="A338">
            <v>0</v>
          </cell>
          <cell r="B338">
            <v>1334</v>
          </cell>
          <cell r="D338">
            <v>0</v>
          </cell>
          <cell r="F338">
            <v>0</v>
          </cell>
          <cell r="J338">
            <v>0</v>
          </cell>
          <cell r="L338">
            <v>0</v>
          </cell>
          <cell r="M338">
            <v>0</v>
          </cell>
          <cell r="N338">
            <v>0</v>
          </cell>
          <cell r="O338">
            <v>0</v>
          </cell>
          <cell r="S338">
            <v>0</v>
          </cell>
          <cell r="T338">
            <v>0</v>
          </cell>
        </row>
        <row r="339">
          <cell r="A339">
            <v>0</v>
          </cell>
          <cell r="B339">
            <v>1335</v>
          </cell>
          <cell r="D339">
            <v>0</v>
          </cell>
          <cell r="F339">
            <v>0</v>
          </cell>
          <cell r="J339">
            <v>0</v>
          </cell>
          <cell r="L339">
            <v>0</v>
          </cell>
          <cell r="M339">
            <v>0</v>
          </cell>
          <cell r="N339">
            <v>0</v>
          </cell>
          <cell r="O339">
            <v>0</v>
          </cell>
          <cell r="S339">
            <v>0</v>
          </cell>
          <cell r="T339">
            <v>0</v>
          </cell>
        </row>
        <row r="340">
          <cell r="A340">
            <v>0</v>
          </cell>
          <cell r="B340">
            <v>1336</v>
          </cell>
          <cell r="D340">
            <v>0</v>
          </cell>
          <cell r="F340">
            <v>0</v>
          </cell>
          <cell r="J340">
            <v>0</v>
          </cell>
          <cell r="L340">
            <v>0</v>
          </cell>
          <cell r="M340">
            <v>0</v>
          </cell>
          <cell r="N340">
            <v>0</v>
          </cell>
          <cell r="O340">
            <v>0</v>
          </cell>
          <cell r="S340">
            <v>0</v>
          </cell>
          <cell r="T340">
            <v>0</v>
          </cell>
        </row>
        <row r="341">
          <cell r="A341">
            <v>0</v>
          </cell>
          <cell r="B341">
            <v>1337</v>
          </cell>
          <cell r="D341">
            <v>0</v>
          </cell>
          <cell r="F341">
            <v>0</v>
          </cell>
          <cell r="J341">
            <v>0</v>
          </cell>
          <cell r="L341">
            <v>0</v>
          </cell>
          <cell r="M341">
            <v>0</v>
          </cell>
          <cell r="N341">
            <v>0</v>
          </cell>
          <cell r="O341">
            <v>0</v>
          </cell>
          <cell r="S341">
            <v>0</v>
          </cell>
          <cell r="T341">
            <v>0</v>
          </cell>
        </row>
        <row r="342">
          <cell r="A342">
            <v>0</v>
          </cell>
          <cell r="B342">
            <v>1338</v>
          </cell>
          <cell r="D342">
            <v>0</v>
          </cell>
          <cell r="F342">
            <v>0</v>
          </cell>
          <cell r="J342">
            <v>0</v>
          </cell>
          <cell r="L342">
            <v>0</v>
          </cell>
          <cell r="M342">
            <v>0</v>
          </cell>
          <cell r="N342">
            <v>0</v>
          </cell>
          <cell r="O342">
            <v>0</v>
          </cell>
          <cell r="S342">
            <v>0</v>
          </cell>
          <cell r="T342">
            <v>0</v>
          </cell>
        </row>
        <row r="343">
          <cell r="A343">
            <v>0</v>
          </cell>
          <cell r="B343">
            <v>1339</v>
          </cell>
          <cell r="D343">
            <v>0</v>
          </cell>
          <cell r="F343">
            <v>0</v>
          </cell>
          <cell r="J343">
            <v>0</v>
          </cell>
          <cell r="L343">
            <v>0</v>
          </cell>
          <cell r="M343">
            <v>0</v>
          </cell>
          <cell r="N343">
            <v>0</v>
          </cell>
          <cell r="O343">
            <v>0</v>
          </cell>
          <cell r="S343">
            <v>0</v>
          </cell>
          <cell r="T343">
            <v>0</v>
          </cell>
        </row>
        <row r="344">
          <cell r="A344">
            <v>0</v>
          </cell>
          <cell r="B344">
            <v>1340</v>
          </cell>
          <cell r="D344">
            <v>0</v>
          </cell>
          <cell r="F344">
            <v>0</v>
          </cell>
          <cell r="J344">
            <v>0</v>
          </cell>
          <cell r="L344">
            <v>0</v>
          </cell>
          <cell r="M344">
            <v>0</v>
          </cell>
          <cell r="N344">
            <v>0</v>
          </cell>
          <cell r="O344">
            <v>0</v>
          </cell>
          <cell r="S344">
            <v>0</v>
          </cell>
          <cell r="T344">
            <v>0</v>
          </cell>
        </row>
        <row r="345">
          <cell r="A345">
            <v>0</v>
          </cell>
          <cell r="B345">
            <v>1341</v>
          </cell>
          <cell r="D345">
            <v>0</v>
          </cell>
          <cell r="F345">
            <v>0</v>
          </cell>
          <cell r="J345">
            <v>0</v>
          </cell>
          <cell r="L345">
            <v>0</v>
          </cell>
          <cell r="M345">
            <v>0</v>
          </cell>
          <cell r="N345">
            <v>0</v>
          </cell>
          <cell r="O345">
            <v>0</v>
          </cell>
          <cell r="S345">
            <v>0</v>
          </cell>
          <cell r="T345">
            <v>0</v>
          </cell>
        </row>
        <row r="346">
          <cell r="A346">
            <v>0</v>
          </cell>
          <cell r="B346">
            <v>1342</v>
          </cell>
          <cell r="D346">
            <v>0</v>
          </cell>
          <cell r="F346">
            <v>0</v>
          </cell>
          <cell r="J346">
            <v>0</v>
          </cell>
          <cell r="L346">
            <v>0</v>
          </cell>
          <cell r="M346">
            <v>0</v>
          </cell>
          <cell r="N346">
            <v>0</v>
          </cell>
          <cell r="O346">
            <v>0</v>
          </cell>
          <cell r="S346">
            <v>0</v>
          </cell>
          <cell r="T346">
            <v>0</v>
          </cell>
        </row>
        <row r="347">
          <cell r="A347">
            <v>0</v>
          </cell>
          <cell r="B347">
            <v>1343</v>
          </cell>
          <cell r="D347">
            <v>0</v>
          </cell>
          <cell r="F347">
            <v>0</v>
          </cell>
          <cell r="J347">
            <v>0</v>
          </cell>
          <cell r="L347">
            <v>0</v>
          </cell>
          <cell r="M347">
            <v>0</v>
          </cell>
          <cell r="N347">
            <v>0</v>
          </cell>
          <cell r="O347">
            <v>0</v>
          </cell>
          <cell r="S347">
            <v>0</v>
          </cell>
          <cell r="T347">
            <v>0</v>
          </cell>
        </row>
        <row r="348">
          <cell r="A348">
            <v>0</v>
          </cell>
          <cell r="B348">
            <v>1344</v>
          </cell>
          <cell r="D348">
            <v>0</v>
          </cell>
          <cell r="F348">
            <v>0</v>
          </cell>
          <cell r="J348">
            <v>0</v>
          </cell>
          <cell r="L348">
            <v>0</v>
          </cell>
          <cell r="M348">
            <v>0</v>
          </cell>
          <cell r="N348">
            <v>0</v>
          </cell>
          <cell r="O348">
            <v>0</v>
          </cell>
          <cell r="S348">
            <v>0</v>
          </cell>
          <cell r="T348">
            <v>0</v>
          </cell>
        </row>
        <row r="349">
          <cell r="A349">
            <v>0</v>
          </cell>
          <cell r="B349">
            <v>1345</v>
          </cell>
          <cell r="D349">
            <v>0</v>
          </cell>
          <cell r="F349">
            <v>0</v>
          </cell>
          <cell r="J349">
            <v>0</v>
          </cell>
          <cell r="L349">
            <v>0</v>
          </cell>
          <cell r="M349">
            <v>0</v>
          </cell>
          <cell r="N349">
            <v>0</v>
          </cell>
          <cell r="O349">
            <v>0</v>
          </cell>
          <cell r="S349">
            <v>0</v>
          </cell>
          <cell r="T349">
            <v>0</v>
          </cell>
        </row>
        <row r="350">
          <cell r="A350">
            <v>0</v>
          </cell>
          <cell r="B350">
            <v>1346</v>
          </cell>
          <cell r="D350">
            <v>0</v>
          </cell>
          <cell r="F350">
            <v>0</v>
          </cell>
          <cell r="J350">
            <v>0</v>
          </cell>
          <cell r="L350">
            <v>0</v>
          </cell>
          <cell r="M350">
            <v>0</v>
          </cell>
          <cell r="N350">
            <v>0</v>
          </cell>
          <cell r="O350">
            <v>0</v>
          </cell>
          <cell r="S350">
            <v>0</v>
          </cell>
          <cell r="T350">
            <v>0</v>
          </cell>
        </row>
        <row r="351">
          <cell r="A351">
            <v>0</v>
          </cell>
          <cell r="B351">
            <v>1347</v>
          </cell>
          <cell r="D351">
            <v>0</v>
          </cell>
          <cell r="F351">
            <v>0</v>
          </cell>
          <cell r="J351">
            <v>0</v>
          </cell>
          <cell r="L351">
            <v>0</v>
          </cell>
          <cell r="M351">
            <v>0</v>
          </cell>
          <cell r="N351">
            <v>0</v>
          </cell>
          <cell r="O351">
            <v>0</v>
          </cell>
          <cell r="S351">
            <v>0</v>
          </cell>
          <cell r="T351">
            <v>0</v>
          </cell>
        </row>
        <row r="352">
          <cell r="A352">
            <v>0</v>
          </cell>
          <cell r="B352">
            <v>1348</v>
          </cell>
          <cell r="D352">
            <v>0</v>
          </cell>
          <cell r="F352">
            <v>0</v>
          </cell>
          <cell r="J352">
            <v>0</v>
          </cell>
          <cell r="L352">
            <v>0</v>
          </cell>
          <cell r="M352">
            <v>0</v>
          </cell>
          <cell r="N352">
            <v>0</v>
          </cell>
          <cell r="O352">
            <v>0</v>
          </cell>
          <cell r="S352">
            <v>0</v>
          </cell>
          <cell r="T352">
            <v>0</v>
          </cell>
        </row>
        <row r="353">
          <cell r="A353">
            <v>0</v>
          </cell>
          <cell r="B353">
            <v>1349</v>
          </cell>
          <cell r="D353">
            <v>0</v>
          </cell>
          <cell r="F353">
            <v>0</v>
          </cell>
          <cell r="J353">
            <v>0</v>
          </cell>
          <cell r="L353">
            <v>0</v>
          </cell>
          <cell r="M353">
            <v>0</v>
          </cell>
          <cell r="N353">
            <v>0</v>
          </cell>
          <cell r="O353">
            <v>0</v>
          </cell>
          <cell r="S353">
            <v>0</v>
          </cell>
          <cell r="T353">
            <v>0</v>
          </cell>
        </row>
        <row r="354">
          <cell r="A354">
            <v>0</v>
          </cell>
          <cell r="B354">
            <v>1350</v>
          </cell>
          <cell r="D354">
            <v>0</v>
          </cell>
          <cell r="F354">
            <v>0</v>
          </cell>
          <cell r="J354">
            <v>0</v>
          </cell>
          <cell r="L354">
            <v>0</v>
          </cell>
          <cell r="M354">
            <v>0</v>
          </cell>
          <cell r="N354">
            <v>0</v>
          </cell>
          <cell r="O354">
            <v>0</v>
          </cell>
          <cell r="S354">
            <v>0</v>
          </cell>
          <cell r="T354">
            <v>0</v>
          </cell>
        </row>
        <row r="355">
          <cell r="A355">
            <v>0</v>
          </cell>
          <cell r="B355">
            <v>1351</v>
          </cell>
          <cell r="D355">
            <v>0</v>
          </cell>
          <cell r="F355">
            <v>0</v>
          </cell>
          <cell r="J355">
            <v>0</v>
          </cell>
          <cell r="L355">
            <v>0</v>
          </cell>
          <cell r="M355">
            <v>0</v>
          </cell>
          <cell r="N355">
            <v>0</v>
          </cell>
          <cell r="O355">
            <v>0</v>
          </cell>
          <cell r="S355">
            <v>0</v>
          </cell>
          <cell r="T355">
            <v>0</v>
          </cell>
        </row>
        <row r="356">
          <cell r="A356">
            <v>0</v>
          </cell>
          <cell r="B356">
            <v>1352</v>
          </cell>
          <cell r="D356">
            <v>0</v>
          </cell>
          <cell r="F356">
            <v>0</v>
          </cell>
          <cell r="J356">
            <v>0</v>
          </cell>
          <cell r="L356">
            <v>0</v>
          </cell>
          <cell r="M356">
            <v>0</v>
          </cell>
          <cell r="N356">
            <v>0</v>
          </cell>
          <cell r="O356">
            <v>0</v>
          </cell>
          <cell r="S356">
            <v>0</v>
          </cell>
          <cell r="T356">
            <v>0</v>
          </cell>
        </row>
        <row r="357">
          <cell r="A357">
            <v>0</v>
          </cell>
          <cell r="B357">
            <v>1353</v>
          </cell>
          <cell r="D357">
            <v>0</v>
          </cell>
          <cell r="F357">
            <v>0</v>
          </cell>
          <cell r="J357">
            <v>0</v>
          </cell>
          <cell r="L357">
            <v>0</v>
          </cell>
          <cell r="M357">
            <v>0</v>
          </cell>
          <cell r="N357">
            <v>0</v>
          </cell>
          <cell r="O357">
            <v>0</v>
          </cell>
          <cell r="S357">
            <v>0</v>
          </cell>
          <cell r="T357">
            <v>0</v>
          </cell>
        </row>
        <row r="358">
          <cell r="A358">
            <v>0</v>
          </cell>
          <cell r="B358">
            <v>1354</v>
          </cell>
          <cell r="D358">
            <v>0</v>
          </cell>
          <cell r="F358">
            <v>0</v>
          </cell>
          <cell r="J358">
            <v>0</v>
          </cell>
          <cell r="L358">
            <v>0</v>
          </cell>
          <cell r="M358">
            <v>0</v>
          </cell>
          <cell r="N358">
            <v>0</v>
          </cell>
          <cell r="O358">
            <v>0</v>
          </cell>
          <cell r="S358">
            <v>0</v>
          </cell>
          <cell r="T358">
            <v>0</v>
          </cell>
        </row>
        <row r="359">
          <cell r="A359">
            <v>0</v>
          </cell>
          <cell r="B359">
            <v>1355</v>
          </cell>
          <cell r="D359">
            <v>0</v>
          </cell>
          <cell r="F359">
            <v>0</v>
          </cell>
          <cell r="J359">
            <v>0</v>
          </cell>
          <cell r="L359">
            <v>0</v>
          </cell>
          <cell r="M359">
            <v>0</v>
          </cell>
          <cell r="N359">
            <v>0</v>
          </cell>
          <cell r="O359">
            <v>0</v>
          </cell>
          <cell r="S359">
            <v>0</v>
          </cell>
          <cell r="T359">
            <v>0</v>
          </cell>
        </row>
        <row r="360">
          <cell r="A360">
            <v>0</v>
          </cell>
          <cell r="B360">
            <v>1356</v>
          </cell>
          <cell r="D360">
            <v>0</v>
          </cell>
          <cell r="F360">
            <v>0</v>
          </cell>
          <cell r="J360">
            <v>0</v>
          </cell>
          <cell r="L360">
            <v>0</v>
          </cell>
          <cell r="M360">
            <v>0</v>
          </cell>
          <cell r="N360">
            <v>0</v>
          </cell>
          <cell r="O360">
            <v>0</v>
          </cell>
          <cell r="S360">
            <v>0</v>
          </cell>
          <cell r="T360">
            <v>0</v>
          </cell>
        </row>
        <row r="361">
          <cell r="A361">
            <v>0</v>
          </cell>
          <cell r="B361">
            <v>1357</v>
          </cell>
          <cell r="D361">
            <v>0</v>
          </cell>
          <cell r="F361">
            <v>0</v>
          </cell>
          <cell r="J361">
            <v>0</v>
          </cell>
          <cell r="L361">
            <v>0</v>
          </cell>
          <cell r="M361">
            <v>0</v>
          </cell>
          <cell r="N361">
            <v>0</v>
          </cell>
          <cell r="O361">
            <v>0</v>
          </cell>
          <cell r="S361">
            <v>0</v>
          </cell>
          <cell r="T361">
            <v>0</v>
          </cell>
        </row>
        <row r="362">
          <cell r="A362">
            <v>0</v>
          </cell>
          <cell r="B362">
            <v>1358</v>
          </cell>
          <cell r="D362">
            <v>0</v>
          </cell>
          <cell r="F362">
            <v>0</v>
          </cell>
          <cell r="J362">
            <v>0</v>
          </cell>
          <cell r="L362">
            <v>0</v>
          </cell>
          <cell r="M362">
            <v>0</v>
          </cell>
          <cell r="N362">
            <v>0</v>
          </cell>
          <cell r="O362">
            <v>0</v>
          </cell>
          <cell r="S362">
            <v>0</v>
          </cell>
          <cell r="T362">
            <v>0</v>
          </cell>
        </row>
        <row r="363">
          <cell r="A363">
            <v>0</v>
          </cell>
          <cell r="B363">
            <v>1359</v>
          </cell>
          <cell r="D363">
            <v>0</v>
          </cell>
          <cell r="F363">
            <v>0</v>
          </cell>
          <cell r="J363">
            <v>0</v>
          </cell>
          <cell r="L363">
            <v>0</v>
          </cell>
          <cell r="M363">
            <v>0</v>
          </cell>
          <cell r="N363">
            <v>0</v>
          </cell>
          <cell r="O363">
            <v>0</v>
          </cell>
          <cell r="S363">
            <v>0</v>
          </cell>
          <cell r="T363">
            <v>0</v>
          </cell>
        </row>
        <row r="364">
          <cell r="A364">
            <v>0</v>
          </cell>
          <cell r="B364">
            <v>1360</v>
          </cell>
          <cell r="D364">
            <v>0</v>
          </cell>
          <cell r="F364">
            <v>0</v>
          </cell>
          <cell r="J364">
            <v>0</v>
          </cell>
          <cell r="L364">
            <v>0</v>
          </cell>
          <cell r="M364">
            <v>0</v>
          </cell>
          <cell r="N364">
            <v>0</v>
          </cell>
          <cell r="O364">
            <v>0</v>
          </cell>
          <cell r="S364">
            <v>0</v>
          </cell>
          <cell r="T364">
            <v>0</v>
          </cell>
        </row>
        <row r="365">
          <cell r="A365">
            <v>0</v>
          </cell>
          <cell r="B365">
            <v>1361</v>
          </cell>
          <cell r="D365">
            <v>0</v>
          </cell>
          <cell r="F365">
            <v>0</v>
          </cell>
          <cell r="J365">
            <v>0</v>
          </cell>
          <cell r="L365">
            <v>0</v>
          </cell>
          <cell r="M365">
            <v>0</v>
          </cell>
          <cell r="N365">
            <v>0</v>
          </cell>
          <cell r="O365">
            <v>0</v>
          </cell>
          <cell r="S365">
            <v>0</v>
          </cell>
          <cell r="T365">
            <v>0</v>
          </cell>
        </row>
        <row r="366">
          <cell r="A366">
            <v>0</v>
          </cell>
          <cell r="B366">
            <v>1362</v>
          </cell>
          <cell r="D366">
            <v>0</v>
          </cell>
          <cell r="F366">
            <v>0</v>
          </cell>
          <cell r="J366">
            <v>0</v>
          </cell>
          <cell r="L366">
            <v>0</v>
          </cell>
          <cell r="M366">
            <v>0</v>
          </cell>
          <cell r="N366">
            <v>0</v>
          </cell>
          <cell r="O366">
            <v>0</v>
          </cell>
          <cell r="S366">
            <v>0</v>
          </cell>
          <cell r="T366">
            <v>0</v>
          </cell>
        </row>
        <row r="367">
          <cell r="A367">
            <v>0</v>
          </cell>
          <cell r="B367">
            <v>1363</v>
          </cell>
          <cell r="D367">
            <v>0</v>
          </cell>
          <cell r="F367">
            <v>0</v>
          </cell>
          <cell r="J367">
            <v>0</v>
          </cell>
          <cell r="L367">
            <v>0</v>
          </cell>
          <cell r="M367">
            <v>0</v>
          </cell>
          <cell r="N367">
            <v>0</v>
          </cell>
          <cell r="O367">
            <v>0</v>
          </cell>
          <cell r="S367">
            <v>0</v>
          </cell>
          <cell r="T367">
            <v>0</v>
          </cell>
        </row>
        <row r="368">
          <cell r="A368">
            <v>0</v>
          </cell>
          <cell r="B368">
            <v>1364</v>
          </cell>
          <cell r="D368">
            <v>0</v>
          </cell>
          <cell r="F368">
            <v>0</v>
          </cell>
          <cell r="J368">
            <v>0</v>
          </cell>
          <cell r="L368">
            <v>0</v>
          </cell>
          <cell r="M368">
            <v>0</v>
          </cell>
          <cell r="N368">
            <v>0</v>
          </cell>
          <cell r="O368">
            <v>0</v>
          </cell>
          <cell r="S368">
            <v>0</v>
          </cell>
          <cell r="T368">
            <v>0</v>
          </cell>
        </row>
        <row r="369">
          <cell r="A369">
            <v>0</v>
          </cell>
          <cell r="B369">
            <v>1365</v>
          </cell>
          <cell r="D369">
            <v>0</v>
          </cell>
          <cell r="F369">
            <v>0</v>
          </cell>
          <cell r="J369">
            <v>0</v>
          </cell>
          <cell r="L369">
            <v>0</v>
          </cell>
          <cell r="M369">
            <v>0</v>
          </cell>
          <cell r="N369">
            <v>0</v>
          </cell>
          <cell r="O369">
            <v>0</v>
          </cell>
          <cell r="S369">
            <v>0</v>
          </cell>
          <cell r="T369">
            <v>0</v>
          </cell>
        </row>
        <row r="370">
          <cell r="A370">
            <v>0</v>
          </cell>
          <cell r="B370">
            <v>1366</v>
          </cell>
          <cell r="D370">
            <v>0</v>
          </cell>
          <cell r="F370">
            <v>0</v>
          </cell>
          <cell r="J370">
            <v>0</v>
          </cell>
          <cell r="L370">
            <v>0</v>
          </cell>
          <cell r="M370">
            <v>0</v>
          </cell>
          <cell r="N370">
            <v>0</v>
          </cell>
          <cell r="O370">
            <v>0</v>
          </cell>
          <cell r="S370">
            <v>0</v>
          </cell>
          <cell r="T370">
            <v>0</v>
          </cell>
        </row>
        <row r="371">
          <cell r="A371">
            <v>0</v>
          </cell>
          <cell r="B371">
            <v>1367</v>
          </cell>
          <cell r="D371">
            <v>0</v>
          </cell>
          <cell r="F371">
            <v>0</v>
          </cell>
          <cell r="J371">
            <v>0</v>
          </cell>
          <cell r="L371">
            <v>0</v>
          </cell>
          <cell r="M371">
            <v>0</v>
          </cell>
          <cell r="N371">
            <v>0</v>
          </cell>
          <cell r="O371">
            <v>0</v>
          </cell>
          <cell r="S371">
            <v>0</v>
          </cell>
          <cell r="T371">
            <v>0</v>
          </cell>
        </row>
        <row r="372">
          <cell r="A372">
            <v>0</v>
          </cell>
          <cell r="B372">
            <v>1368</v>
          </cell>
          <cell r="D372">
            <v>0</v>
          </cell>
          <cell r="F372">
            <v>0</v>
          </cell>
          <cell r="J372">
            <v>0</v>
          </cell>
          <cell r="L372">
            <v>0</v>
          </cell>
          <cell r="M372">
            <v>0</v>
          </cell>
          <cell r="N372">
            <v>0</v>
          </cell>
          <cell r="O372">
            <v>0</v>
          </cell>
          <cell r="S372">
            <v>0</v>
          </cell>
          <cell r="T372">
            <v>0</v>
          </cell>
        </row>
        <row r="373">
          <cell r="A373">
            <v>0</v>
          </cell>
          <cell r="B373">
            <v>1369</v>
          </cell>
          <cell r="D373">
            <v>0</v>
          </cell>
          <cell r="F373">
            <v>0</v>
          </cell>
          <cell r="J373">
            <v>0</v>
          </cell>
          <cell r="L373">
            <v>0</v>
          </cell>
          <cell r="M373">
            <v>0</v>
          </cell>
          <cell r="N373">
            <v>0</v>
          </cell>
          <cell r="O373">
            <v>0</v>
          </cell>
          <cell r="S373">
            <v>0</v>
          </cell>
          <cell r="T373">
            <v>0</v>
          </cell>
        </row>
        <row r="374">
          <cell r="A374">
            <v>0</v>
          </cell>
          <cell r="B374">
            <v>1370</v>
          </cell>
          <cell r="D374">
            <v>0</v>
          </cell>
          <cell r="F374">
            <v>0</v>
          </cell>
          <cell r="J374">
            <v>0</v>
          </cell>
          <cell r="L374">
            <v>0</v>
          </cell>
          <cell r="M374">
            <v>0</v>
          </cell>
          <cell r="N374">
            <v>0</v>
          </cell>
          <cell r="O374">
            <v>0</v>
          </cell>
          <cell r="S374">
            <v>0</v>
          </cell>
          <cell r="T374">
            <v>0</v>
          </cell>
        </row>
        <row r="375">
          <cell r="A375">
            <v>0</v>
          </cell>
          <cell r="B375">
            <v>1371</v>
          </cell>
          <cell r="D375">
            <v>0</v>
          </cell>
          <cell r="F375">
            <v>0</v>
          </cell>
          <cell r="J375">
            <v>0</v>
          </cell>
          <cell r="L375">
            <v>0</v>
          </cell>
          <cell r="M375">
            <v>0</v>
          </cell>
          <cell r="N375">
            <v>0</v>
          </cell>
          <cell r="O375">
            <v>0</v>
          </cell>
          <cell r="S375">
            <v>0</v>
          </cell>
          <cell r="T375">
            <v>0</v>
          </cell>
        </row>
        <row r="376">
          <cell r="A376">
            <v>0</v>
          </cell>
          <cell r="B376">
            <v>1372</v>
          </cell>
          <cell r="D376">
            <v>0</v>
          </cell>
          <cell r="F376">
            <v>0</v>
          </cell>
          <cell r="J376">
            <v>0</v>
          </cell>
          <cell r="L376">
            <v>0</v>
          </cell>
          <cell r="M376">
            <v>0</v>
          </cell>
          <cell r="N376">
            <v>0</v>
          </cell>
          <cell r="O376">
            <v>0</v>
          </cell>
          <cell r="S376">
            <v>0</v>
          </cell>
          <cell r="T376">
            <v>0</v>
          </cell>
        </row>
        <row r="377">
          <cell r="A377">
            <v>0</v>
          </cell>
          <cell r="B377">
            <v>1373</v>
          </cell>
          <cell r="D377">
            <v>0</v>
          </cell>
          <cell r="F377">
            <v>0</v>
          </cell>
          <cell r="J377">
            <v>0</v>
          </cell>
          <cell r="L377">
            <v>0</v>
          </cell>
          <cell r="M377">
            <v>0</v>
          </cell>
          <cell r="N377">
            <v>0</v>
          </cell>
          <cell r="O377">
            <v>0</v>
          </cell>
          <cell r="S377">
            <v>0</v>
          </cell>
          <cell r="T377">
            <v>0</v>
          </cell>
        </row>
        <row r="378">
          <cell r="A378">
            <v>0</v>
          </cell>
          <cell r="B378">
            <v>1374</v>
          </cell>
          <cell r="D378">
            <v>0</v>
          </cell>
          <cell r="F378">
            <v>0</v>
          </cell>
          <cell r="J378">
            <v>0</v>
          </cell>
          <cell r="L378">
            <v>0</v>
          </cell>
          <cell r="M378">
            <v>0</v>
          </cell>
          <cell r="N378">
            <v>0</v>
          </cell>
          <cell r="O378">
            <v>0</v>
          </cell>
          <cell r="S378">
            <v>0</v>
          </cell>
          <cell r="T378">
            <v>0</v>
          </cell>
        </row>
        <row r="379">
          <cell r="A379">
            <v>0</v>
          </cell>
          <cell r="B379">
            <v>1375</v>
          </cell>
          <cell r="D379">
            <v>0</v>
          </cell>
          <cell r="F379">
            <v>0</v>
          </cell>
          <cell r="J379">
            <v>0</v>
          </cell>
          <cell r="L379">
            <v>0</v>
          </cell>
          <cell r="M379">
            <v>0</v>
          </cell>
          <cell r="N379">
            <v>0</v>
          </cell>
          <cell r="O379">
            <v>0</v>
          </cell>
          <cell r="S379">
            <v>0</v>
          </cell>
          <cell r="T379">
            <v>0</v>
          </cell>
        </row>
        <row r="380">
          <cell r="A380">
            <v>0</v>
          </cell>
          <cell r="B380">
            <v>1376</v>
          </cell>
          <cell r="D380">
            <v>0</v>
          </cell>
          <cell r="F380">
            <v>0</v>
          </cell>
          <cell r="J380">
            <v>0</v>
          </cell>
          <cell r="L380">
            <v>0</v>
          </cell>
          <cell r="M380">
            <v>0</v>
          </cell>
          <cell r="N380">
            <v>0</v>
          </cell>
          <cell r="O380">
            <v>0</v>
          </cell>
          <cell r="S380">
            <v>0</v>
          </cell>
          <cell r="T380">
            <v>0</v>
          </cell>
        </row>
        <row r="381">
          <cell r="A381">
            <v>0</v>
          </cell>
          <cell r="B381">
            <v>1377</v>
          </cell>
          <cell r="D381">
            <v>0</v>
          </cell>
          <cell r="F381">
            <v>0</v>
          </cell>
          <cell r="J381">
            <v>0</v>
          </cell>
          <cell r="L381">
            <v>0</v>
          </cell>
          <cell r="M381">
            <v>0</v>
          </cell>
          <cell r="N381">
            <v>0</v>
          </cell>
          <cell r="O381">
            <v>0</v>
          </cell>
          <cell r="S381">
            <v>0</v>
          </cell>
          <cell r="T381">
            <v>0</v>
          </cell>
        </row>
        <row r="382">
          <cell r="A382">
            <v>0</v>
          </cell>
          <cell r="B382">
            <v>1378</v>
          </cell>
          <cell r="D382">
            <v>0</v>
          </cell>
          <cell r="F382">
            <v>0</v>
          </cell>
          <cell r="J382">
            <v>0</v>
          </cell>
          <cell r="L382">
            <v>0</v>
          </cell>
          <cell r="M382">
            <v>0</v>
          </cell>
          <cell r="N382">
            <v>0</v>
          </cell>
          <cell r="O382">
            <v>0</v>
          </cell>
          <cell r="S382">
            <v>0</v>
          </cell>
          <cell r="T382">
            <v>0</v>
          </cell>
        </row>
        <row r="383">
          <cell r="A383">
            <v>0</v>
          </cell>
          <cell r="B383">
            <v>1379</v>
          </cell>
          <cell r="D383">
            <v>0</v>
          </cell>
          <cell r="F383">
            <v>0</v>
          </cell>
          <cell r="J383">
            <v>0</v>
          </cell>
          <cell r="L383">
            <v>0</v>
          </cell>
          <cell r="M383">
            <v>0</v>
          </cell>
          <cell r="N383">
            <v>0</v>
          </cell>
          <cell r="O383">
            <v>0</v>
          </cell>
          <cell r="S383">
            <v>0</v>
          </cell>
          <cell r="T383">
            <v>0</v>
          </cell>
        </row>
        <row r="384">
          <cell r="A384">
            <v>0</v>
          </cell>
          <cell r="B384">
            <v>1380</v>
          </cell>
          <cell r="D384">
            <v>0</v>
          </cell>
          <cell r="F384">
            <v>0</v>
          </cell>
          <cell r="J384">
            <v>0</v>
          </cell>
          <cell r="L384">
            <v>0</v>
          </cell>
          <cell r="M384">
            <v>0</v>
          </cell>
          <cell r="N384">
            <v>0</v>
          </cell>
          <cell r="O384">
            <v>0</v>
          </cell>
          <cell r="S384">
            <v>0</v>
          </cell>
          <cell r="T384">
            <v>0</v>
          </cell>
        </row>
        <row r="385">
          <cell r="A385">
            <v>0</v>
          </cell>
          <cell r="B385">
            <v>1381</v>
          </cell>
          <cell r="D385">
            <v>0</v>
          </cell>
          <cell r="F385">
            <v>0</v>
          </cell>
          <cell r="J385">
            <v>0</v>
          </cell>
          <cell r="L385">
            <v>0</v>
          </cell>
          <cell r="M385">
            <v>0</v>
          </cell>
          <cell r="N385">
            <v>0</v>
          </cell>
          <cell r="O385">
            <v>0</v>
          </cell>
          <cell r="S385">
            <v>0</v>
          </cell>
          <cell r="T385">
            <v>0</v>
          </cell>
        </row>
        <row r="386">
          <cell r="A386">
            <v>0</v>
          </cell>
          <cell r="B386">
            <v>1382</v>
          </cell>
          <cell r="D386">
            <v>0</v>
          </cell>
          <cell r="F386">
            <v>0</v>
          </cell>
          <cell r="J386">
            <v>0</v>
          </cell>
          <cell r="L386">
            <v>0</v>
          </cell>
          <cell r="M386">
            <v>0</v>
          </cell>
          <cell r="N386">
            <v>0</v>
          </cell>
          <cell r="O386">
            <v>0</v>
          </cell>
          <cell r="S386">
            <v>0</v>
          </cell>
          <cell r="T386">
            <v>0</v>
          </cell>
        </row>
        <row r="387">
          <cell r="A387">
            <v>0</v>
          </cell>
          <cell r="B387">
            <v>1383</v>
          </cell>
          <cell r="D387">
            <v>0</v>
          </cell>
          <cell r="F387">
            <v>0</v>
          </cell>
          <cell r="J387">
            <v>0</v>
          </cell>
          <cell r="L387">
            <v>0</v>
          </cell>
          <cell r="M387">
            <v>0</v>
          </cell>
          <cell r="N387">
            <v>0</v>
          </cell>
          <cell r="O387">
            <v>0</v>
          </cell>
          <cell r="S387">
            <v>0</v>
          </cell>
          <cell r="T387">
            <v>0</v>
          </cell>
        </row>
        <row r="388">
          <cell r="A388">
            <v>0</v>
          </cell>
          <cell r="B388">
            <v>1384</v>
          </cell>
          <cell r="D388">
            <v>0</v>
          </cell>
          <cell r="F388">
            <v>0</v>
          </cell>
          <cell r="J388">
            <v>0</v>
          </cell>
          <cell r="L388">
            <v>0</v>
          </cell>
          <cell r="M388">
            <v>0</v>
          </cell>
          <cell r="N388">
            <v>0</v>
          </cell>
          <cell r="O388">
            <v>0</v>
          </cell>
          <cell r="S388">
            <v>0</v>
          </cell>
          <cell r="T388">
            <v>0</v>
          </cell>
        </row>
        <row r="389">
          <cell r="A389">
            <v>0</v>
          </cell>
          <cell r="B389">
            <v>1385</v>
          </cell>
          <cell r="D389">
            <v>0</v>
          </cell>
          <cell r="F389">
            <v>0</v>
          </cell>
          <cell r="J389">
            <v>0</v>
          </cell>
          <cell r="L389">
            <v>0</v>
          </cell>
          <cell r="M389">
            <v>0</v>
          </cell>
          <cell r="N389">
            <v>0</v>
          </cell>
          <cell r="O389">
            <v>0</v>
          </cell>
          <cell r="S389">
            <v>0</v>
          </cell>
          <cell r="T389">
            <v>0</v>
          </cell>
        </row>
        <row r="390">
          <cell r="A390">
            <v>0</v>
          </cell>
          <cell r="B390">
            <v>1386</v>
          </cell>
          <cell r="D390">
            <v>0</v>
          </cell>
          <cell r="F390">
            <v>0</v>
          </cell>
          <cell r="J390">
            <v>0</v>
          </cell>
          <cell r="L390">
            <v>0</v>
          </cell>
          <cell r="M390">
            <v>0</v>
          </cell>
          <cell r="N390">
            <v>0</v>
          </cell>
          <cell r="O390">
            <v>0</v>
          </cell>
          <cell r="S390">
            <v>0</v>
          </cell>
          <cell r="T390">
            <v>0</v>
          </cell>
        </row>
        <row r="391">
          <cell r="A391">
            <v>0</v>
          </cell>
          <cell r="B391">
            <v>1387</v>
          </cell>
          <cell r="D391">
            <v>0</v>
          </cell>
          <cell r="F391">
            <v>0</v>
          </cell>
          <cell r="J391">
            <v>0</v>
          </cell>
          <cell r="L391">
            <v>0</v>
          </cell>
          <cell r="M391">
            <v>0</v>
          </cell>
          <cell r="N391">
            <v>0</v>
          </cell>
          <cell r="O391">
            <v>0</v>
          </cell>
          <cell r="S391">
            <v>0</v>
          </cell>
          <cell r="T391">
            <v>0</v>
          </cell>
        </row>
        <row r="392">
          <cell r="A392">
            <v>0</v>
          </cell>
          <cell r="B392">
            <v>1388</v>
          </cell>
          <cell r="D392">
            <v>0</v>
          </cell>
          <cell r="F392">
            <v>0</v>
          </cell>
          <cell r="J392">
            <v>0</v>
          </cell>
          <cell r="L392">
            <v>0</v>
          </cell>
          <cell r="M392">
            <v>0</v>
          </cell>
          <cell r="N392">
            <v>0</v>
          </cell>
          <cell r="O392">
            <v>0</v>
          </cell>
          <cell r="S392">
            <v>0</v>
          </cell>
          <cell r="T392">
            <v>0</v>
          </cell>
        </row>
        <row r="393">
          <cell r="A393">
            <v>0</v>
          </cell>
          <cell r="B393">
            <v>1389</v>
          </cell>
          <cell r="D393">
            <v>0</v>
          </cell>
          <cell r="F393">
            <v>0</v>
          </cell>
          <cell r="J393">
            <v>0</v>
          </cell>
          <cell r="L393">
            <v>0</v>
          </cell>
          <cell r="M393">
            <v>0</v>
          </cell>
          <cell r="N393">
            <v>0</v>
          </cell>
          <cell r="O393">
            <v>0</v>
          </cell>
          <cell r="S393">
            <v>0</v>
          </cell>
          <cell r="T393">
            <v>0</v>
          </cell>
        </row>
        <row r="394">
          <cell r="A394">
            <v>0</v>
          </cell>
          <cell r="B394">
            <v>1390</v>
          </cell>
          <cell r="D394">
            <v>0</v>
          </cell>
          <cell r="F394">
            <v>0</v>
          </cell>
          <cell r="J394">
            <v>0</v>
          </cell>
          <cell r="L394">
            <v>0</v>
          </cell>
          <cell r="M394">
            <v>0</v>
          </cell>
          <cell r="N394">
            <v>0</v>
          </cell>
          <cell r="O394">
            <v>0</v>
          </cell>
          <cell r="S394">
            <v>0</v>
          </cell>
          <cell r="T394">
            <v>0</v>
          </cell>
        </row>
        <row r="395">
          <cell r="A395">
            <v>0</v>
          </cell>
          <cell r="B395">
            <v>1391</v>
          </cell>
          <cell r="D395">
            <v>0</v>
          </cell>
          <cell r="F395">
            <v>0</v>
          </cell>
          <cell r="J395">
            <v>0</v>
          </cell>
          <cell r="L395">
            <v>0</v>
          </cell>
          <cell r="M395">
            <v>0</v>
          </cell>
          <cell r="N395">
            <v>0</v>
          </cell>
          <cell r="O395">
            <v>0</v>
          </cell>
          <cell r="S395">
            <v>0</v>
          </cell>
          <cell r="T395">
            <v>0</v>
          </cell>
        </row>
        <row r="396">
          <cell r="A396">
            <v>0</v>
          </cell>
          <cell r="B396">
            <v>1392</v>
          </cell>
          <cell r="D396">
            <v>0</v>
          </cell>
          <cell r="F396">
            <v>0</v>
          </cell>
          <cell r="J396">
            <v>0</v>
          </cell>
          <cell r="L396">
            <v>0</v>
          </cell>
          <cell r="M396">
            <v>0</v>
          </cell>
          <cell r="N396">
            <v>0</v>
          </cell>
          <cell r="O396">
            <v>0</v>
          </cell>
          <cell r="S396">
            <v>0</v>
          </cell>
          <cell r="T396">
            <v>0</v>
          </cell>
        </row>
        <row r="397">
          <cell r="A397">
            <v>0</v>
          </cell>
          <cell r="B397">
            <v>1393</v>
          </cell>
          <cell r="D397">
            <v>0</v>
          </cell>
          <cell r="F397">
            <v>0</v>
          </cell>
          <cell r="J397">
            <v>0</v>
          </cell>
          <cell r="L397">
            <v>0</v>
          </cell>
          <cell r="M397">
            <v>0</v>
          </cell>
          <cell r="N397">
            <v>0</v>
          </cell>
          <cell r="O397">
            <v>0</v>
          </cell>
          <cell r="S397">
            <v>0</v>
          </cell>
          <cell r="T397">
            <v>0</v>
          </cell>
        </row>
        <row r="398">
          <cell r="A398">
            <v>0</v>
          </cell>
          <cell r="B398">
            <v>1394</v>
          </cell>
          <cell r="D398">
            <v>0</v>
          </cell>
          <cell r="F398">
            <v>0</v>
          </cell>
          <cell r="J398">
            <v>0</v>
          </cell>
          <cell r="L398">
            <v>0</v>
          </cell>
          <cell r="M398">
            <v>0</v>
          </cell>
          <cell r="N398">
            <v>0</v>
          </cell>
          <cell r="O398">
            <v>0</v>
          </cell>
          <cell r="S398">
            <v>0</v>
          </cell>
          <cell r="T398">
            <v>0</v>
          </cell>
        </row>
        <row r="399">
          <cell r="A399">
            <v>0</v>
          </cell>
          <cell r="B399">
            <v>1395</v>
          </cell>
          <cell r="D399">
            <v>0</v>
          </cell>
          <cell r="F399">
            <v>0</v>
          </cell>
          <cell r="J399">
            <v>0</v>
          </cell>
          <cell r="L399">
            <v>0</v>
          </cell>
          <cell r="M399">
            <v>0</v>
          </cell>
          <cell r="N399">
            <v>0</v>
          </cell>
          <cell r="O399">
            <v>0</v>
          </cell>
          <cell r="S399">
            <v>0</v>
          </cell>
          <cell r="T399">
            <v>0</v>
          </cell>
        </row>
        <row r="400">
          <cell r="A400">
            <v>0</v>
          </cell>
          <cell r="B400">
            <v>1396</v>
          </cell>
          <cell r="D400">
            <v>0</v>
          </cell>
          <cell r="F400">
            <v>0</v>
          </cell>
          <cell r="J400">
            <v>0</v>
          </cell>
          <cell r="L400">
            <v>0</v>
          </cell>
          <cell r="M400">
            <v>0</v>
          </cell>
          <cell r="N400">
            <v>0</v>
          </cell>
          <cell r="O400">
            <v>0</v>
          </cell>
          <cell r="S400">
            <v>0</v>
          </cell>
          <cell r="T400">
            <v>0</v>
          </cell>
        </row>
        <row r="401">
          <cell r="A401">
            <v>0</v>
          </cell>
          <cell r="B401">
            <v>1397</v>
          </cell>
          <cell r="D401">
            <v>0</v>
          </cell>
          <cell r="F401">
            <v>0</v>
          </cell>
          <cell r="J401">
            <v>0</v>
          </cell>
          <cell r="L401">
            <v>0</v>
          </cell>
          <cell r="M401">
            <v>0</v>
          </cell>
          <cell r="N401">
            <v>0</v>
          </cell>
          <cell r="O401">
            <v>0</v>
          </cell>
          <cell r="S401">
            <v>0</v>
          </cell>
          <cell r="T401">
            <v>0</v>
          </cell>
        </row>
        <row r="402">
          <cell r="A402">
            <v>0</v>
          </cell>
          <cell r="B402">
            <v>1398</v>
          </cell>
          <cell r="D402">
            <v>0</v>
          </cell>
          <cell r="F402">
            <v>0</v>
          </cell>
          <cell r="J402">
            <v>0</v>
          </cell>
          <cell r="L402">
            <v>0</v>
          </cell>
          <cell r="M402">
            <v>0</v>
          </cell>
          <cell r="N402">
            <v>0</v>
          </cell>
          <cell r="O402">
            <v>0</v>
          </cell>
          <cell r="S402">
            <v>0</v>
          </cell>
          <cell r="T402">
            <v>0</v>
          </cell>
        </row>
        <row r="403">
          <cell r="A403">
            <v>0</v>
          </cell>
          <cell r="B403">
            <v>1399</v>
          </cell>
          <cell r="D403">
            <v>0</v>
          </cell>
          <cell r="F403">
            <v>0</v>
          </cell>
          <cell r="J403">
            <v>0</v>
          </cell>
          <cell r="L403">
            <v>0</v>
          </cell>
          <cell r="M403">
            <v>0</v>
          </cell>
          <cell r="N403">
            <v>0</v>
          </cell>
          <cell r="O403">
            <v>0</v>
          </cell>
          <cell r="S403">
            <v>0</v>
          </cell>
          <cell r="T403">
            <v>0</v>
          </cell>
        </row>
        <row r="404">
          <cell r="A404">
            <v>0</v>
          </cell>
          <cell r="B404">
            <v>1400</v>
          </cell>
          <cell r="D404">
            <v>0</v>
          </cell>
          <cell r="F404">
            <v>0</v>
          </cell>
          <cell r="J404">
            <v>0</v>
          </cell>
          <cell r="L404">
            <v>0</v>
          </cell>
          <cell r="M404">
            <v>0</v>
          </cell>
          <cell r="N404">
            <v>0</v>
          </cell>
          <cell r="O404">
            <v>0</v>
          </cell>
          <cell r="S404">
            <v>0</v>
          </cell>
          <cell r="T404">
            <v>0</v>
          </cell>
        </row>
        <row r="405">
          <cell r="A405">
            <v>0</v>
          </cell>
          <cell r="B405">
            <v>1401</v>
          </cell>
          <cell r="D405">
            <v>0</v>
          </cell>
          <cell r="F405">
            <v>0</v>
          </cell>
          <cell r="J405">
            <v>0</v>
          </cell>
          <cell r="L405">
            <v>0</v>
          </cell>
          <cell r="M405">
            <v>0</v>
          </cell>
          <cell r="N405">
            <v>0</v>
          </cell>
          <cell r="O405">
            <v>0</v>
          </cell>
          <cell r="S405">
            <v>0</v>
          </cell>
          <cell r="T405">
            <v>0</v>
          </cell>
        </row>
        <row r="406">
          <cell r="A406">
            <v>0</v>
          </cell>
          <cell r="B406">
            <v>1402</v>
          </cell>
          <cell r="D406">
            <v>0</v>
          </cell>
          <cell r="F406">
            <v>0</v>
          </cell>
          <cell r="J406">
            <v>0</v>
          </cell>
          <cell r="L406">
            <v>0</v>
          </cell>
          <cell r="M406">
            <v>0</v>
          </cell>
          <cell r="N406">
            <v>0</v>
          </cell>
          <cell r="O406">
            <v>0</v>
          </cell>
          <cell r="S406">
            <v>0</v>
          </cell>
          <cell r="T406">
            <v>0</v>
          </cell>
        </row>
        <row r="407">
          <cell r="A407">
            <v>0</v>
          </cell>
          <cell r="B407">
            <v>1403</v>
          </cell>
          <cell r="D407">
            <v>0</v>
          </cell>
          <cell r="F407">
            <v>0</v>
          </cell>
          <cell r="J407">
            <v>0</v>
          </cell>
          <cell r="L407">
            <v>0</v>
          </cell>
          <cell r="M407">
            <v>0</v>
          </cell>
          <cell r="N407">
            <v>0</v>
          </cell>
          <cell r="O407">
            <v>0</v>
          </cell>
          <cell r="S407">
            <v>0</v>
          </cell>
          <cell r="T407">
            <v>0</v>
          </cell>
        </row>
        <row r="408">
          <cell r="A408">
            <v>0</v>
          </cell>
          <cell r="B408">
            <v>1404</v>
          </cell>
          <cell r="D408">
            <v>0</v>
          </cell>
          <cell r="F408">
            <v>0</v>
          </cell>
          <cell r="J408">
            <v>0</v>
          </cell>
          <cell r="L408">
            <v>0</v>
          </cell>
          <cell r="M408">
            <v>0</v>
          </cell>
          <cell r="N408">
            <v>0</v>
          </cell>
          <cell r="O408">
            <v>0</v>
          </cell>
          <cell r="S408">
            <v>0</v>
          </cell>
          <cell r="T408">
            <v>0</v>
          </cell>
        </row>
        <row r="409">
          <cell r="A409">
            <v>0</v>
          </cell>
          <cell r="B409">
            <v>1405</v>
          </cell>
          <cell r="D409">
            <v>0</v>
          </cell>
          <cell r="F409">
            <v>0</v>
          </cell>
          <cell r="J409">
            <v>0</v>
          </cell>
          <cell r="L409">
            <v>0</v>
          </cell>
          <cell r="M409">
            <v>0</v>
          </cell>
          <cell r="N409">
            <v>0</v>
          </cell>
          <cell r="O409">
            <v>0</v>
          </cell>
          <cell r="S409">
            <v>0</v>
          </cell>
          <cell r="T409">
            <v>0</v>
          </cell>
        </row>
        <row r="410">
          <cell r="A410">
            <v>0</v>
          </cell>
          <cell r="B410">
            <v>1406</v>
          </cell>
          <cell r="D410">
            <v>0</v>
          </cell>
          <cell r="F410">
            <v>0</v>
          </cell>
          <cell r="J410">
            <v>0</v>
          </cell>
          <cell r="L410">
            <v>0</v>
          </cell>
          <cell r="M410">
            <v>0</v>
          </cell>
          <cell r="N410">
            <v>0</v>
          </cell>
          <cell r="O410">
            <v>0</v>
          </cell>
          <cell r="S410">
            <v>0</v>
          </cell>
          <cell r="T410">
            <v>0</v>
          </cell>
        </row>
        <row r="411">
          <cell r="A411">
            <v>0</v>
          </cell>
          <cell r="B411">
            <v>1407</v>
          </cell>
          <cell r="D411">
            <v>0</v>
          </cell>
          <cell r="F411">
            <v>0</v>
          </cell>
          <cell r="J411">
            <v>0</v>
          </cell>
          <cell r="L411">
            <v>0</v>
          </cell>
          <cell r="M411">
            <v>0</v>
          </cell>
          <cell r="N411">
            <v>0</v>
          </cell>
          <cell r="O411">
            <v>0</v>
          </cell>
          <cell r="S411">
            <v>0</v>
          </cell>
          <cell r="T411">
            <v>0</v>
          </cell>
        </row>
        <row r="412">
          <cell r="A412">
            <v>0</v>
          </cell>
          <cell r="B412">
            <v>1408</v>
          </cell>
          <cell r="D412">
            <v>0</v>
          </cell>
          <cell r="F412">
            <v>0</v>
          </cell>
          <cell r="J412">
            <v>0</v>
          </cell>
          <cell r="L412">
            <v>0</v>
          </cell>
          <cell r="M412">
            <v>0</v>
          </cell>
          <cell r="N412">
            <v>0</v>
          </cell>
          <cell r="O412">
            <v>0</v>
          </cell>
          <cell r="S412">
            <v>0</v>
          </cell>
          <cell r="T412">
            <v>0</v>
          </cell>
        </row>
        <row r="413">
          <cell r="A413">
            <v>0</v>
          </cell>
          <cell r="B413">
            <v>1409</v>
          </cell>
          <cell r="D413">
            <v>0</v>
          </cell>
          <cell r="F413">
            <v>0</v>
          </cell>
          <cell r="J413">
            <v>0</v>
          </cell>
          <cell r="L413">
            <v>0</v>
          </cell>
          <cell r="M413">
            <v>0</v>
          </cell>
          <cell r="N413">
            <v>0</v>
          </cell>
          <cell r="O413">
            <v>0</v>
          </cell>
          <cell r="S413">
            <v>0</v>
          </cell>
          <cell r="T413">
            <v>0</v>
          </cell>
        </row>
        <row r="414">
          <cell r="A414">
            <v>0</v>
          </cell>
          <cell r="B414">
            <v>1410</v>
          </cell>
          <cell r="D414">
            <v>0</v>
          </cell>
          <cell r="F414">
            <v>0</v>
          </cell>
          <cell r="J414">
            <v>0</v>
          </cell>
          <cell r="L414">
            <v>0</v>
          </cell>
          <cell r="M414">
            <v>0</v>
          </cell>
          <cell r="N414">
            <v>0</v>
          </cell>
          <cell r="O414">
            <v>0</v>
          </cell>
          <cell r="S414">
            <v>0</v>
          </cell>
          <cell r="T414">
            <v>0</v>
          </cell>
        </row>
        <row r="415">
          <cell r="A415">
            <v>0</v>
          </cell>
          <cell r="B415">
            <v>1411</v>
          </cell>
          <cell r="D415">
            <v>0</v>
          </cell>
          <cell r="F415">
            <v>0</v>
          </cell>
          <cell r="J415">
            <v>0</v>
          </cell>
          <cell r="L415">
            <v>0</v>
          </cell>
          <cell r="M415">
            <v>0</v>
          </cell>
          <cell r="N415">
            <v>0</v>
          </cell>
          <cell r="O415">
            <v>0</v>
          </cell>
          <cell r="S415">
            <v>0</v>
          </cell>
          <cell r="T415">
            <v>0</v>
          </cell>
        </row>
        <row r="416">
          <cell r="A416">
            <v>0</v>
          </cell>
          <cell r="B416">
            <v>1412</v>
          </cell>
          <cell r="D416">
            <v>0</v>
          </cell>
          <cell r="F416">
            <v>0</v>
          </cell>
          <cell r="J416">
            <v>0</v>
          </cell>
          <cell r="L416">
            <v>0</v>
          </cell>
          <cell r="M416">
            <v>0</v>
          </cell>
          <cell r="N416">
            <v>0</v>
          </cell>
          <cell r="O416">
            <v>0</v>
          </cell>
          <cell r="S416">
            <v>0</v>
          </cell>
          <cell r="T416">
            <v>0</v>
          </cell>
        </row>
        <row r="417">
          <cell r="A417">
            <v>0</v>
          </cell>
          <cell r="B417">
            <v>1413</v>
          </cell>
          <cell r="D417">
            <v>0</v>
          </cell>
          <cell r="F417">
            <v>0</v>
          </cell>
          <cell r="J417">
            <v>0</v>
          </cell>
          <cell r="L417">
            <v>0</v>
          </cell>
          <cell r="M417">
            <v>0</v>
          </cell>
          <cell r="N417">
            <v>0</v>
          </cell>
          <cell r="O417">
            <v>0</v>
          </cell>
          <cell r="S417">
            <v>0</v>
          </cell>
          <cell r="T417">
            <v>0</v>
          </cell>
        </row>
        <row r="418">
          <cell r="A418">
            <v>0</v>
          </cell>
          <cell r="B418">
            <v>1414</v>
          </cell>
          <cell r="D418">
            <v>0</v>
          </cell>
          <cell r="F418">
            <v>0</v>
          </cell>
          <cell r="J418">
            <v>0</v>
          </cell>
          <cell r="L418">
            <v>0</v>
          </cell>
          <cell r="M418">
            <v>0</v>
          </cell>
          <cell r="N418">
            <v>0</v>
          </cell>
          <cell r="O418">
            <v>0</v>
          </cell>
          <cell r="S418">
            <v>0</v>
          </cell>
          <cell r="T418">
            <v>0</v>
          </cell>
        </row>
        <row r="419">
          <cell r="A419">
            <v>0</v>
          </cell>
          <cell r="B419">
            <v>1415</v>
          </cell>
          <cell r="D419">
            <v>0</v>
          </cell>
          <cell r="F419">
            <v>0</v>
          </cell>
          <cell r="J419">
            <v>0</v>
          </cell>
          <cell r="L419">
            <v>0</v>
          </cell>
          <cell r="M419">
            <v>0</v>
          </cell>
          <cell r="N419">
            <v>0</v>
          </cell>
          <cell r="O419">
            <v>0</v>
          </cell>
          <cell r="S419">
            <v>0</v>
          </cell>
          <cell r="T419">
            <v>0</v>
          </cell>
        </row>
        <row r="420">
          <cell r="A420">
            <v>0</v>
          </cell>
          <cell r="B420">
            <v>1416</v>
          </cell>
          <cell r="D420">
            <v>0</v>
          </cell>
          <cell r="F420">
            <v>0</v>
          </cell>
          <cell r="J420">
            <v>0</v>
          </cell>
          <cell r="L420">
            <v>0</v>
          </cell>
          <cell r="M420">
            <v>0</v>
          </cell>
          <cell r="N420">
            <v>0</v>
          </cell>
          <cell r="O420">
            <v>0</v>
          </cell>
          <cell r="S420">
            <v>0</v>
          </cell>
          <cell r="T420">
            <v>0</v>
          </cell>
        </row>
        <row r="421">
          <cell r="A421">
            <v>0</v>
          </cell>
          <cell r="B421">
            <v>1417</v>
          </cell>
          <cell r="D421">
            <v>0</v>
          </cell>
          <cell r="F421">
            <v>0</v>
          </cell>
          <cell r="J421">
            <v>0</v>
          </cell>
          <cell r="L421">
            <v>0</v>
          </cell>
          <cell r="M421">
            <v>0</v>
          </cell>
          <cell r="N421">
            <v>0</v>
          </cell>
          <cell r="O421">
            <v>0</v>
          </cell>
          <cell r="S421">
            <v>0</v>
          </cell>
          <cell r="T421">
            <v>0</v>
          </cell>
        </row>
        <row r="422">
          <cell r="A422">
            <v>0</v>
          </cell>
          <cell r="B422">
            <v>1418</v>
          </cell>
          <cell r="D422">
            <v>0</v>
          </cell>
          <cell r="F422">
            <v>0</v>
          </cell>
          <cell r="J422">
            <v>0</v>
          </cell>
          <cell r="L422">
            <v>0</v>
          </cell>
          <cell r="M422">
            <v>0</v>
          </cell>
          <cell r="N422">
            <v>0</v>
          </cell>
          <cell r="O422">
            <v>0</v>
          </cell>
          <cell r="S422">
            <v>0</v>
          </cell>
          <cell r="T422">
            <v>0</v>
          </cell>
        </row>
        <row r="423">
          <cell r="A423">
            <v>0</v>
          </cell>
          <cell r="B423">
            <v>1419</v>
          </cell>
          <cell r="D423">
            <v>0</v>
          </cell>
          <cell r="F423">
            <v>0</v>
          </cell>
          <cell r="J423">
            <v>0</v>
          </cell>
          <cell r="L423">
            <v>0</v>
          </cell>
          <cell r="M423">
            <v>0</v>
          </cell>
          <cell r="N423">
            <v>0</v>
          </cell>
          <cell r="O423">
            <v>0</v>
          </cell>
          <cell r="S423">
            <v>0</v>
          </cell>
          <cell r="T423">
            <v>0</v>
          </cell>
        </row>
        <row r="424">
          <cell r="A424">
            <v>0</v>
          </cell>
          <cell r="B424">
            <v>1420</v>
          </cell>
          <cell r="D424">
            <v>0</v>
          </cell>
          <cell r="F424">
            <v>0</v>
          </cell>
          <cell r="J424">
            <v>0</v>
          </cell>
          <cell r="L424">
            <v>0</v>
          </cell>
          <cell r="M424">
            <v>0</v>
          </cell>
          <cell r="N424">
            <v>0</v>
          </cell>
          <cell r="O424">
            <v>0</v>
          </cell>
          <cell r="S424">
            <v>0</v>
          </cell>
          <cell r="T424">
            <v>0</v>
          </cell>
        </row>
        <row r="425">
          <cell r="A425">
            <v>0</v>
          </cell>
          <cell r="B425">
            <v>1421</v>
          </cell>
          <cell r="D425">
            <v>0</v>
          </cell>
          <cell r="F425">
            <v>0</v>
          </cell>
          <cell r="J425">
            <v>0</v>
          </cell>
          <cell r="L425">
            <v>0</v>
          </cell>
          <cell r="M425">
            <v>0</v>
          </cell>
          <cell r="N425">
            <v>0</v>
          </cell>
          <cell r="O425">
            <v>0</v>
          </cell>
          <cell r="S425">
            <v>0</v>
          </cell>
          <cell r="T425">
            <v>0</v>
          </cell>
        </row>
        <row r="426">
          <cell r="A426">
            <v>0</v>
          </cell>
          <cell r="B426">
            <v>1422</v>
          </cell>
          <cell r="D426">
            <v>0</v>
          </cell>
          <cell r="F426">
            <v>0</v>
          </cell>
          <cell r="J426">
            <v>0</v>
          </cell>
          <cell r="L426">
            <v>0</v>
          </cell>
          <cell r="M426">
            <v>0</v>
          </cell>
          <cell r="N426">
            <v>0</v>
          </cell>
          <cell r="O426">
            <v>0</v>
          </cell>
          <cell r="S426">
            <v>0</v>
          </cell>
          <cell r="T426">
            <v>0</v>
          </cell>
        </row>
        <row r="427">
          <cell r="A427">
            <v>0</v>
          </cell>
          <cell r="B427">
            <v>1423</v>
          </cell>
          <cell r="D427">
            <v>0</v>
          </cell>
          <cell r="F427">
            <v>0</v>
          </cell>
          <cell r="J427">
            <v>0</v>
          </cell>
          <cell r="L427">
            <v>0</v>
          </cell>
          <cell r="M427">
            <v>0</v>
          </cell>
          <cell r="N427">
            <v>0</v>
          </cell>
          <cell r="O427">
            <v>0</v>
          </cell>
          <cell r="S427">
            <v>0</v>
          </cell>
          <cell r="T427">
            <v>0</v>
          </cell>
        </row>
        <row r="428">
          <cell r="A428">
            <v>0</v>
          </cell>
          <cell r="B428">
            <v>1424</v>
          </cell>
          <cell r="D428">
            <v>0</v>
          </cell>
          <cell r="F428">
            <v>0</v>
          </cell>
          <cell r="J428">
            <v>0</v>
          </cell>
          <cell r="L428">
            <v>0</v>
          </cell>
          <cell r="M428">
            <v>0</v>
          </cell>
          <cell r="N428">
            <v>0</v>
          </cell>
          <cell r="O428">
            <v>0</v>
          </cell>
          <cell r="S428">
            <v>0</v>
          </cell>
          <cell r="T428">
            <v>0</v>
          </cell>
        </row>
        <row r="429">
          <cell r="A429">
            <v>0</v>
          </cell>
          <cell r="B429">
            <v>1425</v>
          </cell>
          <cell r="D429">
            <v>0</v>
          </cell>
          <cell r="F429">
            <v>0</v>
          </cell>
          <cell r="J429">
            <v>0</v>
          </cell>
          <cell r="L429">
            <v>0</v>
          </cell>
          <cell r="M429">
            <v>0</v>
          </cell>
          <cell r="N429">
            <v>0</v>
          </cell>
          <cell r="O429">
            <v>0</v>
          </cell>
          <cell r="S429">
            <v>0</v>
          </cell>
          <cell r="T429">
            <v>0</v>
          </cell>
        </row>
        <row r="430">
          <cell r="A430">
            <v>0</v>
          </cell>
          <cell r="B430">
            <v>1426</v>
          </cell>
          <cell r="D430">
            <v>0</v>
          </cell>
          <cell r="F430">
            <v>0</v>
          </cell>
          <cell r="J430">
            <v>0</v>
          </cell>
          <cell r="L430">
            <v>0</v>
          </cell>
          <cell r="M430">
            <v>0</v>
          </cell>
          <cell r="N430">
            <v>0</v>
          </cell>
          <cell r="O430">
            <v>0</v>
          </cell>
          <cell r="S430">
            <v>0</v>
          </cell>
          <cell r="T430">
            <v>0</v>
          </cell>
        </row>
        <row r="431">
          <cell r="A431">
            <v>0</v>
          </cell>
          <cell r="B431">
            <v>1427</v>
          </cell>
          <cell r="D431">
            <v>0</v>
          </cell>
          <cell r="F431">
            <v>0</v>
          </cell>
          <cell r="J431">
            <v>0</v>
          </cell>
          <cell r="L431">
            <v>0</v>
          </cell>
          <cell r="M431">
            <v>0</v>
          </cell>
          <cell r="N431">
            <v>0</v>
          </cell>
          <cell r="O431">
            <v>0</v>
          </cell>
          <cell r="S431">
            <v>0</v>
          </cell>
          <cell r="T431">
            <v>0</v>
          </cell>
        </row>
        <row r="432">
          <cell r="A432">
            <v>0</v>
          </cell>
          <cell r="B432">
            <v>1428</v>
          </cell>
          <cell r="D432">
            <v>0</v>
          </cell>
          <cell r="F432">
            <v>0</v>
          </cell>
          <cell r="J432">
            <v>0</v>
          </cell>
          <cell r="L432">
            <v>0</v>
          </cell>
          <cell r="M432">
            <v>0</v>
          </cell>
          <cell r="N432">
            <v>0</v>
          </cell>
          <cell r="O432">
            <v>0</v>
          </cell>
          <cell r="S432">
            <v>0</v>
          </cell>
          <cell r="T432">
            <v>0</v>
          </cell>
        </row>
        <row r="433">
          <cell r="A433">
            <v>0</v>
          </cell>
          <cell r="B433">
            <v>1429</v>
          </cell>
          <cell r="D433">
            <v>0</v>
          </cell>
          <cell r="F433">
            <v>0</v>
          </cell>
          <cell r="J433">
            <v>0</v>
          </cell>
          <cell r="L433">
            <v>0</v>
          </cell>
          <cell r="M433">
            <v>0</v>
          </cell>
          <cell r="N433">
            <v>0</v>
          </cell>
          <cell r="O433">
            <v>0</v>
          </cell>
          <cell r="S433">
            <v>0</v>
          </cell>
          <cell r="T433">
            <v>0</v>
          </cell>
        </row>
        <row r="434">
          <cell r="A434">
            <v>0</v>
          </cell>
          <cell r="B434">
            <v>1430</v>
          </cell>
          <cell r="D434">
            <v>0</v>
          </cell>
          <cell r="F434">
            <v>0</v>
          </cell>
          <cell r="J434">
            <v>0</v>
          </cell>
          <cell r="L434">
            <v>0</v>
          </cell>
          <cell r="M434">
            <v>0</v>
          </cell>
          <cell r="N434">
            <v>0</v>
          </cell>
          <cell r="O434">
            <v>0</v>
          </cell>
          <cell r="S434">
            <v>0</v>
          </cell>
          <cell r="T434">
            <v>0</v>
          </cell>
        </row>
        <row r="435">
          <cell r="A435">
            <v>0</v>
          </cell>
          <cell r="B435">
            <v>1431</v>
          </cell>
          <cell r="D435">
            <v>0</v>
          </cell>
          <cell r="F435">
            <v>0</v>
          </cell>
          <cell r="J435">
            <v>0</v>
          </cell>
          <cell r="L435">
            <v>0</v>
          </cell>
          <cell r="M435">
            <v>0</v>
          </cell>
          <cell r="N435">
            <v>0</v>
          </cell>
          <cell r="O435">
            <v>0</v>
          </cell>
          <cell r="S435">
            <v>0</v>
          </cell>
          <cell r="T435">
            <v>0</v>
          </cell>
        </row>
        <row r="436">
          <cell r="A436">
            <v>0</v>
          </cell>
          <cell r="B436">
            <v>1432</v>
          </cell>
          <cell r="D436">
            <v>0</v>
          </cell>
          <cell r="F436">
            <v>0</v>
          </cell>
          <cell r="J436">
            <v>0</v>
          </cell>
          <cell r="L436">
            <v>0</v>
          </cell>
          <cell r="M436">
            <v>0</v>
          </cell>
          <cell r="N436">
            <v>0</v>
          </cell>
          <cell r="O436">
            <v>0</v>
          </cell>
          <cell r="S436">
            <v>0</v>
          </cell>
          <cell r="T436">
            <v>0</v>
          </cell>
        </row>
        <row r="437">
          <cell r="A437">
            <v>0</v>
          </cell>
          <cell r="B437">
            <v>1433</v>
          </cell>
          <cell r="D437">
            <v>0</v>
          </cell>
          <cell r="F437">
            <v>0</v>
          </cell>
          <cell r="J437">
            <v>0</v>
          </cell>
          <cell r="L437">
            <v>0</v>
          </cell>
          <cell r="M437">
            <v>0</v>
          </cell>
          <cell r="N437">
            <v>0</v>
          </cell>
          <cell r="O437">
            <v>0</v>
          </cell>
          <cell r="S437">
            <v>0</v>
          </cell>
          <cell r="T437">
            <v>0</v>
          </cell>
        </row>
        <row r="438">
          <cell r="A438">
            <v>0</v>
          </cell>
          <cell r="B438">
            <v>1434</v>
          </cell>
          <cell r="D438">
            <v>0</v>
          </cell>
          <cell r="F438">
            <v>0</v>
          </cell>
          <cell r="J438">
            <v>0</v>
          </cell>
          <cell r="L438">
            <v>0</v>
          </cell>
          <cell r="M438">
            <v>0</v>
          </cell>
          <cell r="N438">
            <v>0</v>
          </cell>
          <cell r="O438">
            <v>0</v>
          </cell>
          <cell r="S438">
            <v>0</v>
          </cell>
          <cell r="T438">
            <v>0</v>
          </cell>
        </row>
        <row r="439">
          <cell r="A439">
            <v>0</v>
          </cell>
          <cell r="B439">
            <v>1435</v>
          </cell>
          <cell r="D439">
            <v>0</v>
          </cell>
          <cell r="F439">
            <v>0</v>
          </cell>
          <cell r="J439">
            <v>0</v>
          </cell>
          <cell r="L439">
            <v>0</v>
          </cell>
          <cell r="M439">
            <v>0</v>
          </cell>
          <cell r="N439">
            <v>0</v>
          </cell>
          <cell r="O439">
            <v>0</v>
          </cell>
          <cell r="S439">
            <v>0</v>
          </cell>
          <cell r="T439">
            <v>0</v>
          </cell>
        </row>
        <row r="440">
          <cell r="A440">
            <v>0</v>
          </cell>
          <cell r="B440">
            <v>1436</v>
          </cell>
          <cell r="D440">
            <v>0</v>
          </cell>
          <cell r="F440">
            <v>0</v>
          </cell>
          <cell r="J440">
            <v>0</v>
          </cell>
          <cell r="L440">
            <v>0</v>
          </cell>
          <cell r="M440">
            <v>0</v>
          </cell>
          <cell r="N440">
            <v>0</v>
          </cell>
          <cell r="O440">
            <v>0</v>
          </cell>
          <cell r="S440">
            <v>0</v>
          </cell>
          <cell r="T440">
            <v>0</v>
          </cell>
        </row>
        <row r="441">
          <cell r="A441">
            <v>0</v>
          </cell>
          <cell r="B441">
            <v>1437</v>
          </cell>
          <cell r="D441">
            <v>0</v>
          </cell>
          <cell r="F441">
            <v>0</v>
          </cell>
          <cell r="J441">
            <v>0</v>
          </cell>
          <cell r="L441">
            <v>0</v>
          </cell>
          <cell r="M441">
            <v>0</v>
          </cell>
          <cell r="N441">
            <v>0</v>
          </cell>
          <cell r="O441">
            <v>0</v>
          </cell>
          <cell r="S441">
            <v>0</v>
          </cell>
          <cell r="T441">
            <v>0</v>
          </cell>
        </row>
        <row r="442">
          <cell r="A442">
            <v>0</v>
          </cell>
          <cell r="B442">
            <v>1438</v>
          </cell>
          <cell r="D442">
            <v>0</v>
          </cell>
          <cell r="F442">
            <v>0</v>
          </cell>
          <cell r="J442">
            <v>0</v>
          </cell>
          <cell r="L442">
            <v>0</v>
          </cell>
          <cell r="M442">
            <v>0</v>
          </cell>
          <cell r="N442">
            <v>0</v>
          </cell>
          <cell r="O442">
            <v>0</v>
          </cell>
          <cell r="S442">
            <v>0</v>
          </cell>
          <cell r="T442">
            <v>0</v>
          </cell>
        </row>
        <row r="443">
          <cell r="A443">
            <v>0</v>
          </cell>
          <cell r="B443">
            <v>1439</v>
          </cell>
          <cell r="D443">
            <v>0</v>
          </cell>
          <cell r="F443">
            <v>0</v>
          </cell>
          <cell r="J443">
            <v>0</v>
          </cell>
          <cell r="L443">
            <v>0</v>
          </cell>
          <cell r="M443">
            <v>0</v>
          </cell>
          <cell r="N443">
            <v>0</v>
          </cell>
          <cell r="O443">
            <v>0</v>
          </cell>
          <cell r="S443">
            <v>0</v>
          </cell>
          <cell r="T443">
            <v>0</v>
          </cell>
        </row>
        <row r="444">
          <cell r="A444">
            <v>0</v>
          </cell>
          <cell r="B444">
            <v>1440</v>
          </cell>
          <cell r="D444">
            <v>0</v>
          </cell>
          <cell r="F444">
            <v>0</v>
          </cell>
          <cell r="J444">
            <v>0</v>
          </cell>
          <cell r="L444">
            <v>0</v>
          </cell>
          <cell r="M444">
            <v>0</v>
          </cell>
          <cell r="N444">
            <v>0</v>
          </cell>
          <cell r="O444">
            <v>0</v>
          </cell>
          <cell r="S444">
            <v>0</v>
          </cell>
          <cell r="T444">
            <v>0</v>
          </cell>
        </row>
        <row r="445">
          <cell r="A445">
            <v>0</v>
          </cell>
          <cell r="B445">
            <v>1441</v>
          </cell>
          <cell r="D445">
            <v>0</v>
          </cell>
          <cell r="F445">
            <v>0</v>
          </cell>
          <cell r="J445">
            <v>0</v>
          </cell>
          <cell r="L445">
            <v>0</v>
          </cell>
          <cell r="M445">
            <v>0</v>
          </cell>
          <cell r="N445">
            <v>0</v>
          </cell>
          <cell r="O445">
            <v>0</v>
          </cell>
          <cell r="S445">
            <v>0</v>
          </cell>
          <cell r="T445">
            <v>0</v>
          </cell>
        </row>
        <row r="446">
          <cell r="A446">
            <v>0</v>
          </cell>
          <cell r="B446">
            <v>1442</v>
          </cell>
          <cell r="D446">
            <v>0</v>
          </cell>
          <cell r="F446">
            <v>0</v>
          </cell>
          <cell r="J446">
            <v>0</v>
          </cell>
          <cell r="L446">
            <v>0</v>
          </cell>
          <cell r="M446">
            <v>0</v>
          </cell>
          <cell r="N446">
            <v>0</v>
          </cell>
          <cell r="O446">
            <v>0</v>
          </cell>
          <cell r="S446">
            <v>0</v>
          </cell>
          <cell r="T446">
            <v>0</v>
          </cell>
        </row>
        <row r="447">
          <cell r="A447">
            <v>0</v>
          </cell>
          <cell r="B447">
            <v>1443</v>
          </cell>
          <cell r="D447">
            <v>0</v>
          </cell>
          <cell r="F447">
            <v>0</v>
          </cell>
          <cell r="J447">
            <v>0</v>
          </cell>
          <cell r="L447">
            <v>0</v>
          </cell>
          <cell r="M447">
            <v>0</v>
          </cell>
          <cell r="N447">
            <v>0</v>
          </cell>
          <cell r="O447">
            <v>0</v>
          </cell>
          <cell r="S447">
            <v>0</v>
          </cell>
          <cell r="T447">
            <v>0</v>
          </cell>
        </row>
        <row r="448">
          <cell r="A448">
            <v>0</v>
          </cell>
          <cell r="B448">
            <v>1444</v>
          </cell>
          <cell r="D448">
            <v>0</v>
          </cell>
          <cell r="F448">
            <v>0</v>
          </cell>
          <cell r="J448">
            <v>0</v>
          </cell>
          <cell r="L448">
            <v>0</v>
          </cell>
          <cell r="M448">
            <v>0</v>
          </cell>
          <cell r="N448">
            <v>0</v>
          </cell>
          <cell r="O448">
            <v>0</v>
          </cell>
          <cell r="S448">
            <v>0</v>
          </cell>
          <cell r="T448">
            <v>0</v>
          </cell>
        </row>
        <row r="449">
          <cell r="A449">
            <v>0</v>
          </cell>
          <cell r="B449">
            <v>1445</v>
          </cell>
          <cell r="D449">
            <v>0</v>
          </cell>
          <cell r="F449">
            <v>0</v>
          </cell>
          <cell r="J449">
            <v>0</v>
          </cell>
          <cell r="L449">
            <v>0</v>
          </cell>
          <cell r="M449">
            <v>0</v>
          </cell>
          <cell r="N449">
            <v>0</v>
          </cell>
          <cell r="O449">
            <v>0</v>
          </cell>
          <cell r="S449">
            <v>0</v>
          </cell>
          <cell r="T449">
            <v>0</v>
          </cell>
        </row>
        <row r="450">
          <cell r="A450">
            <v>0</v>
          </cell>
          <cell r="B450">
            <v>1446</v>
          </cell>
          <cell r="D450">
            <v>0</v>
          </cell>
          <cell r="F450">
            <v>0</v>
          </cell>
          <cell r="J450">
            <v>0</v>
          </cell>
          <cell r="L450">
            <v>0</v>
          </cell>
          <cell r="M450">
            <v>0</v>
          </cell>
          <cell r="N450">
            <v>0</v>
          </cell>
          <cell r="O450">
            <v>0</v>
          </cell>
          <cell r="S450">
            <v>0</v>
          </cell>
          <cell r="T450">
            <v>0</v>
          </cell>
        </row>
        <row r="451">
          <cell r="A451">
            <v>0</v>
          </cell>
          <cell r="B451">
            <v>1447</v>
          </cell>
          <cell r="D451">
            <v>0</v>
          </cell>
          <cell r="F451">
            <v>0</v>
          </cell>
          <cell r="J451">
            <v>0</v>
          </cell>
          <cell r="L451">
            <v>0</v>
          </cell>
          <cell r="M451">
            <v>0</v>
          </cell>
          <cell r="N451">
            <v>0</v>
          </cell>
          <cell r="O451">
            <v>0</v>
          </cell>
          <cell r="S451">
            <v>0</v>
          </cell>
          <cell r="T451">
            <v>0</v>
          </cell>
        </row>
        <row r="452">
          <cell r="A452">
            <v>0</v>
          </cell>
          <cell r="B452">
            <v>1448</v>
          </cell>
          <cell r="D452">
            <v>0</v>
          </cell>
          <cell r="F452">
            <v>0</v>
          </cell>
          <cell r="J452">
            <v>0</v>
          </cell>
          <cell r="L452">
            <v>0</v>
          </cell>
          <cell r="M452">
            <v>0</v>
          </cell>
          <cell r="N452">
            <v>0</v>
          </cell>
          <cell r="O452">
            <v>0</v>
          </cell>
          <cell r="S452">
            <v>0</v>
          </cell>
          <cell r="T452">
            <v>0</v>
          </cell>
        </row>
        <row r="453">
          <cell r="A453">
            <v>0</v>
          </cell>
          <cell r="B453">
            <v>1449</v>
          </cell>
          <cell r="D453">
            <v>0</v>
          </cell>
          <cell r="F453">
            <v>0</v>
          </cell>
          <cell r="J453">
            <v>0</v>
          </cell>
          <cell r="L453">
            <v>0</v>
          </cell>
          <cell r="M453">
            <v>0</v>
          </cell>
          <cell r="N453">
            <v>0</v>
          </cell>
          <cell r="O453">
            <v>0</v>
          </cell>
          <cell r="S453">
            <v>0</v>
          </cell>
          <cell r="T453">
            <v>0</v>
          </cell>
        </row>
        <row r="454">
          <cell r="A454">
            <v>0</v>
          </cell>
          <cell r="B454">
            <v>1450</v>
          </cell>
          <cell r="D454">
            <v>0</v>
          </cell>
          <cell r="F454">
            <v>0</v>
          </cell>
          <cell r="J454">
            <v>0</v>
          </cell>
          <cell r="L454">
            <v>0</v>
          </cell>
          <cell r="M454">
            <v>0</v>
          </cell>
          <cell r="N454">
            <v>0</v>
          </cell>
          <cell r="O454">
            <v>0</v>
          </cell>
          <cell r="S454">
            <v>0</v>
          </cell>
          <cell r="T454">
            <v>0</v>
          </cell>
        </row>
        <row r="455">
          <cell r="A455">
            <v>0</v>
          </cell>
          <cell r="B455">
            <v>1451</v>
          </cell>
          <cell r="D455">
            <v>0</v>
          </cell>
          <cell r="F455">
            <v>0</v>
          </cell>
          <cell r="J455">
            <v>0</v>
          </cell>
          <cell r="L455">
            <v>0</v>
          </cell>
          <cell r="M455">
            <v>0</v>
          </cell>
          <cell r="N455">
            <v>0</v>
          </cell>
          <cell r="O455">
            <v>0</v>
          </cell>
          <cell r="S455">
            <v>0</v>
          </cell>
          <cell r="T455">
            <v>0</v>
          </cell>
        </row>
        <row r="456">
          <cell r="A456">
            <v>0</v>
          </cell>
          <cell r="B456">
            <v>1452</v>
          </cell>
          <cell r="D456">
            <v>0</v>
          </cell>
          <cell r="F456">
            <v>0</v>
          </cell>
          <cell r="J456">
            <v>0</v>
          </cell>
          <cell r="L456">
            <v>0</v>
          </cell>
          <cell r="M456">
            <v>0</v>
          </cell>
          <cell r="N456">
            <v>0</v>
          </cell>
          <cell r="O456">
            <v>0</v>
          </cell>
          <cell r="S456">
            <v>0</v>
          </cell>
          <cell r="T456">
            <v>0</v>
          </cell>
        </row>
        <row r="457">
          <cell r="A457">
            <v>0</v>
          </cell>
          <cell r="B457">
            <v>1453</v>
          </cell>
          <cell r="D457">
            <v>0</v>
          </cell>
          <cell r="F457">
            <v>0</v>
          </cell>
          <cell r="J457">
            <v>0</v>
          </cell>
          <cell r="L457">
            <v>0</v>
          </cell>
          <cell r="M457">
            <v>0</v>
          </cell>
          <cell r="N457">
            <v>0</v>
          </cell>
          <cell r="O457">
            <v>0</v>
          </cell>
          <cell r="S457">
            <v>0</v>
          </cell>
          <cell r="T457">
            <v>0</v>
          </cell>
        </row>
        <row r="458">
          <cell r="A458">
            <v>0</v>
          </cell>
          <cell r="B458">
            <v>1454</v>
          </cell>
          <cell r="D458">
            <v>0</v>
          </cell>
          <cell r="F458">
            <v>0</v>
          </cell>
          <cell r="J458">
            <v>0</v>
          </cell>
          <cell r="L458">
            <v>0</v>
          </cell>
          <cell r="M458">
            <v>0</v>
          </cell>
          <cell r="N458">
            <v>0</v>
          </cell>
          <cell r="O458">
            <v>0</v>
          </cell>
          <cell r="S458">
            <v>0</v>
          </cell>
          <cell r="T458">
            <v>0</v>
          </cell>
        </row>
        <row r="459">
          <cell r="A459">
            <v>0</v>
          </cell>
          <cell r="B459">
            <v>1455</v>
          </cell>
          <cell r="D459">
            <v>0</v>
          </cell>
          <cell r="F459">
            <v>0</v>
          </cell>
          <cell r="J459">
            <v>0</v>
          </cell>
          <cell r="L459">
            <v>0</v>
          </cell>
          <cell r="M459">
            <v>0</v>
          </cell>
          <cell r="N459">
            <v>0</v>
          </cell>
          <cell r="O459">
            <v>0</v>
          </cell>
          <cell r="S459">
            <v>0</v>
          </cell>
          <cell r="T459">
            <v>0</v>
          </cell>
        </row>
        <row r="460">
          <cell r="A460">
            <v>0</v>
          </cell>
          <cell r="B460">
            <v>1456</v>
          </cell>
          <cell r="D460">
            <v>0</v>
          </cell>
          <cell r="F460">
            <v>0</v>
          </cell>
          <cell r="J460">
            <v>0</v>
          </cell>
          <cell r="L460">
            <v>0</v>
          </cell>
          <cell r="M460">
            <v>0</v>
          </cell>
          <cell r="N460">
            <v>0</v>
          </cell>
          <cell r="O460">
            <v>0</v>
          </cell>
          <cell r="S460">
            <v>0</v>
          </cell>
          <cell r="T460">
            <v>0</v>
          </cell>
        </row>
        <row r="461">
          <cell r="A461">
            <v>0</v>
          </cell>
          <cell r="B461">
            <v>1457</v>
          </cell>
          <cell r="D461">
            <v>0</v>
          </cell>
          <cell r="F461">
            <v>0</v>
          </cell>
          <cell r="J461">
            <v>0</v>
          </cell>
          <cell r="L461">
            <v>0</v>
          </cell>
          <cell r="M461">
            <v>0</v>
          </cell>
          <cell r="N461">
            <v>0</v>
          </cell>
          <cell r="O461">
            <v>0</v>
          </cell>
          <cell r="S461">
            <v>0</v>
          </cell>
          <cell r="T461">
            <v>0</v>
          </cell>
        </row>
        <row r="462">
          <cell r="A462">
            <v>0</v>
          </cell>
          <cell r="B462">
            <v>1458</v>
          </cell>
          <cell r="D462">
            <v>0</v>
          </cell>
          <cell r="F462">
            <v>0</v>
          </cell>
          <cell r="J462">
            <v>0</v>
          </cell>
          <cell r="L462">
            <v>0</v>
          </cell>
          <cell r="M462">
            <v>0</v>
          </cell>
          <cell r="N462">
            <v>0</v>
          </cell>
          <cell r="O462">
            <v>0</v>
          </cell>
          <cell r="S462">
            <v>0</v>
          </cell>
          <cell r="T462">
            <v>0</v>
          </cell>
        </row>
        <row r="463">
          <cell r="A463">
            <v>0</v>
          </cell>
          <cell r="B463">
            <v>1459</v>
          </cell>
          <cell r="D463">
            <v>0</v>
          </cell>
          <cell r="F463">
            <v>0</v>
          </cell>
          <cell r="J463">
            <v>0</v>
          </cell>
          <cell r="L463">
            <v>0</v>
          </cell>
          <cell r="M463">
            <v>0</v>
          </cell>
          <cell r="N463">
            <v>0</v>
          </cell>
          <cell r="O463">
            <v>0</v>
          </cell>
          <cell r="S463">
            <v>0</v>
          </cell>
          <cell r="T463">
            <v>0</v>
          </cell>
        </row>
        <row r="464">
          <cell r="A464">
            <v>0</v>
          </cell>
          <cell r="B464">
            <v>1460</v>
          </cell>
          <cell r="D464">
            <v>0</v>
          </cell>
          <cell r="F464">
            <v>0</v>
          </cell>
          <cell r="J464">
            <v>0</v>
          </cell>
          <cell r="L464">
            <v>0</v>
          </cell>
          <cell r="M464">
            <v>0</v>
          </cell>
          <cell r="N464">
            <v>0</v>
          </cell>
          <cell r="O464">
            <v>0</v>
          </cell>
          <cell r="S464">
            <v>0</v>
          </cell>
          <cell r="T464">
            <v>0</v>
          </cell>
        </row>
        <row r="465">
          <cell r="A465">
            <v>0</v>
          </cell>
          <cell r="B465">
            <v>1461</v>
          </cell>
          <cell r="D465">
            <v>0</v>
          </cell>
          <cell r="F465">
            <v>0</v>
          </cell>
          <cell r="J465">
            <v>0</v>
          </cell>
          <cell r="L465">
            <v>0</v>
          </cell>
          <cell r="M465">
            <v>0</v>
          </cell>
          <cell r="N465">
            <v>0</v>
          </cell>
          <cell r="O465">
            <v>0</v>
          </cell>
          <cell r="S465">
            <v>0</v>
          </cell>
          <cell r="T465">
            <v>0</v>
          </cell>
        </row>
        <row r="466">
          <cell r="A466">
            <v>0</v>
          </cell>
          <cell r="B466">
            <v>1462</v>
          </cell>
          <cell r="D466">
            <v>0</v>
          </cell>
          <cell r="F466">
            <v>0</v>
          </cell>
          <cell r="J466">
            <v>0</v>
          </cell>
          <cell r="L466">
            <v>0</v>
          </cell>
          <cell r="M466">
            <v>0</v>
          </cell>
          <cell r="N466">
            <v>0</v>
          </cell>
          <cell r="O466">
            <v>0</v>
          </cell>
          <cell r="S466">
            <v>0</v>
          </cell>
          <cell r="T466">
            <v>0</v>
          </cell>
        </row>
        <row r="467">
          <cell r="A467">
            <v>0</v>
          </cell>
          <cell r="B467">
            <v>1463</v>
          </cell>
          <cell r="D467">
            <v>0</v>
          </cell>
          <cell r="F467">
            <v>0</v>
          </cell>
          <cell r="J467">
            <v>0</v>
          </cell>
          <cell r="L467">
            <v>0</v>
          </cell>
          <cell r="M467">
            <v>0</v>
          </cell>
          <cell r="N467">
            <v>0</v>
          </cell>
          <cell r="O467">
            <v>0</v>
          </cell>
          <cell r="S467">
            <v>0</v>
          </cell>
          <cell r="T467">
            <v>0</v>
          </cell>
        </row>
        <row r="468">
          <cell r="A468">
            <v>0</v>
          </cell>
          <cell r="B468">
            <v>1464</v>
          </cell>
          <cell r="D468">
            <v>0</v>
          </cell>
          <cell r="F468">
            <v>0</v>
          </cell>
          <cell r="J468">
            <v>0</v>
          </cell>
          <cell r="L468">
            <v>0</v>
          </cell>
          <cell r="M468">
            <v>0</v>
          </cell>
          <cell r="N468">
            <v>0</v>
          </cell>
          <cell r="O468">
            <v>0</v>
          </cell>
          <cell r="S468">
            <v>0</v>
          </cell>
          <cell r="T468">
            <v>0</v>
          </cell>
        </row>
        <row r="469">
          <cell r="A469">
            <v>0</v>
          </cell>
          <cell r="B469">
            <v>1465</v>
          </cell>
          <cell r="D469">
            <v>0</v>
          </cell>
          <cell r="F469">
            <v>0</v>
          </cell>
          <cell r="J469">
            <v>0</v>
          </cell>
          <cell r="L469">
            <v>0</v>
          </cell>
          <cell r="M469">
            <v>0</v>
          </cell>
          <cell r="N469">
            <v>0</v>
          </cell>
          <cell r="O469">
            <v>0</v>
          </cell>
          <cell r="S469">
            <v>0</v>
          </cell>
          <cell r="T469">
            <v>0</v>
          </cell>
        </row>
        <row r="470">
          <cell r="A470">
            <v>0</v>
          </cell>
          <cell r="B470">
            <v>1466</v>
          </cell>
          <cell r="D470">
            <v>0</v>
          </cell>
          <cell r="F470">
            <v>0</v>
          </cell>
          <cell r="J470">
            <v>0</v>
          </cell>
          <cell r="L470">
            <v>0</v>
          </cell>
          <cell r="M470">
            <v>0</v>
          </cell>
          <cell r="N470">
            <v>0</v>
          </cell>
          <cell r="O470">
            <v>0</v>
          </cell>
          <cell r="S470">
            <v>0</v>
          </cell>
          <cell r="T470">
            <v>0</v>
          </cell>
        </row>
        <row r="471">
          <cell r="A471">
            <v>0</v>
          </cell>
          <cell r="B471">
            <v>1467</v>
          </cell>
          <cell r="D471">
            <v>0</v>
          </cell>
          <cell r="F471">
            <v>0</v>
          </cell>
          <cell r="J471">
            <v>0</v>
          </cell>
          <cell r="L471">
            <v>0</v>
          </cell>
          <cell r="M471">
            <v>0</v>
          </cell>
          <cell r="N471">
            <v>0</v>
          </cell>
          <cell r="O471">
            <v>0</v>
          </cell>
          <cell r="S471">
            <v>0</v>
          </cell>
          <cell r="T471">
            <v>0</v>
          </cell>
        </row>
        <row r="472">
          <cell r="A472">
            <v>0</v>
          </cell>
          <cell r="B472">
            <v>1468</v>
          </cell>
          <cell r="D472">
            <v>0</v>
          </cell>
          <cell r="F472">
            <v>0</v>
          </cell>
          <cell r="J472">
            <v>0</v>
          </cell>
          <cell r="L472">
            <v>0</v>
          </cell>
          <cell r="M472">
            <v>0</v>
          </cell>
          <cell r="N472">
            <v>0</v>
          </cell>
          <cell r="O472">
            <v>0</v>
          </cell>
          <cell r="S472">
            <v>0</v>
          </cell>
          <cell r="T472">
            <v>0</v>
          </cell>
        </row>
        <row r="473">
          <cell r="A473">
            <v>0</v>
          </cell>
          <cell r="B473">
            <v>1469</v>
          </cell>
          <cell r="D473">
            <v>0</v>
          </cell>
          <cell r="F473">
            <v>0</v>
          </cell>
          <cell r="J473">
            <v>0</v>
          </cell>
          <cell r="L473">
            <v>0</v>
          </cell>
          <cell r="M473">
            <v>0</v>
          </cell>
          <cell r="N473">
            <v>0</v>
          </cell>
          <cell r="O473">
            <v>0</v>
          </cell>
          <cell r="S473">
            <v>0</v>
          </cell>
          <cell r="T473">
            <v>0</v>
          </cell>
        </row>
        <row r="474">
          <cell r="A474">
            <v>0</v>
          </cell>
          <cell r="B474">
            <v>1470</v>
          </cell>
          <cell r="D474">
            <v>0</v>
          </cell>
          <cell r="F474">
            <v>0</v>
          </cell>
          <cell r="J474">
            <v>0</v>
          </cell>
          <cell r="L474">
            <v>0</v>
          </cell>
          <cell r="M474">
            <v>0</v>
          </cell>
          <cell r="N474">
            <v>0</v>
          </cell>
          <cell r="O474">
            <v>0</v>
          </cell>
          <cell r="S474">
            <v>0</v>
          </cell>
          <cell r="T474">
            <v>0</v>
          </cell>
        </row>
        <row r="475">
          <cell r="A475">
            <v>0</v>
          </cell>
          <cell r="B475">
            <v>1471</v>
          </cell>
          <cell r="D475">
            <v>0</v>
          </cell>
          <cell r="F475">
            <v>0</v>
          </cell>
          <cell r="J475">
            <v>0</v>
          </cell>
          <cell r="L475">
            <v>0</v>
          </cell>
          <cell r="M475">
            <v>0</v>
          </cell>
          <cell r="N475">
            <v>0</v>
          </cell>
          <cell r="O475">
            <v>0</v>
          </cell>
          <cell r="S475">
            <v>0</v>
          </cell>
          <cell r="T475">
            <v>0</v>
          </cell>
        </row>
        <row r="476">
          <cell r="A476">
            <v>0</v>
          </cell>
          <cell r="B476">
            <v>1472</v>
          </cell>
          <cell r="D476">
            <v>0</v>
          </cell>
          <cell r="F476">
            <v>0</v>
          </cell>
          <cell r="J476">
            <v>0</v>
          </cell>
          <cell r="L476">
            <v>0</v>
          </cell>
          <cell r="M476">
            <v>0</v>
          </cell>
          <cell r="N476">
            <v>0</v>
          </cell>
          <cell r="O476">
            <v>0</v>
          </cell>
          <cell r="S476">
            <v>0</v>
          </cell>
          <cell r="T476">
            <v>0</v>
          </cell>
        </row>
        <row r="477">
          <cell r="A477">
            <v>0</v>
          </cell>
          <cell r="B477">
            <v>1473</v>
          </cell>
          <cell r="D477">
            <v>0</v>
          </cell>
          <cell r="F477">
            <v>0</v>
          </cell>
          <cell r="J477">
            <v>0</v>
          </cell>
          <cell r="L477">
            <v>0</v>
          </cell>
          <cell r="M477">
            <v>0</v>
          </cell>
          <cell r="N477">
            <v>0</v>
          </cell>
          <cell r="O477">
            <v>0</v>
          </cell>
          <cell r="S477">
            <v>0</v>
          </cell>
          <cell r="T477">
            <v>0</v>
          </cell>
        </row>
        <row r="478">
          <cell r="A478">
            <v>0</v>
          </cell>
          <cell r="B478">
            <v>1474</v>
          </cell>
          <cell r="D478">
            <v>0</v>
          </cell>
          <cell r="F478">
            <v>0</v>
          </cell>
          <cell r="J478">
            <v>0</v>
          </cell>
          <cell r="L478">
            <v>0</v>
          </cell>
          <cell r="M478">
            <v>0</v>
          </cell>
          <cell r="N478">
            <v>0</v>
          </cell>
          <cell r="O478">
            <v>0</v>
          </cell>
          <cell r="S478">
            <v>0</v>
          </cell>
          <cell r="T478">
            <v>0</v>
          </cell>
        </row>
        <row r="479">
          <cell r="A479">
            <v>0</v>
          </cell>
          <cell r="B479">
            <v>1475</v>
          </cell>
          <cell r="D479">
            <v>0</v>
          </cell>
          <cell r="F479">
            <v>0</v>
          </cell>
          <cell r="J479">
            <v>0</v>
          </cell>
          <cell r="L479">
            <v>0</v>
          </cell>
          <cell r="M479">
            <v>0</v>
          </cell>
          <cell r="N479">
            <v>0</v>
          </cell>
          <cell r="O479">
            <v>0</v>
          </cell>
          <cell r="S479">
            <v>0</v>
          </cell>
          <cell r="T479">
            <v>0</v>
          </cell>
        </row>
        <row r="480">
          <cell r="A480">
            <v>0</v>
          </cell>
          <cell r="B480">
            <v>1476</v>
          </cell>
          <cell r="D480">
            <v>0</v>
          </cell>
          <cell r="F480">
            <v>0</v>
          </cell>
          <cell r="J480">
            <v>0</v>
          </cell>
          <cell r="L480">
            <v>0</v>
          </cell>
          <cell r="M480">
            <v>0</v>
          </cell>
          <cell r="N480">
            <v>0</v>
          </cell>
          <cell r="O480">
            <v>0</v>
          </cell>
          <cell r="S480">
            <v>0</v>
          </cell>
          <cell r="T480">
            <v>0</v>
          </cell>
        </row>
        <row r="481">
          <cell r="A481">
            <v>0</v>
          </cell>
          <cell r="B481">
            <v>1477</v>
          </cell>
          <cell r="D481">
            <v>0</v>
          </cell>
          <cell r="F481">
            <v>0</v>
          </cell>
          <cell r="J481">
            <v>0</v>
          </cell>
          <cell r="L481">
            <v>0</v>
          </cell>
          <cell r="M481">
            <v>0</v>
          </cell>
          <cell r="N481">
            <v>0</v>
          </cell>
          <cell r="O481">
            <v>0</v>
          </cell>
          <cell r="S481">
            <v>0</v>
          </cell>
          <cell r="T481">
            <v>0</v>
          </cell>
        </row>
        <row r="482">
          <cell r="A482">
            <v>0</v>
          </cell>
          <cell r="B482">
            <v>1478</v>
          </cell>
          <cell r="D482">
            <v>0</v>
          </cell>
          <cell r="F482">
            <v>0</v>
          </cell>
          <cell r="J482">
            <v>0</v>
          </cell>
          <cell r="L482">
            <v>0</v>
          </cell>
          <cell r="M482">
            <v>0</v>
          </cell>
          <cell r="N482">
            <v>0</v>
          </cell>
          <cell r="O482">
            <v>0</v>
          </cell>
          <cell r="S482">
            <v>0</v>
          </cell>
          <cell r="T482">
            <v>0</v>
          </cell>
        </row>
        <row r="483">
          <cell r="A483">
            <v>0</v>
          </cell>
          <cell r="B483">
            <v>1479</v>
          </cell>
          <cell r="D483">
            <v>0</v>
          </cell>
          <cell r="F483">
            <v>0</v>
          </cell>
          <cell r="J483">
            <v>0</v>
          </cell>
          <cell r="L483">
            <v>0</v>
          </cell>
          <cell r="M483">
            <v>0</v>
          </cell>
          <cell r="N483">
            <v>0</v>
          </cell>
          <cell r="O483">
            <v>0</v>
          </cell>
          <cell r="S483">
            <v>0</v>
          </cell>
          <cell r="T483">
            <v>0</v>
          </cell>
        </row>
        <row r="484">
          <cell r="A484">
            <v>0</v>
          </cell>
          <cell r="B484">
            <v>1480</v>
          </cell>
          <cell r="D484">
            <v>0</v>
          </cell>
          <cell r="F484">
            <v>0</v>
          </cell>
          <cell r="J484">
            <v>0</v>
          </cell>
          <cell r="L484">
            <v>0</v>
          </cell>
          <cell r="M484">
            <v>0</v>
          </cell>
          <cell r="N484">
            <v>0</v>
          </cell>
          <cell r="O484">
            <v>0</v>
          </cell>
          <cell r="S484">
            <v>0</v>
          </cell>
          <cell r="T484">
            <v>0</v>
          </cell>
        </row>
        <row r="485">
          <cell r="A485">
            <v>0</v>
          </cell>
          <cell r="B485">
            <v>1481</v>
          </cell>
          <cell r="D485">
            <v>0</v>
          </cell>
          <cell r="F485">
            <v>0</v>
          </cell>
          <cell r="J485">
            <v>0</v>
          </cell>
          <cell r="L485">
            <v>0</v>
          </cell>
          <cell r="M485">
            <v>0</v>
          </cell>
          <cell r="N485">
            <v>0</v>
          </cell>
          <cell r="O485">
            <v>0</v>
          </cell>
          <cell r="S485">
            <v>0</v>
          </cell>
          <cell r="T485">
            <v>0</v>
          </cell>
        </row>
        <row r="486">
          <cell r="A486">
            <v>0</v>
          </cell>
          <cell r="B486">
            <v>1482</v>
          </cell>
          <cell r="D486">
            <v>0</v>
          </cell>
          <cell r="F486">
            <v>0</v>
          </cell>
          <cell r="J486">
            <v>0</v>
          </cell>
          <cell r="L486">
            <v>0</v>
          </cell>
          <cell r="M486">
            <v>0</v>
          </cell>
          <cell r="N486">
            <v>0</v>
          </cell>
          <cell r="O486">
            <v>0</v>
          </cell>
          <cell r="S486">
            <v>0</v>
          </cell>
          <cell r="T486">
            <v>0</v>
          </cell>
        </row>
        <row r="487">
          <cell r="A487">
            <v>0</v>
          </cell>
          <cell r="B487">
            <v>1483</v>
          </cell>
          <cell r="D487">
            <v>0</v>
          </cell>
          <cell r="F487">
            <v>0</v>
          </cell>
          <cell r="J487">
            <v>0</v>
          </cell>
          <cell r="L487">
            <v>0</v>
          </cell>
          <cell r="M487">
            <v>0</v>
          </cell>
          <cell r="N487">
            <v>0</v>
          </cell>
          <cell r="O487">
            <v>0</v>
          </cell>
          <cell r="S487">
            <v>0</v>
          </cell>
          <cell r="T487">
            <v>0</v>
          </cell>
        </row>
        <row r="488">
          <cell r="A488">
            <v>0</v>
          </cell>
          <cell r="B488">
            <v>1484</v>
          </cell>
          <cell r="D488">
            <v>0</v>
          </cell>
          <cell r="F488">
            <v>0</v>
          </cell>
          <cell r="J488">
            <v>0</v>
          </cell>
          <cell r="L488">
            <v>0</v>
          </cell>
          <cell r="M488">
            <v>0</v>
          </cell>
          <cell r="N488">
            <v>0</v>
          </cell>
          <cell r="O488">
            <v>0</v>
          </cell>
          <cell r="S488">
            <v>0</v>
          </cell>
          <cell r="T488">
            <v>0</v>
          </cell>
        </row>
        <row r="489">
          <cell r="A489">
            <v>0</v>
          </cell>
          <cell r="B489">
            <v>1485</v>
          </cell>
          <cell r="D489">
            <v>0</v>
          </cell>
          <cell r="F489">
            <v>0</v>
          </cell>
          <cell r="J489">
            <v>0</v>
          </cell>
          <cell r="L489">
            <v>0</v>
          </cell>
          <cell r="M489">
            <v>0</v>
          </cell>
          <cell r="N489">
            <v>0</v>
          </cell>
          <cell r="O489">
            <v>0</v>
          </cell>
          <cell r="S489">
            <v>0</v>
          </cell>
          <cell r="T489">
            <v>0</v>
          </cell>
        </row>
        <row r="490">
          <cell r="A490">
            <v>0</v>
          </cell>
          <cell r="B490">
            <v>1486</v>
          </cell>
          <cell r="D490">
            <v>0</v>
          </cell>
          <cell r="F490">
            <v>0</v>
          </cell>
          <cell r="J490">
            <v>0</v>
          </cell>
          <cell r="L490">
            <v>0</v>
          </cell>
          <cell r="M490">
            <v>0</v>
          </cell>
          <cell r="N490">
            <v>0</v>
          </cell>
          <cell r="O490">
            <v>0</v>
          </cell>
          <cell r="S490">
            <v>0</v>
          </cell>
          <cell r="T490">
            <v>0</v>
          </cell>
        </row>
        <row r="491">
          <cell r="A491">
            <v>0</v>
          </cell>
          <cell r="B491">
            <v>1487</v>
          </cell>
          <cell r="D491">
            <v>0</v>
          </cell>
          <cell r="F491">
            <v>0</v>
          </cell>
          <cell r="J491">
            <v>0</v>
          </cell>
          <cell r="L491">
            <v>0</v>
          </cell>
          <cell r="M491">
            <v>0</v>
          </cell>
          <cell r="N491">
            <v>0</v>
          </cell>
          <cell r="O491">
            <v>0</v>
          </cell>
          <cell r="S491">
            <v>0</v>
          </cell>
          <cell r="T491">
            <v>0</v>
          </cell>
        </row>
        <row r="492">
          <cell r="A492">
            <v>0</v>
          </cell>
          <cell r="B492">
            <v>1488</v>
          </cell>
          <cell r="D492">
            <v>0</v>
          </cell>
          <cell r="F492">
            <v>0</v>
          </cell>
          <cell r="J492">
            <v>0</v>
          </cell>
          <cell r="L492">
            <v>0</v>
          </cell>
          <cell r="M492">
            <v>0</v>
          </cell>
          <cell r="N492">
            <v>0</v>
          </cell>
          <cell r="O492">
            <v>0</v>
          </cell>
          <cell r="S492">
            <v>0</v>
          </cell>
          <cell r="T492">
            <v>0</v>
          </cell>
        </row>
        <row r="493">
          <cell r="A493">
            <v>0</v>
          </cell>
          <cell r="B493">
            <v>1489</v>
          </cell>
          <cell r="D493">
            <v>0</v>
          </cell>
          <cell r="F493">
            <v>0</v>
          </cell>
          <cell r="J493">
            <v>0</v>
          </cell>
          <cell r="L493">
            <v>0</v>
          </cell>
          <cell r="M493">
            <v>0</v>
          </cell>
          <cell r="N493">
            <v>0</v>
          </cell>
          <cell r="O493">
            <v>0</v>
          </cell>
          <cell r="S493">
            <v>0</v>
          </cell>
          <cell r="T493">
            <v>0</v>
          </cell>
        </row>
        <row r="494">
          <cell r="A494">
            <v>0</v>
          </cell>
          <cell r="B494">
            <v>1490</v>
          </cell>
          <cell r="D494">
            <v>0</v>
          </cell>
          <cell r="F494">
            <v>0</v>
          </cell>
          <cell r="J494">
            <v>0</v>
          </cell>
          <cell r="L494">
            <v>0</v>
          </cell>
          <cell r="M494">
            <v>0</v>
          </cell>
          <cell r="N494">
            <v>0</v>
          </cell>
          <cell r="O494">
            <v>0</v>
          </cell>
          <cell r="S494">
            <v>0</v>
          </cell>
          <cell r="T494">
            <v>0</v>
          </cell>
        </row>
        <row r="495">
          <cell r="A495">
            <v>0</v>
          </cell>
          <cell r="B495">
            <v>1491</v>
          </cell>
          <cell r="D495">
            <v>0</v>
          </cell>
          <cell r="F495">
            <v>0</v>
          </cell>
          <cell r="J495">
            <v>0</v>
          </cell>
          <cell r="L495">
            <v>0</v>
          </cell>
          <cell r="M495">
            <v>0</v>
          </cell>
          <cell r="N495">
            <v>0</v>
          </cell>
          <cell r="O495">
            <v>0</v>
          </cell>
          <cell r="S495">
            <v>0</v>
          </cell>
          <cell r="T495">
            <v>0</v>
          </cell>
        </row>
        <row r="496">
          <cell r="A496">
            <v>0</v>
          </cell>
          <cell r="B496">
            <v>1492</v>
          </cell>
          <cell r="D496">
            <v>0</v>
          </cell>
          <cell r="F496">
            <v>0</v>
          </cell>
          <cell r="J496">
            <v>0</v>
          </cell>
          <cell r="L496">
            <v>0</v>
          </cell>
          <cell r="M496">
            <v>0</v>
          </cell>
          <cell r="N496">
            <v>0</v>
          </cell>
          <cell r="O496">
            <v>0</v>
          </cell>
          <cell r="S496">
            <v>0</v>
          </cell>
          <cell r="T496">
            <v>0</v>
          </cell>
        </row>
        <row r="497">
          <cell r="A497">
            <v>0</v>
          </cell>
          <cell r="B497">
            <v>1493</v>
          </cell>
          <cell r="D497">
            <v>0</v>
          </cell>
          <cell r="F497">
            <v>0</v>
          </cell>
          <cell r="J497">
            <v>0</v>
          </cell>
          <cell r="L497">
            <v>0</v>
          </cell>
          <cell r="M497">
            <v>0</v>
          </cell>
          <cell r="N497">
            <v>0</v>
          </cell>
          <cell r="O497">
            <v>0</v>
          </cell>
          <cell r="S497">
            <v>0</v>
          </cell>
          <cell r="T497">
            <v>0</v>
          </cell>
        </row>
        <row r="498">
          <cell r="A498">
            <v>0</v>
          </cell>
          <cell r="B498">
            <v>1494</v>
          </cell>
          <cell r="D498">
            <v>0</v>
          </cell>
          <cell r="F498">
            <v>0</v>
          </cell>
          <cell r="J498">
            <v>0</v>
          </cell>
          <cell r="L498">
            <v>0</v>
          </cell>
          <cell r="M498">
            <v>0</v>
          </cell>
          <cell r="N498">
            <v>0</v>
          </cell>
          <cell r="O498">
            <v>0</v>
          </cell>
          <cell r="S498">
            <v>0</v>
          </cell>
          <cell r="T498">
            <v>0</v>
          </cell>
        </row>
        <row r="499">
          <cell r="A499">
            <v>0</v>
          </cell>
          <cell r="B499">
            <v>1495</v>
          </cell>
          <cell r="D499">
            <v>0</v>
          </cell>
          <cell r="F499">
            <v>0</v>
          </cell>
          <cell r="J499">
            <v>0</v>
          </cell>
          <cell r="L499">
            <v>0</v>
          </cell>
          <cell r="M499">
            <v>0</v>
          </cell>
          <cell r="N499">
            <v>0</v>
          </cell>
          <cell r="O499">
            <v>0</v>
          </cell>
          <cell r="S499">
            <v>0</v>
          </cell>
          <cell r="T499">
            <v>0</v>
          </cell>
        </row>
        <row r="500">
          <cell r="A500">
            <v>0</v>
          </cell>
          <cell r="B500">
            <v>1496</v>
          </cell>
          <cell r="D500">
            <v>0</v>
          </cell>
          <cell r="F500">
            <v>0</v>
          </cell>
          <cell r="J500">
            <v>0</v>
          </cell>
          <cell r="L500">
            <v>0</v>
          </cell>
          <cell r="M500">
            <v>0</v>
          </cell>
          <cell r="N500">
            <v>0</v>
          </cell>
          <cell r="O500">
            <v>0</v>
          </cell>
          <cell r="S500">
            <v>0</v>
          </cell>
          <cell r="T500">
            <v>0</v>
          </cell>
        </row>
        <row r="501">
          <cell r="A501">
            <v>0</v>
          </cell>
          <cell r="B501">
            <v>1497</v>
          </cell>
          <cell r="D501">
            <v>0</v>
          </cell>
          <cell r="F501">
            <v>0</v>
          </cell>
          <cell r="J501">
            <v>0</v>
          </cell>
          <cell r="L501">
            <v>0</v>
          </cell>
          <cell r="M501">
            <v>0</v>
          </cell>
          <cell r="N501">
            <v>0</v>
          </cell>
          <cell r="O501">
            <v>0</v>
          </cell>
          <cell r="S501">
            <v>0</v>
          </cell>
          <cell r="T501">
            <v>0</v>
          </cell>
        </row>
        <row r="502">
          <cell r="A502">
            <v>0</v>
          </cell>
          <cell r="B502">
            <v>1498</v>
          </cell>
          <cell r="D502">
            <v>0</v>
          </cell>
          <cell r="F502">
            <v>0</v>
          </cell>
          <cell r="J502">
            <v>0</v>
          </cell>
          <cell r="L502">
            <v>0</v>
          </cell>
          <cell r="M502">
            <v>0</v>
          </cell>
          <cell r="N502">
            <v>0</v>
          </cell>
          <cell r="O502">
            <v>0</v>
          </cell>
          <cell r="S502">
            <v>0</v>
          </cell>
          <cell r="T502">
            <v>0</v>
          </cell>
        </row>
        <row r="503">
          <cell r="A503">
            <v>0</v>
          </cell>
          <cell r="B503">
            <v>1499</v>
          </cell>
          <cell r="D503">
            <v>0</v>
          </cell>
          <cell r="F503">
            <v>0</v>
          </cell>
          <cell r="J503">
            <v>0</v>
          </cell>
          <cell r="L503">
            <v>0</v>
          </cell>
          <cell r="M503">
            <v>0</v>
          </cell>
          <cell r="N503">
            <v>0</v>
          </cell>
          <cell r="O503">
            <v>0</v>
          </cell>
          <cell r="S503">
            <v>0</v>
          </cell>
          <cell r="T503">
            <v>0</v>
          </cell>
        </row>
        <row r="504">
          <cell r="A504">
            <v>0</v>
          </cell>
          <cell r="B504">
            <v>1500</v>
          </cell>
          <cell r="D504">
            <v>0</v>
          </cell>
          <cell r="F504">
            <v>0</v>
          </cell>
          <cell r="J504">
            <v>0</v>
          </cell>
          <cell r="L504">
            <v>0</v>
          </cell>
          <cell r="M504">
            <v>0</v>
          </cell>
          <cell r="N504">
            <v>0</v>
          </cell>
          <cell r="O504">
            <v>0</v>
          </cell>
          <cell r="S504">
            <v>0</v>
          </cell>
          <cell r="T504">
            <v>0</v>
          </cell>
        </row>
        <row r="505">
          <cell r="A505">
            <v>0</v>
          </cell>
          <cell r="B505">
            <v>1501</v>
          </cell>
          <cell r="D505">
            <v>0</v>
          </cell>
          <cell r="F505">
            <v>0</v>
          </cell>
          <cell r="J505">
            <v>0</v>
          </cell>
          <cell r="L505">
            <v>0</v>
          </cell>
          <cell r="M505">
            <v>0</v>
          </cell>
          <cell r="N505">
            <v>0</v>
          </cell>
          <cell r="O505">
            <v>0</v>
          </cell>
          <cell r="S505">
            <v>0</v>
          </cell>
          <cell r="T505">
            <v>0</v>
          </cell>
        </row>
        <row r="506">
          <cell r="A506">
            <v>0</v>
          </cell>
          <cell r="B506">
            <v>1502</v>
          </cell>
          <cell r="D506">
            <v>0</v>
          </cell>
          <cell r="F506">
            <v>0</v>
          </cell>
          <cell r="J506">
            <v>0</v>
          </cell>
          <cell r="L506">
            <v>0</v>
          </cell>
          <cell r="M506">
            <v>0</v>
          </cell>
          <cell r="N506">
            <v>0</v>
          </cell>
          <cell r="O506">
            <v>0</v>
          </cell>
          <cell r="S506">
            <v>0</v>
          </cell>
          <cell r="T506">
            <v>0</v>
          </cell>
        </row>
        <row r="507">
          <cell r="A507">
            <v>0</v>
          </cell>
          <cell r="B507">
            <v>1503</v>
          </cell>
          <cell r="D507">
            <v>0</v>
          </cell>
          <cell r="F507">
            <v>0</v>
          </cell>
          <cell r="J507">
            <v>0</v>
          </cell>
          <cell r="L507">
            <v>0</v>
          </cell>
          <cell r="M507">
            <v>0</v>
          </cell>
          <cell r="N507">
            <v>0</v>
          </cell>
          <cell r="O507">
            <v>0</v>
          </cell>
          <cell r="S507">
            <v>0</v>
          </cell>
          <cell r="T507">
            <v>0</v>
          </cell>
        </row>
        <row r="508">
          <cell r="A508">
            <v>0</v>
          </cell>
          <cell r="B508">
            <v>1504</v>
          </cell>
          <cell r="D508">
            <v>0</v>
          </cell>
          <cell r="F508">
            <v>0</v>
          </cell>
          <cell r="J508">
            <v>0</v>
          </cell>
          <cell r="L508">
            <v>0</v>
          </cell>
          <cell r="M508">
            <v>0</v>
          </cell>
          <cell r="N508">
            <v>0</v>
          </cell>
          <cell r="O508">
            <v>0</v>
          </cell>
          <cell r="S508">
            <v>0</v>
          </cell>
          <cell r="T508">
            <v>0</v>
          </cell>
        </row>
        <row r="509">
          <cell r="A509">
            <v>0</v>
          </cell>
          <cell r="B509">
            <v>1505</v>
          </cell>
          <cell r="D509">
            <v>0</v>
          </cell>
          <cell r="F509">
            <v>0</v>
          </cell>
          <cell r="J509">
            <v>0</v>
          </cell>
          <cell r="L509">
            <v>0</v>
          </cell>
          <cell r="M509">
            <v>0</v>
          </cell>
          <cell r="N509">
            <v>0</v>
          </cell>
          <cell r="O509">
            <v>0</v>
          </cell>
          <cell r="S509">
            <v>0</v>
          </cell>
          <cell r="T509">
            <v>0</v>
          </cell>
        </row>
        <row r="510">
          <cell r="A510">
            <v>0</v>
          </cell>
          <cell r="B510">
            <v>1506</v>
          </cell>
          <cell r="D510">
            <v>0</v>
          </cell>
          <cell r="F510">
            <v>0</v>
          </cell>
          <cell r="J510">
            <v>0</v>
          </cell>
          <cell r="L510">
            <v>0</v>
          </cell>
          <cell r="M510">
            <v>0</v>
          </cell>
          <cell r="N510">
            <v>0</v>
          </cell>
          <cell r="O510">
            <v>0</v>
          </cell>
          <cell r="S510">
            <v>0</v>
          </cell>
          <cell r="T510">
            <v>0</v>
          </cell>
        </row>
        <row r="511">
          <cell r="A511">
            <v>0</v>
          </cell>
          <cell r="B511">
            <v>1507</v>
          </cell>
          <cell r="D511">
            <v>0</v>
          </cell>
          <cell r="F511">
            <v>0</v>
          </cell>
          <cell r="J511">
            <v>0</v>
          </cell>
          <cell r="L511">
            <v>0</v>
          </cell>
          <cell r="M511">
            <v>0</v>
          </cell>
          <cell r="N511">
            <v>0</v>
          </cell>
          <cell r="O511">
            <v>0</v>
          </cell>
          <cell r="S511">
            <v>0</v>
          </cell>
          <cell r="T511">
            <v>0</v>
          </cell>
        </row>
        <row r="512">
          <cell r="A512">
            <v>0</v>
          </cell>
          <cell r="B512">
            <v>1508</v>
          </cell>
          <cell r="D512">
            <v>0</v>
          </cell>
          <cell r="F512">
            <v>0</v>
          </cell>
          <cell r="J512">
            <v>0</v>
          </cell>
          <cell r="L512">
            <v>0</v>
          </cell>
          <cell r="M512">
            <v>0</v>
          </cell>
          <cell r="N512">
            <v>0</v>
          </cell>
          <cell r="O512">
            <v>0</v>
          </cell>
          <cell r="S512">
            <v>0</v>
          </cell>
          <cell r="T512">
            <v>0</v>
          </cell>
        </row>
        <row r="513">
          <cell r="A513">
            <v>0</v>
          </cell>
          <cell r="B513">
            <v>1509</v>
          </cell>
          <cell r="D513">
            <v>0</v>
          </cell>
          <cell r="F513">
            <v>0</v>
          </cell>
          <cell r="J513">
            <v>0</v>
          </cell>
          <cell r="L513">
            <v>0</v>
          </cell>
          <cell r="M513">
            <v>0</v>
          </cell>
          <cell r="N513">
            <v>0</v>
          </cell>
          <cell r="O513">
            <v>0</v>
          </cell>
          <cell r="S513">
            <v>0</v>
          </cell>
          <cell r="T513">
            <v>0</v>
          </cell>
        </row>
        <row r="514">
          <cell r="A514">
            <v>0</v>
          </cell>
          <cell r="B514">
            <v>1510</v>
          </cell>
          <cell r="D514">
            <v>0</v>
          </cell>
          <cell r="F514">
            <v>0</v>
          </cell>
          <cell r="J514">
            <v>0</v>
          </cell>
          <cell r="L514">
            <v>0</v>
          </cell>
          <cell r="M514">
            <v>0</v>
          </cell>
          <cell r="N514">
            <v>0</v>
          </cell>
          <cell r="O514">
            <v>0</v>
          </cell>
          <cell r="S514">
            <v>0</v>
          </cell>
          <cell r="T514">
            <v>0</v>
          </cell>
        </row>
        <row r="515">
          <cell r="A515">
            <v>0</v>
          </cell>
          <cell r="B515">
            <v>1511</v>
          </cell>
          <cell r="D515">
            <v>0</v>
          </cell>
          <cell r="F515">
            <v>0</v>
          </cell>
          <cell r="J515">
            <v>0</v>
          </cell>
          <cell r="L515">
            <v>0</v>
          </cell>
          <cell r="M515">
            <v>0</v>
          </cell>
          <cell r="N515">
            <v>0</v>
          </cell>
          <cell r="O515">
            <v>0</v>
          </cell>
          <cell r="S515">
            <v>0</v>
          </cell>
          <cell r="T515">
            <v>0</v>
          </cell>
        </row>
        <row r="516">
          <cell r="A516">
            <v>0</v>
          </cell>
          <cell r="B516">
            <v>1512</v>
          </cell>
          <cell r="D516">
            <v>0</v>
          </cell>
          <cell r="F516">
            <v>0</v>
          </cell>
          <cell r="J516">
            <v>0</v>
          </cell>
          <cell r="L516">
            <v>0</v>
          </cell>
          <cell r="M516">
            <v>0</v>
          </cell>
          <cell r="N516">
            <v>0</v>
          </cell>
          <cell r="O516">
            <v>0</v>
          </cell>
          <cell r="S516">
            <v>0</v>
          </cell>
          <cell r="T516">
            <v>0</v>
          </cell>
        </row>
        <row r="517">
          <cell r="A517">
            <v>0</v>
          </cell>
          <cell r="B517">
            <v>1513</v>
          </cell>
          <cell r="D517">
            <v>0</v>
          </cell>
          <cell r="F517">
            <v>0</v>
          </cell>
          <cell r="J517">
            <v>0</v>
          </cell>
          <cell r="L517">
            <v>0</v>
          </cell>
          <cell r="M517">
            <v>0</v>
          </cell>
          <cell r="N517">
            <v>0</v>
          </cell>
          <cell r="O517">
            <v>0</v>
          </cell>
          <cell r="S517">
            <v>0</v>
          </cell>
          <cell r="T517">
            <v>0</v>
          </cell>
        </row>
        <row r="518">
          <cell r="A518">
            <v>0</v>
          </cell>
          <cell r="B518">
            <v>1514</v>
          </cell>
          <cell r="D518">
            <v>0</v>
          </cell>
          <cell r="F518">
            <v>0</v>
          </cell>
          <cell r="J518">
            <v>0</v>
          </cell>
          <cell r="L518">
            <v>0</v>
          </cell>
          <cell r="M518">
            <v>0</v>
          </cell>
          <cell r="N518">
            <v>0</v>
          </cell>
          <cell r="O518">
            <v>0</v>
          </cell>
          <cell r="S518">
            <v>0</v>
          </cell>
          <cell r="T518">
            <v>0</v>
          </cell>
        </row>
        <row r="519">
          <cell r="A519">
            <v>0</v>
          </cell>
          <cell r="B519">
            <v>1515</v>
          </cell>
          <cell r="D519">
            <v>0</v>
          </cell>
          <cell r="F519">
            <v>0</v>
          </cell>
          <cell r="J519">
            <v>0</v>
          </cell>
          <cell r="L519">
            <v>0</v>
          </cell>
          <cell r="M519">
            <v>0</v>
          </cell>
          <cell r="N519">
            <v>0</v>
          </cell>
          <cell r="O519">
            <v>0</v>
          </cell>
          <cell r="S519">
            <v>0</v>
          </cell>
          <cell r="T519">
            <v>0</v>
          </cell>
        </row>
        <row r="520">
          <cell r="A520">
            <v>0</v>
          </cell>
          <cell r="B520">
            <v>1516</v>
          </cell>
          <cell r="D520">
            <v>0</v>
          </cell>
          <cell r="F520">
            <v>0</v>
          </cell>
          <cell r="J520">
            <v>0</v>
          </cell>
          <cell r="L520">
            <v>0</v>
          </cell>
          <cell r="M520">
            <v>0</v>
          </cell>
          <cell r="N520">
            <v>0</v>
          </cell>
          <cell r="O520">
            <v>0</v>
          </cell>
          <cell r="S520">
            <v>0</v>
          </cell>
          <cell r="T520">
            <v>0</v>
          </cell>
        </row>
        <row r="521">
          <cell r="A521">
            <v>0</v>
          </cell>
          <cell r="B521">
            <v>1517</v>
          </cell>
          <cell r="D521">
            <v>0</v>
          </cell>
          <cell r="F521">
            <v>0</v>
          </cell>
          <cell r="J521">
            <v>0</v>
          </cell>
          <cell r="L521">
            <v>0</v>
          </cell>
          <cell r="M521">
            <v>0</v>
          </cell>
          <cell r="N521">
            <v>0</v>
          </cell>
          <cell r="O521">
            <v>0</v>
          </cell>
          <cell r="S521">
            <v>0</v>
          </cell>
          <cell r="T521">
            <v>0</v>
          </cell>
        </row>
        <row r="522">
          <cell r="A522">
            <v>0</v>
          </cell>
          <cell r="B522">
            <v>1518</v>
          </cell>
          <cell r="D522">
            <v>0</v>
          </cell>
          <cell r="F522">
            <v>0</v>
          </cell>
          <cell r="J522">
            <v>0</v>
          </cell>
          <cell r="L522">
            <v>0</v>
          </cell>
          <cell r="M522">
            <v>0</v>
          </cell>
          <cell r="N522">
            <v>0</v>
          </cell>
          <cell r="O522">
            <v>0</v>
          </cell>
          <cell r="S522">
            <v>0</v>
          </cell>
          <cell r="T522">
            <v>0</v>
          </cell>
        </row>
        <row r="523">
          <cell r="A523">
            <v>0</v>
          </cell>
          <cell r="B523">
            <v>1519</v>
          </cell>
          <cell r="D523">
            <v>0</v>
          </cell>
          <cell r="F523">
            <v>0</v>
          </cell>
          <cell r="J523">
            <v>0</v>
          </cell>
          <cell r="L523">
            <v>0</v>
          </cell>
          <cell r="M523">
            <v>0</v>
          </cell>
          <cell r="N523">
            <v>0</v>
          </cell>
          <cell r="O523">
            <v>0</v>
          </cell>
          <cell r="S523">
            <v>0</v>
          </cell>
          <cell r="T523">
            <v>0</v>
          </cell>
        </row>
        <row r="524">
          <cell r="A524">
            <v>0</v>
          </cell>
          <cell r="B524">
            <v>1520</v>
          </cell>
          <cell r="D524">
            <v>0</v>
          </cell>
          <cell r="F524">
            <v>0</v>
          </cell>
          <cell r="J524">
            <v>0</v>
          </cell>
          <cell r="L524">
            <v>0</v>
          </cell>
          <cell r="M524">
            <v>0</v>
          </cell>
          <cell r="N524">
            <v>0</v>
          </cell>
          <cell r="O524">
            <v>0</v>
          </cell>
          <cell r="S524">
            <v>0</v>
          </cell>
          <cell r="T524">
            <v>0</v>
          </cell>
        </row>
        <row r="525">
          <cell r="A525">
            <v>0</v>
          </cell>
          <cell r="B525">
            <v>1521</v>
          </cell>
          <cell r="D525">
            <v>0</v>
          </cell>
          <cell r="F525">
            <v>0</v>
          </cell>
          <cell r="J525">
            <v>0</v>
          </cell>
          <cell r="L525">
            <v>0</v>
          </cell>
          <cell r="M525">
            <v>0</v>
          </cell>
          <cell r="N525">
            <v>0</v>
          </cell>
          <cell r="O525">
            <v>0</v>
          </cell>
          <cell r="S525">
            <v>0</v>
          </cell>
          <cell r="T525">
            <v>0</v>
          </cell>
        </row>
        <row r="526">
          <cell r="A526">
            <v>0</v>
          </cell>
          <cell r="B526">
            <v>1522</v>
          </cell>
          <cell r="D526">
            <v>0</v>
          </cell>
          <cell r="F526">
            <v>0</v>
          </cell>
          <cell r="J526">
            <v>0</v>
          </cell>
          <cell r="L526">
            <v>0</v>
          </cell>
          <cell r="M526">
            <v>0</v>
          </cell>
          <cell r="N526">
            <v>0</v>
          </cell>
          <cell r="O526">
            <v>0</v>
          </cell>
          <cell r="S526">
            <v>0</v>
          </cell>
          <cell r="T526">
            <v>0</v>
          </cell>
        </row>
        <row r="527">
          <cell r="A527">
            <v>0</v>
          </cell>
          <cell r="B527">
            <v>1523</v>
          </cell>
          <cell r="D527">
            <v>0</v>
          </cell>
          <cell r="F527">
            <v>0</v>
          </cell>
          <cell r="J527">
            <v>0</v>
          </cell>
          <cell r="L527">
            <v>0</v>
          </cell>
          <cell r="M527">
            <v>0</v>
          </cell>
          <cell r="N527">
            <v>0</v>
          </cell>
          <cell r="O527">
            <v>0</v>
          </cell>
          <cell r="S527">
            <v>0</v>
          </cell>
          <cell r="T527">
            <v>0</v>
          </cell>
        </row>
        <row r="528">
          <cell r="A528">
            <v>0</v>
          </cell>
          <cell r="B528">
            <v>1524</v>
          </cell>
          <cell r="D528">
            <v>0</v>
          </cell>
          <cell r="F528">
            <v>0</v>
          </cell>
          <cell r="J528">
            <v>0</v>
          </cell>
          <cell r="L528">
            <v>0</v>
          </cell>
          <cell r="M528">
            <v>0</v>
          </cell>
          <cell r="N528">
            <v>0</v>
          </cell>
          <cell r="O528">
            <v>0</v>
          </cell>
          <cell r="S528">
            <v>0</v>
          </cell>
          <cell r="T528">
            <v>0</v>
          </cell>
        </row>
        <row r="529">
          <cell r="A529">
            <v>0</v>
          </cell>
          <cell r="B529">
            <v>1525</v>
          </cell>
          <cell r="D529">
            <v>0</v>
          </cell>
          <cell r="F529">
            <v>0</v>
          </cell>
          <cell r="J529">
            <v>0</v>
          </cell>
          <cell r="L529">
            <v>0</v>
          </cell>
          <cell r="M529">
            <v>0</v>
          </cell>
          <cell r="N529">
            <v>0</v>
          </cell>
          <cell r="O529">
            <v>0</v>
          </cell>
          <cell r="S529">
            <v>0</v>
          </cell>
          <cell r="T529">
            <v>0</v>
          </cell>
        </row>
        <row r="530">
          <cell r="A530">
            <v>0</v>
          </cell>
          <cell r="B530">
            <v>1526</v>
          </cell>
          <cell r="D530">
            <v>0</v>
          </cell>
          <cell r="F530">
            <v>0</v>
          </cell>
          <cell r="J530">
            <v>0</v>
          </cell>
          <cell r="L530">
            <v>0</v>
          </cell>
          <cell r="M530">
            <v>0</v>
          </cell>
          <cell r="N530">
            <v>0</v>
          </cell>
          <cell r="O530">
            <v>0</v>
          </cell>
          <cell r="S530">
            <v>0</v>
          </cell>
          <cell r="T530">
            <v>0</v>
          </cell>
        </row>
        <row r="531">
          <cell r="A531">
            <v>0</v>
          </cell>
          <cell r="B531">
            <v>1527</v>
          </cell>
          <cell r="D531">
            <v>0</v>
          </cell>
          <cell r="F531">
            <v>0</v>
          </cell>
          <cell r="J531">
            <v>0</v>
          </cell>
          <cell r="L531">
            <v>0</v>
          </cell>
          <cell r="M531">
            <v>0</v>
          </cell>
          <cell r="N531">
            <v>0</v>
          </cell>
          <cell r="O531">
            <v>0</v>
          </cell>
          <cell r="S531">
            <v>0</v>
          </cell>
          <cell r="T531">
            <v>0</v>
          </cell>
        </row>
        <row r="532">
          <cell r="A532">
            <v>0</v>
          </cell>
          <cell r="B532">
            <v>1528</v>
          </cell>
          <cell r="D532">
            <v>0</v>
          </cell>
          <cell r="F532">
            <v>0</v>
          </cell>
          <cell r="J532">
            <v>0</v>
          </cell>
          <cell r="L532">
            <v>0</v>
          </cell>
          <cell r="M532">
            <v>0</v>
          </cell>
          <cell r="N532">
            <v>0</v>
          </cell>
          <cell r="O532">
            <v>0</v>
          </cell>
          <cell r="S532">
            <v>0</v>
          </cell>
          <cell r="T532">
            <v>0</v>
          </cell>
        </row>
        <row r="533">
          <cell r="A533">
            <v>0</v>
          </cell>
          <cell r="B533">
            <v>1529</v>
          </cell>
          <cell r="D533">
            <v>0</v>
          </cell>
          <cell r="F533">
            <v>0</v>
          </cell>
          <cell r="J533">
            <v>0</v>
          </cell>
          <cell r="L533">
            <v>0</v>
          </cell>
          <cell r="M533">
            <v>0</v>
          </cell>
          <cell r="N533">
            <v>0</v>
          </cell>
          <cell r="O533">
            <v>0</v>
          </cell>
          <cell r="S533">
            <v>0</v>
          </cell>
          <cell r="T533">
            <v>0</v>
          </cell>
        </row>
        <row r="534">
          <cell r="A534">
            <v>0</v>
          </cell>
          <cell r="B534">
            <v>1530</v>
          </cell>
          <cell r="D534">
            <v>0</v>
          </cell>
          <cell r="F534">
            <v>0</v>
          </cell>
          <cell r="J534">
            <v>0</v>
          </cell>
          <cell r="L534">
            <v>0</v>
          </cell>
          <cell r="M534">
            <v>0</v>
          </cell>
          <cell r="N534">
            <v>0</v>
          </cell>
          <cell r="O534">
            <v>0</v>
          </cell>
          <cell r="S534">
            <v>0</v>
          </cell>
          <cell r="T534">
            <v>0</v>
          </cell>
        </row>
        <row r="535">
          <cell r="A535">
            <v>0</v>
          </cell>
          <cell r="B535">
            <v>1531</v>
          </cell>
          <cell r="D535">
            <v>0</v>
          </cell>
          <cell r="F535">
            <v>0</v>
          </cell>
          <cell r="J535">
            <v>0</v>
          </cell>
          <cell r="L535">
            <v>0</v>
          </cell>
          <cell r="M535">
            <v>0</v>
          </cell>
          <cell r="N535">
            <v>0</v>
          </cell>
          <cell r="O535">
            <v>0</v>
          </cell>
          <cell r="S535">
            <v>0</v>
          </cell>
          <cell r="T535">
            <v>0</v>
          </cell>
        </row>
        <row r="536">
          <cell r="A536">
            <v>0</v>
          </cell>
          <cell r="B536">
            <v>1532</v>
          </cell>
          <cell r="D536">
            <v>0</v>
          </cell>
          <cell r="F536">
            <v>0</v>
          </cell>
          <cell r="J536">
            <v>0</v>
          </cell>
          <cell r="L536">
            <v>0</v>
          </cell>
          <cell r="M536">
            <v>0</v>
          </cell>
          <cell r="N536">
            <v>0</v>
          </cell>
          <cell r="O536">
            <v>0</v>
          </cell>
          <cell r="S536">
            <v>0</v>
          </cell>
          <cell r="T536">
            <v>0</v>
          </cell>
        </row>
        <row r="537">
          <cell r="A537">
            <v>0</v>
          </cell>
          <cell r="B537">
            <v>1533</v>
          </cell>
          <cell r="D537">
            <v>0</v>
          </cell>
          <cell r="F537">
            <v>0</v>
          </cell>
          <cell r="J537">
            <v>0</v>
          </cell>
          <cell r="L537">
            <v>0</v>
          </cell>
          <cell r="M537">
            <v>0</v>
          </cell>
          <cell r="N537">
            <v>0</v>
          </cell>
          <cell r="O537">
            <v>0</v>
          </cell>
          <cell r="S537">
            <v>0</v>
          </cell>
          <cell r="T537">
            <v>0</v>
          </cell>
        </row>
        <row r="538">
          <cell r="A538">
            <v>0</v>
          </cell>
          <cell r="B538">
            <v>1534</v>
          </cell>
          <cell r="D538">
            <v>0</v>
          </cell>
          <cell r="F538">
            <v>0</v>
          </cell>
          <cell r="J538">
            <v>0</v>
          </cell>
          <cell r="L538">
            <v>0</v>
          </cell>
          <cell r="M538">
            <v>0</v>
          </cell>
          <cell r="N538">
            <v>0</v>
          </cell>
          <cell r="O538">
            <v>0</v>
          </cell>
          <cell r="S538">
            <v>0</v>
          </cell>
          <cell r="T538">
            <v>0</v>
          </cell>
        </row>
        <row r="539">
          <cell r="A539">
            <v>0</v>
          </cell>
          <cell r="B539">
            <v>1535</v>
          </cell>
          <cell r="D539">
            <v>0</v>
          </cell>
          <cell r="F539">
            <v>0</v>
          </cell>
          <cell r="J539">
            <v>0</v>
          </cell>
          <cell r="L539">
            <v>0</v>
          </cell>
          <cell r="M539">
            <v>0</v>
          </cell>
          <cell r="N539">
            <v>0</v>
          </cell>
          <cell r="O539">
            <v>0</v>
          </cell>
          <cell r="S539">
            <v>0</v>
          </cell>
          <cell r="T539">
            <v>0</v>
          </cell>
        </row>
        <row r="540">
          <cell r="A540">
            <v>0</v>
          </cell>
          <cell r="B540">
            <v>1536</v>
          </cell>
          <cell r="D540">
            <v>0</v>
          </cell>
          <cell r="F540">
            <v>0</v>
          </cell>
          <cell r="J540">
            <v>0</v>
          </cell>
          <cell r="L540">
            <v>0</v>
          </cell>
          <cell r="M540">
            <v>0</v>
          </cell>
          <cell r="N540">
            <v>0</v>
          </cell>
          <cell r="O540">
            <v>0</v>
          </cell>
          <cell r="S540">
            <v>0</v>
          </cell>
          <cell r="T540">
            <v>0</v>
          </cell>
        </row>
        <row r="541">
          <cell r="A541">
            <v>0</v>
          </cell>
          <cell r="B541">
            <v>1537</v>
          </cell>
          <cell r="D541">
            <v>0</v>
          </cell>
          <cell r="F541">
            <v>0</v>
          </cell>
          <cell r="J541">
            <v>0</v>
          </cell>
          <cell r="L541">
            <v>0</v>
          </cell>
          <cell r="M541">
            <v>0</v>
          </cell>
          <cell r="N541">
            <v>0</v>
          </cell>
          <cell r="O541">
            <v>0</v>
          </cell>
          <cell r="S541">
            <v>0</v>
          </cell>
          <cell r="T541">
            <v>0</v>
          </cell>
        </row>
        <row r="542">
          <cell r="A542">
            <v>0</v>
          </cell>
          <cell r="B542">
            <v>1538</v>
          </cell>
          <cell r="D542">
            <v>0</v>
          </cell>
          <cell r="F542">
            <v>0</v>
          </cell>
          <cell r="J542">
            <v>0</v>
          </cell>
          <cell r="L542">
            <v>0</v>
          </cell>
          <cell r="M542">
            <v>0</v>
          </cell>
          <cell r="N542">
            <v>0</v>
          </cell>
          <cell r="O542">
            <v>0</v>
          </cell>
          <cell r="S542">
            <v>0</v>
          </cell>
          <cell r="T542">
            <v>0</v>
          </cell>
        </row>
        <row r="543">
          <cell r="A543">
            <v>0</v>
          </cell>
          <cell r="B543">
            <v>1539</v>
          </cell>
          <cell r="D543">
            <v>0</v>
          </cell>
          <cell r="F543">
            <v>0</v>
          </cell>
          <cell r="J543">
            <v>0</v>
          </cell>
          <cell r="L543">
            <v>0</v>
          </cell>
          <cell r="M543">
            <v>0</v>
          </cell>
          <cell r="N543">
            <v>0</v>
          </cell>
          <cell r="O543">
            <v>0</v>
          </cell>
          <cell r="S543">
            <v>0</v>
          </cell>
          <cell r="T543">
            <v>0</v>
          </cell>
        </row>
        <row r="544">
          <cell r="A544">
            <v>0</v>
          </cell>
          <cell r="B544">
            <v>1540</v>
          </cell>
          <cell r="D544">
            <v>0</v>
          </cell>
          <cell r="F544">
            <v>0</v>
          </cell>
          <cell r="J544">
            <v>0</v>
          </cell>
          <cell r="L544">
            <v>0</v>
          </cell>
          <cell r="M544">
            <v>0</v>
          </cell>
          <cell r="N544">
            <v>0</v>
          </cell>
          <cell r="O544">
            <v>0</v>
          </cell>
          <cell r="S544">
            <v>0</v>
          </cell>
          <cell r="T544">
            <v>0</v>
          </cell>
        </row>
        <row r="545">
          <cell r="A545">
            <v>0</v>
          </cell>
          <cell r="B545">
            <v>1541</v>
          </cell>
          <cell r="D545">
            <v>0</v>
          </cell>
          <cell r="F545">
            <v>0</v>
          </cell>
          <cell r="J545">
            <v>0</v>
          </cell>
          <cell r="L545">
            <v>0</v>
          </cell>
          <cell r="M545">
            <v>0</v>
          </cell>
          <cell r="N545">
            <v>0</v>
          </cell>
          <cell r="O545">
            <v>0</v>
          </cell>
          <cell r="S545">
            <v>0</v>
          </cell>
          <cell r="T545">
            <v>0</v>
          </cell>
        </row>
        <row r="546">
          <cell r="A546">
            <v>0</v>
          </cell>
          <cell r="B546">
            <v>1542</v>
          </cell>
          <cell r="D546">
            <v>0</v>
          </cell>
          <cell r="F546">
            <v>0</v>
          </cell>
          <cell r="J546">
            <v>0</v>
          </cell>
          <cell r="L546">
            <v>0</v>
          </cell>
          <cell r="M546">
            <v>0</v>
          </cell>
          <cell r="N546">
            <v>0</v>
          </cell>
          <cell r="O546">
            <v>0</v>
          </cell>
          <cell r="S546">
            <v>0</v>
          </cell>
          <cell r="T546">
            <v>0</v>
          </cell>
        </row>
        <row r="547">
          <cell r="A547">
            <v>0</v>
          </cell>
          <cell r="B547">
            <v>1543</v>
          </cell>
          <cell r="D547">
            <v>0</v>
          </cell>
          <cell r="F547">
            <v>0</v>
          </cell>
          <cell r="J547">
            <v>0</v>
          </cell>
          <cell r="L547">
            <v>0</v>
          </cell>
          <cell r="M547">
            <v>0</v>
          </cell>
          <cell r="N547">
            <v>0</v>
          </cell>
          <cell r="O547">
            <v>0</v>
          </cell>
          <cell r="S547">
            <v>0</v>
          </cell>
          <cell r="T547">
            <v>0</v>
          </cell>
        </row>
        <row r="548">
          <cell r="A548">
            <v>0</v>
          </cell>
          <cell r="B548">
            <v>1544</v>
          </cell>
          <cell r="D548">
            <v>0</v>
          </cell>
          <cell r="F548">
            <v>0</v>
          </cell>
          <cell r="J548">
            <v>0</v>
          </cell>
          <cell r="L548">
            <v>0</v>
          </cell>
          <cell r="M548">
            <v>0</v>
          </cell>
          <cell r="N548">
            <v>0</v>
          </cell>
          <cell r="O548">
            <v>0</v>
          </cell>
          <cell r="S548">
            <v>0</v>
          </cell>
          <cell r="T548">
            <v>0</v>
          </cell>
        </row>
        <row r="549">
          <cell r="A549">
            <v>0</v>
          </cell>
          <cell r="B549">
            <v>1545</v>
          </cell>
          <cell r="D549">
            <v>0</v>
          </cell>
          <cell r="F549">
            <v>0</v>
          </cell>
          <cell r="J549">
            <v>0</v>
          </cell>
          <cell r="L549">
            <v>0</v>
          </cell>
          <cell r="M549">
            <v>0</v>
          </cell>
          <cell r="N549">
            <v>0</v>
          </cell>
          <cell r="O549">
            <v>0</v>
          </cell>
          <cell r="S549">
            <v>0</v>
          </cell>
          <cell r="T549">
            <v>0</v>
          </cell>
        </row>
        <row r="550">
          <cell r="A550">
            <v>0</v>
          </cell>
          <cell r="B550">
            <v>1546</v>
          </cell>
          <cell r="D550">
            <v>0</v>
          </cell>
          <cell r="F550">
            <v>0</v>
          </cell>
          <cell r="J550">
            <v>0</v>
          </cell>
          <cell r="L550">
            <v>0</v>
          </cell>
          <cell r="M550">
            <v>0</v>
          </cell>
          <cell r="N550">
            <v>0</v>
          </cell>
          <cell r="O550">
            <v>0</v>
          </cell>
          <cell r="S550">
            <v>0</v>
          </cell>
          <cell r="T550">
            <v>0</v>
          </cell>
        </row>
        <row r="551">
          <cell r="A551">
            <v>0</v>
          </cell>
          <cell r="B551">
            <v>1547</v>
          </cell>
          <cell r="D551">
            <v>0</v>
          </cell>
          <cell r="F551">
            <v>0</v>
          </cell>
          <cell r="J551">
            <v>0</v>
          </cell>
          <cell r="L551">
            <v>0</v>
          </cell>
          <cell r="M551">
            <v>0</v>
          </cell>
          <cell r="N551">
            <v>0</v>
          </cell>
          <cell r="O551">
            <v>0</v>
          </cell>
          <cell r="S551">
            <v>0</v>
          </cell>
          <cell r="T551">
            <v>0</v>
          </cell>
        </row>
        <row r="552">
          <cell r="A552">
            <v>0</v>
          </cell>
          <cell r="B552">
            <v>1548</v>
          </cell>
          <cell r="D552">
            <v>0</v>
          </cell>
          <cell r="F552">
            <v>0</v>
          </cell>
          <cell r="J552">
            <v>0</v>
          </cell>
          <cell r="L552">
            <v>0</v>
          </cell>
          <cell r="M552">
            <v>0</v>
          </cell>
          <cell r="N552">
            <v>0</v>
          </cell>
          <cell r="O552">
            <v>0</v>
          </cell>
          <cell r="S552">
            <v>0</v>
          </cell>
          <cell r="T552">
            <v>0</v>
          </cell>
        </row>
        <row r="553">
          <cell r="A553">
            <v>0</v>
          </cell>
          <cell r="B553">
            <v>1549</v>
          </cell>
          <cell r="D553">
            <v>0</v>
          </cell>
          <cell r="F553">
            <v>0</v>
          </cell>
          <cell r="J553">
            <v>0</v>
          </cell>
          <cell r="L553">
            <v>0</v>
          </cell>
          <cell r="M553">
            <v>0</v>
          </cell>
          <cell r="N553">
            <v>0</v>
          </cell>
          <cell r="O553">
            <v>0</v>
          </cell>
          <cell r="S553">
            <v>0</v>
          </cell>
          <cell r="T553">
            <v>0</v>
          </cell>
        </row>
        <row r="554">
          <cell r="A554">
            <v>0</v>
          </cell>
          <cell r="B554">
            <v>1550</v>
          </cell>
          <cell r="D554">
            <v>0</v>
          </cell>
          <cell r="F554">
            <v>0</v>
          </cell>
          <cell r="J554">
            <v>0</v>
          </cell>
          <cell r="L554">
            <v>0</v>
          </cell>
          <cell r="M554">
            <v>0</v>
          </cell>
          <cell r="N554">
            <v>0</v>
          </cell>
          <cell r="O554">
            <v>0</v>
          </cell>
          <cell r="S554">
            <v>0</v>
          </cell>
          <cell r="T554">
            <v>0</v>
          </cell>
        </row>
        <row r="555">
          <cell r="A555">
            <v>0</v>
          </cell>
          <cell r="B555">
            <v>1551</v>
          </cell>
          <cell r="D555">
            <v>0</v>
          </cell>
          <cell r="F555">
            <v>0</v>
          </cell>
          <cell r="J555">
            <v>0</v>
          </cell>
          <cell r="L555">
            <v>0</v>
          </cell>
          <cell r="M555">
            <v>0</v>
          </cell>
          <cell r="N555">
            <v>0</v>
          </cell>
          <cell r="O555">
            <v>0</v>
          </cell>
          <cell r="S555">
            <v>0</v>
          </cell>
          <cell r="T555">
            <v>0</v>
          </cell>
        </row>
        <row r="556">
          <cell r="A556">
            <v>0</v>
          </cell>
          <cell r="B556">
            <v>1552</v>
          </cell>
          <cell r="D556">
            <v>0</v>
          </cell>
          <cell r="F556">
            <v>0</v>
          </cell>
          <cell r="J556">
            <v>0</v>
          </cell>
          <cell r="L556">
            <v>0</v>
          </cell>
          <cell r="M556">
            <v>0</v>
          </cell>
          <cell r="N556">
            <v>0</v>
          </cell>
          <cell r="O556">
            <v>0</v>
          </cell>
          <cell r="S556">
            <v>0</v>
          </cell>
          <cell r="T556">
            <v>0</v>
          </cell>
        </row>
        <row r="557">
          <cell r="A557">
            <v>0</v>
          </cell>
          <cell r="B557">
            <v>1553</v>
          </cell>
          <cell r="D557">
            <v>0</v>
          </cell>
          <cell r="F557">
            <v>0</v>
          </cell>
          <cell r="J557">
            <v>0</v>
          </cell>
          <cell r="L557">
            <v>0</v>
          </cell>
          <cell r="M557">
            <v>0</v>
          </cell>
          <cell r="N557">
            <v>0</v>
          </cell>
          <cell r="O557">
            <v>0</v>
          </cell>
          <cell r="S557">
            <v>0</v>
          </cell>
          <cell r="T557">
            <v>0</v>
          </cell>
        </row>
        <row r="558">
          <cell r="A558">
            <v>0</v>
          </cell>
          <cell r="B558">
            <v>1554</v>
          </cell>
          <cell r="D558">
            <v>0</v>
          </cell>
          <cell r="F558">
            <v>0</v>
          </cell>
          <cell r="J558">
            <v>0</v>
          </cell>
          <cell r="L558">
            <v>0</v>
          </cell>
          <cell r="M558">
            <v>0</v>
          </cell>
          <cell r="N558">
            <v>0</v>
          </cell>
          <cell r="O558">
            <v>0</v>
          </cell>
          <cell r="S558">
            <v>0</v>
          </cell>
          <cell r="T558">
            <v>0</v>
          </cell>
        </row>
        <row r="559">
          <cell r="A559">
            <v>0</v>
          </cell>
          <cell r="B559">
            <v>1555</v>
          </cell>
          <cell r="D559">
            <v>0</v>
          </cell>
          <cell r="F559">
            <v>0</v>
          </cell>
          <cell r="J559">
            <v>0</v>
          </cell>
          <cell r="L559">
            <v>0</v>
          </cell>
          <cell r="M559">
            <v>0</v>
          </cell>
          <cell r="N559">
            <v>0</v>
          </cell>
          <cell r="O559">
            <v>0</v>
          </cell>
          <cell r="S559">
            <v>0</v>
          </cell>
          <cell r="T559">
            <v>0</v>
          </cell>
        </row>
        <row r="560">
          <cell r="A560">
            <v>0</v>
          </cell>
          <cell r="B560">
            <v>1556</v>
          </cell>
          <cell r="D560">
            <v>0</v>
          </cell>
          <cell r="F560">
            <v>0</v>
          </cell>
          <cell r="J560">
            <v>0</v>
          </cell>
          <cell r="L560">
            <v>0</v>
          </cell>
          <cell r="M560">
            <v>0</v>
          </cell>
          <cell r="N560">
            <v>0</v>
          </cell>
          <cell r="O560">
            <v>0</v>
          </cell>
          <cell r="S560">
            <v>0</v>
          </cell>
          <cell r="T560">
            <v>0</v>
          </cell>
        </row>
        <row r="561">
          <cell r="A561">
            <v>0</v>
          </cell>
          <cell r="B561">
            <v>1557</v>
          </cell>
          <cell r="D561">
            <v>0</v>
          </cell>
          <cell r="F561">
            <v>0</v>
          </cell>
          <cell r="J561">
            <v>0</v>
          </cell>
          <cell r="L561">
            <v>0</v>
          </cell>
          <cell r="M561">
            <v>0</v>
          </cell>
          <cell r="N561">
            <v>0</v>
          </cell>
          <cell r="O561">
            <v>0</v>
          </cell>
          <cell r="S561">
            <v>0</v>
          </cell>
          <cell r="T561">
            <v>0</v>
          </cell>
        </row>
        <row r="562">
          <cell r="A562">
            <v>0</v>
          </cell>
          <cell r="B562">
            <v>1558</v>
          </cell>
          <cell r="D562">
            <v>0</v>
          </cell>
          <cell r="F562">
            <v>0</v>
          </cell>
          <cell r="J562">
            <v>0</v>
          </cell>
          <cell r="L562">
            <v>0</v>
          </cell>
          <cell r="M562">
            <v>0</v>
          </cell>
          <cell r="N562">
            <v>0</v>
          </cell>
          <cell r="O562">
            <v>0</v>
          </cell>
          <cell r="S562">
            <v>0</v>
          </cell>
          <cell r="T562">
            <v>0</v>
          </cell>
        </row>
        <row r="563">
          <cell r="A563">
            <v>0</v>
          </cell>
          <cell r="B563">
            <v>1559</v>
          </cell>
          <cell r="D563">
            <v>0</v>
          </cell>
          <cell r="F563">
            <v>0</v>
          </cell>
          <cell r="J563">
            <v>0</v>
          </cell>
          <cell r="L563">
            <v>0</v>
          </cell>
          <cell r="M563">
            <v>0</v>
          </cell>
          <cell r="N563">
            <v>0</v>
          </cell>
          <cell r="O563">
            <v>0</v>
          </cell>
          <cell r="S563">
            <v>0</v>
          </cell>
          <cell r="T563">
            <v>0</v>
          </cell>
        </row>
        <row r="564">
          <cell r="A564">
            <v>0</v>
          </cell>
          <cell r="B564">
            <v>1560</v>
          </cell>
          <cell r="D564">
            <v>0</v>
          </cell>
          <cell r="F564">
            <v>0</v>
          </cell>
          <cell r="J564">
            <v>0</v>
          </cell>
          <cell r="L564">
            <v>0</v>
          </cell>
          <cell r="M564">
            <v>0</v>
          </cell>
          <cell r="N564">
            <v>0</v>
          </cell>
          <cell r="O564">
            <v>0</v>
          </cell>
          <cell r="S564">
            <v>0</v>
          </cell>
          <cell r="T564">
            <v>0</v>
          </cell>
        </row>
        <row r="565">
          <cell r="A565">
            <v>0</v>
          </cell>
          <cell r="B565">
            <v>1561</v>
          </cell>
          <cell r="D565">
            <v>0</v>
          </cell>
          <cell r="F565">
            <v>0</v>
          </cell>
          <cell r="J565">
            <v>0</v>
          </cell>
          <cell r="L565">
            <v>0</v>
          </cell>
          <cell r="M565">
            <v>0</v>
          </cell>
          <cell r="N565">
            <v>0</v>
          </cell>
          <cell r="O565">
            <v>0</v>
          </cell>
          <cell r="S565">
            <v>0</v>
          </cell>
          <cell r="T565">
            <v>0</v>
          </cell>
        </row>
        <row r="566">
          <cell r="A566">
            <v>0</v>
          </cell>
          <cell r="B566">
            <v>1562</v>
          </cell>
          <cell r="D566">
            <v>0</v>
          </cell>
          <cell r="F566">
            <v>0</v>
          </cell>
          <cell r="J566">
            <v>0</v>
          </cell>
          <cell r="L566">
            <v>0</v>
          </cell>
          <cell r="M566">
            <v>0</v>
          </cell>
          <cell r="N566">
            <v>0</v>
          </cell>
          <cell r="O566">
            <v>0</v>
          </cell>
          <cell r="S566">
            <v>0</v>
          </cell>
          <cell r="T566">
            <v>0</v>
          </cell>
        </row>
        <row r="567">
          <cell r="A567">
            <v>0</v>
          </cell>
          <cell r="B567">
            <v>1563</v>
          </cell>
          <cell r="D567">
            <v>0</v>
          </cell>
          <cell r="F567">
            <v>0</v>
          </cell>
          <cell r="J567">
            <v>0</v>
          </cell>
          <cell r="L567">
            <v>0</v>
          </cell>
          <cell r="M567">
            <v>0</v>
          </cell>
          <cell r="N567">
            <v>0</v>
          </cell>
          <cell r="O567">
            <v>0</v>
          </cell>
          <cell r="S567">
            <v>0</v>
          </cell>
          <cell r="T567">
            <v>0</v>
          </cell>
        </row>
        <row r="568">
          <cell r="A568">
            <v>0</v>
          </cell>
          <cell r="B568">
            <v>1564</v>
          </cell>
          <cell r="D568">
            <v>0</v>
          </cell>
          <cell r="F568">
            <v>0</v>
          </cell>
          <cell r="J568">
            <v>0</v>
          </cell>
          <cell r="L568">
            <v>0</v>
          </cell>
          <cell r="M568">
            <v>0</v>
          </cell>
          <cell r="N568">
            <v>0</v>
          </cell>
          <cell r="O568">
            <v>0</v>
          </cell>
          <cell r="S568">
            <v>0</v>
          </cell>
          <cell r="T568">
            <v>0</v>
          </cell>
        </row>
        <row r="569">
          <cell r="A569">
            <v>0</v>
          </cell>
          <cell r="B569">
            <v>1565</v>
          </cell>
          <cell r="D569">
            <v>0</v>
          </cell>
          <cell r="F569">
            <v>0</v>
          </cell>
          <cell r="J569">
            <v>0</v>
          </cell>
          <cell r="L569">
            <v>0</v>
          </cell>
          <cell r="M569">
            <v>0</v>
          </cell>
          <cell r="N569">
            <v>0</v>
          </cell>
          <cell r="O569">
            <v>0</v>
          </cell>
          <cell r="S569">
            <v>0</v>
          </cell>
          <cell r="T569">
            <v>0</v>
          </cell>
        </row>
        <row r="570">
          <cell r="A570">
            <v>0</v>
          </cell>
          <cell r="B570">
            <v>1566</v>
          </cell>
          <cell r="D570">
            <v>0</v>
          </cell>
          <cell r="F570">
            <v>0</v>
          </cell>
          <cell r="J570">
            <v>0</v>
          </cell>
          <cell r="L570">
            <v>0</v>
          </cell>
          <cell r="M570">
            <v>0</v>
          </cell>
          <cell r="N570">
            <v>0</v>
          </cell>
          <cell r="O570">
            <v>0</v>
          </cell>
          <cell r="S570">
            <v>0</v>
          </cell>
          <cell r="T570">
            <v>0</v>
          </cell>
        </row>
        <row r="571">
          <cell r="A571">
            <v>0</v>
          </cell>
          <cell r="B571">
            <v>1567</v>
          </cell>
          <cell r="D571">
            <v>0</v>
          </cell>
          <cell r="F571">
            <v>0</v>
          </cell>
          <cell r="J571">
            <v>0</v>
          </cell>
          <cell r="L571">
            <v>0</v>
          </cell>
          <cell r="M571">
            <v>0</v>
          </cell>
          <cell r="N571">
            <v>0</v>
          </cell>
          <cell r="O571">
            <v>0</v>
          </cell>
          <cell r="S571">
            <v>0</v>
          </cell>
          <cell r="T571">
            <v>0</v>
          </cell>
        </row>
        <row r="572">
          <cell r="A572">
            <v>0</v>
          </cell>
          <cell r="B572">
            <v>1568</v>
          </cell>
          <cell r="D572">
            <v>0</v>
          </cell>
          <cell r="F572">
            <v>0</v>
          </cell>
          <cell r="J572">
            <v>0</v>
          </cell>
          <cell r="L572">
            <v>0</v>
          </cell>
          <cell r="M572">
            <v>0</v>
          </cell>
          <cell r="N572">
            <v>0</v>
          </cell>
          <cell r="O572">
            <v>0</v>
          </cell>
          <cell r="S572">
            <v>0</v>
          </cell>
          <cell r="T572">
            <v>0</v>
          </cell>
        </row>
        <row r="573">
          <cell r="A573">
            <v>0</v>
          </cell>
          <cell r="B573">
            <v>1569</v>
          </cell>
          <cell r="D573">
            <v>0</v>
          </cell>
          <cell r="F573">
            <v>0</v>
          </cell>
          <cell r="J573">
            <v>0</v>
          </cell>
          <cell r="L573">
            <v>0</v>
          </cell>
          <cell r="M573">
            <v>0</v>
          </cell>
          <cell r="N573">
            <v>0</v>
          </cell>
          <cell r="O573">
            <v>0</v>
          </cell>
          <cell r="S573">
            <v>0</v>
          </cell>
          <cell r="T573">
            <v>0</v>
          </cell>
        </row>
        <row r="574">
          <cell r="A574">
            <v>0</v>
          </cell>
          <cell r="B574">
            <v>1570</v>
          </cell>
          <cell r="D574">
            <v>0</v>
          </cell>
          <cell r="F574">
            <v>0</v>
          </cell>
          <cell r="J574">
            <v>0</v>
          </cell>
          <cell r="L574">
            <v>0</v>
          </cell>
          <cell r="M574">
            <v>0</v>
          </cell>
          <cell r="N574">
            <v>0</v>
          </cell>
          <cell r="O574">
            <v>0</v>
          </cell>
          <cell r="S574">
            <v>0</v>
          </cell>
          <cell r="T574">
            <v>0</v>
          </cell>
        </row>
        <row r="575">
          <cell r="A575">
            <v>0</v>
          </cell>
          <cell r="B575">
            <v>1571</v>
          </cell>
          <cell r="D575">
            <v>0</v>
          </cell>
          <cell r="F575">
            <v>0</v>
          </cell>
          <cell r="J575">
            <v>0</v>
          </cell>
          <cell r="L575">
            <v>0</v>
          </cell>
          <cell r="M575">
            <v>0</v>
          </cell>
          <cell r="N575">
            <v>0</v>
          </cell>
          <cell r="O575">
            <v>0</v>
          </cell>
          <cell r="S575">
            <v>0</v>
          </cell>
          <cell r="T575">
            <v>0</v>
          </cell>
        </row>
        <row r="576">
          <cell r="A576">
            <v>0</v>
          </cell>
          <cell r="B576">
            <v>1572</v>
          </cell>
          <cell r="D576">
            <v>0</v>
          </cell>
          <cell r="F576">
            <v>0</v>
          </cell>
          <cell r="J576">
            <v>0</v>
          </cell>
          <cell r="L576">
            <v>0</v>
          </cell>
          <cell r="M576">
            <v>0</v>
          </cell>
          <cell r="N576">
            <v>0</v>
          </cell>
          <cell r="O576">
            <v>0</v>
          </cell>
          <cell r="S576">
            <v>0</v>
          </cell>
          <cell r="T576">
            <v>0</v>
          </cell>
        </row>
        <row r="577">
          <cell r="A577">
            <v>0</v>
          </cell>
          <cell r="B577">
            <v>1573</v>
          </cell>
          <cell r="D577">
            <v>0</v>
          </cell>
          <cell r="F577">
            <v>0</v>
          </cell>
          <cell r="J577">
            <v>0</v>
          </cell>
          <cell r="L577">
            <v>0</v>
          </cell>
          <cell r="M577">
            <v>0</v>
          </cell>
          <cell r="N577">
            <v>0</v>
          </cell>
          <cell r="O577">
            <v>0</v>
          </cell>
          <cell r="S577">
            <v>0</v>
          </cell>
          <cell r="T577">
            <v>0</v>
          </cell>
        </row>
        <row r="578">
          <cell r="A578">
            <v>0</v>
          </cell>
          <cell r="B578">
            <v>1574</v>
          </cell>
          <cell r="D578">
            <v>0</v>
          </cell>
          <cell r="F578">
            <v>0</v>
          </cell>
          <cell r="J578">
            <v>0</v>
          </cell>
          <cell r="L578">
            <v>0</v>
          </cell>
          <cell r="M578">
            <v>0</v>
          </cell>
          <cell r="N578">
            <v>0</v>
          </cell>
          <cell r="O578">
            <v>0</v>
          </cell>
          <cell r="S578">
            <v>0</v>
          </cell>
          <cell r="T578">
            <v>0</v>
          </cell>
        </row>
        <row r="579">
          <cell r="A579">
            <v>0</v>
          </cell>
          <cell r="B579">
            <v>1575</v>
          </cell>
          <cell r="D579">
            <v>0</v>
          </cell>
          <cell r="F579">
            <v>0</v>
          </cell>
          <cell r="J579">
            <v>0</v>
          </cell>
          <cell r="L579">
            <v>0</v>
          </cell>
          <cell r="M579">
            <v>0</v>
          </cell>
          <cell r="N579">
            <v>0</v>
          </cell>
          <cell r="O579">
            <v>0</v>
          </cell>
          <cell r="S579">
            <v>0</v>
          </cell>
          <cell r="T579">
            <v>0</v>
          </cell>
        </row>
        <row r="580">
          <cell r="A580">
            <v>0</v>
          </cell>
          <cell r="B580">
            <v>1576</v>
          </cell>
          <cell r="D580">
            <v>0</v>
          </cell>
          <cell r="F580">
            <v>0</v>
          </cell>
          <cell r="J580">
            <v>0</v>
          </cell>
          <cell r="L580">
            <v>0</v>
          </cell>
          <cell r="M580">
            <v>0</v>
          </cell>
          <cell r="N580">
            <v>0</v>
          </cell>
          <cell r="O580">
            <v>0</v>
          </cell>
          <cell r="S580">
            <v>0</v>
          </cell>
          <cell r="T580">
            <v>0</v>
          </cell>
        </row>
        <row r="581">
          <cell r="A581">
            <v>0</v>
          </cell>
          <cell r="B581">
            <v>1577</v>
          </cell>
          <cell r="D581">
            <v>0</v>
          </cell>
          <cell r="F581">
            <v>0</v>
          </cell>
          <cell r="J581">
            <v>0</v>
          </cell>
          <cell r="L581">
            <v>0</v>
          </cell>
          <cell r="M581">
            <v>0</v>
          </cell>
          <cell r="N581">
            <v>0</v>
          </cell>
          <cell r="O581">
            <v>0</v>
          </cell>
          <cell r="S581">
            <v>0</v>
          </cell>
          <cell r="T581">
            <v>0</v>
          </cell>
        </row>
        <row r="582">
          <cell r="A582">
            <v>0</v>
          </cell>
          <cell r="B582">
            <v>1578</v>
          </cell>
          <cell r="D582">
            <v>0</v>
          </cell>
          <cell r="F582">
            <v>0</v>
          </cell>
          <cell r="J582">
            <v>0</v>
          </cell>
          <cell r="L582">
            <v>0</v>
          </cell>
          <cell r="M582">
            <v>0</v>
          </cell>
          <cell r="N582">
            <v>0</v>
          </cell>
          <cell r="O582">
            <v>0</v>
          </cell>
          <cell r="S582">
            <v>0</v>
          </cell>
          <cell r="T582">
            <v>0</v>
          </cell>
        </row>
        <row r="583">
          <cell r="A583">
            <v>0</v>
          </cell>
          <cell r="B583">
            <v>1579</v>
          </cell>
          <cell r="D583">
            <v>0</v>
          </cell>
          <cell r="F583">
            <v>0</v>
          </cell>
          <cell r="J583">
            <v>0</v>
          </cell>
          <cell r="L583">
            <v>0</v>
          </cell>
          <cell r="M583">
            <v>0</v>
          </cell>
          <cell r="N583">
            <v>0</v>
          </cell>
          <cell r="O583">
            <v>0</v>
          </cell>
          <cell r="S583">
            <v>0</v>
          </cell>
          <cell r="T583">
            <v>0</v>
          </cell>
        </row>
        <row r="584">
          <cell r="A584">
            <v>0</v>
          </cell>
          <cell r="B584">
            <v>1580</v>
          </cell>
          <cell r="D584">
            <v>0</v>
          </cell>
          <cell r="F584">
            <v>0</v>
          </cell>
          <cell r="J584">
            <v>0</v>
          </cell>
          <cell r="L584">
            <v>0</v>
          </cell>
          <cell r="M584">
            <v>0</v>
          </cell>
          <cell r="N584">
            <v>0</v>
          </cell>
          <cell r="O584">
            <v>0</v>
          </cell>
          <cell r="S584">
            <v>0</v>
          </cell>
          <cell r="T584">
            <v>0</v>
          </cell>
        </row>
        <row r="585">
          <cell r="A585">
            <v>0</v>
          </cell>
          <cell r="B585">
            <v>1581</v>
          </cell>
          <cell r="D585">
            <v>0</v>
          </cell>
          <cell r="F585">
            <v>0</v>
          </cell>
          <cell r="J585">
            <v>0</v>
          </cell>
          <cell r="L585">
            <v>0</v>
          </cell>
          <cell r="M585">
            <v>0</v>
          </cell>
          <cell r="N585">
            <v>0</v>
          </cell>
          <cell r="O585">
            <v>0</v>
          </cell>
          <cell r="S585">
            <v>0</v>
          </cell>
          <cell r="T585">
            <v>0</v>
          </cell>
        </row>
        <row r="586">
          <cell r="A586">
            <v>0</v>
          </cell>
          <cell r="B586">
            <v>1582</v>
          </cell>
          <cell r="D586">
            <v>0</v>
          </cell>
          <cell r="F586">
            <v>0</v>
          </cell>
          <cell r="J586">
            <v>0</v>
          </cell>
          <cell r="L586">
            <v>0</v>
          </cell>
          <cell r="M586">
            <v>0</v>
          </cell>
          <cell r="N586">
            <v>0</v>
          </cell>
          <cell r="O586">
            <v>0</v>
          </cell>
          <cell r="S586">
            <v>0</v>
          </cell>
          <cell r="T586">
            <v>0</v>
          </cell>
        </row>
        <row r="587">
          <cell r="A587">
            <v>0</v>
          </cell>
          <cell r="B587">
            <v>1583</v>
          </cell>
          <cell r="D587">
            <v>0</v>
          </cell>
          <cell r="F587">
            <v>0</v>
          </cell>
          <cell r="J587">
            <v>0</v>
          </cell>
          <cell r="L587">
            <v>0</v>
          </cell>
          <cell r="M587">
            <v>0</v>
          </cell>
          <cell r="N587">
            <v>0</v>
          </cell>
          <cell r="O587">
            <v>0</v>
          </cell>
          <cell r="S587">
            <v>0</v>
          </cell>
          <cell r="T587">
            <v>0</v>
          </cell>
        </row>
        <row r="588">
          <cell r="A588">
            <v>0</v>
          </cell>
          <cell r="B588">
            <v>1584</v>
          </cell>
          <cell r="D588">
            <v>0</v>
          </cell>
          <cell r="F588">
            <v>0</v>
          </cell>
          <cell r="J588">
            <v>0</v>
          </cell>
          <cell r="L588">
            <v>0</v>
          </cell>
          <cell r="M588">
            <v>0</v>
          </cell>
          <cell r="N588">
            <v>0</v>
          </cell>
          <cell r="O588">
            <v>0</v>
          </cell>
          <cell r="S588">
            <v>0</v>
          </cell>
          <cell r="T588">
            <v>0</v>
          </cell>
        </row>
        <row r="589">
          <cell r="A589">
            <v>0</v>
          </cell>
          <cell r="B589">
            <v>1585</v>
          </cell>
          <cell r="D589">
            <v>0</v>
          </cell>
          <cell r="F589">
            <v>0</v>
          </cell>
          <cell r="J589">
            <v>0</v>
          </cell>
          <cell r="L589">
            <v>0</v>
          </cell>
          <cell r="M589">
            <v>0</v>
          </cell>
          <cell r="N589">
            <v>0</v>
          </cell>
          <cell r="O589">
            <v>0</v>
          </cell>
          <cell r="S589">
            <v>0</v>
          </cell>
          <cell r="T589">
            <v>0</v>
          </cell>
        </row>
        <row r="590">
          <cell r="A590">
            <v>0</v>
          </cell>
          <cell r="B590">
            <v>1586</v>
          </cell>
          <cell r="D590">
            <v>0</v>
          </cell>
          <cell r="F590">
            <v>0</v>
          </cell>
          <cell r="J590">
            <v>0</v>
          </cell>
          <cell r="L590">
            <v>0</v>
          </cell>
          <cell r="M590">
            <v>0</v>
          </cell>
          <cell r="N590">
            <v>0</v>
          </cell>
          <cell r="O590">
            <v>0</v>
          </cell>
          <cell r="S590">
            <v>0</v>
          </cell>
          <cell r="T590">
            <v>0</v>
          </cell>
        </row>
        <row r="591">
          <cell r="A591">
            <v>0</v>
          </cell>
          <cell r="B591">
            <v>1587</v>
          </cell>
          <cell r="D591">
            <v>0</v>
          </cell>
          <cell r="F591">
            <v>0</v>
          </cell>
          <cell r="J591">
            <v>0</v>
          </cell>
          <cell r="L591">
            <v>0</v>
          </cell>
          <cell r="M591">
            <v>0</v>
          </cell>
          <cell r="N591">
            <v>0</v>
          </cell>
          <cell r="O591">
            <v>0</v>
          </cell>
          <cell r="S591">
            <v>0</v>
          </cell>
          <cell r="T591">
            <v>0</v>
          </cell>
        </row>
        <row r="592">
          <cell r="A592">
            <v>0</v>
          </cell>
          <cell r="B592">
            <v>1588</v>
          </cell>
          <cell r="D592">
            <v>0</v>
          </cell>
          <cell r="F592">
            <v>0</v>
          </cell>
          <cell r="J592">
            <v>0</v>
          </cell>
          <cell r="L592">
            <v>0</v>
          </cell>
          <cell r="M592">
            <v>0</v>
          </cell>
          <cell r="N592">
            <v>0</v>
          </cell>
          <cell r="O592">
            <v>0</v>
          </cell>
          <cell r="S592">
            <v>0</v>
          </cell>
          <cell r="T592">
            <v>0</v>
          </cell>
        </row>
        <row r="593">
          <cell r="A593">
            <v>0</v>
          </cell>
          <cell r="B593">
            <v>1589</v>
          </cell>
          <cell r="D593">
            <v>0</v>
          </cell>
          <cell r="F593">
            <v>0</v>
          </cell>
          <cell r="J593">
            <v>0</v>
          </cell>
          <cell r="L593">
            <v>0</v>
          </cell>
          <cell r="M593">
            <v>0</v>
          </cell>
          <cell r="N593">
            <v>0</v>
          </cell>
          <cell r="O593">
            <v>0</v>
          </cell>
          <cell r="S593">
            <v>0</v>
          </cell>
          <cell r="T593">
            <v>0</v>
          </cell>
        </row>
        <row r="594">
          <cell r="A594">
            <v>0</v>
          </cell>
          <cell r="B594">
            <v>1590</v>
          </cell>
          <cell r="D594">
            <v>0</v>
          </cell>
          <cell r="F594">
            <v>0</v>
          </cell>
          <cell r="J594">
            <v>0</v>
          </cell>
          <cell r="L594">
            <v>0</v>
          </cell>
          <cell r="M594">
            <v>0</v>
          </cell>
          <cell r="N594">
            <v>0</v>
          </cell>
          <cell r="O594">
            <v>0</v>
          </cell>
          <cell r="S594">
            <v>0</v>
          </cell>
          <cell r="T594">
            <v>0</v>
          </cell>
        </row>
        <row r="595">
          <cell r="A595">
            <v>0</v>
          </cell>
          <cell r="B595">
            <v>1591</v>
          </cell>
          <cell r="D595">
            <v>0</v>
          </cell>
          <cell r="F595">
            <v>0</v>
          </cell>
          <cell r="J595">
            <v>0</v>
          </cell>
          <cell r="L595">
            <v>0</v>
          </cell>
          <cell r="M595">
            <v>0</v>
          </cell>
          <cell r="N595">
            <v>0</v>
          </cell>
          <cell r="O595">
            <v>0</v>
          </cell>
          <cell r="S595">
            <v>0</v>
          </cell>
          <cell r="T595">
            <v>0</v>
          </cell>
        </row>
        <row r="596">
          <cell r="A596">
            <v>0</v>
          </cell>
          <cell r="B596">
            <v>1592</v>
          </cell>
          <cell r="D596">
            <v>0</v>
          </cell>
          <cell r="F596">
            <v>0</v>
          </cell>
          <cell r="J596">
            <v>0</v>
          </cell>
          <cell r="L596">
            <v>0</v>
          </cell>
          <cell r="M596">
            <v>0</v>
          </cell>
          <cell r="N596">
            <v>0</v>
          </cell>
          <cell r="O596">
            <v>0</v>
          </cell>
          <cell r="S596">
            <v>0</v>
          </cell>
          <cell r="T596">
            <v>0</v>
          </cell>
        </row>
        <row r="597">
          <cell r="A597">
            <v>0</v>
          </cell>
          <cell r="B597">
            <v>1593</v>
          </cell>
          <cell r="D597">
            <v>0</v>
          </cell>
          <cell r="F597">
            <v>0</v>
          </cell>
          <cell r="J597">
            <v>0</v>
          </cell>
          <cell r="L597">
            <v>0</v>
          </cell>
          <cell r="M597">
            <v>0</v>
          </cell>
          <cell r="N597">
            <v>0</v>
          </cell>
          <cell r="O597">
            <v>0</v>
          </cell>
          <cell r="S597">
            <v>0</v>
          </cell>
          <cell r="T597">
            <v>0</v>
          </cell>
        </row>
        <row r="598">
          <cell r="A598">
            <v>0</v>
          </cell>
          <cell r="B598">
            <v>1594</v>
          </cell>
          <cell r="D598">
            <v>0</v>
          </cell>
          <cell r="F598">
            <v>0</v>
          </cell>
          <cell r="J598">
            <v>0</v>
          </cell>
          <cell r="L598">
            <v>0</v>
          </cell>
          <cell r="M598">
            <v>0</v>
          </cell>
          <cell r="N598">
            <v>0</v>
          </cell>
          <cell r="O598">
            <v>0</v>
          </cell>
          <cell r="S598">
            <v>0</v>
          </cell>
          <cell r="T598">
            <v>0</v>
          </cell>
        </row>
        <row r="599">
          <cell r="A599">
            <v>0</v>
          </cell>
          <cell r="B599">
            <v>1595</v>
          </cell>
          <cell r="D599">
            <v>0</v>
          </cell>
          <cell r="F599">
            <v>0</v>
          </cell>
          <cell r="J599">
            <v>0</v>
          </cell>
          <cell r="L599">
            <v>0</v>
          </cell>
          <cell r="M599">
            <v>0</v>
          </cell>
          <cell r="N599">
            <v>0</v>
          </cell>
          <cell r="O599">
            <v>0</v>
          </cell>
          <cell r="S599">
            <v>0</v>
          </cell>
          <cell r="T599">
            <v>0</v>
          </cell>
        </row>
        <row r="600">
          <cell r="A600">
            <v>0</v>
          </cell>
          <cell r="B600">
            <v>1596</v>
          </cell>
          <cell r="D600">
            <v>0</v>
          </cell>
          <cell r="F600">
            <v>0</v>
          </cell>
          <cell r="J600">
            <v>0</v>
          </cell>
          <cell r="L600">
            <v>0</v>
          </cell>
          <cell r="M600">
            <v>0</v>
          </cell>
          <cell r="N600">
            <v>0</v>
          </cell>
          <cell r="O600">
            <v>0</v>
          </cell>
          <cell r="S600">
            <v>0</v>
          </cell>
          <cell r="T600">
            <v>0</v>
          </cell>
        </row>
        <row r="601">
          <cell r="A601">
            <v>0</v>
          </cell>
          <cell r="B601">
            <v>1597</v>
          </cell>
          <cell r="D601">
            <v>0</v>
          </cell>
          <cell r="F601">
            <v>0</v>
          </cell>
          <cell r="J601">
            <v>0</v>
          </cell>
          <cell r="L601">
            <v>0</v>
          </cell>
          <cell r="M601">
            <v>0</v>
          </cell>
          <cell r="N601">
            <v>0</v>
          </cell>
          <cell r="O601">
            <v>0</v>
          </cell>
          <cell r="S601">
            <v>0</v>
          </cell>
          <cell r="T601">
            <v>0</v>
          </cell>
        </row>
        <row r="602">
          <cell r="A602">
            <v>0</v>
          </cell>
          <cell r="B602">
            <v>1598</v>
          </cell>
          <cell r="D602">
            <v>0</v>
          </cell>
          <cell r="F602">
            <v>0</v>
          </cell>
          <cell r="J602">
            <v>0</v>
          </cell>
          <cell r="L602">
            <v>0</v>
          </cell>
          <cell r="M602">
            <v>0</v>
          </cell>
          <cell r="N602">
            <v>0</v>
          </cell>
          <cell r="O602">
            <v>0</v>
          </cell>
          <cell r="S602">
            <v>0</v>
          </cell>
          <cell r="T602">
            <v>0</v>
          </cell>
        </row>
        <row r="603">
          <cell r="A603">
            <v>0</v>
          </cell>
          <cell r="B603">
            <v>1599</v>
          </cell>
          <cell r="D603">
            <v>0</v>
          </cell>
          <cell r="F603">
            <v>0</v>
          </cell>
          <cell r="J603">
            <v>0</v>
          </cell>
          <cell r="L603">
            <v>0</v>
          </cell>
          <cell r="M603">
            <v>0</v>
          </cell>
          <cell r="N603">
            <v>0</v>
          </cell>
          <cell r="O603">
            <v>0</v>
          </cell>
          <cell r="S603">
            <v>0</v>
          </cell>
          <cell r="T603">
            <v>0</v>
          </cell>
        </row>
        <row r="604">
          <cell r="A604">
            <v>0</v>
          </cell>
          <cell r="B604">
            <v>1600</v>
          </cell>
          <cell r="D604">
            <v>0</v>
          </cell>
          <cell r="F604">
            <v>0</v>
          </cell>
          <cell r="J604">
            <v>0</v>
          </cell>
          <cell r="L604">
            <v>0</v>
          </cell>
          <cell r="M604">
            <v>0</v>
          </cell>
          <cell r="N604">
            <v>0</v>
          </cell>
          <cell r="O604">
            <v>0</v>
          </cell>
          <cell r="S604">
            <v>0</v>
          </cell>
          <cell r="T604">
            <v>0</v>
          </cell>
        </row>
        <row r="605">
          <cell r="A605">
            <v>0</v>
          </cell>
          <cell r="B605">
            <v>1601</v>
          </cell>
          <cell r="D605">
            <v>0</v>
          </cell>
          <cell r="F605">
            <v>0</v>
          </cell>
          <cell r="J605">
            <v>0</v>
          </cell>
          <cell r="L605">
            <v>0</v>
          </cell>
          <cell r="M605">
            <v>0</v>
          </cell>
          <cell r="N605">
            <v>0</v>
          </cell>
          <cell r="O605">
            <v>0</v>
          </cell>
          <cell r="S605">
            <v>0</v>
          </cell>
          <cell r="T605">
            <v>0</v>
          </cell>
        </row>
        <row r="606">
          <cell r="A606">
            <v>0</v>
          </cell>
          <cell r="B606">
            <v>1602</v>
          </cell>
          <cell r="D606">
            <v>0</v>
          </cell>
          <cell r="F606">
            <v>0</v>
          </cell>
          <cell r="J606">
            <v>0</v>
          </cell>
          <cell r="L606">
            <v>0</v>
          </cell>
          <cell r="M606">
            <v>0</v>
          </cell>
          <cell r="N606">
            <v>0</v>
          </cell>
          <cell r="O606">
            <v>0</v>
          </cell>
          <cell r="S606">
            <v>0</v>
          </cell>
          <cell r="T606">
            <v>0</v>
          </cell>
        </row>
        <row r="607">
          <cell r="A607">
            <v>0</v>
          </cell>
          <cell r="B607">
            <v>1603</v>
          </cell>
          <cell r="D607">
            <v>0</v>
          </cell>
          <cell r="F607">
            <v>0</v>
          </cell>
          <cell r="J607">
            <v>0</v>
          </cell>
          <cell r="L607">
            <v>0</v>
          </cell>
          <cell r="M607">
            <v>0</v>
          </cell>
          <cell r="N607">
            <v>0</v>
          </cell>
          <cell r="O607">
            <v>0</v>
          </cell>
          <cell r="S607">
            <v>0</v>
          </cell>
          <cell r="T607">
            <v>0</v>
          </cell>
        </row>
        <row r="608">
          <cell r="A608">
            <v>0</v>
          </cell>
          <cell r="B608">
            <v>1604</v>
          </cell>
          <cell r="D608">
            <v>0</v>
          </cell>
          <cell r="F608">
            <v>0</v>
          </cell>
          <cell r="J608">
            <v>0</v>
          </cell>
          <cell r="L608">
            <v>0</v>
          </cell>
          <cell r="M608">
            <v>0</v>
          </cell>
          <cell r="N608">
            <v>0</v>
          </cell>
          <cell r="O608">
            <v>0</v>
          </cell>
          <cell r="S608">
            <v>0</v>
          </cell>
          <cell r="T608">
            <v>0</v>
          </cell>
        </row>
        <row r="609">
          <cell r="A609">
            <v>0</v>
          </cell>
          <cell r="B609">
            <v>1605</v>
          </cell>
          <cell r="D609">
            <v>0</v>
          </cell>
          <cell r="F609">
            <v>0</v>
          </cell>
          <cell r="J609">
            <v>0</v>
          </cell>
          <cell r="L609">
            <v>0</v>
          </cell>
          <cell r="M609">
            <v>0</v>
          </cell>
          <cell r="N609">
            <v>0</v>
          </cell>
          <cell r="O609">
            <v>0</v>
          </cell>
          <cell r="S609">
            <v>0</v>
          </cell>
          <cell r="T609">
            <v>0</v>
          </cell>
        </row>
        <row r="610">
          <cell r="A610">
            <v>0</v>
          </cell>
          <cell r="B610">
            <v>1606</v>
          </cell>
          <cell r="D610">
            <v>0</v>
          </cell>
          <cell r="F610">
            <v>0</v>
          </cell>
          <cell r="J610">
            <v>0</v>
          </cell>
          <cell r="L610">
            <v>0</v>
          </cell>
          <cell r="M610">
            <v>0</v>
          </cell>
          <cell r="N610">
            <v>0</v>
          </cell>
          <cell r="O610">
            <v>0</v>
          </cell>
          <cell r="S610">
            <v>0</v>
          </cell>
          <cell r="T610">
            <v>0</v>
          </cell>
        </row>
        <row r="611">
          <cell r="A611">
            <v>0</v>
          </cell>
          <cell r="B611">
            <v>1607</v>
          </cell>
          <cell r="D611">
            <v>0</v>
          </cell>
          <cell r="F611">
            <v>0</v>
          </cell>
          <cell r="J611">
            <v>0</v>
          </cell>
          <cell r="L611">
            <v>0</v>
          </cell>
          <cell r="M611">
            <v>0</v>
          </cell>
          <cell r="N611">
            <v>0</v>
          </cell>
          <cell r="O611">
            <v>0</v>
          </cell>
          <cell r="S611">
            <v>0</v>
          </cell>
          <cell r="T611">
            <v>0</v>
          </cell>
        </row>
        <row r="612">
          <cell r="A612">
            <v>0</v>
          </cell>
          <cell r="B612">
            <v>1608</v>
          </cell>
          <cell r="D612">
            <v>0</v>
          </cell>
          <cell r="F612">
            <v>0</v>
          </cell>
          <cell r="J612">
            <v>0</v>
          </cell>
          <cell r="L612">
            <v>0</v>
          </cell>
          <cell r="M612">
            <v>0</v>
          </cell>
          <cell r="N612">
            <v>0</v>
          </cell>
          <cell r="O612">
            <v>0</v>
          </cell>
          <cell r="S612">
            <v>0</v>
          </cell>
          <cell r="T612">
            <v>0</v>
          </cell>
        </row>
        <row r="613">
          <cell r="A613">
            <v>0</v>
          </cell>
          <cell r="B613">
            <v>1609</v>
          </cell>
          <cell r="D613">
            <v>0</v>
          </cell>
          <cell r="F613">
            <v>0</v>
          </cell>
          <cell r="J613">
            <v>0</v>
          </cell>
          <cell r="L613">
            <v>0</v>
          </cell>
          <cell r="M613">
            <v>0</v>
          </cell>
          <cell r="N613">
            <v>0</v>
          </cell>
          <cell r="O613">
            <v>0</v>
          </cell>
          <cell r="S613">
            <v>0</v>
          </cell>
          <cell r="T613">
            <v>0</v>
          </cell>
        </row>
        <row r="614">
          <cell r="A614">
            <v>0</v>
          </cell>
          <cell r="B614">
            <v>1610</v>
          </cell>
          <cell r="D614">
            <v>0</v>
          </cell>
          <cell r="F614">
            <v>0</v>
          </cell>
          <cell r="J614">
            <v>0</v>
          </cell>
          <cell r="L614">
            <v>0</v>
          </cell>
          <cell r="M614">
            <v>0</v>
          </cell>
          <cell r="N614">
            <v>0</v>
          </cell>
          <cell r="O614">
            <v>0</v>
          </cell>
          <cell r="S614">
            <v>0</v>
          </cell>
          <cell r="T614">
            <v>0</v>
          </cell>
        </row>
        <row r="615">
          <cell r="A615">
            <v>0</v>
          </cell>
          <cell r="B615">
            <v>1611</v>
          </cell>
          <cell r="D615">
            <v>0</v>
          </cell>
          <cell r="F615">
            <v>0</v>
          </cell>
          <cell r="J615">
            <v>0</v>
          </cell>
          <cell r="L615">
            <v>0</v>
          </cell>
          <cell r="M615">
            <v>0</v>
          </cell>
          <cell r="N615">
            <v>0</v>
          </cell>
          <cell r="O615">
            <v>0</v>
          </cell>
          <cell r="S615">
            <v>0</v>
          </cell>
          <cell r="T615">
            <v>0</v>
          </cell>
        </row>
        <row r="616">
          <cell r="A616">
            <v>0</v>
          </cell>
          <cell r="B616">
            <v>1612</v>
          </cell>
          <cell r="D616">
            <v>0</v>
          </cell>
          <cell r="F616">
            <v>0</v>
          </cell>
          <cell r="J616">
            <v>0</v>
          </cell>
          <cell r="L616">
            <v>0</v>
          </cell>
          <cell r="M616">
            <v>0</v>
          </cell>
          <cell r="N616">
            <v>0</v>
          </cell>
          <cell r="O616">
            <v>0</v>
          </cell>
          <cell r="S616">
            <v>0</v>
          </cell>
          <cell r="T616">
            <v>0</v>
          </cell>
        </row>
        <row r="617">
          <cell r="A617">
            <v>0</v>
          </cell>
          <cell r="B617">
            <v>1613</v>
          </cell>
          <cell r="D617">
            <v>0</v>
          </cell>
          <cell r="F617">
            <v>0</v>
          </cell>
          <cell r="J617">
            <v>0</v>
          </cell>
          <cell r="L617">
            <v>0</v>
          </cell>
          <cell r="M617">
            <v>0</v>
          </cell>
          <cell r="N617">
            <v>0</v>
          </cell>
          <cell r="O617">
            <v>0</v>
          </cell>
          <cell r="S617">
            <v>0</v>
          </cell>
          <cell r="T617">
            <v>0</v>
          </cell>
        </row>
        <row r="618">
          <cell r="A618">
            <v>0</v>
          </cell>
          <cell r="B618">
            <v>1614</v>
          </cell>
          <cell r="D618">
            <v>0</v>
          </cell>
          <cell r="F618">
            <v>0</v>
          </cell>
          <cell r="J618">
            <v>0</v>
          </cell>
          <cell r="L618">
            <v>0</v>
          </cell>
          <cell r="M618">
            <v>0</v>
          </cell>
          <cell r="N618">
            <v>0</v>
          </cell>
          <cell r="O618">
            <v>0</v>
          </cell>
          <cell r="S618">
            <v>0</v>
          </cell>
          <cell r="T618">
            <v>0</v>
          </cell>
        </row>
        <row r="619">
          <cell r="A619">
            <v>0</v>
          </cell>
          <cell r="B619">
            <v>1615</v>
          </cell>
          <cell r="D619">
            <v>0</v>
          </cell>
          <cell r="F619">
            <v>0</v>
          </cell>
          <cell r="J619">
            <v>0</v>
          </cell>
          <cell r="L619">
            <v>0</v>
          </cell>
          <cell r="M619">
            <v>0</v>
          </cell>
          <cell r="N619">
            <v>0</v>
          </cell>
          <cell r="O619">
            <v>0</v>
          </cell>
          <cell r="S619">
            <v>0</v>
          </cell>
          <cell r="T619">
            <v>0</v>
          </cell>
        </row>
        <row r="620">
          <cell r="A620">
            <v>0</v>
          </cell>
          <cell r="B620">
            <v>1616</v>
          </cell>
          <cell r="D620">
            <v>0</v>
          </cell>
          <cell r="F620">
            <v>0</v>
          </cell>
          <cell r="J620">
            <v>0</v>
          </cell>
          <cell r="L620">
            <v>0</v>
          </cell>
          <cell r="M620">
            <v>0</v>
          </cell>
          <cell r="N620">
            <v>0</v>
          </cell>
          <cell r="O620">
            <v>0</v>
          </cell>
          <cell r="S620">
            <v>0</v>
          </cell>
          <cell r="T620">
            <v>0</v>
          </cell>
        </row>
        <row r="621">
          <cell r="A621">
            <v>0</v>
          </cell>
          <cell r="B621">
            <v>1617</v>
          </cell>
          <cell r="D621">
            <v>0</v>
          </cell>
          <cell r="F621">
            <v>0</v>
          </cell>
          <cell r="J621">
            <v>0</v>
          </cell>
          <cell r="L621">
            <v>0</v>
          </cell>
          <cell r="M621">
            <v>0</v>
          </cell>
          <cell r="N621">
            <v>0</v>
          </cell>
          <cell r="O621">
            <v>0</v>
          </cell>
          <cell r="S621">
            <v>0</v>
          </cell>
          <cell r="T621">
            <v>0</v>
          </cell>
        </row>
        <row r="622">
          <cell r="A622">
            <v>0</v>
          </cell>
          <cell r="B622">
            <v>1618</v>
          </cell>
          <cell r="D622">
            <v>0</v>
          </cell>
          <cell r="F622">
            <v>0</v>
          </cell>
          <cell r="J622">
            <v>0</v>
          </cell>
          <cell r="L622">
            <v>0</v>
          </cell>
          <cell r="M622">
            <v>0</v>
          </cell>
          <cell r="N622">
            <v>0</v>
          </cell>
          <cell r="O622">
            <v>0</v>
          </cell>
          <cell r="S622">
            <v>0</v>
          </cell>
          <cell r="T622">
            <v>0</v>
          </cell>
        </row>
        <row r="623">
          <cell r="A623">
            <v>0</v>
          </cell>
          <cell r="B623">
            <v>1619</v>
          </cell>
          <cell r="D623">
            <v>0</v>
          </cell>
          <cell r="F623">
            <v>0</v>
          </cell>
          <cell r="J623">
            <v>0</v>
          </cell>
          <cell r="L623">
            <v>0</v>
          </cell>
          <cell r="M623">
            <v>0</v>
          </cell>
          <cell r="N623">
            <v>0</v>
          </cell>
          <cell r="O623">
            <v>0</v>
          </cell>
          <cell r="S623">
            <v>0</v>
          </cell>
          <cell r="T623">
            <v>0</v>
          </cell>
        </row>
        <row r="624">
          <cell r="A624">
            <v>0</v>
          </cell>
          <cell r="B624">
            <v>1620</v>
          </cell>
          <cell r="D624">
            <v>0</v>
          </cell>
          <cell r="F624">
            <v>0</v>
          </cell>
          <cell r="J624">
            <v>0</v>
          </cell>
          <cell r="L624">
            <v>0</v>
          </cell>
          <cell r="M624">
            <v>0</v>
          </cell>
          <cell r="N624">
            <v>0</v>
          </cell>
          <cell r="O624">
            <v>0</v>
          </cell>
          <cell r="S624">
            <v>0</v>
          </cell>
          <cell r="T624">
            <v>0</v>
          </cell>
        </row>
        <row r="625">
          <cell r="A625">
            <v>0</v>
          </cell>
          <cell r="B625">
            <v>1621</v>
          </cell>
          <cell r="D625">
            <v>0</v>
          </cell>
          <cell r="F625">
            <v>0</v>
          </cell>
          <cell r="J625">
            <v>0</v>
          </cell>
          <cell r="L625">
            <v>0</v>
          </cell>
          <cell r="M625">
            <v>0</v>
          </cell>
          <cell r="N625">
            <v>0</v>
          </cell>
          <cell r="O625">
            <v>0</v>
          </cell>
          <cell r="S625">
            <v>0</v>
          </cell>
          <cell r="T625">
            <v>0</v>
          </cell>
        </row>
        <row r="626">
          <cell r="A626">
            <v>0</v>
          </cell>
          <cell r="B626">
            <v>1622</v>
          </cell>
          <cell r="D626">
            <v>0</v>
          </cell>
          <cell r="F626">
            <v>0</v>
          </cell>
          <cell r="J626">
            <v>0</v>
          </cell>
          <cell r="L626">
            <v>0</v>
          </cell>
          <cell r="M626">
            <v>0</v>
          </cell>
          <cell r="N626">
            <v>0</v>
          </cell>
          <cell r="O626">
            <v>0</v>
          </cell>
          <cell r="S626">
            <v>0</v>
          </cell>
          <cell r="T626">
            <v>0</v>
          </cell>
        </row>
        <row r="627">
          <cell r="A627">
            <v>0</v>
          </cell>
          <cell r="B627">
            <v>1623</v>
          </cell>
          <cell r="D627">
            <v>0</v>
          </cell>
          <cell r="F627">
            <v>0</v>
          </cell>
          <cell r="J627">
            <v>0</v>
          </cell>
          <cell r="L627">
            <v>0</v>
          </cell>
          <cell r="M627">
            <v>0</v>
          </cell>
          <cell r="N627">
            <v>0</v>
          </cell>
          <cell r="O627">
            <v>0</v>
          </cell>
          <cell r="S627">
            <v>0</v>
          </cell>
          <cell r="T627">
            <v>0</v>
          </cell>
        </row>
        <row r="628">
          <cell r="A628">
            <v>0</v>
          </cell>
          <cell r="B628">
            <v>1624</v>
          </cell>
          <cell r="D628">
            <v>0</v>
          </cell>
          <cell r="F628">
            <v>0</v>
          </cell>
          <cell r="J628">
            <v>0</v>
          </cell>
          <cell r="L628">
            <v>0</v>
          </cell>
          <cell r="M628">
            <v>0</v>
          </cell>
          <cell r="N628">
            <v>0</v>
          </cell>
          <cell r="O628">
            <v>0</v>
          </cell>
          <cell r="S628">
            <v>0</v>
          </cell>
          <cell r="T628">
            <v>0</v>
          </cell>
        </row>
        <row r="629">
          <cell r="A629">
            <v>0</v>
          </cell>
          <cell r="B629">
            <v>1625</v>
          </cell>
          <cell r="D629">
            <v>0</v>
          </cell>
          <cell r="F629">
            <v>0</v>
          </cell>
          <cell r="J629">
            <v>0</v>
          </cell>
          <cell r="L629">
            <v>0</v>
          </cell>
          <cell r="M629">
            <v>0</v>
          </cell>
          <cell r="N629">
            <v>0</v>
          </cell>
          <cell r="O629">
            <v>0</v>
          </cell>
          <cell r="S629">
            <v>0</v>
          </cell>
          <cell r="T629">
            <v>0</v>
          </cell>
        </row>
        <row r="630">
          <cell r="A630">
            <v>0</v>
          </cell>
          <cell r="B630">
            <v>1626</v>
          </cell>
          <cell r="D630">
            <v>0</v>
          </cell>
          <cell r="F630">
            <v>0</v>
          </cell>
          <cell r="J630">
            <v>0</v>
          </cell>
          <cell r="L630">
            <v>0</v>
          </cell>
          <cell r="M630">
            <v>0</v>
          </cell>
          <cell r="N630">
            <v>0</v>
          </cell>
          <cell r="O630">
            <v>0</v>
          </cell>
          <cell r="S630">
            <v>0</v>
          </cell>
          <cell r="T630">
            <v>0</v>
          </cell>
        </row>
        <row r="631">
          <cell r="A631">
            <v>0</v>
          </cell>
          <cell r="B631">
            <v>1627</v>
          </cell>
          <cell r="D631">
            <v>0</v>
          </cell>
          <cell r="F631">
            <v>0</v>
          </cell>
          <cell r="J631">
            <v>0</v>
          </cell>
          <cell r="L631">
            <v>0</v>
          </cell>
          <cell r="M631">
            <v>0</v>
          </cell>
          <cell r="N631">
            <v>0</v>
          </cell>
          <cell r="O631">
            <v>0</v>
          </cell>
          <cell r="S631">
            <v>0</v>
          </cell>
          <cell r="T631">
            <v>0</v>
          </cell>
        </row>
        <row r="632">
          <cell r="A632">
            <v>0</v>
          </cell>
          <cell r="B632">
            <v>1628</v>
          </cell>
          <cell r="D632">
            <v>0</v>
          </cell>
          <cell r="F632">
            <v>0</v>
          </cell>
          <cell r="J632">
            <v>0</v>
          </cell>
          <cell r="L632">
            <v>0</v>
          </cell>
          <cell r="M632">
            <v>0</v>
          </cell>
          <cell r="N632">
            <v>0</v>
          </cell>
          <cell r="O632">
            <v>0</v>
          </cell>
          <cell r="S632">
            <v>0</v>
          </cell>
          <cell r="T632">
            <v>0</v>
          </cell>
        </row>
        <row r="633">
          <cell r="A633">
            <v>0</v>
          </cell>
          <cell r="B633">
            <v>1629</v>
          </cell>
          <cell r="D633">
            <v>0</v>
          </cell>
          <cell r="F633">
            <v>0</v>
          </cell>
          <cell r="J633">
            <v>0</v>
          </cell>
          <cell r="L633">
            <v>0</v>
          </cell>
          <cell r="M633">
            <v>0</v>
          </cell>
          <cell r="N633">
            <v>0</v>
          </cell>
          <cell r="O633">
            <v>0</v>
          </cell>
          <cell r="S633">
            <v>0</v>
          </cell>
          <cell r="T633">
            <v>0</v>
          </cell>
        </row>
        <row r="634">
          <cell r="A634">
            <v>0</v>
          </cell>
          <cell r="B634">
            <v>1630</v>
          </cell>
          <cell r="D634">
            <v>0</v>
          </cell>
          <cell r="F634">
            <v>0</v>
          </cell>
          <cell r="J634">
            <v>0</v>
          </cell>
          <cell r="L634">
            <v>0</v>
          </cell>
          <cell r="M634">
            <v>0</v>
          </cell>
          <cell r="N634">
            <v>0</v>
          </cell>
          <cell r="O634">
            <v>0</v>
          </cell>
          <cell r="S634">
            <v>0</v>
          </cell>
          <cell r="T634">
            <v>0</v>
          </cell>
        </row>
        <row r="635">
          <cell r="A635">
            <v>0</v>
          </cell>
          <cell r="B635">
            <v>1631</v>
          </cell>
          <cell r="D635">
            <v>0</v>
          </cell>
          <cell r="F635">
            <v>0</v>
          </cell>
          <cell r="J635">
            <v>0</v>
          </cell>
          <cell r="L635">
            <v>0</v>
          </cell>
          <cell r="M635">
            <v>0</v>
          </cell>
          <cell r="N635">
            <v>0</v>
          </cell>
          <cell r="O635">
            <v>0</v>
          </cell>
          <cell r="S635">
            <v>0</v>
          </cell>
          <cell r="T635">
            <v>0</v>
          </cell>
        </row>
        <row r="636">
          <cell r="A636">
            <v>0</v>
          </cell>
          <cell r="B636">
            <v>1632</v>
          </cell>
          <cell r="D636">
            <v>0</v>
          </cell>
          <cell r="F636">
            <v>0</v>
          </cell>
          <cell r="J636">
            <v>0</v>
          </cell>
          <cell r="L636">
            <v>0</v>
          </cell>
          <cell r="M636">
            <v>0</v>
          </cell>
          <cell r="N636">
            <v>0</v>
          </cell>
          <cell r="O636">
            <v>0</v>
          </cell>
          <cell r="S636">
            <v>0</v>
          </cell>
          <cell r="T636">
            <v>0</v>
          </cell>
        </row>
        <row r="637">
          <cell r="A637">
            <v>0</v>
          </cell>
          <cell r="B637">
            <v>1633</v>
          </cell>
          <cell r="D637">
            <v>0</v>
          </cell>
          <cell r="F637">
            <v>0</v>
          </cell>
          <cell r="J637">
            <v>0</v>
          </cell>
          <cell r="L637">
            <v>0</v>
          </cell>
          <cell r="M637">
            <v>0</v>
          </cell>
          <cell r="N637">
            <v>0</v>
          </cell>
          <cell r="O637">
            <v>0</v>
          </cell>
          <cell r="S637">
            <v>0</v>
          </cell>
          <cell r="T637">
            <v>0</v>
          </cell>
        </row>
        <row r="638">
          <cell r="A638">
            <v>0</v>
          </cell>
          <cell r="B638">
            <v>1634</v>
          </cell>
          <cell r="D638">
            <v>0</v>
          </cell>
          <cell r="F638">
            <v>0</v>
          </cell>
          <cell r="J638">
            <v>0</v>
          </cell>
          <cell r="L638">
            <v>0</v>
          </cell>
          <cell r="M638">
            <v>0</v>
          </cell>
          <cell r="N638">
            <v>0</v>
          </cell>
          <cell r="O638">
            <v>0</v>
          </cell>
          <cell r="S638">
            <v>0</v>
          </cell>
          <cell r="T638">
            <v>0</v>
          </cell>
        </row>
        <row r="639">
          <cell r="A639">
            <v>0</v>
          </cell>
          <cell r="B639">
            <v>1635</v>
          </cell>
          <cell r="D639">
            <v>0</v>
          </cell>
          <cell r="F639">
            <v>0</v>
          </cell>
          <cell r="J639">
            <v>0</v>
          </cell>
          <cell r="L639">
            <v>0</v>
          </cell>
          <cell r="M639">
            <v>0</v>
          </cell>
          <cell r="N639">
            <v>0</v>
          </cell>
          <cell r="O639">
            <v>0</v>
          </cell>
          <cell r="S639">
            <v>0</v>
          </cell>
          <cell r="T639">
            <v>0</v>
          </cell>
        </row>
        <row r="640">
          <cell r="A640">
            <v>0</v>
          </cell>
          <cell r="B640">
            <v>1636</v>
          </cell>
          <cell r="D640">
            <v>0</v>
          </cell>
          <cell r="F640">
            <v>0</v>
          </cell>
          <cell r="J640">
            <v>0</v>
          </cell>
          <cell r="L640">
            <v>0</v>
          </cell>
          <cell r="M640">
            <v>0</v>
          </cell>
          <cell r="N640">
            <v>0</v>
          </cell>
          <cell r="O640">
            <v>0</v>
          </cell>
          <cell r="S640">
            <v>0</v>
          </cell>
          <cell r="T640">
            <v>0</v>
          </cell>
        </row>
        <row r="641">
          <cell r="A641">
            <v>0</v>
          </cell>
          <cell r="B641">
            <v>1637</v>
          </cell>
          <cell r="D641">
            <v>0</v>
          </cell>
          <cell r="F641">
            <v>0</v>
          </cell>
          <cell r="J641">
            <v>0</v>
          </cell>
          <cell r="L641">
            <v>0</v>
          </cell>
          <cell r="M641">
            <v>0</v>
          </cell>
          <cell r="N641">
            <v>0</v>
          </cell>
          <cell r="O641">
            <v>0</v>
          </cell>
          <cell r="S641">
            <v>0</v>
          </cell>
          <cell r="T641">
            <v>0</v>
          </cell>
        </row>
        <row r="642">
          <cell r="A642">
            <v>0</v>
          </cell>
          <cell r="B642">
            <v>1638</v>
          </cell>
          <cell r="D642">
            <v>0</v>
          </cell>
          <cell r="F642">
            <v>0</v>
          </cell>
          <cell r="J642">
            <v>0</v>
          </cell>
          <cell r="L642">
            <v>0</v>
          </cell>
          <cell r="M642">
            <v>0</v>
          </cell>
          <cell r="N642">
            <v>0</v>
          </cell>
          <cell r="O642">
            <v>0</v>
          </cell>
          <cell r="S642">
            <v>0</v>
          </cell>
          <cell r="T642">
            <v>0</v>
          </cell>
        </row>
        <row r="643">
          <cell r="A643">
            <v>0</v>
          </cell>
          <cell r="B643">
            <v>1639</v>
          </cell>
          <cell r="D643">
            <v>0</v>
          </cell>
          <cell r="F643">
            <v>0</v>
          </cell>
          <cell r="J643">
            <v>0</v>
          </cell>
          <cell r="L643">
            <v>0</v>
          </cell>
          <cell r="M643">
            <v>0</v>
          </cell>
          <cell r="N643">
            <v>0</v>
          </cell>
          <cell r="O643">
            <v>0</v>
          </cell>
          <cell r="S643">
            <v>0</v>
          </cell>
          <cell r="T643">
            <v>0</v>
          </cell>
        </row>
        <row r="644">
          <cell r="A644">
            <v>0</v>
          </cell>
          <cell r="B644">
            <v>1640</v>
          </cell>
          <cell r="D644">
            <v>0</v>
          </cell>
          <cell r="F644">
            <v>0</v>
          </cell>
          <cell r="J644">
            <v>0</v>
          </cell>
          <cell r="L644">
            <v>0</v>
          </cell>
          <cell r="M644">
            <v>0</v>
          </cell>
          <cell r="N644">
            <v>0</v>
          </cell>
          <cell r="O644">
            <v>0</v>
          </cell>
          <cell r="S644">
            <v>0</v>
          </cell>
          <cell r="T644">
            <v>0</v>
          </cell>
        </row>
        <row r="645">
          <cell r="A645">
            <v>0</v>
          </cell>
          <cell r="B645">
            <v>1641</v>
          </cell>
          <cell r="D645">
            <v>0</v>
          </cell>
          <cell r="F645">
            <v>0</v>
          </cell>
          <cell r="J645">
            <v>0</v>
          </cell>
          <cell r="L645">
            <v>0</v>
          </cell>
          <cell r="M645">
            <v>0</v>
          </cell>
          <cell r="N645">
            <v>0</v>
          </cell>
          <cell r="O645">
            <v>0</v>
          </cell>
          <cell r="S645">
            <v>0</v>
          </cell>
          <cell r="T645">
            <v>0</v>
          </cell>
        </row>
        <row r="646">
          <cell r="A646">
            <v>0</v>
          </cell>
          <cell r="B646">
            <v>1642</v>
          </cell>
          <cell r="D646">
            <v>0</v>
          </cell>
          <cell r="F646">
            <v>0</v>
          </cell>
          <cell r="J646">
            <v>0</v>
          </cell>
          <cell r="L646">
            <v>0</v>
          </cell>
          <cell r="M646">
            <v>0</v>
          </cell>
          <cell r="N646">
            <v>0</v>
          </cell>
          <cell r="O646">
            <v>0</v>
          </cell>
          <cell r="S646">
            <v>0</v>
          </cell>
          <cell r="T646">
            <v>0</v>
          </cell>
        </row>
        <row r="647">
          <cell r="A647">
            <v>0</v>
          </cell>
          <cell r="B647">
            <v>1643</v>
          </cell>
          <cell r="D647">
            <v>0</v>
          </cell>
          <cell r="F647">
            <v>0</v>
          </cell>
          <cell r="J647">
            <v>0</v>
          </cell>
          <cell r="L647">
            <v>0</v>
          </cell>
          <cell r="M647">
            <v>0</v>
          </cell>
          <cell r="N647">
            <v>0</v>
          </cell>
          <cell r="O647">
            <v>0</v>
          </cell>
          <cell r="S647">
            <v>0</v>
          </cell>
          <cell r="T647">
            <v>0</v>
          </cell>
        </row>
        <row r="648">
          <cell r="A648">
            <v>0</v>
          </cell>
          <cell r="B648">
            <v>1644</v>
          </cell>
          <cell r="D648">
            <v>0</v>
          </cell>
          <cell r="F648">
            <v>0</v>
          </cell>
          <cell r="J648">
            <v>0</v>
          </cell>
          <cell r="L648">
            <v>0</v>
          </cell>
          <cell r="M648">
            <v>0</v>
          </cell>
          <cell r="N648">
            <v>0</v>
          </cell>
          <cell r="O648">
            <v>0</v>
          </cell>
          <cell r="S648">
            <v>0</v>
          </cell>
          <cell r="T648">
            <v>0</v>
          </cell>
        </row>
        <row r="649">
          <cell r="A649">
            <v>0</v>
          </cell>
          <cell r="B649">
            <v>1645</v>
          </cell>
          <cell r="D649">
            <v>0</v>
          </cell>
          <cell r="F649">
            <v>0</v>
          </cell>
          <cell r="J649">
            <v>0</v>
          </cell>
          <cell r="L649">
            <v>0</v>
          </cell>
          <cell r="M649">
            <v>0</v>
          </cell>
          <cell r="N649">
            <v>0</v>
          </cell>
          <cell r="O649">
            <v>0</v>
          </cell>
          <cell r="S649">
            <v>0</v>
          </cell>
          <cell r="T649">
            <v>0</v>
          </cell>
        </row>
        <row r="650">
          <cell r="A650">
            <v>0</v>
          </cell>
          <cell r="B650">
            <v>1646</v>
          </cell>
          <cell r="D650">
            <v>0</v>
          </cell>
          <cell r="F650">
            <v>0</v>
          </cell>
          <cell r="J650">
            <v>0</v>
          </cell>
          <cell r="L650">
            <v>0</v>
          </cell>
          <cell r="M650">
            <v>0</v>
          </cell>
          <cell r="N650">
            <v>0</v>
          </cell>
          <cell r="O650">
            <v>0</v>
          </cell>
          <cell r="S650">
            <v>0</v>
          </cell>
          <cell r="T650">
            <v>0</v>
          </cell>
        </row>
        <row r="651">
          <cell r="A651">
            <v>0</v>
          </cell>
          <cell r="B651">
            <v>1647</v>
          </cell>
          <cell r="D651">
            <v>0</v>
          </cell>
          <cell r="F651">
            <v>0</v>
          </cell>
          <cell r="J651">
            <v>0</v>
          </cell>
          <cell r="L651">
            <v>0</v>
          </cell>
          <cell r="M651">
            <v>0</v>
          </cell>
          <cell r="N651">
            <v>0</v>
          </cell>
          <cell r="O651">
            <v>0</v>
          </cell>
          <cell r="S651">
            <v>0</v>
          </cell>
          <cell r="T651">
            <v>0</v>
          </cell>
        </row>
        <row r="652">
          <cell r="A652">
            <v>0</v>
          </cell>
          <cell r="B652">
            <v>1648</v>
          </cell>
          <cell r="D652">
            <v>0</v>
          </cell>
          <cell r="F652">
            <v>0</v>
          </cell>
          <cell r="J652">
            <v>0</v>
          </cell>
          <cell r="L652">
            <v>0</v>
          </cell>
          <cell r="M652">
            <v>0</v>
          </cell>
          <cell r="N652">
            <v>0</v>
          </cell>
          <cell r="O652">
            <v>0</v>
          </cell>
          <cell r="S652">
            <v>0</v>
          </cell>
          <cell r="T652">
            <v>0</v>
          </cell>
        </row>
        <row r="653">
          <cell r="A653">
            <v>0</v>
          </cell>
          <cell r="B653">
            <v>1649</v>
          </cell>
          <cell r="D653">
            <v>0</v>
          </cell>
          <cell r="F653">
            <v>0</v>
          </cell>
          <cell r="J653">
            <v>0</v>
          </cell>
          <cell r="L653">
            <v>0</v>
          </cell>
          <cell r="M653">
            <v>0</v>
          </cell>
          <cell r="N653">
            <v>0</v>
          </cell>
          <cell r="O653">
            <v>0</v>
          </cell>
          <cell r="S653">
            <v>0</v>
          </cell>
          <cell r="T653">
            <v>0</v>
          </cell>
        </row>
        <row r="654">
          <cell r="A654">
            <v>0</v>
          </cell>
          <cell r="B654">
            <v>1650</v>
          </cell>
          <cell r="D654">
            <v>0</v>
          </cell>
          <cell r="F654">
            <v>0</v>
          </cell>
          <cell r="J654">
            <v>0</v>
          </cell>
          <cell r="L654">
            <v>0</v>
          </cell>
          <cell r="M654">
            <v>0</v>
          </cell>
          <cell r="N654">
            <v>0</v>
          </cell>
          <cell r="O654">
            <v>0</v>
          </cell>
          <cell r="S654">
            <v>0</v>
          </cell>
          <cell r="T654">
            <v>0</v>
          </cell>
        </row>
        <row r="655">
          <cell r="A655">
            <v>0</v>
          </cell>
          <cell r="B655">
            <v>1651</v>
          </cell>
          <cell r="D655">
            <v>0</v>
          </cell>
          <cell r="F655">
            <v>0</v>
          </cell>
          <cell r="J655">
            <v>0</v>
          </cell>
          <cell r="L655">
            <v>0</v>
          </cell>
          <cell r="M655">
            <v>0</v>
          </cell>
          <cell r="N655">
            <v>0</v>
          </cell>
          <cell r="O655">
            <v>0</v>
          </cell>
          <cell r="S655">
            <v>0</v>
          </cell>
          <cell r="T655">
            <v>0</v>
          </cell>
        </row>
        <row r="656">
          <cell r="A656">
            <v>0</v>
          </cell>
          <cell r="B656">
            <v>1652</v>
          </cell>
          <cell r="D656">
            <v>0</v>
          </cell>
          <cell r="F656">
            <v>0</v>
          </cell>
          <cell r="J656">
            <v>0</v>
          </cell>
          <cell r="L656">
            <v>0</v>
          </cell>
          <cell r="M656">
            <v>0</v>
          </cell>
          <cell r="N656">
            <v>0</v>
          </cell>
          <cell r="O656">
            <v>0</v>
          </cell>
          <cell r="S656">
            <v>0</v>
          </cell>
          <cell r="T656">
            <v>0</v>
          </cell>
        </row>
        <row r="657">
          <cell r="A657">
            <v>0</v>
          </cell>
          <cell r="B657">
            <v>1653</v>
          </cell>
          <cell r="D657">
            <v>0</v>
          </cell>
          <cell r="F657">
            <v>0</v>
          </cell>
          <cell r="J657">
            <v>0</v>
          </cell>
          <cell r="L657">
            <v>0</v>
          </cell>
          <cell r="M657">
            <v>0</v>
          </cell>
          <cell r="N657">
            <v>0</v>
          </cell>
          <cell r="O657">
            <v>0</v>
          </cell>
          <cell r="S657">
            <v>0</v>
          </cell>
          <cell r="T657">
            <v>0</v>
          </cell>
        </row>
        <row r="658">
          <cell r="A658">
            <v>0</v>
          </cell>
          <cell r="B658">
            <v>1654</v>
          </cell>
          <cell r="D658">
            <v>0</v>
          </cell>
          <cell r="F658">
            <v>0</v>
          </cell>
          <cell r="J658">
            <v>0</v>
          </cell>
          <cell r="L658">
            <v>0</v>
          </cell>
          <cell r="M658">
            <v>0</v>
          </cell>
          <cell r="N658">
            <v>0</v>
          </cell>
          <cell r="O658">
            <v>0</v>
          </cell>
          <cell r="S658">
            <v>0</v>
          </cell>
          <cell r="T658">
            <v>0</v>
          </cell>
        </row>
        <row r="659">
          <cell r="A659">
            <v>0</v>
          </cell>
          <cell r="B659">
            <v>1655</v>
          </cell>
          <cell r="D659">
            <v>0</v>
          </cell>
          <cell r="F659">
            <v>0</v>
          </cell>
          <cell r="J659">
            <v>0</v>
          </cell>
          <cell r="L659">
            <v>0</v>
          </cell>
          <cell r="M659">
            <v>0</v>
          </cell>
          <cell r="N659">
            <v>0</v>
          </cell>
          <cell r="O659">
            <v>0</v>
          </cell>
          <cell r="S659">
            <v>0</v>
          </cell>
          <cell r="T659">
            <v>0</v>
          </cell>
        </row>
        <row r="660">
          <cell r="A660">
            <v>0</v>
          </cell>
          <cell r="B660">
            <v>1656</v>
          </cell>
          <cell r="D660">
            <v>0</v>
          </cell>
          <cell r="F660">
            <v>0</v>
          </cell>
          <cell r="J660">
            <v>0</v>
          </cell>
          <cell r="L660">
            <v>0</v>
          </cell>
          <cell r="M660">
            <v>0</v>
          </cell>
          <cell r="N660">
            <v>0</v>
          </cell>
          <cell r="O660">
            <v>0</v>
          </cell>
          <cell r="S660">
            <v>0</v>
          </cell>
          <cell r="T660">
            <v>0</v>
          </cell>
        </row>
        <row r="661">
          <cell r="A661">
            <v>0</v>
          </cell>
          <cell r="B661">
            <v>1657</v>
          </cell>
          <cell r="D661">
            <v>0</v>
          </cell>
          <cell r="F661">
            <v>0</v>
          </cell>
          <cell r="J661">
            <v>0</v>
          </cell>
          <cell r="L661">
            <v>0</v>
          </cell>
          <cell r="M661">
            <v>0</v>
          </cell>
          <cell r="N661">
            <v>0</v>
          </cell>
          <cell r="O661">
            <v>0</v>
          </cell>
          <cell r="S661">
            <v>0</v>
          </cell>
          <cell r="T661">
            <v>0</v>
          </cell>
        </row>
        <row r="662">
          <cell r="A662">
            <v>0</v>
          </cell>
          <cell r="B662">
            <v>1658</v>
          </cell>
          <cell r="D662">
            <v>0</v>
          </cell>
          <cell r="F662">
            <v>0</v>
          </cell>
          <cell r="J662">
            <v>0</v>
          </cell>
          <cell r="L662">
            <v>0</v>
          </cell>
          <cell r="M662">
            <v>0</v>
          </cell>
          <cell r="N662">
            <v>0</v>
          </cell>
          <cell r="O662">
            <v>0</v>
          </cell>
          <cell r="S662">
            <v>0</v>
          </cell>
          <cell r="T662">
            <v>0</v>
          </cell>
        </row>
        <row r="663">
          <cell r="A663">
            <v>0</v>
          </cell>
          <cell r="B663">
            <v>1659</v>
          </cell>
          <cell r="D663">
            <v>0</v>
          </cell>
          <cell r="F663">
            <v>0</v>
          </cell>
          <cell r="J663">
            <v>0</v>
          </cell>
          <cell r="L663">
            <v>0</v>
          </cell>
          <cell r="M663">
            <v>0</v>
          </cell>
          <cell r="N663">
            <v>0</v>
          </cell>
          <cell r="O663">
            <v>0</v>
          </cell>
          <cell r="S663">
            <v>0</v>
          </cell>
          <cell r="T663">
            <v>0</v>
          </cell>
        </row>
        <row r="664">
          <cell r="A664">
            <v>0</v>
          </cell>
          <cell r="B664">
            <v>1660</v>
          </cell>
          <cell r="D664">
            <v>0</v>
          </cell>
          <cell r="F664">
            <v>0</v>
          </cell>
          <cell r="J664">
            <v>0</v>
          </cell>
          <cell r="L664">
            <v>0</v>
          </cell>
          <cell r="M664">
            <v>0</v>
          </cell>
          <cell r="N664">
            <v>0</v>
          </cell>
          <cell r="O664">
            <v>0</v>
          </cell>
          <cell r="S664">
            <v>0</v>
          </cell>
          <cell r="T664">
            <v>0</v>
          </cell>
        </row>
        <row r="665">
          <cell r="A665">
            <v>0</v>
          </cell>
          <cell r="B665">
            <v>1661</v>
          </cell>
          <cell r="D665">
            <v>0</v>
          </cell>
          <cell r="F665">
            <v>0</v>
          </cell>
          <cell r="J665">
            <v>0</v>
          </cell>
          <cell r="L665">
            <v>0</v>
          </cell>
          <cell r="M665">
            <v>0</v>
          </cell>
          <cell r="N665">
            <v>0</v>
          </cell>
          <cell r="O665">
            <v>0</v>
          </cell>
          <cell r="S665">
            <v>0</v>
          </cell>
          <cell r="T665">
            <v>0</v>
          </cell>
        </row>
        <row r="666">
          <cell r="A666">
            <v>0</v>
          </cell>
          <cell r="B666">
            <v>1662</v>
          </cell>
          <cell r="D666">
            <v>0</v>
          </cell>
          <cell r="F666">
            <v>0</v>
          </cell>
          <cell r="J666">
            <v>0</v>
          </cell>
          <cell r="L666">
            <v>0</v>
          </cell>
          <cell r="M666">
            <v>0</v>
          </cell>
          <cell r="N666">
            <v>0</v>
          </cell>
          <cell r="O666">
            <v>0</v>
          </cell>
          <cell r="S666">
            <v>0</v>
          </cell>
          <cell r="T666">
            <v>0</v>
          </cell>
        </row>
        <row r="667">
          <cell r="A667">
            <v>0</v>
          </cell>
          <cell r="B667">
            <v>1663</v>
          </cell>
          <cell r="D667">
            <v>0</v>
          </cell>
          <cell r="F667">
            <v>0</v>
          </cell>
          <cell r="J667">
            <v>0</v>
          </cell>
          <cell r="L667">
            <v>0</v>
          </cell>
          <cell r="M667">
            <v>0</v>
          </cell>
          <cell r="N667">
            <v>0</v>
          </cell>
          <cell r="O667">
            <v>0</v>
          </cell>
          <cell r="S667">
            <v>0</v>
          </cell>
          <cell r="T667">
            <v>0</v>
          </cell>
        </row>
        <row r="668">
          <cell r="A668">
            <v>0</v>
          </cell>
          <cell r="B668">
            <v>1664</v>
          </cell>
          <cell r="D668">
            <v>0</v>
          </cell>
          <cell r="F668">
            <v>0</v>
          </cell>
          <cell r="J668">
            <v>0</v>
          </cell>
          <cell r="L668">
            <v>0</v>
          </cell>
          <cell r="M668">
            <v>0</v>
          </cell>
          <cell r="N668">
            <v>0</v>
          </cell>
          <cell r="O668">
            <v>0</v>
          </cell>
          <cell r="S668">
            <v>0</v>
          </cell>
          <cell r="T668">
            <v>0</v>
          </cell>
        </row>
        <row r="669">
          <cell r="A669">
            <v>0</v>
          </cell>
          <cell r="B669">
            <v>1665</v>
          </cell>
          <cell r="D669">
            <v>0</v>
          </cell>
          <cell r="F669">
            <v>0</v>
          </cell>
          <cell r="J669">
            <v>0</v>
          </cell>
          <cell r="L669">
            <v>0</v>
          </cell>
          <cell r="M669">
            <v>0</v>
          </cell>
          <cell r="N669">
            <v>0</v>
          </cell>
          <cell r="O669">
            <v>0</v>
          </cell>
          <cell r="S669">
            <v>0</v>
          </cell>
          <cell r="T669">
            <v>0</v>
          </cell>
        </row>
        <row r="670">
          <cell r="A670">
            <v>0</v>
          </cell>
          <cell r="B670">
            <v>1666</v>
          </cell>
          <cell r="D670">
            <v>0</v>
          </cell>
          <cell r="F670">
            <v>0</v>
          </cell>
          <cell r="J670">
            <v>0</v>
          </cell>
          <cell r="L670">
            <v>0</v>
          </cell>
          <cell r="M670">
            <v>0</v>
          </cell>
          <cell r="N670">
            <v>0</v>
          </cell>
          <cell r="O670">
            <v>0</v>
          </cell>
          <cell r="S670">
            <v>0</v>
          </cell>
          <cell r="T670">
            <v>0</v>
          </cell>
        </row>
        <row r="671">
          <cell r="A671">
            <v>0</v>
          </cell>
          <cell r="B671">
            <v>1667</v>
          </cell>
          <cell r="D671">
            <v>0</v>
          </cell>
          <cell r="F671">
            <v>0</v>
          </cell>
          <cell r="J671">
            <v>0</v>
          </cell>
          <cell r="L671">
            <v>0</v>
          </cell>
          <cell r="M671">
            <v>0</v>
          </cell>
          <cell r="N671">
            <v>0</v>
          </cell>
          <cell r="O671">
            <v>0</v>
          </cell>
          <cell r="S671">
            <v>0</v>
          </cell>
          <cell r="T671">
            <v>0</v>
          </cell>
        </row>
        <row r="672">
          <cell r="A672">
            <v>0</v>
          </cell>
          <cell r="B672">
            <v>1668</v>
          </cell>
          <cell r="D672">
            <v>0</v>
          </cell>
          <cell r="F672">
            <v>0</v>
          </cell>
          <cell r="J672">
            <v>0</v>
          </cell>
          <cell r="L672">
            <v>0</v>
          </cell>
          <cell r="M672">
            <v>0</v>
          </cell>
          <cell r="N672">
            <v>0</v>
          </cell>
          <cell r="O672">
            <v>0</v>
          </cell>
          <cell r="S672">
            <v>0</v>
          </cell>
          <cell r="T672">
            <v>0</v>
          </cell>
        </row>
        <row r="673">
          <cell r="A673">
            <v>0</v>
          </cell>
          <cell r="B673">
            <v>1669</v>
          </cell>
          <cell r="D673">
            <v>0</v>
          </cell>
          <cell r="F673">
            <v>0</v>
          </cell>
          <cell r="J673">
            <v>0</v>
          </cell>
          <cell r="L673">
            <v>0</v>
          </cell>
          <cell r="M673">
            <v>0</v>
          </cell>
          <cell r="N673">
            <v>0</v>
          </cell>
          <cell r="O673">
            <v>0</v>
          </cell>
          <cell r="S673">
            <v>0</v>
          </cell>
          <cell r="T673">
            <v>0</v>
          </cell>
        </row>
        <row r="674">
          <cell r="A674">
            <v>0</v>
          </cell>
          <cell r="B674">
            <v>1670</v>
          </cell>
          <cell r="D674">
            <v>0</v>
          </cell>
          <cell r="F674">
            <v>0</v>
          </cell>
          <cell r="J674">
            <v>0</v>
          </cell>
          <cell r="L674">
            <v>0</v>
          </cell>
          <cell r="M674">
            <v>0</v>
          </cell>
          <cell r="N674">
            <v>0</v>
          </cell>
          <cell r="O674">
            <v>0</v>
          </cell>
          <cell r="S674">
            <v>0</v>
          </cell>
          <cell r="T674">
            <v>0</v>
          </cell>
        </row>
        <row r="675">
          <cell r="A675">
            <v>0</v>
          </cell>
          <cell r="B675">
            <v>1671</v>
          </cell>
          <cell r="D675">
            <v>0</v>
          </cell>
          <cell r="F675">
            <v>0</v>
          </cell>
          <cell r="J675">
            <v>0</v>
          </cell>
          <cell r="L675">
            <v>0</v>
          </cell>
          <cell r="M675">
            <v>0</v>
          </cell>
          <cell r="N675">
            <v>0</v>
          </cell>
          <cell r="O675">
            <v>0</v>
          </cell>
          <cell r="S675">
            <v>0</v>
          </cell>
          <cell r="T675">
            <v>0</v>
          </cell>
        </row>
        <row r="676">
          <cell r="A676">
            <v>0</v>
          </cell>
          <cell r="B676">
            <v>1672</v>
          </cell>
          <cell r="D676">
            <v>0</v>
          </cell>
          <cell r="F676">
            <v>0</v>
          </cell>
          <cell r="J676">
            <v>0</v>
          </cell>
          <cell r="L676">
            <v>0</v>
          </cell>
          <cell r="M676">
            <v>0</v>
          </cell>
          <cell r="N676">
            <v>0</v>
          </cell>
          <cell r="O676">
            <v>0</v>
          </cell>
          <cell r="S676">
            <v>0</v>
          </cell>
          <cell r="T676">
            <v>0</v>
          </cell>
        </row>
        <row r="677">
          <cell r="A677">
            <v>0</v>
          </cell>
          <cell r="B677">
            <v>1673</v>
          </cell>
          <cell r="D677">
            <v>0</v>
          </cell>
          <cell r="F677">
            <v>0</v>
          </cell>
          <cell r="J677">
            <v>0</v>
          </cell>
          <cell r="L677">
            <v>0</v>
          </cell>
          <cell r="M677">
            <v>0</v>
          </cell>
          <cell r="N677">
            <v>0</v>
          </cell>
          <cell r="O677">
            <v>0</v>
          </cell>
          <cell r="S677">
            <v>0</v>
          </cell>
          <cell r="T677">
            <v>0</v>
          </cell>
        </row>
        <row r="678">
          <cell r="A678">
            <v>0</v>
          </cell>
          <cell r="B678">
            <v>1674</v>
          </cell>
          <cell r="D678">
            <v>0</v>
          </cell>
          <cell r="F678">
            <v>0</v>
          </cell>
          <cell r="J678">
            <v>0</v>
          </cell>
          <cell r="L678">
            <v>0</v>
          </cell>
          <cell r="M678">
            <v>0</v>
          </cell>
          <cell r="N678">
            <v>0</v>
          </cell>
          <cell r="O678">
            <v>0</v>
          </cell>
          <cell r="S678">
            <v>0</v>
          </cell>
          <cell r="T678">
            <v>0</v>
          </cell>
        </row>
        <row r="679">
          <cell r="A679">
            <v>0</v>
          </cell>
          <cell r="B679">
            <v>1675</v>
          </cell>
          <cell r="D679">
            <v>0</v>
          </cell>
          <cell r="F679">
            <v>0</v>
          </cell>
          <cell r="J679">
            <v>0</v>
          </cell>
          <cell r="L679">
            <v>0</v>
          </cell>
          <cell r="M679">
            <v>0</v>
          </cell>
          <cell r="N679">
            <v>0</v>
          </cell>
          <cell r="O679">
            <v>0</v>
          </cell>
          <cell r="S679">
            <v>0</v>
          </cell>
          <cell r="T679">
            <v>0</v>
          </cell>
        </row>
        <row r="680">
          <cell r="A680">
            <v>0</v>
          </cell>
          <cell r="B680">
            <v>1676</v>
          </cell>
          <cell r="D680">
            <v>0</v>
          </cell>
          <cell r="F680">
            <v>0</v>
          </cell>
          <cell r="J680">
            <v>0</v>
          </cell>
          <cell r="L680">
            <v>0</v>
          </cell>
          <cell r="M680">
            <v>0</v>
          </cell>
          <cell r="N680">
            <v>0</v>
          </cell>
          <cell r="O680">
            <v>0</v>
          </cell>
          <cell r="S680">
            <v>0</v>
          </cell>
          <cell r="T680">
            <v>0</v>
          </cell>
        </row>
        <row r="681">
          <cell r="A681">
            <v>0</v>
          </cell>
          <cell r="B681">
            <v>1677</v>
          </cell>
          <cell r="D681">
            <v>0</v>
          </cell>
          <cell r="F681">
            <v>0</v>
          </cell>
          <cell r="J681">
            <v>0</v>
          </cell>
          <cell r="L681">
            <v>0</v>
          </cell>
          <cell r="M681">
            <v>0</v>
          </cell>
          <cell r="N681">
            <v>0</v>
          </cell>
          <cell r="O681">
            <v>0</v>
          </cell>
          <cell r="S681">
            <v>0</v>
          </cell>
          <cell r="T681">
            <v>0</v>
          </cell>
        </row>
        <row r="682">
          <cell r="A682">
            <v>0</v>
          </cell>
          <cell r="B682">
            <v>1678</v>
          </cell>
          <cell r="D682">
            <v>0</v>
          </cell>
          <cell r="F682">
            <v>0</v>
          </cell>
          <cell r="J682">
            <v>0</v>
          </cell>
          <cell r="L682">
            <v>0</v>
          </cell>
          <cell r="M682">
            <v>0</v>
          </cell>
          <cell r="N682">
            <v>0</v>
          </cell>
          <cell r="O682">
            <v>0</v>
          </cell>
          <cell r="S682">
            <v>0</v>
          </cell>
          <cell r="T682">
            <v>0</v>
          </cell>
        </row>
        <row r="683">
          <cell r="A683">
            <v>0</v>
          </cell>
          <cell r="B683">
            <v>1679</v>
          </cell>
          <cell r="D683">
            <v>0</v>
          </cell>
          <cell r="F683">
            <v>0</v>
          </cell>
          <cell r="J683">
            <v>0</v>
          </cell>
          <cell r="L683">
            <v>0</v>
          </cell>
          <cell r="M683">
            <v>0</v>
          </cell>
          <cell r="N683">
            <v>0</v>
          </cell>
          <cell r="O683">
            <v>0</v>
          </cell>
          <cell r="S683">
            <v>0</v>
          </cell>
          <cell r="T683">
            <v>0</v>
          </cell>
        </row>
        <row r="684">
          <cell r="A684">
            <v>0</v>
          </cell>
          <cell r="B684">
            <v>1680</v>
          </cell>
          <cell r="D684">
            <v>0</v>
          </cell>
          <cell r="F684">
            <v>0</v>
          </cell>
          <cell r="J684">
            <v>0</v>
          </cell>
          <cell r="L684">
            <v>0</v>
          </cell>
          <cell r="M684">
            <v>0</v>
          </cell>
          <cell r="N684">
            <v>0</v>
          </cell>
          <cell r="O684">
            <v>0</v>
          </cell>
          <cell r="S684">
            <v>0</v>
          </cell>
          <cell r="T684">
            <v>0</v>
          </cell>
        </row>
        <row r="685">
          <cell r="A685">
            <v>0</v>
          </cell>
          <cell r="B685">
            <v>1681</v>
          </cell>
          <cell r="D685">
            <v>0</v>
          </cell>
          <cell r="F685">
            <v>0</v>
          </cell>
          <cell r="J685">
            <v>0</v>
          </cell>
          <cell r="L685">
            <v>0</v>
          </cell>
          <cell r="M685">
            <v>0</v>
          </cell>
          <cell r="N685">
            <v>0</v>
          </cell>
          <cell r="O685">
            <v>0</v>
          </cell>
          <cell r="S685">
            <v>0</v>
          </cell>
          <cell r="T685">
            <v>0</v>
          </cell>
        </row>
        <row r="686">
          <cell r="A686">
            <v>0</v>
          </cell>
          <cell r="B686">
            <v>1682</v>
          </cell>
          <cell r="D686">
            <v>0</v>
          </cell>
          <cell r="F686">
            <v>0</v>
          </cell>
          <cell r="J686">
            <v>0</v>
          </cell>
          <cell r="L686">
            <v>0</v>
          </cell>
          <cell r="M686">
            <v>0</v>
          </cell>
          <cell r="N686">
            <v>0</v>
          </cell>
          <cell r="O686">
            <v>0</v>
          </cell>
          <cell r="S686">
            <v>0</v>
          </cell>
          <cell r="T686">
            <v>0</v>
          </cell>
        </row>
        <row r="687">
          <cell r="A687">
            <v>0</v>
          </cell>
          <cell r="B687">
            <v>1683</v>
          </cell>
          <cell r="D687">
            <v>0</v>
          </cell>
          <cell r="F687">
            <v>0</v>
          </cell>
          <cell r="J687">
            <v>0</v>
          </cell>
          <cell r="L687">
            <v>0</v>
          </cell>
          <cell r="M687">
            <v>0</v>
          </cell>
          <cell r="N687">
            <v>0</v>
          </cell>
          <cell r="O687">
            <v>0</v>
          </cell>
          <cell r="S687">
            <v>0</v>
          </cell>
          <cell r="T687">
            <v>0</v>
          </cell>
        </row>
        <row r="688">
          <cell r="A688">
            <v>0</v>
          </cell>
          <cell r="B688">
            <v>1684</v>
          </cell>
          <cell r="D688">
            <v>0</v>
          </cell>
          <cell r="F688">
            <v>0</v>
          </cell>
          <cell r="J688">
            <v>0</v>
          </cell>
          <cell r="L688">
            <v>0</v>
          </cell>
          <cell r="M688">
            <v>0</v>
          </cell>
          <cell r="N688">
            <v>0</v>
          </cell>
          <cell r="O688">
            <v>0</v>
          </cell>
          <cell r="S688">
            <v>0</v>
          </cell>
          <cell r="T688">
            <v>0</v>
          </cell>
        </row>
        <row r="689">
          <cell r="A689">
            <v>0</v>
          </cell>
          <cell r="B689">
            <v>1685</v>
          </cell>
          <cell r="D689">
            <v>0</v>
          </cell>
          <cell r="F689">
            <v>0</v>
          </cell>
          <cell r="J689">
            <v>0</v>
          </cell>
          <cell r="L689">
            <v>0</v>
          </cell>
          <cell r="M689">
            <v>0</v>
          </cell>
          <cell r="N689">
            <v>0</v>
          </cell>
          <cell r="O689">
            <v>0</v>
          </cell>
          <cell r="S689">
            <v>0</v>
          </cell>
          <cell r="T689">
            <v>0</v>
          </cell>
        </row>
        <row r="690">
          <cell r="A690">
            <v>0</v>
          </cell>
          <cell r="B690">
            <v>1686</v>
          </cell>
          <cell r="D690">
            <v>0</v>
          </cell>
          <cell r="F690">
            <v>0</v>
          </cell>
          <cell r="J690">
            <v>0</v>
          </cell>
          <cell r="L690">
            <v>0</v>
          </cell>
          <cell r="M690">
            <v>0</v>
          </cell>
          <cell r="N690">
            <v>0</v>
          </cell>
          <cell r="O690">
            <v>0</v>
          </cell>
          <cell r="S690">
            <v>0</v>
          </cell>
          <cell r="T690">
            <v>0</v>
          </cell>
        </row>
        <row r="691">
          <cell r="A691">
            <v>0</v>
          </cell>
          <cell r="B691">
            <v>1687</v>
          </cell>
          <cell r="D691">
            <v>0</v>
          </cell>
          <cell r="F691">
            <v>0</v>
          </cell>
          <cell r="J691">
            <v>0</v>
          </cell>
          <cell r="L691">
            <v>0</v>
          </cell>
          <cell r="M691">
            <v>0</v>
          </cell>
          <cell r="N691">
            <v>0</v>
          </cell>
          <cell r="O691">
            <v>0</v>
          </cell>
          <cell r="S691">
            <v>0</v>
          </cell>
          <cell r="T691">
            <v>0</v>
          </cell>
        </row>
        <row r="692">
          <cell r="A692">
            <v>0</v>
          </cell>
          <cell r="B692">
            <v>1688</v>
          </cell>
          <cell r="D692">
            <v>0</v>
          </cell>
          <cell r="F692">
            <v>0</v>
          </cell>
          <cell r="J692">
            <v>0</v>
          </cell>
          <cell r="L692">
            <v>0</v>
          </cell>
          <cell r="M692">
            <v>0</v>
          </cell>
          <cell r="N692">
            <v>0</v>
          </cell>
          <cell r="O692">
            <v>0</v>
          </cell>
          <cell r="S692">
            <v>0</v>
          </cell>
          <cell r="T692">
            <v>0</v>
          </cell>
        </row>
        <row r="693">
          <cell r="A693">
            <v>0</v>
          </cell>
          <cell r="B693">
            <v>1689</v>
          </cell>
          <cell r="D693">
            <v>0</v>
          </cell>
          <cell r="F693">
            <v>0</v>
          </cell>
          <cell r="J693">
            <v>0</v>
          </cell>
          <cell r="L693">
            <v>0</v>
          </cell>
          <cell r="M693">
            <v>0</v>
          </cell>
          <cell r="N693">
            <v>0</v>
          </cell>
          <cell r="O693">
            <v>0</v>
          </cell>
          <cell r="S693">
            <v>0</v>
          </cell>
          <cell r="T693">
            <v>0</v>
          </cell>
        </row>
        <row r="694">
          <cell r="A694">
            <v>0</v>
          </cell>
          <cell r="B694">
            <v>1690</v>
          </cell>
          <cell r="D694">
            <v>0</v>
          </cell>
          <cell r="F694">
            <v>0</v>
          </cell>
          <cell r="J694">
            <v>0</v>
          </cell>
          <cell r="L694">
            <v>0</v>
          </cell>
          <cell r="M694">
            <v>0</v>
          </cell>
          <cell r="N694">
            <v>0</v>
          </cell>
          <cell r="O694">
            <v>0</v>
          </cell>
          <cell r="S694">
            <v>0</v>
          </cell>
          <cell r="T694">
            <v>0</v>
          </cell>
        </row>
        <row r="695">
          <cell r="A695">
            <v>0</v>
          </cell>
          <cell r="B695">
            <v>1691</v>
          </cell>
          <cell r="D695">
            <v>0</v>
          </cell>
          <cell r="F695">
            <v>0</v>
          </cell>
          <cell r="J695">
            <v>0</v>
          </cell>
          <cell r="L695">
            <v>0</v>
          </cell>
          <cell r="M695">
            <v>0</v>
          </cell>
          <cell r="N695">
            <v>0</v>
          </cell>
          <cell r="O695">
            <v>0</v>
          </cell>
          <cell r="S695">
            <v>0</v>
          </cell>
          <cell r="T695">
            <v>0</v>
          </cell>
        </row>
        <row r="696">
          <cell r="A696">
            <v>0</v>
          </cell>
          <cell r="B696">
            <v>1692</v>
          </cell>
          <cell r="D696">
            <v>0</v>
          </cell>
          <cell r="F696">
            <v>0</v>
          </cell>
          <cell r="J696">
            <v>0</v>
          </cell>
          <cell r="L696">
            <v>0</v>
          </cell>
          <cell r="M696">
            <v>0</v>
          </cell>
          <cell r="N696">
            <v>0</v>
          </cell>
          <cell r="O696">
            <v>0</v>
          </cell>
          <cell r="S696">
            <v>0</v>
          </cell>
          <cell r="T696">
            <v>0</v>
          </cell>
        </row>
        <row r="697">
          <cell r="A697">
            <v>0</v>
          </cell>
          <cell r="B697">
            <v>1693</v>
          </cell>
          <cell r="D697">
            <v>0</v>
          </cell>
          <cell r="F697">
            <v>0</v>
          </cell>
          <cell r="J697">
            <v>0</v>
          </cell>
          <cell r="L697">
            <v>0</v>
          </cell>
          <cell r="M697">
            <v>0</v>
          </cell>
          <cell r="N697">
            <v>0</v>
          </cell>
          <cell r="O697">
            <v>0</v>
          </cell>
          <cell r="S697">
            <v>0</v>
          </cell>
          <cell r="T697">
            <v>0</v>
          </cell>
        </row>
        <row r="698">
          <cell r="A698">
            <v>0</v>
          </cell>
          <cell r="B698">
            <v>1694</v>
          </cell>
          <cell r="D698">
            <v>0</v>
          </cell>
          <cell r="F698">
            <v>0</v>
          </cell>
          <cell r="J698">
            <v>0</v>
          </cell>
          <cell r="L698">
            <v>0</v>
          </cell>
          <cell r="M698">
            <v>0</v>
          </cell>
          <cell r="N698">
            <v>0</v>
          </cell>
          <cell r="O698">
            <v>0</v>
          </cell>
          <cell r="S698">
            <v>0</v>
          </cell>
          <cell r="T698">
            <v>0</v>
          </cell>
        </row>
        <row r="699">
          <cell r="A699">
            <v>0</v>
          </cell>
          <cell r="B699">
            <v>1695</v>
          </cell>
          <cell r="D699">
            <v>0</v>
          </cell>
          <cell r="F699">
            <v>0</v>
          </cell>
          <cell r="J699">
            <v>0</v>
          </cell>
          <cell r="L699">
            <v>0</v>
          </cell>
          <cell r="M699">
            <v>0</v>
          </cell>
          <cell r="N699">
            <v>0</v>
          </cell>
          <cell r="O699">
            <v>0</v>
          </cell>
          <cell r="S699">
            <v>0</v>
          </cell>
          <cell r="T699">
            <v>0</v>
          </cell>
        </row>
        <row r="700">
          <cell r="A700">
            <v>0</v>
          </cell>
          <cell r="B700">
            <v>1696</v>
          </cell>
          <cell r="D700">
            <v>0</v>
          </cell>
          <cell r="F700">
            <v>0</v>
          </cell>
          <cell r="J700">
            <v>0</v>
          </cell>
          <cell r="L700">
            <v>0</v>
          </cell>
          <cell r="M700">
            <v>0</v>
          </cell>
          <cell r="N700">
            <v>0</v>
          </cell>
          <cell r="O700">
            <v>0</v>
          </cell>
          <cell r="S700">
            <v>0</v>
          </cell>
          <cell r="T700">
            <v>0</v>
          </cell>
        </row>
        <row r="701">
          <cell r="A701">
            <v>0</v>
          </cell>
          <cell r="B701">
            <v>1697</v>
          </cell>
          <cell r="D701">
            <v>0</v>
          </cell>
          <cell r="F701">
            <v>0</v>
          </cell>
          <cell r="J701">
            <v>0</v>
          </cell>
          <cell r="L701">
            <v>0</v>
          </cell>
          <cell r="M701">
            <v>0</v>
          </cell>
          <cell r="N701">
            <v>0</v>
          </cell>
          <cell r="O701">
            <v>0</v>
          </cell>
          <cell r="S701">
            <v>0</v>
          </cell>
          <cell r="T701">
            <v>0</v>
          </cell>
        </row>
        <row r="702">
          <cell r="A702">
            <v>0</v>
          </cell>
          <cell r="B702">
            <v>1698</v>
          </cell>
          <cell r="D702">
            <v>0</v>
          </cell>
          <cell r="F702">
            <v>0</v>
          </cell>
          <cell r="J702">
            <v>0</v>
          </cell>
          <cell r="L702">
            <v>0</v>
          </cell>
          <cell r="M702">
            <v>0</v>
          </cell>
          <cell r="N702">
            <v>0</v>
          </cell>
          <cell r="O702">
            <v>0</v>
          </cell>
          <cell r="S702">
            <v>0</v>
          </cell>
          <cell r="T702">
            <v>0</v>
          </cell>
        </row>
        <row r="703">
          <cell r="A703">
            <v>0</v>
          </cell>
          <cell r="B703">
            <v>1699</v>
          </cell>
          <cell r="D703">
            <v>0</v>
          </cell>
          <cell r="F703">
            <v>0</v>
          </cell>
          <cell r="J703">
            <v>0</v>
          </cell>
          <cell r="L703">
            <v>0</v>
          </cell>
          <cell r="M703">
            <v>0</v>
          </cell>
          <cell r="N703">
            <v>0</v>
          </cell>
          <cell r="O703">
            <v>0</v>
          </cell>
          <cell r="S703">
            <v>0</v>
          </cell>
          <cell r="T703">
            <v>0</v>
          </cell>
        </row>
        <row r="704">
          <cell r="A704">
            <v>0</v>
          </cell>
          <cell r="B704">
            <v>1700</v>
          </cell>
          <cell r="D704">
            <v>0</v>
          </cell>
          <cell r="F704">
            <v>0</v>
          </cell>
          <cell r="J704">
            <v>0</v>
          </cell>
          <cell r="L704">
            <v>0</v>
          </cell>
          <cell r="M704">
            <v>0</v>
          </cell>
          <cell r="N704">
            <v>0</v>
          </cell>
          <cell r="O704">
            <v>0</v>
          </cell>
          <cell r="S704">
            <v>0</v>
          </cell>
          <cell r="T704">
            <v>0</v>
          </cell>
        </row>
        <row r="705">
          <cell r="A705">
            <v>0</v>
          </cell>
          <cell r="B705">
            <v>1701</v>
          </cell>
          <cell r="D705">
            <v>0</v>
          </cell>
          <cell r="F705">
            <v>0</v>
          </cell>
          <cell r="J705">
            <v>0</v>
          </cell>
          <cell r="L705">
            <v>0</v>
          </cell>
          <cell r="M705">
            <v>0</v>
          </cell>
          <cell r="N705">
            <v>0</v>
          </cell>
          <cell r="O705">
            <v>0</v>
          </cell>
          <cell r="S705">
            <v>0</v>
          </cell>
          <cell r="T705">
            <v>0</v>
          </cell>
        </row>
        <row r="706">
          <cell r="A706">
            <v>0</v>
          </cell>
          <cell r="B706">
            <v>1702</v>
          </cell>
          <cell r="D706">
            <v>0</v>
          </cell>
          <cell r="F706">
            <v>0</v>
          </cell>
          <cell r="J706">
            <v>0</v>
          </cell>
          <cell r="L706">
            <v>0</v>
          </cell>
          <cell r="M706">
            <v>0</v>
          </cell>
          <cell r="N706">
            <v>0</v>
          </cell>
          <cell r="O706">
            <v>0</v>
          </cell>
          <cell r="S706">
            <v>0</v>
          </cell>
          <cell r="T706">
            <v>0</v>
          </cell>
        </row>
        <row r="707">
          <cell r="A707">
            <v>0</v>
          </cell>
          <cell r="B707">
            <v>1703</v>
          </cell>
          <cell r="D707">
            <v>0</v>
          </cell>
          <cell r="F707">
            <v>0</v>
          </cell>
          <cell r="J707">
            <v>0</v>
          </cell>
          <cell r="L707">
            <v>0</v>
          </cell>
          <cell r="M707">
            <v>0</v>
          </cell>
          <cell r="N707">
            <v>0</v>
          </cell>
          <cell r="O707">
            <v>0</v>
          </cell>
          <cell r="S707">
            <v>0</v>
          </cell>
          <cell r="T707">
            <v>0</v>
          </cell>
        </row>
        <row r="708">
          <cell r="A708">
            <v>0</v>
          </cell>
          <cell r="B708">
            <v>1704</v>
          </cell>
          <cell r="D708">
            <v>0</v>
          </cell>
          <cell r="F708">
            <v>0</v>
          </cell>
          <cell r="J708">
            <v>0</v>
          </cell>
          <cell r="L708">
            <v>0</v>
          </cell>
          <cell r="M708">
            <v>0</v>
          </cell>
          <cell r="N708">
            <v>0</v>
          </cell>
          <cell r="O708">
            <v>0</v>
          </cell>
          <cell r="S708">
            <v>0</v>
          </cell>
          <cell r="T708">
            <v>0</v>
          </cell>
        </row>
        <row r="709">
          <cell r="A709">
            <v>0</v>
          </cell>
          <cell r="B709">
            <v>1705</v>
          </cell>
          <cell r="D709">
            <v>0</v>
          </cell>
          <cell r="F709">
            <v>0</v>
          </cell>
          <cell r="J709">
            <v>0</v>
          </cell>
          <cell r="L709">
            <v>0</v>
          </cell>
          <cell r="M709">
            <v>0</v>
          </cell>
          <cell r="N709">
            <v>0</v>
          </cell>
          <cell r="O709">
            <v>0</v>
          </cell>
          <cell r="S709">
            <v>0</v>
          </cell>
          <cell r="T709">
            <v>0</v>
          </cell>
        </row>
        <row r="710">
          <cell r="A710">
            <v>0</v>
          </cell>
          <cell r="B710">
            <v>1706</v>
          </cell>
          <cell r="D710">
            <v>0</v>
          </cell>
          <cell r="F710">
            <v>0</v>
          </cell>
          <cell r="J710">
            <v>0</v>
          </cell>
          <cell r="L710">
            <v>0</v>
          </cell>
          <cell r="M710">
            <v>0</v>
          </cell>
          <cell r="N710">
            <v>0</v>
          </cell>
          <cell r="O710">
            <v>0</v>
          </cell>
          <cell r="S710">
            <v>0</v>
          </cell>
          <cell r="T710">
            <v>0</v>
          </cell>
        </row>
        <row r="711">
          <cell r="A711">
            <v>0</v>
          </cell>
          <cell r="B711">
            <v>1707</v>
          </cell>
          <cell r="D711">
            <v>0</v>
          </cell>
          <cell r="F711">
            <v>0</v>
          </cell>
          <cell r="J711">
            <v>0</v>
          </cell>
          <cell r="L711">
            <v>0</v>
          </cell>
          <cell r="M711">
            <v>0</v>
          </cell>
          <cell r="N711">
            <v>0</v>
          </cell>
          <cell r="O711">
            <v>0</v>
          </cell>
          <cell r="S711">
            <v>0</v>
          </cell>
          <cell r="T711">
            <v>0</v>
          </cell>
        </row>
        <row r="712">
          <cell r="A712">
            <v>0</v>
          </cell>
          <cell r="B712">
            <v>1708</v>
          </cell>
          <cell r="D712">
            <v>0</v>
          </cell>
          <cell r="F712">
            <v>0</v>
          </cell>
          <cell r="J712">
            <v>0</v>
          </cell>
          <cell r="L712">
            <v>0</v>
          </cell>
          <cell r="M712">
            <v>0</v>
          </cell>
          <cell r="N712">
            <v>0</v>
          </cell>
          <cell r="O712">
            <v>0</v>
          </cell>
          <cell r="S712">
            <v>0</v>
          </cell>
          <cell r="T712">
            <v>0</v>
          </cell>
        </row>
        <row r="713">
          <cell r="A713">
            <v>0</v>
          </cell>
          <cell r="B713">
            <v>1709</v>
          </cell>
          <cell r="D713">
            <v>0</v>
          </cell>
          <cell r="F713">
            <v>0</v>
          </cell>
          <cell r="J713">
            <v>0</v>
          </cell>
          <cell r="L713">
            <v>0</v>
          </cell>
          <cell r="M713">
            <v>0</v>
          </cell>
          <cell r="N713">
            <v>0</v>
          </cell>
          <cell r="O713">
            <v>0</v>
          </cell>
          <cell r="S713">
            <v>0</v>
          </cell>
          <cell r="T713">
            <v>0</v>
          </cell>
        </row>
        <row r="714">
          <cell r="A714">
            <v>0</v>
          </cell>
          <cell r="B714">
            <v>1710</v>
          </cell>
          <cell r="D714">
            <v>0</v>
          </cell>
          <cell r="F714">
            <v>0</v>
          </cell>
          <cell r="J714">
            <v>0</v>
          </cell>
          <cell r="L714">
            <v>0</v>
          </cell>
          <cell r="M714">
            <v>0</v>
          </cell>
          <cell r="N714">
            <v>0</v>
          </cell>
          <cell r="O714">
            <v>0</v>
          </cell>
          <cell r="S714">
            <v>0</v>
          </cell>
          <cell r="T714">
            <v>0</v>
          </cell>
        </row>
        <row r="715">
          <cell r="A715">
            <v>0</v>
          </cell>
          <cell r="B715">
            <v>1711</v>
          </cell>
          <cell r="D715">
            <v>0</v>
          </cell>
          <cell r="F715">
            <v>0</v>
          </cell>
          <cell r="J715">
            <v>0</v>
          </cell>
          <cell r="L715">
            <v>0</v>
          </cell>
          <cell r="M715">
            <v>0</v>
          </cell>
          <cell r="N715">
            <v>0</v>
          </cell>
          <cell r="O715">
            <v>0</v>
          </cell>
          <cell r="S715">
            <v>0</v>
          </cell>
          <cell r="T715">
            <v>0</v>
          </cell>
        </row>
        <row r="716">
          <cell r="A716">
            <v>0</v>
          </cell>
          <cell r="B716">
            <v>1712</v>
          </cell>
          <cell r="D716">
            <v>0</v>
          </cell>
          <cell r="F716">
            <v>0</v>
          </cell>
          <cell r="J716">
            <v>0</v>
          </cell>
          <cell r="L716">
            <v>0</v>
          </cell>
          <cell r="M716">
            <v>0</v>
          </cell>
          <cell r="N716">
            <v>0</v>
          </cell>
          <cell r="O716">
            <v>0</v>
          </cell>
          <cell r="S716">
            <v>0</v>
          </cell>
          <cell r="T716">
            <v>0</v>
          </cell>
        </row>
        <row r="717">
          <cell r="A717">
            <v>0</v>
          </cell>
          <cell r="B717">
            <v>1713</v>
          </cell>
          <cell r="D717">
            <v>0</v>
          </cell>
          <cell r="F717">
            <v>0</v>
          </cell>
          <cell r="J717">
            <v>0</v>
          </cell>
          <cell r="L717">
            <v>0</v>
          </cell>
          <cell r="M717">
            <v>0</v>
          </cell>
          <cell r="N717">
            <v>0</v>
          </cell>
          <cell r="O717">
            <v>0</v>
          </cell>
          <cell r="S717">
            <v>0</v>
          </cell>
          <cell r="T717">
            <v>0</v>
          </cell>
        </row>
        <row r="718">
          <cell r="A718">
            <v>0</v>
          </cell>
          <cell r="B718">
            <v>1714</v>
          </cell>
          <cell r="D718">
            <v>0</v>
          </cell>
          <cell r="F718">
            <v>0</v>
          </cell>
          <cell r="J718">
            <v>0</v>
          </cell>
          <cell r="L718">
            <v>0</v>
          </cell>
          <cell r="M718">
            <v>0</v>
          </cell>
          <cell r="N718">
            <v>0</v>
          </cell>
          <cell r="O718">
            <v>0</v>
          </cell>
          <cell r="S718">
            <v>0</v>
          </cell>
          <cell r="T718">
            <v>0</v>
          </cell>
        </row>
        <row r="719">
          <cell r="A719">
            <v>0</v>
          </cell>
          <cell r="B719">
            <v>1715</v>
          </cell>
          <cell r="D719">
            <v>0</v>
          </cell>
          <cell r="F719">
            <v>0</v>
          </cell>
          <cell r="J719">
            <v>0</v>
          </cell>
          <cell r="L719">
            <v>0</v>
          </cell>
          <cell r="M719">
            <v>0</v>
          </cell>
          <cell r="N719">
            <v>0</v>
          </cell>
          <cell r="O719">
            <v>0</v>
          </cell>
          <cell r="S719">
            <v>0</v>
          </cell>
          <cell r="T719">
            <v>0</v>
          </cell>
        </row>
        <row r="720">
          <cell r="A720">
            <v>0</v>
          </cell>
          <cell r="B720">
            <v>1716</v>
          </cell>
          <cell r="D720">
            <v>0</v>
          </cell>
          <cell r="F720">
            <v>0</v>
          </cell>
          <cell r="J720">
            <v>0</v>
          </cell>
          <cell r="L720">
            <v>0</v>
          </cell>
          <cell r="M720">
            <v>0</v>
          </cell>
          <cell r="N720">
            <v>0</v>
          </cell>
          <cell r="O720">
            <v>0</v>
          </cell>
          <cell r="S720">
            <v>0</v>
          </cell>
          <cell r="T720">
            <v>0</v>
          </cell>
        </row>
        <row r="721">
          <cell r="A721">
            <v>0</v>
          </cell>
          <cell r="B721">
            <v>1717</v>
          </cell>
          <cell r="D721">
            <v>0</v>
          </cell>
          <cell r="F721">
            <v>0</v>
          </cell>
          <cell r="J721">
            <v>0</v>
          </cell>
          <cell r="L721">
            <v>0</v>
          </cell>
          <cell r="M721">
            <v>0</v>
          </cell>
          <cell r="N721">
            <v>0</v>
          </cell>
          <cell r="O721">
            <v>0</v>
          </cell>
          <cell r="S721">
            <v>0</v>
          </cell>
          <cell r="T721">
            <v>0</v>
          </cell>
        </row>
        <row r="722">
          <cell r="A722">
            <v>0</v>
          </cell>
          <cell r="B722">
            <v>1718</v>
          </cell>
          <cell r="D722">
            <v>0</v>
          </cell>
          <cell r="F722">
            <v>0</v>
          </cell>
          <cell r="J722">
            <v>0</v>
          </cell>
          <cell r="L722">
            <v>0</v>
          </cell>
          <cell r="M722">
            <v>0</v>
          </cell>
          <cell r="N722">
            <v>0</v>
          </cell>
          <cell r="O722">
            <v>0</v>
          </cell>
          <cell r="S722">
            <v>0</v>
          </cell>
          <cell r="T722">
            <v>0</v>
          </cell>
        </row>
        <row r="723">
          <cell r="A723">
            <v>0</v>
          </cell>
          <cell r="B723">
            <v>1719</v>
          </cell>
          <cell r="D723">
            <v>0</v>
          </cell>
          <cell r="F723">
            <v>0</v>
          </cell>
          <cell r="J723">
            <v>0</v>
          </cell>
          <cell r="L723">
            <v>0</v>
          </cell>
          <cell r="M723">
            <v>0</v>
          </cell>
          <cell r="N723">
            <v>0</v>
          </cell>
          <cell r="O723">
            <v>0</v>
          </cell>
          <cell r="S723">
            <v>0</v>
          </cell>
          <cell r="T723">
            <v>0</v>
          </cell>
        </row>
        <row r="724">
          <cell r="A724">
            <v>0</v>
          </cell>
          <cell r="B724">
            <v>1720</v>
          </cell>
          <cell r="D724">
            <v>0</v>
          </cell>
          <cell r="F724">
            <v>0</v>
          </cell>
          <cell r="J724">
            <v>0</v>
          </cell>
          <cell r="L724">
            <v>0</v>
          </cell>
          <cell r="M724">
            <v>0</v>
          </cell>
          <cell r="N724">
            <v>0</v>
          </cell>
          <cell r="O724">
            <v>0</v>
          </cell>
          <cell r="S724">
            <v>0</v>
          </cell>
          <cell r="T724">
            <v>0</v>
          </cell>
        </row>
        <row r="725">
          <cell r="A725">
            <v>0</v>
          </cell>
          <cell r="B725">
            <v>1721</v>
          </cell>
          <cell r="D725">
            <v>0</v>
          </cell>
          <cell r="F725">
            <v>0</v>
          </cell>
          <cell r="J725">
            <v>0</v>
          </cell>
          <cell r="L725">
            <v>0</v>
          </cell>
          <cell r="M725">
            <v>0</v>
          </cell>
          <cell r="N725">
            <v>0</v>
          </cell>
          <cell r="O725">
            <v>0</v>
          </cell>
          <cell r="S725">
            <v>0</v>
          </cell>
          <cell r="T725">
            <v>0</v>
          </cell>
        </row>
        <row r="726">
          <cell r="A726">
            <v>0</v>
          </cell>
          <cell r="B726">
            <v>1722</v>
          </cell>
          <cell r="D726">
            <v>0</v>
          </cell>
          <cell r="F726">
            <v>0</v>
          </cell>
          <cell r="J726">
            <v>0</v>
          </cell>
          <cell r="L726">
            <v>0</v>
          </cell>
          <cell r="M726">
            <v>0</v>
          </cell>
          <cell r="N726">
            <v>0</v>
          </cell>
          <cell r="O726">
            <v>0</v>
          </cell>
          <cell r="S726">
            <v>0</v>
          </cell>
          <cell r="T726">
            <v>0</v>
          </cell>
        </row>
        <row r="727">
          <cell r="A727">
            <v>0</v>
          </cell>
          <cell r="B727">
            <v>1723</v>
          </cell>
          <cell r="D727">
            <v>0</v>
          </cell>
          <cell r="F727">
            <v>0</v>
          </cell>
          <cell r="J727">
            <v>0</v>
          </cell>
          <cell r="L727">
            <v>0</v>
          </cell>
          <cell r="M727">
            <v>0</v>
          </cell>
          <cell r="N727">
            <v>0</v>
          </cell>
          <cell r="O727">
            <v>0</v>
          </cell>
          <cell r="S727">
            <v>0</v>
          </cell>
          <cell r="T727">
            <v>0</v>
          </cell>
        </row>
        <row r="728">
          <cell r="A728">
            <v>0</v>
          </cell>
          <cell r="B728">
            <v>1724</v>
          </cell>
          <cell r="D728">
            <v>0</v>
          </cell>
          <cell r="F728">
            <v>0</v>
          </cell>
          <cell r="J728">
            <v>0</v>
          </cell>
          <cell r="L728">
            <v>0</v>
          </cell>
          <cell r="M728">
            <v>0</v>
          </cell>
          <cell r="N728">
            <v>0</v>
          </cell>
          <cell r="O728">
            <v>0</v>
          </cell>
          <cell r="S728">
            <v>0</v>
          </cell>
          <cell r="T728">
            <v>0</v>
          </cell>
        </row>
        <row r="729">
          <cell r="A729">
            <v>0</v>
          </cell>
          <cell r="B729">
            <v>1725</v>
          </cell>
          <cell r="D729">
            <v>0</v>
          </cell>
          <cell r="F729">
            <v>0</v>
          </cell>
          <cell r="J729">
            <v>0</v>
          </cell>
          <cell r="L729">
            <v>0</v>
          </cell>
          <cell r="M729">
            <v>0</v>
          </cell>
          <cell r="N729">
            <v>0</v>
          </cell>
          <cell r="O729">
            <v>0</v>
          </cell>
          <cell r="S729">
            <v>0</v>
          </cell>
          <cell r="T729">
            <v>0</v>
          </cell>
        </row>
        <row r="730">
          <cell r="A730">
            <v>0</v>
          </cell>
          <cell r="B730">
            <v>1726</v>
          </cell>
          <cell r="D730">
            <v>0</v>
          </cell>
          <cell r="F730">
            <v>0</v>
          </cell>
          <cell r="J730">
            <v>0</v>
          </cell>
          <cell r="L730">
            <v>0</v>
          </cell>
          <cell r="M730">
            <v>0</v>
          </cell>
          <cell r="N730">
            <v>0</v>
          </cell>
          <cell r="O730">
            <v>0</v>
          </cell>
          <cell r="S730">
            <v>0</v>
          </cell>
          <cell r="T730">
            <v>0</v>
          </cell>
        </row>
        <row r="731">
          <cell r="A731">
            <v>0</v>
          </cell>
          <cell r="B731">
            <v>1727</v>
          </cell>
          <cell r="D731">
            <v>0</v>
          </cell>
          <cell r="F731">
            <v>0</v>
          </cell>
          <cell r="J731">
            <v>0</v>
          </cell>
          <cell r="L731">
            <v>0</v>
          </cell>
          <cell r="M731">
            <v>0</v>
          </cell>
          <cell r="N731">
            <v>0</v>
          </cell>
          <cell r="O731">
            <v>0</v>
          </cell>
          <cell r="S731">
            <v>0</v>
          </cell>
          <cell r="T731">
            <v>0</v>
          </cell>
        </row>
        <row r="732">
          <cell r="A732">
            <v>0</v>
          </cell>
          <cell r="B732">
            <v>1728</v>
          </cell>
          <cell r="D732">
            <v>0</v>
          </cell>
          <cell r="F732">
            <v>0</v>
          </cell>
          <cell r="J732">
            <v>0</v>
          </cell>
          <cell r="L732">
            <v>0</v>
          </cell>
          <cell r="M732">
            <v>0</v>
          </cell>
          <cell r="N732">
            <v>0</v>
          </cell>
          <cell r="O732">
            <v>0</v>
          </cell>
          <cell r="S732">
            <v>0</v>
          </cell>
          <cell r="T732">
            <v>0</v>
          </cell>
        </row>
        <row r="733">
          <cell r="A733">
            <v>0</v>
          </cell>
          <cell r="B733">
            <v>1729</v>
          </cell>
          <cell r="D733">
            <v>0</v>
          </cell>
          <cell r="F733">
            <v>0</v>
          </cell>
          <cell r="J733">
            <v>0</v>
          </cell>
          <cell r="L733">
            <v>0</v>
          </cell>
          <cell r="M733">
            <v>0</v>
          </cell>
          <cell r="N733">
            <v>0</v>
          </cell>
          <cell r="O733">
            <v>0</v>
          </cell>
          <cell r="S733">
            <v>0</v>
          </cell>
          <cell r="T733">
            <v>0</v>
          </cell>
        </row>
        <row r="734">
          <cell r="A734">
            <v>0</v>
          </cell>
          <cell r="B734">
            <v>1730</v>
          </cell>
          <cell r="D734">
            <v>0</v>
          </cell>
          <cell r="F734">
            <v>0</v>
          </cell>
          <cell r="J734">
            <v>0</v>
          </cell>
          <cell r="L734">
            <v>0</v>
          </cell>
          <cell r="M734">
            <v>0</v>
          </cell>
          <cell r="N734">
            <v>0</v>
          </cell>
          <cell r="O734">
            <v>0</v>
          </cell>
          <cell r="S734">
            <v>0</v>
          </cell>
          <cell r="T734">
            <v>0</v>
          </cell>
        </row>
        <row r="735">
          <cell r="A735">
            <v>0</v>
          </cell>
          <cell r="B735">
            <v>1731</v>
          </cell>
          <cell r="D735">
            <v>0</v>
          </cell>
          <cell r="F735">
            <v>0</v>
          </cell>
          <cell r="J735">
            <v>0</v>
          </cell>
          <cell r="L735">
            <v>0</v>
          </cell>
          <cell r="M735">
            <v>0</v>
          </cell>
          <cell r="N735">
            <v>0</v>
          </cell>
          <cell r="O735">
            <v>0</v>
          </cell>
          <cell r="S735">
            <v>0</v>
          </cell>
          <cell r="T735">
            <v>0</v>
          </cell>
        </row>
        <row r="736">
          <cell r="A736">
            <v>0</v>
          </cell>
          <cell r="B736">
            <v>1732</v>
          </cell>
          <cell r="D736">
            <v>0</v>
          </cell>
          <cell r="F736">
            <v>0</v>
          </cell>
          <cell r="J736">
            <v>0</v>
          </cell>
          <cell r="L736">
            <v>0</v>
          </cell>
          <cell r="M736">
            <v>0</v>
          </cell>
          <cell r="N736">
            <v>0</v>
          </cell>
          <cell r="O736">
            <v>0</v>
          </cell>
          <cell r="S736">
            <v>0</v>
          </cell>
          <cell r="T736">
            <v>0</v>
          </cell>
        </row>
        <row r="737">
          <cell r="A737">
            <v>0</v>
          </cell>
          <cell r="B737">
            <v>1733</v>
          </cell>
          <cell r="D737">
            <v>0</v>
          </cell>
          <cell r="F737">
            <v>0</v>
          </cell>
          <cell r="J737">
            <v>0</v>
          </cell>
          <cell r="L737">
            <v>0</v>
          </cell>
          <cell r="M737">
            <v>0</v>
          </cell>
          <cell r="N737">
            <v>0</v>
          </cell>
          <cell r="O737">
            <v>0</v>
          </cell>
          <cell r="S737">
            <v>0</v>
          </cell>
          <cell r="T737">
            <v>0</v>
          </cell>
        </row>
        <row r="738">
          <cell r="A738">
            <v>0</v>
          </cell>
          <cell r="B738">
            <v>1734</v>
          </cell>
          <cell r="D738">
            <v>0</v>
          </cell>
          <cell r="F738">
            <v>0</v>
          </cell>
          <cell r="J738">
            <v>0</v>
          </cell>
          <cell r="L738">
            <v>0</v>
          </cell>
          <cell r="M738">
            <v>0</v>
          </cell>
          <cell r="N738">
            <v>0</v>
          </cell>
          <cell r="O738">
            <v>0</v>
          </cell>
          <cell r="S738">
            <v>0</v>
          </cell>
          <cell r="T738">
            <v>0</v>
          </cell>
        </row>
        <row r="739">
          <cell r="A739">
            <v>0</v>
          </cell>
          <cell r="B739">
            <v>1735</v>
          </cell>
          <cell r="D739">
            <v>0</v>
          </cell>
          <cell r="F739">
            <v>0</v>
          </cell>
          <cell r="J739">
            <v>0</v>
          </cell>
          <cell r="L739">
            <v>0</v>
          </cell>
          <cell r="M739">
            <v>0</v>
          </cell>
          <cell r="N739">
            <v>0</v>
          </cell>
          <cell r="O739">
            <v>0</v>
          </cell>
          <cell r="S739">
            <v>0</v>
          </cell>
          <cell r="T739">
            <v>0</v>
          </cell>
        </row>
        <row r="740">
          <cell r="A740">
            <v>0</v>
          </cell>
          <cell r="B740">
            <v>1736</v>
          </cell>
          <cell r="D740">
            <v>0</v>
          </cell>
          <cell r="F740">
            <v>0</v>
          </cell>
          <cell r="J740">
            <v>0</v>
          </cell>
          <cell r="L740">
            <v>0</v>
          </cell>
          <cell r="M740">
            <v>0</v>
          </cell>
          <cell r="N740">
            <v>0</v>
          </cell>
          <cell r="O740">
            <v>0</v>
          </cell>
          <cell r="S740">
            <v>0</v>
          </cell>
          <cell r="T740">
            <v>0</v>
          </cell>
        </row>
        <row r="741">
          <cell r="A741">
            <v>0</v>
          </cell>
          <cell r="B741">
            <v>1737</v>
          </cell>
          <cell r="D741">
            <v>0</v>
          </cell>
          <cell r="F741">
            <v>0</v>
          </cell>
          <cell r="J741">
            <v>0</v>
          </cell>
          <cell r="L741">
            <v>0</v>
          </cell>
          <cell r="M741">
            <v>0</v>
          </cell>
          <cell r="N741">
            <v>0</v>
          </cell>
          <cell r="O741">
            <v>0</v>
          </cell>
          <cell r="S741">
            <v>0</v>
          </cell>
          <cell r="T741">
            <v>0</v>
          </cell>
        </row>
        <row r="742">
          <cell r="A742">
            <v>0</v>
          </cell>
          <cell r="B742">
            <v>1738</v>
          </cell>
          <cell r="D742">
            <v>0</v>
          </cell>
          <cell r="F742">
            <v>0</v>
          </cell>
          <cell r="J742">
            <v>0</v>
          </cell>
          <cell r="L742">
            <v>0</v>
          </cell>
          <cell r="M742">
            <v>0</v>
          </cell>
          <cell r="N742">
            <v>0</v>
          </cell>
          <cell r="O742">
            <v>0</v>
          </cell>
          <cell r="S742">
            <v>0</v>
          </cell>
          <cell r="T742">
            <v>0</v>
          </cell>
        </row>
        <row r="743">
          <cell r="A743">
            <v>0</v>
          </cell>
          <cell r="B743">
            <v>1739</v>
          </cell>
          <cell r="D743">
            <v>0</v>
          </cell>
          <cell r="F743">
            <v>0</v>
          </cell>
          <cell r="J743">
            <v>0</v>
          </cell>
          <cell r="L743">
            <v>0</v>
          </cell>
          <cell r="M743">
            <v>0</v>
          </cell>
          <cell r="N743">
            <v>0</v>
          </cell>
          <cell r="O743">
            <v>0</v>
          </cell>
          <cell r="S743">
            <v>0</v>
          </cell>
          <cell r="T743">
            <v>0</v>
          </cell>
        </row>
        <row r="744">
          <cell r="A744">
            <v>0</v>
          </cell>
          <cell r="B744">
            <v>1740</v>
          </cell>
          <cell r="D744">
            <v>0</v>
          </cell>
          <cell r="F744">
            <v>0</v>
          </cell>
          <cell r="J744">
            <v>0</v>
          </cell>
          <cell r="L744">
            <v>0</v>
          </cell>
          <cell r="M744">
            <v>0</v>
          </cell>
          <cell r="N744">
            <v>0</v>
          </cell>
          <cell r="O744">
            <v>0</v>
          </cell>
          <cell r="S744">
            <v>0</v>
          </cell>
          <cell r="T744">
            <v>0</v>
          </cell>
        </row>
        <row r="745">
          <cell r="A745">
            <v>0</v>
          </cell>
          <cell r="B745">
            <v>1741</v>
          </cell>
          <cell r="D745">
            <v>0</v>
          </cell>
          <cell r="F745">
            <v>0</v>
          </cell>
          <cell r="J745">
            <v>0</v>
          </cell>
          <cell r="L745">
            <v>0</v>
          </cell>
          <cell r="M745">
            <v>0</v>
          </cell>
          <cell r="N745">
            <v>0</v>
          </cell>
          <cell r="O745">
            <v>0</v>
          </cell>
          <cell r="S745">
            <v>0</v>
          </cell>
          <cell r="T745">
            <v>0</v>
          </cell>
        </row>
        <row r="746">
          <cell r="A746">
            <v>0</v>
          </cell>
          <cell r="B746">
            <v>1742</v>
          </cell>
          <cell r="D746">
            <v>0</v>
          </cell>
          <cell r="F746">
            <v>0</v>
          </cell>
          <cell r="J746">
            <v>0</v>
          </cell>
          <cell r="L746">
            <v>0</v>
          </cell>
          <cell r="M746">
            <v>0</v>
          </cell>
          <cell r="N746">
            <v>0</v>
          </cell>
          <cell r="O746">
            <v>0</v>
          </cell>
          <cell r="S746">
            <v>0</v>
          </cell>
          <cell r="T746">
            <v>0</v>
          </cell>
        </row>
        <row r="747">
          <cell r="A747">
            <v>0</v>
          </cell>
          <cell r="B747">
            <v>1743</v>
          </cell>
          <cell r="D747">
            <v>0</v>
          </cell>
          <cell r="F747">
            <v>0</v>
          </cell>
          <cell r="J747">
            <v>0</v>
          </cell>
          <cell r="L747">
            <v>0</v>
          </cell>
          <cell r="M747">
            <v>0</v>
          </cell>
          <cell r="N747">
            <v>0</v>
          </cell>
          <cell r="O747">
            <v>0</v>
          </cell>
          <cell r="S747">
            <v>0</v>
          </cell>
          <cell r="T747">
            <v>0</v>
          </cell>
        </row>
        <row r="748">
          <cell r="A748">
            <v>0</v>
          </cell>
          <cell r="B748">
            <v>1744</v>
          </cell>
          <cell r="D748">
            <v>0</v>
          </cell>
          <cell r="F748">
            <v>0</v>
          </cell>
          <cell r="J748">
            <v>0</v>
          </cell>
          <cell r="L748">
            <v>0</v>
          </cell>
          <cell r="M748">
            <v>0</v>
          </cell>
          <cell r="N748">
            <v>0</v>
          </cell>
          <cell r="O748">
            <v>0</v>
          </cell>
          <cell r="S748">
            <v>0</v>
          </cell>
          <cell r="T748">
            <v>0</v>
          </cell>
        </row>
        <row r="749">
          <cell r="A749">
            <v>0</v>
          </cell>
          <cell r="B749">
            <v>1745</v>
          </cell>
          <cell r="D749">
            <v>0</v>
          </cell>
          <cell r="F749">
            <v>0</v>
          </cell>
          <cell r="J749">
            <v>0</v>
          </cell>
          <cell r="L749">
            <v>0</v>
          </cell>
          <cell r="M749">
            <v>0</v>
          </cell>
          <cell r="N749">
            <v>0</v>
          </cell>
          <cell r="O749">
            <v>0</v>
          </cell>
          <cell r="S749">
            <v>0</v>
          </cell>
          <cell r="T749">
            <v>0</v>
          </cell>
        </row>
        <row r="750">
          <cell r="A750">
            <v>0</v>
          </cell>
          <cell r="B750">
            <v>1746</v>
          </cell>
          <cell r="D750">
            <v>0</v>
          </cell>
          <cell r="F750">
            <v>0</v>
          </cell>
          <cell r="J750">
            <v>0</v>
          </cell>
          <cell r="L750">
            <v>0</v>
          </cell>
          <cell r="M750">
            <v>0</v>
          </cell>
          <cell r="N750">
            <v>0</v>
          </cell>
          <cell r="O750">
            <v>0</v>
          </cell>
          <cell r="S750">
            <v>0</v>
          </cell>
          <cell r="T750">
            <v>0</v>
          </cell>
        </row>
        <row r="751">
          <cell r="A751">
            <v>0</v>
          </cell>
          <cell r="B751">
            <v>1747</v>
          </cell>
          <cell r="D751">
            <v>0</v>
          </cell>
          <cell r="F751">
            <v>0</v>
          </cell>
          <cell r="J751">
            <v>0</v>
          </cell>
          <cell r="L751">
            <v>0</v>
          </cell>
          <cell r="M751">
            <v>0</v>
          </cell>
          <cell r="N751">
            <v>0</v>
          </cell>
          <cell r="O751">
            <v>0</v>
          </cell>
          <cell r="S751">
            <v>0</v>
          </cell>
          <cell r="T751">
            <v>0</v>
          </cell>
        </row>
        <row r="752">
          <cell r="A752">
            <v>0</v>
          </cell>
          <cell r="B752">
            <v>1748</v>
          </cell>
          <cell r="D752">
            <v>0</v>
          </cell>
          <cell r="F752">
            <v>0</v>
          </cell>
          <cell r="J752">
            <v>0</v>
          </cell>
          <cell r="L752">
            <v>0</v>
          </cell>
          <cell r="M752">
            <v>0</v>
          </cell>
          <cell r="N752">
            <v>0</v>
          </cell>
          <cell r="O752">
            <v>0</v>
          </cell>
          <cell r="S752">
            <v>0</v>
          </cell>
          <cell r="T752">
            <v>0</v>
          </cell>
        </row>
        <row r="753">
          <cell r="A753">
            <v>0</v>
          </cell>
          <cell r="B753">
            <v>1749</v>
          </cell>
          <cell r="D753">
            <v>0</v>
          </cell>
          <cell r="F753">
            <v>0</v>
          </cell>
          <cell r="J753">
            <v>0</v>
          </cell>
          <cell r="L753">
            <v>0</v>
          </cell>
          <cell r="M753">
            <v>0</v>
          </cell>
          <cell r="N753">
            <v>0</v>
          </cell>
          <cell r="O753">
            <v>0</v>
          </cell>
          <cell r="S753">
            <v>0</v>
          </cell>
          <cell r="T753">
            <v>0</v>
          </cell>
        </row>
        <row r="754">
          <cell r="A754">
            <v>0</v>
          </cell>
          <cell r="B754">
            <v>1750</v>
          </cell>
          <cell r="D754">
            <v>0</v>
          </cell>
          <cell r="F754">
            <v>0</v>
          </cell>
          <cell r="J754">
            <v>0</v>
          </cell>
          <cell r="L754">
            <v>0</v>
          </cell>
          <cell r="M754">
            <v>0</v>
          </cell>
          <cell r="N754">
            <v>0</v>
          </cell>
          <cell r="O754">
            <v>0</v>
          </cell>
          <cell r="S754">
            <v>0</v>
          </cell>
          <cell r="T754">
            <v>0</v>
          </cell>
        </row>
        <row r="755">
          <cell r="A755">
            <v>0</v>
          </cell>
          <cell r="B755">
            <v>1751</v>
          </cell>
          <cell r="D755">
            <v>0</v>
          </cell>
          <cell r="F755">
            <v>0</v>
          </cell>
          <cell r="J755">
            <v>0</v>
          </cell>
          <cell r="L755">
            <v>0</v>
          </cell>
          <cell r="M755">
            <v>0</v>
          </cell>
          <cell r="N755">
            <v>0</v>
          </cell>
          <cell r="O755">
            <v>0</v>
          </cell>
          <cell r="S755">
            <v>0</v>
          </cell>
          <cell r="T755">
            <v>0</v>
          </cell>
        </row>
        <row r="756">
          <cell r="A756">
            <v>0</v>
          </cell>
          <cell r="B756">
            <v>1752</v>
          </cell>
          <cell r="D756">
            <v>0</v>
          </cell>
          <cell r="F756">
            <v>0</v>
          </cell>
          <cell r="J756">
            <v>0</v>
          </cell>
          <cell r="L756">
            <v>0</v>
          </cell>
          <cell r="M756">
            <v>0</v>
          </cell>
          <cell r="N756">
            <v>0</v>
          </cell>
          <cell r="O756">
            <v>0</v>
          </cell>
          <cell r="S756">
            <v>0</v>
          </cell>
          <cell r="T756">
            <v>0</v>
          </cell>
        </row>
        <row r="757">
          <cell r="A757">
            <v>0</v>
          </cell>
          <cell r="B757">
            <v>1753</v>
          </cell>
          <cell r="D757">
            <v>0</v>
          </cell>
          <cell r="F757">
            <v>0</v>
          </cell>
          <cell r="J757">
            <v>0</v>
          </cell>
          <cell r="L757">
            <v>0</v>
          </cell>
          <cell r="M757">
            <v>0</v>
          </cell>
          <cell r="N757">
            <v>0</v>
          </cell>
          <cell r="O757">
            <v>0</v>
          </cell>
          <cell r="S757">
            <v>0</v>
          </cell>
          <cell r="T757">
            <v>0</v>
          </cell>
        </row>
        <row r="758">
          <cell r="A758">
            <v>0</v>
          </cell>
          <cell r="B758">
            <v>1754</v>
          </cell>
          <cell r="D758">
            <v>0</v>
          </cell>
          <cell r="F758">
            <v>0</v>
          </cell>
          <cell r="J758">
            <v>0</v>
          </cell>
          <cell r="L758">
            <v>0</v>
          </cell>
          <cell r="M758">
            <v>0</v>
          </cell>
          <cell r="N758">
            <v>0</v>
          </cell>
          <cell r="O758">
            <v>0</v>
          </cell>
          <cell r="S758">
            <v>0</v>
          </cell>
          <cell r="T758">
            <v>0</v>
          </cell>
        </row>
        <row r="759">
          <cell r="A759">
            <v>0</v>
          </cell>
          <cell r="B759">
            <v>1755</v>
          </cell>
          <cell r="D759">
            <v>0</v>
          </cell>
          <cell r="F759">
            <v>0</v>
          </cell>
          <cell r="J759">
            <v>0</v>
          </cell>
          <cell r="L759">
            <v>0</v>
          </cell>
          <cell r="M759">
            <v>0</v>
          </cell>
          <cell r="N759">
            <v>0</v>
          </cell>
          <cell r="O759">
            <v>0</v>
          </cell>
          <cell r="S759">
            <v>0</v>
          </cell>
          <cell r="T759">
            <v>0</v>
          </cell>
        </row>
        <row r="760">
          <cell r="A760">
            <v>0</v>
          </cell>
          <cell r="B760">
            <v>1756</v>
          </cell>
          <cell r="D760">
            <v>0</v>
          </cell>
          <cell r="F760">
            <v>0</v>
          </cell>
          <cell r="J760">
            <v>0</v>
          </cell>
          <cell r="L760">
            <v>0</v>
          </cell>
          <cell r="M760">
            <v>0</v>
          </cell>
          <cell r="N760">
            <v>0</v>
          </cell>
          <cell r="O760">
            <v>0</v>
          </cell>
          <cell r="S760">
            <v>0</v>
          </cell>
          <cell r="T760">
            <v>0</v>
          </cell>
        </row>
        <row r="761">
          <cell r="A761">
            <v>0</v>
          </cell>
          <cell r="B761">
            <v>1757</v>
          </cell>
          <cell r="D761">
            <v>0</v>
          </cell>
          <cell r="F761">
            <v>0</v>
          </cell>
          <cell r="J761">
            <v>0</v>
          </cell>
          <cell r="L761">
            <v>0</v>
          </cell>
          <cell r="M761">
            <v>0</v>
          </cell>
          <cell r="N761">
            <v>0</v>
          </cell>
          <cell r="O761">
            <v>0</v>
          </cell>
          <cell r="S761">
            <v>0</v>
          </cell>
          <cell r="T761">
            <v>0</v>
          </cell>
        </row>
        <row r="762">
          <cell r="A762">
            <v>0</v>
          </cell>
          <cell r="B762">
            <v>1758</v>
          </cell>
          <cell r="D762">
            <v>0</v>
          </cell>
          <cell r="F762">
            <v>0</v>
          </cell>
          <cell r="J762">
            <v>0</v>
          </cell>
          <cell r="L762">
            <v>0</v>
          </cell>
          <cell r="M762">
            <v>0</v>
          </cell>
          <cell r="N762">
            <v>0</v>
          </cell>
          <cell r="O762">
            <v>0</v>
          </cell>
          <cell r="S762">
            <v>0</v>
          </cell>
          <cell r="T762">
            <v>0</v>
          </cell>
        </row>
        <row r="763">
          <cell r="A763">
            <v>0</v>
          </cell>
          <cell r="B763">
            <v>1759</v>
          </cell>
          <cell r="D763">
            <v>0</v>
          </cell>
          <cell r="F763">
            <v>0</v>
          </cell>
          <cell r="J763">
            <v>0</v>
          </cell>
          <cell r="L763">
            <v>0</v>
          </cell>
          <cell r="M763">
            <v>0</v>
          </cell>
          <cell r="N763">
            <v>0</v>
          </cell>
          <cell r="O763">
            <v>0</v>
          </cell>
          <cell r="S763">
            <v>0</v>
          </cell>
          <cell r="T763">
            <v>0</v>
          </cell>
        </row>
        <row r="764">
          <cell r="A764">
            <v>0</v>
          </cell>
          <cell r="B764">
            <v>1760</v>
          </cell>
          <cell r="D764">
            <v>0</v>
          </cell>
          <cell r="F764">
            <v>0</v>
          </cell>
          <cell r="J764">
            <v>0</v>
          </cell>
          <cell r="L764">
            <v>0</v>
          </cell>
          <cell r="M764">
            <v>0</v>
          </cell>
          <cell r="N764">
            <v>0</v>
          </cell>
          <cell r="O764">
            <v>0</v>
          </cell>
          <cell r="S764">
            <v>0</v>
          </cell>
          <cell r="T764">
            <v>0</v>
          </cell>
        </row>
        <row r="765">
          <cell r="A765">
            <v>0</v>
          </cell>
          <cell r="B765">
            <v>1761</v>
          </cell>
          <cell r="D765">
            <v>0</v>
          </cell>
          <cell r="F765">
            <v>0</v>
          </cell>
          <cell r="J765">
            <v>0</v>
          </cell>
          <cell r="L765">
            <v>0</v>
          </cell>
          <cell r="M765">
            <v>0</v>
          </cell>
          <cell r="N765">
            <v>0</v>
          </cell>
          <cell r="O765">
            <v>0</v>
          </cell>
          <cell r="S765">
            <v>0</v>
          </cell>
          <cell r="T765">
            <v>0</v>
          </cell>
        </row>
        <row r="766">
          <cell r="A766">
            <v>0</v>
          </cell>
          <cell r="B766">
            <v>1762</v>
          </cell>
          <cell r="D766">
            <v>0</v>
          </cell>
          <cell r="F766">
            <v>0</v>
          </cell>
          <cell r="J766">
            <v>0</v>
          </cell>
          <cell r="L766">
            <v>0</v>
          </cell>
          <cell r="M766">
            <v>0</v>
          </cell>
          <cell r="N766">
            <v>0</v>
          </cell>
          <cell r="O766">
            <v>0</v>
          </cell>
          <cell r="S766">
            <v>0</v>
          </cell>
          <cell r="T766">
            <v>0</v>
          </cell>
        </row>
        <row r="767">
          <cell r="A767">
            <v>0</v>
          </cell>
          <cell r="B767">
            <v>1763</v>
          </cell>
          <cell r="D767">
            <v>0</v>
          </cell>
          <cell r="F767">
            <v>0</v>
          </cell>
          <cell r="J767">
            <v>0</v>
          </cell>
          <cell r="L767">
            <v>0</v>
          </cell>
          <cell r="M767">
            <v>0</v>
          </cell>
          <cell r="N767">
            <v>0</v>
          </cell>
          <cell r="O767">
            <v>0</v>
          </cell>
          <cell r="S767">
            <v>0</v>
          </cell>
          <cell r="T767">
            <v>0</v>
          </cell>
        </row>
        <row r="768">
          <cell r="A768">
            <v>0</v>
          </cell>
          <cell r="B768">
            <v>1764</v>
          </cell>
          <cell r="D768">
            <v>0</v>
          </cell>
          <cell r="F768">
            <v>0</v>
          </cell>
          <cell r="J768">
            <v>0</v>
          </cell>
          <cell r="L768">
            <v>0</v>
          </cell>
          <cell r="M768">
            <v>0</v>
          </cell>
          <cell r="N768">
            <v>0</v>
          </cell>
          <cell r="O768">
            <v>0</v>
          </cell>
          <cell r="S768">
            <v>0</v>
          </cell>
          <cell r="T768">
            <v>0</v>
          </cell>
        </row>
        <row r="769">
          <cell r="A769">
            <v>0</v>
          </cell>
          <cell r="B769">
            <v>1765</v>
          </cell>
          <cell r="D769">
            <v>0</v>
          </cell>
          <cell r="F769">
            <v>0</v>
          </cell>
          <cell r="J769">
            <v>0</v>
          </cell>
          <cell r="L769">
            <v>0</v>
          </cell>
          <cell r="M769">
            <v>0</v>
          </cell>
          <cell r="N769">
            <v>0</v>
          </cell>
          <cell r="O769">
            <v>0</v>
          </cell>
          <cell r="S769">
            <v>0</v>
          </cell>
          <cell r="T769">
            <v>0</v>
          </cell>
        </row>
        <row r="770">
          <cell r="A770">
            <v>0</v>
          </cell>
          <cell r="B770">
            <v>1766</v>
          </cell>
          <cell r="D770">
            <v>0</v>
          </cell>
          <cell r="F770">
            <v>0</v>
          </cell>
          <cell r="J770">
            <v>0</v>
          </cell>
          <cell r="L770">
            <v>0</v>
          </cell>
          <cell r="M770">
            <v>0</v>
          </cell>
          <cell r="N770">
            <v>0</v>
          </cell>
          <cell r="O770">
            <v>0</v>
          </cell>
          <cell r="S770">
            <v>0</v>
          </cell>
          <cell r="T770">
            <v>0</v>
          </cell>
        </row>
        <row r="771">
          <cell r="A771">
            <v>0</v>
          </cell>
          <cell r="B771">
            <v>1767</v>
          </cell>
          <cell r="D771">
            <v>0</v>
          </cell>
          <cell r="F771">
            <v>0</v>
          </cell>
          <cell r="J771">
            <v>0</v>
          </cell>
          <cell r="L771">
            <v>0</v>
          </cell>
          <cell r="M771">
            <v>0</v>
          </cell>
          <cell r="N771">
            <v>0</v>
          </cell>
          <cell r="O771">
            <v>0</v>
          </cell>
          <cell r="S771">
            <v>0</v>
          </cell>
          <cell r="T771">
            <v>0</v>
          </cell>
        </row>
        <row r="772">
          <cell r="A772">
            <v>0</v>
          </cell>
          <cell r="B772">
            <v>1768</v>
          </cell>
          <cell r="D772">
            <v>0</v>
          </cell>
          <cell r="F772">
            <v>0</v>
          </cell>
          <cell r="J772">
            <v>0</v>
          </cell>
          <cell r="L772">
            <v>0</v>
          </cell>
          <cell r="M772">
            <v>0</v>
          </cell>
          <cell r="N772">
            <v>0</v>
          </cell>
          <cell r="O772">
            <v>0</v>
          </cell>
          <cell r="S772">
            <v>0</v>
          </cell>
          <cell r="T772">
            <v>0</v>
          </cell>
        </row>
        <row r="773">
          <cell r="A773">
            <v>0</v>
          </cell>
          <cell r="B773">
            <v>1769</v>
          </cell>
          <cell r="D773">
            <v>0</v>
          </cell>
          <cell r="F773">
            <v>0</v>
          </cell>
          <cell r="J773">
            <v>0</v>
          </cell>
          <cell r="L773">
            <v>0</v>
          </cell>
          <cell r="M773">
            <v>0</v>
          </cell>
          <cell r="N773">
            <v>0</v>
          </cell>
          <cell r="O773">
            <v>0</v>
          </cell>
          <cell r="S773">
            <v>0</v>
          </cell>
          <cell r="T773">
            <v>0</v>
          </cell>
        </row>
        <row r="774">
          <cell r="A774">
            <v>0</v>
          </cell>
          <cell r="B774">
            <v>1770</v>
          </cell>
          <cell r="D774">
            <v>0</v>
          </cell>
          <cell r="F774">
            <v>0</v>
          </cell>
          <cell r="J774">
            <v>0</v>
          </cell>
          <cell r="L774">
            <v>0</v>
          </cell>
          <cell r="M774">
            <v>0</v>
          </cell>
          <cell r="N774">
            <v>0</v>
          </cell>
          <cell r="O774">
            <v>0</v>
          </cell>
          <cell r="S774">
            <v>0</v>
          </cell>
          <cell r="T774">
            <v>0</v>
          </cell>
        </row>
        <row r="775">
          <cell r="A775">
            <v>0</v>
          </cell>
          <cell r="B775">
            <v>1771</v>
          </cell>
          <cell r="D775">
            <v>0</v>
          </cell>
          <cell r="F775">
            <v>0</v>
          </cell>
          <cell r="J775">
            <v>0</v>
          </cell>
          <cell r="L775">
            <v>0</v>
          </cell>
          <cell r="M775">
            <v>0</v>
          </cell>
          <cell r="N775">
            <v>0</v>
          </cell>
          <cell r="O775">
            <v>0</v>
          </cell>
          <cell r="S775">
            <v>0</v>
          </cell>
          <cell r="T775">
            <v>0</v>
          </cell>
        </row>
        <row r="776">
          <cell r="A776">
            <v>0</v>
          </cell>
          <cell r="B776">
            <v>1772</v>
          </cell>
          <cell r="D776">
            <v>0</v>
          </cell>
          <cell r="F776">
            <v>0</v>
          </cell>
          <cell r="J776">
            <v>0</v>
          </cell>
          <cell r="L776">
            <v>0</v>
          </cell>
          <cell r="M776">
            <v>0</v>
          </cell>
          <cell r="N776">
            <v>0</v>
          </cell>
          <cell r="O776">
            <v>0</v>
          </cell>
          <cell r="S776">
            <v>0</v>
          </cell>
          <cell r="T776">
            <v>0</v>
          </cell>
        </row>
        <row r="777">
          <cell r="A777">
            <v>0</v>
          </cell>
          <cell r="B777">
            <v>1773</v>
          </cell>
          <cell r="D777">
            <v>0</v>
          </cell>
          <cell r="F777">
            <v>0</v>
          </cell>
          <cell r="J777">
            <v>0</v>
          </cell>
          <cell r="L777">
            <v>0</v>
          </cell>
          <cell r="M777">
            <v>0</v>
          </cell>
          <cell r="N777">
            <v>0</v>
          </cell>
          <cell r="O777">
            <v>0</v>
          </cell>
          <cell r="S777">
            <v>0</v>
          </cell>
          <cell r="T777">
            <v>0</v>
          </cell>
        </row>
        <row r="778">
          <cell r="A778">
            <v>0</v>
          </cell>
          <cell r="B778">
            <v>1774</v>
          </cell>
          <cell r="D778">
            <v>0</v>
          </cell>
          <cell r="F778">
            <v>0</v>
          </cell>
          <cell r="J778">
            <v>0</v>
          </cell>
          <cell r="L778">
            <v>0</v>
          </cell>
          <cell r="M778">
            <v>0</v>
          </cell>
          <cell r="N778">
            <v>0</v>
          </cell>
          <cell r="O778">
            <v>0</v>
          </cell>
          <cell r="S778">
            <v>0</v>
          </cell>
          <cell r="T778">
            <v>0</v>
          </cell>
        </row>
        <row r="779">
          <cell r="A779">
            <v>0</v>
          </cell>
          <cell r="B779">
            <v>1775</v>
          </cell>
          <cell r="D779">
            <v>0</v>
          </cell>
          <cell r="F779">
            <v>0</v>
          </cell>
          <cell r="J779">
            <v>0</v>
          </cell>
          <cell r="L779">
            <v>0</v>
          </cell>
          <cell r="M779">
            <v>0</v>
          </cell>
          <cell r="N779">
            <v>0</v>
          </cell>
          <cell r="O779">
            <v>0</v>
          </cell>
          <cell r="S779">
            <v>0</v>
          </cell>
          <cell r="T779">
            <v>0</v>
          </cell>
        </row>
        <row r="780">
          <cell r="A780">
            <v>0</v>
          </cell>
          <cell r="B780">
            <v>1776</v>
          </cell>
          <cell r="D780">
            <v>0</v>
          </cell>
          <cell r="F780">
            <v>0</v>
          </cell>
          <cell r="J780">
            <v>0</v>
          </cell>
          <cell r="L780">
            <v>0</v>
          </cell>
          <cell r="M780">
            <v>0</v>
          </cell>
          <cell r="N780">
            <v>0</v>
          </cell>
          <cell r="O780">
            <v>0</v>
          </cell>
          <cell r="S780">
            <v>0</v>
          </cell>
          <cell r="T780">
            <v>0</v>
          </cell>
        </row>
        <row r="781">
          <cell r="A781">
            <v>0</v>
          </cell>
          <cell r="B781">
            <v>1777</v>
          </cell>
          <cell r="D781">
            <v>0</v>
          </cell>
          <cell r="F781">
            <v>0</v>
          </cell>
          <cell r="J781">
            <v>0</v>
          </cell>
          <cell r="L781">
            <v>0</v>
          </cell>
          <cell r="M781">
            <v>0</v>
          </cell>
          <cell r="N781">
            <v>0</v>
          </cell>
          <cell r="O781">
            <v>0</v>
          </cell>
          <cell r="S781">
            <v>0</v>
          </cell>
          <cell r="T781">
            <v>0</v>
          </cell>
        </row>
        <row r="782">
          <cell r="A782">
            <v>0</v>
          </cell>
          <cell r="B782">
            <v>1778</v>
          </cell>
          <cell r="D782">
            <v>0</v>
          </cell>
          <cell r="F782">
            <v>0</v>
          </cell>
          <cell r="J782">
            <v>0</v>
          </cell>
          <cell r="L782">
            <v>0</v>
          </cell>
          <cell r="M782">
            <v>0</v>
          </cell>
          <cell r="N782">
            <v>0</v>
          </cell>
          <cell r="O782">
            <v>0</v>
          </cell>
          <cell r="S782">
            <v>0</v>
          </cell>
          <cell r="T782">
            <v>0</v>
          </cell>
        </row>
        <row r="783">
          <cell r="A783">
            <v>0</v>
          </cell>
          <cell r="B783">
            <v>1779</v>
          </cell>
          <cell r="D783">
            <v>0</v>
          </cell>
          <cell r="F783">
            <v>0</v>
          </cell>
          <cell r="J783">
            <v>0</v>
          </cell>
          <cell r="L783">
            <v>0</v>
          </cell>
          <cell r="M783">
            <v>0</v>
          </cell>
          <cell r="N783">
            <v>0</v>
          </cell>
          <cell r="O783">
            <v>0</v>
          </cell>
          <cell r="S783">
            <v>0</v>
          </cell>
          <cell r="T783">
            <v>0</v>
          </cell>
        </row>
        <row r="784">
          <cell r="A784">
            <v>0</v>
          </cell>
          <cell r="B784">
            <v>1780</v>
          </cell>
          <cell r="D784">
            <v>0</v>
          </cell>
          <cell r="F784">
            <v>0</v>
          </cell>
          <cell r="J784">
            <v>0</v>
          </cell>
          <cell r="L784">
            <v>0</v>
          </cell>
          <cell r="M784">
            <v>0</v>
          </cell>
          <cell r="N784">
            <v>0</v>
          </cell>
          <cell r="O784">
            <v>0</v>
          </cell>
          <cell r="S784">
            <v>0</v>
          </cell>
          <cell r="T784">
            <v>0</v>
          </cell>
        </row>
        <row r="785">
          <cell r="A785">
            <v>0</v>
          </cell>
          <cell r="B785">
            <v>1781</v>
          </cell>
          <cell r="D785">
            <v>0</v>
          </cell>
          <cell r="F785">
            <v>0</v>
          </cell>
          <cell r="J785">
            <v>0</v>
          </cell>
          <cell r="L785">
            <v>0</v>
          </cell>
          <cell r="M785">
            <v>0</v>
          </cell>
          <cell r="N785">
            <v>0</v>
          </cell>
          <cell r="O785">
            <v>0</v>
          </cell>
          <cell r="S785">
            <v>0</v>
          </cell>
          <cell r="T785">
            <v>0</v>
          </cell>
        </row>
        <row r="786">
          <cell r="A786">
            <v>0</v>
          </cell>
          <cell r="B786">
            <v>1782</v>
          </cell>
          <cell r="D786">
            <v>0</v>
          </cell>
          <cell r="F786">
            <v>0</v>
          </cell>
          <cell r="J786">
            <v>0</v>
          </cell>
          <cell r="L786">
            <v>0</v>
          </cell>
          <cell r="M786">
            <v>0</v>
          </cell>
          <cell r="N786">
            <v>0</v>
          </cell>
          <cell r="O786">
            <v>0</v>
          </cell>
          <cell r="S786">
            <v>0</v>
          </cell>
          <cell r="T786">
            <v>0</v>
          </cell>
        </row>
        <row r="787">
          <cell r="A787">
            <v>0</v>
          </cell>
          <cell r="B787">
            <v>1783</v>
          </cell>
          <cell r="D787">
            <v>0</v>
          </cell>
          <cell r="F787">
            <v>0</v>
          </cell>
          <cell r="J787">
            <v>0</v>
          </cell>
          <cell r="L787">
            <v>0</v>
          </cell>
          <cell r="M787">
            <v>0</v>
          </cell>
          <cell r="N787">
            <v>0</v>
          </cell>
          <cell r="O787">
            <v>0</v>
          </cell>
          <cell r="S787">
            <v>0</v>
          </cell>
          <cell r="T787">
            <v>0</v>
          </cell>
        </row>
        <row r="788">
          <cell r="A788">
            <v>0</v>
          </cell>
          <cell r="B788">
            <v>1784</v>
          </cell>
          <cell r="D788">
            <v>0</v>
          </cell>
          <cell r="F788">
            <v>0</v>
          </cell>
          <cell r="J788">
            <v>0</v>
          </cell>
          <cell r="L788">
            <v>0</v>
          </cell>
          <cell r="M788">
            <v>0</v>
          </cell>
          <cell r="N788">
            <v>0</v>
          </cell>
          <cell r="O788">
            <v>0</v>
          </cell>
          <cell r="S788">
            <v>0</v>
          </cell>
          <cell r="T788">
            <v>0</v>
          </cell>
        </row>
        <row r="789">
          <cell r="A789">
            <v>0</v>
          </cell>
          <cell r="B789">
            <v>1785</v>
          </cell>
          <cell r="D789">
            <v>0</v>
          </cell>
          <cell r="F789">
            <v>0</v>
          </cell>
          <cell r="J789">
            <v>0</v>
          </cell>
          <cell r="L789">
            <v>0</v>
          </cell>
          <cell r="M789">
            <v>0</v>
          </cell>
          <cell r="N789">
            <v>0</v>
          </cell>
          <cell r="O789">
            <v>0</v>
          </cell>
          <cell r="S789">
            <v>0</v>
          </cell>
          <cell r="T789">
            <v>0</v>
          </cell>
        </row>
        <row r="790">
          <cell r="A790">
            <v>0</v>
          </cell>
          <cell r="B790">
            <v>1786</v>
          </cell>
          <cell r="D790">
            <v>0</v>
          </cell>
          <cell r="F790">
            <v>0</v>
          </cell>
          <cell r="J790">
            <v>0</v>
          </cell>
          <cell r="L790">
            <v>0</v>
          </cell>
          <cell r="M790">
            <v>0</v>
          </cell>
          <cell r="N790">
            <v>0</v>
          </cell>
          <cell r="O790">
            <v>0</v>
          </cell>
          <cell r="S790">
            <v>0</v>
          </cell>
          <cell r="T790">
            <v>0</v>
          </cell>
        </row>
        <row r="791">
          <cell r="A791">
            <v>0</v>
          </cell>
          <cell r="B791">
            <v>1787</v>
          </cell>
          <cell r="D791">
            <v>0</v>
          </cell>
          <cell r="F791">
            <v>0</v>
          </cell>
          <cell r="J791">
            <v>0</v>
          </cell>
          <cell r="L791">
            <v>0</v>
          </cell>
          <cell r="M791">
            <v>0</v>
          </cell>
          <cell r="N791">
            <v>0</v>
          </cell>
          <cell r="O791">
            <v>0</v>
          </cell>
          <cell r="S791">
            <v>0</v>
          </cell>
          <cell r="T791">
            <v>0</v>
          </cell>
        </row>
        <row r="792">
          <cell r="A792">
            <v>0</v>
          </cell>
          <cell r="B792">
            <v>1788</v>
          </cell>
          <cell r="D792">
            <v>0</v>
          </cell>
          <cell r="F792">
            <v>0</v>
          </cell>
          <cell r="J792">
            <v>0</v>
          </cell>
          <cell r="L792">
            <v>0</v>
          </cell>
          <cell r="M792">
            <v>0</v>
          </cell>
          <cell r="N792">
            <v>0</v>
          </cell>
          <cell r="O792">
            <v>0</v>
          </cell>
          <cell r="S792">
            <v>0</v>
          </cell>
          <cell r="T792">
            <v>0</v>
          </cell>
        </row>
        <row r="793">
          <cell r="A793">
            <v>0</v>
          </cell>
          <cell r="B793">
            <v>1789</v>
          </cell>
          <cell r="D793">
            <v>0</v>
          </cell>
          <cell r="F793">
            <v>0</v>
          </cell>
          <cell r="J793">
            <v>0</v>
          </cell>
          <cell r="L793">
            <v>0</v>
          </cell>
          <cell r="M793">
            <v>0</v>
          </cell>
          <cell r="N793">
            <v>0</v>
          </cell>
          <cell r="O793">
            <v>0</v>
          </cell>
          <cell r="S793">
            <v>0</v>
          </cell>
          <cell r="T793">
            <v>0</v>
          </cell>
        </row>
        <row r="794">
          <cell r="A794">
            <v>0</v>
          </cell>
          <cell r="B794">
            <v>1790</v>
          </cell>
          <cell r="D794">
            <v>0</v>
          </cell>
          <cell r="F794">
            <v>0</v>
          </cell>
          <cell r="J794">
            <v>0</v>
          </cell>
          <cell r="L794">
            <v>0</v>
          </cell>
          <cell r="M794">
            <v>0</v>
          </cell>
          <cell r="N794">
            <v>0</v>
          </cell>
          <cell r="O794">
            <v>0</v>
          </cell>
          <cell r="S794">
            <v>0</v>
          </cell>
          <cell r="T794">
            <v>0</v>
          </cell>
        </row>
        <row r="795">
          <cell r="A795">
            <v>0</v>
          </cell>
          <cell r="B795">
            <v>1791</v>
          </cell>
          <cell r="D795">
            <v>0</v>
          </cell>
          <cell r="F795">
            <v>0</v>
          </cell>
          <cell r="J795">
            <v>0</v>
          </cell>
          <cell r="L795">
            <v>0</v>
          </cell>
          <cell r="M795">
            <v>0</v>
          </cell>
          <cell r="N795">
            <v>0</v>
          </cell>
          <cell r="O795">
            <v>0</v>
          </cell>
          <cell r="S795">
            <v>0</v>
          </cell>
          <cell r="T795">
            <v>0</v>
          </cell>
        </row>
        <row r="796">
          <cell r="A796">
            <v>0</v>
          </cell>
          <cell r="B796">
            <v>1792</v>
          </cell>
          <cell r="D796">
            <v>0</v>
          </cell>
          <cell r="F796">
            <v>0</v>
          </cell>
          <cell r="J796">
            <v>0</v>
          </cell>
          <cell r="L796">
            <v>0</v>
          </cell>
          <cell r="M796">
            <v>0</v>
          </cell>
          <cell r="N796">
            <v>0</v>
          </cell>
          <cell r="O796">
            <v>0</v>
          </cell>
          <cell r="S796">
            <v>0</v>
          </cell>
          <cell r="T796">
            <v>0</v>
          </cell>
        </row>
        <row r="797">
          <cell r="A797">
            <v>0</v>
          </cell>
          <cell r="B797">
            <v>1793</v>
          </cell>
          <cell r="D797">
            <v>0</v>
          </cell>
          <cell r="F797">
            <v>0</v>
          </cell>
          <cell r="J797">
            <v>0</v>
          </cell>
          <cell r="L797">
            <v>0</v>
          </cell>
          <cell r="M797">
            <v>0</v>
          </cell>
          <cell r="N797">
            <v>0</v>
          </cell>
          <cell r="O797">
            <v>0</v>
          </cell>
          <cell r="S797">
            <v>0</v>
          </cell>
          <cell r="T797">
            <v>0</v>
          </cell>
        </row>
        <row r="798">
          <cell r="A798">
            <v>0</v>
          </cell>
          <cell r="B798">
            <v>1794</v>
          </cell>
          <cell r="D798">
            <v>0</v>
          </cell>
          <cell r="F798">
            <v>0</v>
          </cell>
          <cell r="J798">
            <v>0</v>
          </cell>
          <cell r="L798">
            <v>0</v>
          </cell>
          <cell r="M798">
            <v>0</v>
          </cell>
          <cell r="N798">
            <v>0</v>
          </cell>
          <cell r="O798">
            <v>0</v>
          </cell>
          <cell r="S798">
            <v>0</v>
          </cell>
          <cell r="T798">
            <v>0</v>
          </cell>
        </row>
        <row r="799">
          <cell r="A799">
            <v>0</v>
          </cell>
          <cell r="B799">
            <v>1795</v>
          </cell>
          <cell r="D799">
            <v>0</v>
          </cell>
          <cell r="F799">
            <v>0</v>
          </cell>
          <cell r="J799">
            <v>0</v>
          </cell>
          <cell r="L799">
            <v>0</v>
          </cell>
          <cell r="M799">
            <v>0</v>
          </cell>
          <cell r="N799">
            <v>0</v>
          </cell>
          <cell r="O799">
            <v>0</v>
          </cell>
          <cell r="S799">
            <v>0</v>
          </cell>
          <cell r="T799">
            <v>0</v>
          </cell>
        </row>
        <row r="800">
          <cell r="A800">
            <v>0</v>
          </cell>
          <cell r="B800">
            <v>1796</v>
          </cell>
          <cell r="D800">
            <v>0</v>
          </cell>
          <cell r="F800">
            <v>0</v>
          </cell>
          <cell r="J800">
            <v>0</v>
          </cell>
          <cell r="L800">
            <v>0</v>
          </cell>
          <cell r="M800">
            <v>0</v>
          </cell>
          <cell r="N800">
            <v>0</v>
          </cell>
          <cell r="O800">
            <v>0</v>
          </cell>
          <cell r="S800">
            <v>0</v>
          </cell>
          <cell r="T800">
            <v>0</v>
          </cell>
        </row>
        <row r="801">
          <cell r="A801">
            <v>0</v>
          </cell>
          <cell r="B801">
            <v>1797</v>
          </cell>
          <cell r="D801">
            <v>0</v>
          </cell>
          <cell r="F801">
            <v>0</v>
          </cell>
          <cell r="J801">
            <v>0</v>
          </cell>
          <cell r="L801">
            <v>0</v>
          </cell>
          <cell r="M801">
            <v>0</v>
          </cell>
          <cell r="N801">
            <v>0</v>
          </cell>
          <cell r="O801">
            <v>0</v>
          </cell>
          <cell r="S801">
            <v>0</v>
          </cell>
          <cell r="T801">
            <v>0</v>
          </cell>
        </row>
        <row r="802">
          <cell r="A802">
            <v>0</v>
          </cell>
          <cell r="B802">
            <v>1798</v>
          </cell>
          <cell r="D802">
            <v>0</v>
          </cell>
          <cell r="F802">
            <v>0</v>
          </cell>
          <cell r="J802">
            <v>0</v>
          </cell>
          <cell r="L802">
            <v>0</v>
          </cell>
          <cell r="M802">
            <v>0</v>
          </cell>
          <cell r="N802">
            <v>0</v>
          </cell>
          <cell r="O802">
            <v>0</v>
          </cell>
          <cell r="S802">
            <v>0</v>
          </cell>
          <cell r="T802">
            <v>0</v>
          </cell>
        </row>
        <row r="803">
          <cell r="A803">
            <v>0</v>
          </cell>
          <cell r="B803">
            <v>1799</v>
          </cell>
          <cell r="D803">
            <v>0</v>
          </cell>
          <cell r="F803">
            <v>0</v>
          </cell>
          <cell r="J803">
            <v>0</v>
          </cell>
          <cell r="L803">
            <v>0</v>
          </cell>
          <cell r="M803">
            <v>0</v>
          </cell>
          <cell r="N803">
            <v>0</v>
          </cell>
          <cell r="O803">
            <v>0</v>
          </cell>
          <cell r="S803">
            <v>0</v>
          </cell>
          <cell r="T803">
            <v>0</v>
          </cell>
        </row>
        <row r="804">
          <cell r="A804">
            <v>0</v>
          </cell>
          <cell r="B804">
            <v>1800</v>
          </cell>
          <cell r="D804">
            <v>0</v>
          </cell>
          <cell r="F804">
            <v>0</v>
          </cell>
          <cell r="J804">
            <v>0</v>
          </cell>
          <cell r="L804">
            <v>0</v>
          </cell>
          <cell r="M804">
            <v>0</v>
          </cell>
          <cell r="N804">
            <v>0</v>
          </cell>
          <cell r="O804">
            <v>0</v>
          </cell>
          <cell r="S804">
            <v>0</v>
          </cell>
          <cell r="T804">
            <v>0</v>
          </cell>
        </row>
        <row r="805">
          <cell r="A805">
            <v>0</v>
          </cell>
          <cell r="B805">
            <v>1801</v>
          </cell>
          <cell r="D805">
            <v>0</v>
          </cell>
          <cell r="F805">
            <v>0</v>
          </cell>
          <cell r="J805">
            <v>0</v>
          </cell>
          <cell r="L805">
            <v>0</v>
          </cell>
          <cell r="M805">
            <v>0</v>
          </cell>
          <cell r="N805">
            <v>0</v>
          </cell>
          <cell r="O805">
            <v>0</v>
          </cell>
          <cell r="S805">
            <v>0</v>
          </cell>
          <cell r="T805">
            <v>0</v>
          </cell>
        </row>
        <row r="806">
          <cell r="A806">
            <v>0</v>
          </cell>
          <cell r="B806">
            <v>1802</v>
          </cell>
          <cell r="D806">
            <v>0</v>
          </cell>
          <cell r="F806">
            <v>0</v>
          </cell>
          <cell r="J806">
            <v>0</v>
          </cell>
          <cell r="L806">
            <v>0</v>
          </cell>
          <cell r="M806">
            <v>0</v>
          </cell>
          <cell r="N806">
            <v>0</v>
          </cell>
          <cell r="O806">
            <v>0</v>
          </cell>
          <cell r="S806">
            <v>0</v>
          </cell>
          <cell r="T806">
            <v>0</v>
          </cell>
        </row>
        <row r="807">
          <cell r="A807">
            <v>0</v>
          </cell>
          <cell r="B807">
            <v>1803</v>
          </cell>
          <cell r="D807">
            <v>0</v>
          </cell>
          <cell r="F807">
            <v>0</v>
          </cell>
          <cell r="J807">
            <v>0</v>
          </cell>
          <cell r="L807">
            <v>0</v>
          </cell>
          <cell r="M807">
            <v>0</v>
          </cell>
          <cell r="N807">
            <v>0</v>
          </cell>
          <cell r="O807">
            <v>0</v>
          </cell>
          <cell r="S807">
            <v>0</v>
          </cell>
          <cell r="T807">
            <v>0</v>
          </cell>
        </row>
        <row r="808">
          <cell r="A808">
            <v>0</v>
          </cell>
          <cell r="B808">
            <v>1804</v>
          </cell>
          <cell r="D808">
            <v>0</v>
          </cell>
          <cell r="F808">
            <v>0</v>
          </cell>
          <cell r="J808">
            <v>0</v>
          </cell>
          <cell r="L808">
            <v>0</v>
          </cell>
          <cell r="M808">
            <v>0</v>
          </cell>
          <cell r="N808">
            <v>0</v>
          </cell>
          <cell r="O808">
            <v>0</v>
          </cell>
          <cell r="S808">
            <v>0</v>
          </cell>
          <cell r="T808">
            <v>0</v>
          </cell>
        </row>
        <row r="809">
          <cell r="A809">
            <v>0</v>
          </cell>
          <cell r="B809">
            <v>1805</v>
          </cell>
          <cell r="D809">
            <v>0</v>
          </cell>
          <cell r="F809">
            <v>0</v>
          </cell>
          <cell r="J809">
            <v>0</v>
          </cell>
          <cell r="L809">
            <v>0</v>
          </cell>
          <cell r="M809">
            <v>0</v>
          </cell>
          <cell r="N809">
            <v>0</v>
          </cell>
          <cell r="O809">
            <v>0</v>
          </cell>
          <cell r="S809">
            <v>0</v>
          </cell>
          <cell r="T809">
            <v>0</v>
          </cell>
        </row>
        <row r="810">
          <cell r="A810">
            <v>0</v>
          </cell>
          <cell r="B810">
            <v>1806</v>
          </cell>
          <cell r="D810">
            <v>0</v>
          </cell>
          <cell r="F810">
            <v>0</v>
          </cell>
          <cell r="J810">
            <v>0</v>
          </cell>
          <cell r="L810">
            <v>0</v>
          </cell>
          <cell r="M810">
            <v>0</v>
          </cell>
          <cell r="N810">
            <v>0</v>
          </cell>
          <cell r="O810">
            <v>0</v>
          </cell>
          <cell r="S810">
            <v>0</v>
          </cell>
          <cell r="T810">
            <v>0</v>
          </cell>
        </row>
        <row r="811">
          <cell r="A811">
            <v>0</v>
          </cell>
          <cell r="B811">
            <v>1807</v>
          </cell>
          <cell r="D811">
            <v>0</v>
          </cell>
          <cell r="F811">
            <v>0</v>
          </cell>
          <cell r="J811">
            <v>0</v>
          </cell>
          <cell r="L811">
            <v>0</v>
          </cell>
          <cell r="M811">
            <v>0</v>
          </cell>
          <cell r="N811">
            <v>0</v>
          </cell>
          <cell r="O811">
            <v>0</v>
          </cell>
          <cell r="S811">
            <v>0</v>
          </cell>
          <cell r="T811">
            <v>0</v>
          </cell>
        </row>
        <row r="812">
          <cell r="A812">
            <v>0</v>
          </cell>
          <cell r="B812">
            <v>1808</v>
          </cell>
          <cell r="D812">
            <v>0</v>
          </cell>
          <cell r="F812">
            <v>0</v>
          </cell>
          <cell r="J812">
            <v>0</v>
          </cell>
          <cell r="L812">
            <v>0</v>
          </cell>
          <cell r="M812">
            <v>0</v>
          </cell>
          <cell r="N812">
            <v>0</v>
          </cell>
          <cell r="O812">
            <v>0</v>
          </cell>
          <cell r="S812">
            <v>0</v>
          </cell>
          <cell r="T812">
            <v>0</v>
          </cell>
        </row>
        <row r="813">
          <cell r="A813">
            <v>0</v>
          </cell>
          <cell r="B813">
            <v>1809</v>
          </cell>
          <cell r="D813">
            <v>0</v>
          </cell>
          <cell r="F813">
            <v>0</v>
          </cell>
          <cell r="J813">
            <v>0</v>
          </cell>
          <cell r="L813">
            <v>0</v>
          </cell>
          <cell r="M813">
            <v>0</v>
          </cell>
          <cell r="N813">
            <v>0</v>
          </cell>
          <cell r="O813">
            <v>0</v>
          </cell>
          <cell r="S813">
            <v>0</v>
          </cell>
          <cell r="T813">
            <v>0</v>
          </cell>
        </row>
        <row r="814">
          <cell r="A814">
            <v>0</v>
          </cell>
          <cell r="B814">
            <v>1810</v>
          </cell>
          <cell r="D814">
            <v>0</v>
          </cell>
          <cell r="F814">
            <v>0</v>
          </cell>
          <cell r="J814">
            <v>0</v>
          </cell>
          <cell r="L814">
            <v>0</v>
          </cell>
          <cell r="M814">
            <v>0</v>
          </cell>
          <cell r="N814">
            <v>0</v>
          </cell>
          <cell r="O814">
            <v>0</v>
          </cell>
          <cell r="S814">
            <v>0</v>
          </cell>
          <cell r="T814">
            <v>0</v>
          </cell>
        </row>
        <row r="815">
          <cell r="A815">
            <v>0</v>
          </cell>
          <cell r="B815">
            <v>1811</v>
          </cell>
          <cell r="D815">
            <v>0</v>
          </cell>
          <cell r="F815">
            <v>0</v>
          </cell>
          <cell r="J815">
            <v>0</v>
          </cell>
          <cell r="L815">
            <v>0</v>
          </cell>
          <cell r="M815">
            <v>0</v>
          </cell>
          <cell r="N815">
            <v>0</v>
          </cell>
          <cell r="O815">
            <v>0</v>
          </cell>
          <cell r="S815">
            <v>0</v>
          </cell>
          <cell r="T815">
            <v>0</v>
          </cell>
        </row>
        <row r="816">
          <cell r="A816">
            <v>0</v>
          </cell>
          <cell r="B816">
            <v>1812</v>
          </cell>
          <cell r="D816">
            <v>0</v>
          </cell>
          <cell r="F816">
            <v>0</v>
          </cell>
          <cell r="J816">
            <v>0</v>
          </cell>
          <cell r="L816">
            <v>0</v>
          </cell>
          <cell r="M816">
            <v>0</v>
          </cell>
          <cell r="N816">
            <v>0</v>
          </cell>
          <cell r="O816">
            <v>0</v>
          </cell>
          <cell r="S816">
            <v>0</v>
          </cell>
          <cell r="T816">
            <v>0</v>
          </cell>
        </row>
        <row r="817">
          <cell r="A817">
            <v>0</v>
          </cell>
          <cell r="B817">
            <v>1813</v>
          </cell>
          <cell r="D817">
            <v>0</v>
          </cell>
          <cell r="F817">
            <v>0</v>
          </cell>
          <cell r="J817">
            <v>0</v>
          </cell>
          <cell r="L817">
            <v>0</v>
          </cell>
          <cell r="M817">
            <v>0</v>
          </cell>
          <cell r="N817">
            <v>0</v>
          </cell>
          <cell r="O817">
            <v>0</v>
          </cell>
          <cell r="S817">
            <v>0</v>
          </cell>
          <cell r="T817">
            <v>0</v>
          </cell>
        </row>
        <row r="818">
          <cell r="A818">
            <v>0</v>
          </cell>
          <cell r="B818">
            <v>1814</v>
          </cell>
          <cell r="D818">
            <v>0</v>
          </cell>
          <cell r="F818">
            <v>0</v>
          </cell>
          <cell r="J818">
            <v>0</v>
          </cell>
          <cell r="L818">
            <v>0</v>
          </cell>
          <cell r="M818">
            <v>0</v>
          </cell>
          <cell r="N818">
            <v>0</v>
          </cell>
          <cell r="O818">
            <v>0</v>
          </cell>
          <cell r="S818">
            <v>0</v>
          </cell>
          <cell r="T818">
            <v>0</v>
          </cell>
        </row>
        <row r="819">
          <cell r="A819">
            <v>0</v>
          </cell>
          <cell r="B819">
            <v>1815</v>
          </cell>
          <cell r="D819">
            <v>0</v>
          </cell>
          <cell r="F819">
            <v>0</v>
          </cell>
          <cell r="J819">
            <v>0</v>
          </cell>
          <cell r="L819">
            <v>0</v>
          </cell>
          <cell r="M819">
            <v>0</v>
          </cell>
          <cell r="N819">
            <v>0</v>
          </cell>
          <cell r="O819">
            <v>0</v>
          </cell>
          <cell r="S819">
            <v>0</v>
          </cell>
          <cell r="T819">
            <v>0</v>
          </cell>
        </row>
        <row r="820">
          <cell r="A820">
            <v>0</v>
          </cell>
          <cell r="B820">
            <v>1816</v>
          </cell>
          <cell r="D820">
            <v>0</v>
          </cell>
          <cell r="F820">
            <v>0</v>
          </cell>
          <cell r="J820">
            <v>0</v>
          </cell>
          <cell r="L820">
            <v>0</v>
          </cell>
          <cell r="M820">
            <v>0</v>
          </cell>
          <cell r="N820">
            <v>0</v>
          </cell>
          <cell r="O820">
            <v>0</v>
          </cell>
          <cell r="S820">
            <v>0</v>
          </cell>
          <cell r="T820">
            <v>0</v>
          </cell>
        </row>
        <row r="821">
          <cell r="A821">
            <v>0</v>
          </cell>
          <cell r="B821">
            <v>1817</v>
          </cell>
          <cell r="D821">
            <v>0</v>
          </cell>
          <cell r="F821">
            <v>0</v>
          </cell>
          <cell r="J821">
            <v>0</v>
          </cell>
          <cell r="L821">
            <v>0</v>
          </cell>
          <cell r="M821">
            <v>0</v>
          </cell>
          <cell r="N821">
            <v>0</v>
          </cell>
          <cell r="O821">
            <v>0</v>
          </cell>
          <cell r="S821">
            <v>0</v>
          </cell>
          <cell r="T821">
            <v>0</v>
          </cell>
        </row>
        <row r="822">
          <cell r="A822">
            <v>0</v>
          </cell>
          <cell r="B822">
            <v>1818</v>
          </cell>
          <cell r="D822">
            <v>0</v>
          </cell>
          <cell r="F822">
            <v>0</v>
          </cell>
          <cell r="J822">
            <v>0</v>
          </cell>
          <cell r="L822">
            <v>0</v>
          </cell>
          <cell r="M822">
            <v>0</v>
          </cell>
          <cell r="N822">
            <v>0</v>
          </cell>
          <cell r="O822">
            <v>0</v>
          </cell>
          <cell r="S822">
            <v>0</v>
          </cell>
          <cell r="T822">
            <v>0</v>
          </cell>
        </row>
        <row r="823">
          <cell r="A823">
            <v>0</v>
          </cell>
          <cell r="B823">
            <v>1819</v>
          </cell>
          <cell r="D823">
            <v>0</v>
          </cell>
          <cell r="F823">
            <v>0</v>
          </cell>
          <cell r="J823">
            <v>0</v>
          </cell>
          <cell r="L823">
            <v>0</v>
          </cell>
          <cell r="M823">
            <v>0</v>
          </cell>
          <cell r="N823">
            <v>0</v>
          </cell>
          <cell r="O823">
            <v>0</v>
          </cell>
          <cell r="S823">
            <v>0</v>
          </cell>
          <cell r="T823">
            <v>0</v>
          </cell>
        </row>
        <row r="824">
          <cell r="A824">
            <v>0</v>
          </cell>
          <cell r="B824">
            <v>1820</v>
          </cell>
          <cell r="D824">
            <v>0</v>
          </cell>
          <cell r="F824">
            <v>0</v>
          </cell>
          <cell r="J824">
            <v>0</v>
          </cell>
          <cell r="L824">
            <v>0</v>
          </cell>
          <cell r="M824">
            <v>0</v>
          </cell>
          <cell r="N824">
            <v>0</v>
          </cell>
          <cell r="O824">
            <v>0</v>
          </cell>
          <cell r="S824">
            <v>0</v>
          </cell>
          <cell r="T824">
            <v>0</v>
          </cell>
        </row>
        <row r="825">
          <cell r="A825">
            <v>0</v>
          </cell>
          <cell r="B825">
            <v>1821</v>
          </cell>
          <cell r="D825">
            <v>0</v>
          </cell>
          <cell r="F825">
            <v>0</v>
          </cell>
          <cell r="J825">
            <v>0</v>
          </cell>
          <cell r="L825">
            <v>0</v>
          </cell>
          <cell r="M825">
            <v>0</v>
          </cell>
          <cell r="N825">
            <v>0</v>
          </cell>
          <cell r="O825">
            <v>0</v>
          </cell>
          <cell r="S825">
            <v>0</v>
          </cell>
          <cell r="T825">
            <v>0</v>
          </cell>
        </row>
        <row r="826">
          <cell r="A826">
            <v>0</v>
          </cell>
          <cell r="B826">
            <v>1822</v>
          </cell>
          <cell r="D826">
            <v>0</v>
          </cell>
          <cell r="F826">
            <v>0</v>
          </cell>
          <cell r="J826">
            <v>0</v>
          </cell>
          <cell r="L826">
            <v>0</v>
          </cell>
          <cell r="M826">
            <v>0</v>
          </cell>
          <cell r="N826">
            <v>0</v>
          </cell>
          <cell r="O826">
            <v>0</v>
          </cell>
          <cell r="S826">
            <v>0</v>
          </cell>
          <cell r="T826">
            <v>0</v>
          </cell>
        </row>
        <row r="827">
          <cell r="A827">
            <v>0</v>
          </cell>
          <cell r="B827">
            <v>1823</v>
          </cell>
          <cell r="D827">
            <v>0</v>
          </cell>
          <cell r="F827">
            <v>0</v>
          </cell>
          <cell r="J827">
            <v>0</v>
          </cell>
          <cell r="L827">
            <v>0</v>
          </cell>
          <cell r="M827">
            <v>0</v>
          </cell>
          <cell r="N827">
            <v>0</v>
          </cell>
          <cell r="O827">
            <v>0</v>
          </cell>
          <cell r="S827">
            <v>0</v>
          </cell>
          <cell r="T827">
            <v>0</v>
          </cell>
        </row>
        <row r="828">
          <cell r="A828">
            <v>0</v>
          </cell>
          <cell r="B828">
            <v>1824</v>
          </cell>
          <cell r="D828">
            <v>0</v>
          </cell>
          <cell r="F828">
            <v>0</v>
          </cell>
          <cell r="J828">
            <v>0</v>
          </cell>
          <cell r="L828">
            <v>0</v>
          </cell>
          <cell r="M828">
            <v>0</v>
          </cell>
          <cell r="N828">
            <v>0</v>
          </cell>
          <cell r="O828">
            <v>0</v>
          </cell>
          <cell r="S828">
            <v>0</v>
          </cell>
          <cell r="T828">
            <v>0</v>
          </cell>
        </row>
        <row r="829">
          <cell r="A829">
            <v>0</v>
          </cell>
          <cell r="B829">
            <v>1825</v>
          </cell>
          <cell r="D829">
            <v>0</v>
          </cell>
          <cell r="F829">
            <v>0</v>
          </cell>
          <cell r="J829">
            <v>0</v>
          </cell>
          <cell r="L829">
            <v>0</v>
          </cell>
          <cell r="M829">
            <v>0</v>
          </cell>
          <cell r="N829">
            <v>0</v>
          </cell>
          <cell r="O829">
            <v>0</v>
          </cell>
          <cell r="S829">
            <v>0</v>
          </cell>
          <cell r="T829">
            <v>0</v>
          </cell>
        </row>
        <row r="830">
          <cell r="A830">
            <v>0</v>
          </cell>
          <cell r="B830">
            <v>1826</v>
          </cell>
          <cell r="D830">
            <v>0</v>
          </cell>
          <cell r="F830">
            <v>0</v>
          </cell>
          <cell r="J830">
            <v>0</v>
          </cell>
          <cell r="L830">
            <v>0</v>
          </cell>
          <cell r="M830">
            <v>0</v>
          </cell>
          <cell r="N830">
            <v>0</v>
          </cell>
          <cell r="O830">
            <v>0</v>
          </cell>
          <cell r="S830">
            <v>0</v>
          </cell>
          <cell r="T830">
            <v>0</v>
          </cell>
        </row>
        <row r="831">
          <cell r="A831">
            <v>0</v>
          </cell>
          <cell r="B831">
            <v>1827</v>
          </cell>
          <cell r="D831">
            <v>0</v>
          </cell>
          <cell r="F831">
            <v>0</v>
          </cell>
          <cell r="J831">
            <v>0</v>
          </cell>
          <cell r="L831">
            <v>0</v>
          </cell>
          <cell r="M831">
            <v>0</v>
          </cell>
          <cell r="N831">
            <v>0</v>
          </cell>
          <cell r="O831">
            <v>0</v>
          </cell>
          <cell r="S831">
            <v>0</v>
          </cell>
          <cell r="T831">
            <v>0</v>
          </cell>
        </row>
        <row r="832">
          <cell r="A832">
            <v>0</v>
          </cell>
          <cell r="B832">
            <v>1828</v>
          </cell>
          <cell r="D832">
            <v>0</v>
          </cell>
          <cell r="F832">
            <v>0</v>
          </cell>
          <cell r="J832">
            <v>0</v>
          </cell>
          <cell r="L832">
            <v>0</v>
          </cell>
          <cell r="M832">
            <v>0</v>
          </cell>
          <cell r="N832">
            <v>0</v>
          </cell>
          <cell r="O832">
            <v>0</v>
          </cell>
          <cell r="S832">
            <v>0</v>
          </cell>
          <cell r="T832">
            <v>0</v>
          </cell>
        </row>
        <row r="833">
          <cell r="A833">
            <v>0</v>
          </cell>
          <cell r="B833">
            <v>1829</v>
          </cell>
          <cell r="D833">
            <v>0</v>
          </cell>
          <cell r="F833">
            <v>0</v>
          </cell>
          <cell r="J833">
            <v>0</v>
          </cell>
          <cell r="L833">
            <v>0</v>
          </cell>
          <cell r="M833">
            <v>0</v>
          </cell>
          <cell r="N833">
            <v>0</v>
          </cell>
          <cell r="O833">
            <v>0</v>
          </cell>
          <cell r="S833">
            <v>0</v>
          </cell>
          <cell r="T833">
            <v>0</v>
          </cell>
        </row>
        <row r="834">
          <cell r="A834">
            <v>0</v>
          </cell>
          <cell r="B834">
            <v>1830</v>
          </cell>
          <cell r="D834">
            <v>0</v>
          </cell>
          <cell r="F834">
            <v>0</v>
          </cell>
          <cell r="J834">
            <v>0</v>
          </cell>
          <cell r="L834">
            <v>0</v>
          </cell>
          <cell r="M834">
            <v>0</v>
          </cell>
          <cell r="N834">
            <v>0</v>
          </cell>
          <cell r="O834">
            <v>0</v>
          </cell>
          <cell r="S834">
            <v>0</v>
          </cell>
          <cell r="T834">
            <v>0</v>
          </cell>
        </row>
        <row r="835">
          <cell r="A835">
            <v>0</v>
          </cell>
          <cell r="B835">
            <v>1831</v>
          </cell>
          <cell r="D835">
            <v>0</v>
          </cell>
          <cell r="F835">
            <v>0</v>
          </cell>
          <cell r="J835">
            <v>0</v>
          </cell>
          <cell r="L835">
            <v>0</v>
          </cell>
          <cell r="M835">
            <v>0</v>
          </cell>
          <cell r="N835">
            <v>0</v>
          </cell>
          <cell r="O835">
            <v>0</v>
          </cell>
          <cell r="S835">
            <v>0</v>
          </cell>
          <cell r="T835">
            <v>0</v>
          </cell>
        </row>
        <row r="836">
          <cell r="A836">
            <v>0</v>
          </cell>
          <cell r="B836">
            <v>1832</v>
          </cell>
          <cell r="D836">
            <v>0</v>
          </cell>
          <cell r="F836">
            <v>0</v>
          </cell>
          <cell r="J836">
            <v>0</v>
          </cell>
          <cell r="L836">
            <v>0</v>
          </cell>
          <cell r="M836">
            <v>0</v>
          </cell>
          <cell r="N836">
            <v>0</v>
          </cell>
          <cell r="O836">
            <v>0</v>
          </cell>
          <cell r="S836">
            <v>0</v>
          </cell>
          <cell r="T836">
            <v>0</v>
          </cell>
        </row>
        <row r="837">
          <cell r="A837">
            <v>0</v>
          </cell>
          <cell r="B837">
            <v>1833</v>
          </cell>
          <cell r="D837">
            <v>0</v>
          </cell>
          <cell r="F837">
            <v>0</v>
          </cell>
          <cell r="J837">
            <v>0</v>
          </cell>
          <cell r="L837">
            <v>0</v>
          </cell>
          <cell r="M837">
            <v>0</v>
          </cell>
          <cell r="N837">
            <v>0</v>
          </cell>
          <cell r="O837">
            <v>0</v>
          </cell>
          <cell r="S837">
            <v>0</v>
          </cell>
          <cell r="T837">
            <v>0</v>
          </cell>
        </row>
        <row r="838">
          <cell r="A838">
            <v>0</v>
          </cell>
          <cell r="B838">
            <v>1834</v>
          </cell>
          <cell r="D838">
            <v>0</v>
          </cell>
          <cell r="F838">
            <v>0</v>
          </cell>
          <cell r="J838">
            <v>0</v>
          </cell>
          <cell r="L838">
            <v>0</v>
          </cell>
          <cell r="M838">
            <v>0</v>
          </cell>
          <cell r="N838">
            <v>0</v>
          </cell>
          <cell r="O838">
            <v>0</v>
          </cell>
          <cell r="S838">
            <v>0</v>
          </cell>
          <cell r="T838">
            <v>0</v>
          </cell>
        </row>
        <row r="839">
          <cell r="A839">
            <v>0</v>
          </cell>
          <cell r="B839">
            <v>1835</v>
          </cell>
          <cell r="D839">
            <v>0</v>
          </cell>
          <cell r="F839">
            <v>0</v>
          </cell>
          <cell r="J839">
            <v>0</v>
          </cell>
          <cell r="L839">
            <v>0</v>
          </cell>
          <cell r="M839">
            <v>0</v>
          </cell>
          <cell r="N839">
            <v>0</v>
          </cell>
          <cell r="O839">
            <v>0</v>
          </cell>
          <cell r="S839">
            <v>0</v>
          </cell>
          <cell r="T839">
            <v>0</v>
          </cell>
        </row>
        <row r="840">
          <cell r="A840">
            <v>0</v>
          </cell>
          <cell r="B840">
            <v>1836</v>
          </cell>
          <cell r="D840">
            <v>0</v>
          </cell>
          <cell r="F840">
            <v>0</v>
          </cell>
          <cell r="J840">
            <v>0</v>
          </cell>
          <cell r="L840">
            <v>0</v>
          </cell>
          <cell r="M840">
            <v>0</v>
          </cell>
          <cell r="N840">
            <v>0</v>
          </cell>
          <cell r="O840">
            <v>0</v>
          </cell>
          <cell r="S840">
            <v>0</v>
          </cell>
          <cell r="T840">
            <v>0</v>
          </cell>
        </row>
        <row r="841">
          <cell r="A841">
            <v>0</v>
          </cell>
          <cell r="B841">
            <v>1837</v>
          </cell>
          <cell r="D841">
            <v>0</v>
          </cell>
          <cell r="F841">
            <v>0</v>
          </cell>
          <cell r="J841">
            <v>0</v>
          </cell>
          <cell r="L841">
            <v>0</v>
          </cell>
          <cell r="M841">
            <v>0</v>
          </cell>
          <cell r="N841">
            <v>0</v>
          </cell>
          <cell r="O841">
            <v>0</v>
          </cell>
          <cell r="S841">
            <v>0</v>
          </cell>
          <cell r="T841">
            <v>0</v>
          </cell>
        </row>
        <row r="842">
          <cell r="A842">
            <v>0</v>
          </cell>
          <cell r="B842">
            <v>1838</v>
          </cell>
          <cell r="D842">
            <v>0</v>
          </cell>
          <cell r="F842">
            <v>0</v>
          </cell>
          <cell r="J842">
            <v>0</v>
          </cell>
          <cell r="L842">
            <v>0</v>
          </cell>
          <cell r="M842">
            <v>0</v>
          </cell>
          <cell r="N842">
            <v>0</v>
          </cell>
          <cell r="O842">
            <v>0</v>
          </cell>
          <cell r="S842">
            <v>0</v>
          </cell>
          <cell r="T842">
            <v>0</v>
          </cell>
        </row>
        <row r="843">
          <cell r="A843">
            <v>0</v>
          </cell>
          <cell r="B843">
            <v>1839</v>
          </cell>
          <cell r="D843">
            <v>0</v>
          </cell>
          <cell r="F843">
            <v>0</v>
          </cell>
          <cell r="J843">
            <v>0</v>
          </cell>
          <cell r="L843">
            <v>0</v>
          </cell>
          <cell r="M843">
            <v>0</v>
          </cell>
          <cell r="N843">
            <v>0</v>
          </cell>
          <cell r="O843">
            <v>0</v>
          </cell>
          <cell r="S843">
            <v>0</v>
          </cell>
          <cell r="T843">
            <v>0</v>
          </cell>
        </row>
        <row r="844">
          <cell r="A844">
            <v>0</v>
          </cell>
          <cell r="B844">
            <v>1840</v>
          </cell>
          <cell r="D844">
            <v>0</v>
          </cell>
          <cell r="F844">
            <v>0</v>
          </cell>
          <cell r="J844">
            <v>0</v>
          </cell>
          <cell r="L844">
            <v>0</v>
          </cell>
          <cell r="M844">
            <v>0</v>
          </cell>
          <cell r="N844">
            <v>0</v>
          </cell>
          <cell r="O844">
            <v>0</v>
          </cell>
          <cell r="S844">
            <v>0</v>
          </cell>
          <cell r="T844">
            <v>0</v>
          </cell>
        </row>
        <row r="845">
          <cell r="A845">
            <v>0</v>
          </cell>
          <cell r="B845">
            <v>1841</v>
          </cell>
          <cell r="D845">
            <v>0</v>
          </cell>
          <cell r="F845">
            <v>0</v>
          </cell>
          <cell r="J845">
            <v>0</v>
          </cell>
          <cell r="L845">
            <v>0</v>
          </cell>
          <cell r="M845">
            <v>0</v>
          </cell>
          <cell r="N845">
            <v>0</v>
          </cell>
          <cell r="O845">
            <v>0</v>
          </cell>
          <cell r="S845">
            <v>0</v>
          </cell>
          <cell r="T845">
            <v>0</v>
          </cell>
        </row>
        <row r="846">
          <cell r="A846">
            <v>0</v>
          </cell>
          <cell r="B846">
            <v>1842</v>
          </cell>
          <cell r="D846">
            <v>0</v>
          </cell>
          <cell r="F846">
            <v>0</v>
          </cell>
          <cell r="J846">
            <v>0</v>
          </cell>
          <cell r="L846">
            <v>0</v>
          </cell>
          <cell r="M846">
            <v>0</v>
          </cell>
          <cell r="N846">
            <v>0</v>
          </cell>
          <cell r="O846">
            <v>0</v>
          </cell>
          <cell r="S846">
            <v>0</v>
          </cell>
          <cell r="T846">
            <v>0</v>
          </cell>
        </row>
        <row r="847">
          <cell r="A847">
            <v>0</v>
          </cell>
          <cell r="B847">
            <v>1843</v>
          </cell>
          <cell r="D847">
            <v>0</v>
          </cell>
          <cell r="F847">
            <v>0</v>
          </cell>
          <cell r="J847">
            <v>0</v>
          </cell>
          <cell r="L847">
            <v>0</v>
          </cell>
          <cell r="M847">
            <v>0</v>
          </cell>
          <cell r="N847">
            <v>0</v>
          </cell>
          <cell r="O847">
            <v>0</v>
          </cell>
          <cell r="S847">
            <v>0</v>
          </cell>
          <cell r="T847">
            <v>0</v>
          </cell>
        </row>
        <row r="848">
          <cell r="A848">
            <v>0</v>
          </cell>
          <cell r="B848">
            <v>1844</v>
          </cell>
          <cell r="D848">
            <v>0</v>
          </cell>
          <cell r="F848">
            <v>0</v>
          </cell>
          <cell r="J848">
            <v>0</v>
          </cell>
          <cell r="L848">
            <v>0</v>
          </cell>
          <cell r="M848">
            <v>0</v>
          </cell>
          <cell r="N848">
            <v>0</v>
          </cell>
          <cell r="O848">
            <v>0</v>
          </cell>
          <cell r="S848">
            <v>0</v>
          </cell>
          <cell r="T848">
            <v>0</v>
          </cell>
        </row>
        <row r="849">
          <cell r="A849">
            <v>0</v>
          </cell>
          <cell r="B849">
            <v>1845</v>
          </cell>
          <cell r="D849">
            <v>0</v>
          </cell>
          <cell r="F849">
            <v>0</v>
          </cell>
          <cell r="J849">
            <v>0</v>
          </cell>
          <cell r="L849">
            <v>0</v>
          </cell>
          <cell r="M849">
            <v>0</v>
          </cell>
          <cell r="N849">
            <v>0</v>
          </cell>
          <cell r="O849">
            <v>0</v>
          </cell>
          <cell r="S849">
            <v>0</v>
          </cell>
          <cell r="T849">
            <v>0</v>
          </cell>
        </row>
        <row r="850">
          <cell r="A850">
            <v>0</v>
          </cell>
          <cell r="B850">
            <v>1846</v>
          </cell>
          <cell r="D850">
            <v>0</v>
          </cell>
          <cell r="F850">
            <v>0</v>
          </cell>
          <cell r="J850">
            <v>0</v>
          </cell>
          <cell r="L850">
            <v>0</v>
          </cell>
          <cell r="M850">
            <v>0</v>
          </cell>
          <cell r="N850">
            <v>0</v>
          </cell>
          <cell r="O850">
            <v>0</v>
          </cell>
          <cell r="S850">
            <v>0</v>
          </cell>
          <cell r="T850">
            <v>0</v>
          </cell>
        </row>
        <row r="851">
          <cell r="A851">
            <v>0</v>
          </cell>
          <cell r="B851">
            <v>1847</v>
          </cell>
          <cell r="D851">
            <v>0</v>
          </cell>
          <cell r="F851">
            <v>0</v>
          </cell>
          <cell r="J851">
            <v>0</v>
          </cell>
          <cell r="L851">
            <v>0</v>
          </cell>
          <cell r="M851">
            <v>0</v>
          </cell>
          <cell r="N851">
            <v>0</v>
          </cell>
          <cell r="O851">
            <v>0</v>
          </cell>
          <cell r="S851">
            <v>0</v>
          </cell>
          <cell r="T851">
            <v>0</v>
          </cell>
        </row>
        <row r="852">
          <cell r="A852">
            <v>0</v>
          </cell>
          <cell r="B852">
            <v>1848</v>
          </cell>
          <cell r="D852">
            <v>0</v>
          </cell>
          <cell r="F852">
            <v>0</v>
          </cell>
          <cell r="J852">
            <v>0</v>
          </cell>
          <cell r="L852">
            <v>0</v>
          </cell>
          <cell r="M852">
            <v>0</v>
          </cell>
          <cell r="N852">
            <v>0</v>
          </cell>
          <cell r="O852">
            <v>0</v>
          </cell>
          <cell r="S852">
            <v>0</v>
          </cell>
          <cell r="T852">
            <v>0</v>
          </cell>
        </row>
        <row r="853">
          <cell r="A853">
            <v>0</v>
          </cell>
          <cell r="B853">
            <v>1849</v>
          </cell>
          <cell r="D853">
            <v>0</v>
          </cell>
          <cell r="F853">
            <v>0</v>
          </cell>
          <cell r="J853">
            <v>0</v>
          </cell>
          <cell r="L853">
            <v>0</v>
          </cell>
          <cell r="M853">
            <v>0</v>
          </cell>
          <cell r="N853">
            <v>0</v>
          </cell>
          <cell r="O853">
            <v>0</v>
          </cell>
          <cell r="S853">
            <v>0</v>
          </cell>
          <cell r="T853">
            <v>0</v>
          </cell>
        </row>
        <row r="854">
          <cell r="A854">
            <v>0</v>
          </cell>
          <cell r="B854">
            <v>1850</v>
          </cell>
          <cell r="D854">
            <v>0</v>
          </cell>
          <cell r="F854">
            <v>0</v>
          </cell>
          <cell r="J854">
            <v>0</v>
          </cell>
          <cell r="L854">
            <v>0</v>
          </cell>
          <cell r="M854">
            <v>0</v>
          </cell>
          <cell r="N854">
            <v>0</v>
          </cell>
          <cell r="O854">
            <v>0</v>
          </cell>
          <cell r="S854">
            <v>0</v>
          </cell>
          <cell r="T854">
            <v>0</v>
          </cell>
        </row>
        <row r="855">
          <cell r="A855">
            <v>0</v>
          </cell>
          <cell r="B855">
            <v>1851</v>
          </cell>
          <cell r="D855">
            <v>0</v>
          </cell>
          <cell r="F855">
            <v>0</v>
          </cell>
          <cell r="J855">
            <v>0</v>
          </cell>
          <cell r="L855">
            <v>0</v>
          </cell>
          <cell r="M855">
            <v>0</v>
          </cell>
          <cell r="N855">
            <v>0</v>
          </cell>
          <cell r="O855">
            <v>0</v>
          </cell>
          <cell r="S855">
            <v>0</v>
          </cell>
          <cell r="T855">
            <v>0</v>
          </cell>
        </row>
        <row r="856">
          <cell r="A856">
            <v>0</v>
          </cell>
          <cell r="B856">
            <v>1852</v>
          </cell>
          <cell r="D856">
            <v>0</v>
          </cell>
          <cell r="F856">
            <v>0</v>
          </cell>
          <cell r="J856">
            <v>0</v>
          </cell>
          <cell r="L856">
            <v>0</v>
          </cell>
          <cell r="M856">
            <v>0</v>
          </cell>
          <cell r="N856">
            <v>0</v>
          </cell>
          <cell r="O856">
            <v>0</v>
          </cell>
          <cell r="S856">
            <v>0</v>
          </cell>
          <cell r="T856">
            <v>0</v>
          </cell>
        </row>
        <row r="857">
          <cell r="A857">
            <v>0</v>
          </cell>
          <cell r="B857">
            <v>1853</v>
          </cell>
          <cell r="D857">
            <v>0</v>
          </cell>
          <cell r="F857">
            <v>0</v>
          </cell>
          <cell r="J857">
            <v>0</v>
          </cell>
          <cell r="L857">
            <v>0</v>
          </cell>
          <cell r="M857">
            <v>0</v>
          </cell>
          <cell r="N857">
            <v>0</v>
          </cell>
          <cell r="O857">
            <v>0</v>
          </cell>
          <cell r="S857">
            <v>0</v>
          </cell>
          <cell r="T857">
            <v>0</v>
          </cell>
        </row>
        <row r="858">
          <cell r="A858">
            <v>0</v>
          </cell>
          <cell r="B858">
            <v>1854</v>
          </cell>
          <cell r="D858">
            <v>0</v>
          </cell>
          <cell r="F858">
            <v>0</v>
          </cell>
          <cell r="J858">
            <v>0</v>
          </cell>
          <cell r="L858">
            <v>0</v>
          </cell>
          <cell r="M858">
            <v>0</v>
          </cell>
          <cell r="N858">
            <v>0</v>
          </cell>
          <cell r="O858">
            <v>0</v>
          </cell>
          <cell r="S858">
            <v>0</v>
          </cell>
          <cell r="T858">
            <v>0</v>
          </cell>
        </row>
        <row r="859">
          <cell r="A859">
            <v>0</v>
          </cell>
          <cell r="B859">
            <v>1855</v>
          </cell>
          <cell r="D859">
            <v>0</v>
          </cell>
          <cell r="F859">
            <v>0</v>
          </cell>
          <cell r="J859">
            <v>0</v>
          </cell>
          <cell r="L859">
            <v>0</v>
          </cell>
          <cell r="M859">
            <v>0</v>
          </cell>
          <cell r="N859">
            <v>0</v>
          </cell>
          <cell r="O859">
            <v>0</v>
          </cell>
          <cell r="S859">
            <v>0</v>
          </cell>
          <cell r="T859">
            <v>0</v>
          </cell>
        </row>
        <row r="860">
          <cell r="A860">
            <v>0</v>
          </cell>
          <cell r="B860">
            <v>1856</v>
          </cell>
          <cell r="D860">
            <v>0</v>
          </cell>
          <cell r="F860">
            <v>0</v>
          </cell>
          <cell r="J860">
            <v>0</v>
          </cell>
          <cell r="L860">
            <v>0</v>
          </cell>
          <cell r="M860">
            <v>0</v>
          </cell>
          <cell r="N860">
            <v>0</v>
          </cell>
          <cell r="O860">
            <v>0</v>
          </cell>
          <cell r="S860">
            <v>0</v>
          </cell>
          <cell r="T860">
            <v>0</v>
          </cell>
        </row>
        <row r="861">
          <cell r="A861">
            <v>0</v>
          </cell>
          <cell r="B861">
            <v>1857</v>
          </cell>
          <cell r="D861">
            <v>0</v>
          </cell>
          <cell r="F861">
            <v>0</v>
          </cell>
          <cell r="J861">
            <v>0</v>
          </cell>
          <cell r="L861">
            <v>0</v>
          </cell>
          <cell r="M861">
            <v>0</v>
          </cell>
          <cell r="N861">
            <v>0</v>
          </cell>
          <cell r="O861">
            <v>0</v>
          </cell>
          <cell r="S861">
            <v>0</v>
          </cell>
          <cell r="T861">
            <v>0</v>
          </cell>
        </row>
        <row r="862">
          <cell r="A862">
            <v>0</v>
          </cell>
          <cell r="B862">
            <v>1858</v>
          </cell>
          <cell r="D862">
            <v>0</v>
          </cell>
          <cell r="F862">
            <v>0</v>
          </cell>
          <cell r="J862">
            <v>0</v>
          </cell>
          <cell r="L862">
            <v>0</v>
          </cell>
          <cell r="M862">
            <v>0</v>
          </cell>
          <cell r="N862">
            <v>0</v>
          </cell>
          <cell r="O862">
            <v>0</v>
          </cell>
          <cell r="S862">
            <v>0</v>
          </cell>
          <cell r="T862">
            <v>0</v>
          </cell>
        </row>
        <row r="863">
          <cell r="A863">
            <v>0</v>
          </cell>
          <cell r="B863">
            <v>1859</v>
          </cell>
          <cell r="D863">
            <v>0</v>
          </cell>
          <cell r="F863">
            <v>0</v>
          </cell>
          <cell r="J863">
            <v>0</v>
          </cell>
          <cell r="L863">
            <v>0</v>
          </cell>
          <cell r="M863">
            <v>0</v>
          </cell>
          <cell r="N863">
            <v>0</v>
          </cell>
          <cell r="O863">
            <v>0</v>
          </cell>
          <cell r="S863">
            <v>0</v>
          </cell>
          <cell r="T863">
            <v>0</v>
          </cell>
        </row>
        <row r="864">
          <cell r="A864">
            <v>0</v>
          </cell>
          <cell r="B864">
            <v>1860</v>
          </cell>
          <cell r="D864">
            <v>0</v>
          </cell>
          <cell r="F864">
            <v>0</v>
          </cell>
          <cell r="J864">
            <v>0</v>
          </cell>
          <cell r="L864">
            <v>0</v>
          </cell>
          <cell r="M864">
            <v>0</v>
          </cell>
          <cell r="N864">
            <v>0</v>
          </cell>
          <cell r="O864">
            <v>0</v>
          </cell>
          <cell r="S864">
            <v>0</v>
          </cell>
          <cell r="T864">
            <v>0</v>
          </cell>
        </row>
        <row r="865">
          <cell r="A865">
            <v>0</v>
          </cell>
          <cell r="B865">
            <v>1861</v>
          </cell>
          <cell r="D865">
            <v>0</v>
          </cell>
          <cell r="F865">
            <v>0</v>
          </cell>
          <cell r="J865">
            <v>0</v>
          </cell>
          <cell r="L865">
            <v>0</v>
          </cell>
          <cell r="M865">
            <v>0</v>
          </cell>
          <cell r="N865">
            <v>0</v>
          </cell>
          <cell r="O865">
            <v>0</v>
          </cell>
          <cell r="S865">
            <v>0</v>
          </cell>
          <cell r="T865">
            <v>0</v>
          </cell>
        </row>
        <row r="866">
          <cell r="A866">
            <v>0</v>
          </cell>
          <cell r="B866">
            <v>1862</v>
          </cell>
          <cell r="D866">
            <v>0</v>
          </cell>
          <cell r="F866">
            <v>0</v>
          </cell>
          <cell r="J866">
            <v>0</v>
          </cell>
          <cell r="L866">
            <v>0</v>
          </cell>
          <cell r="M866">
            <v>0</v>
          </cell>
          <cell r="N866">
            <v>0</v>
          </cell>
          <cell r="O866">
            <v>0</v>
          </cell>
          <cell r="S866">
            <v>0</v>
          </cell>
          <cell r="T866">
            <v>0</v>
          </cell>
        </row>
        <row r="867">
          <cell r="A867">
            <v>0</v>
          </cell>
          <cell r="B867">
            <v>1863</v>
          </cell>
          <cell r="D867">
            <v>0</v>
          </cell>
          <cell r="F867">
            <v>0</v>
          </cell>
          <cell r="J867">
            <v>0</v>
          </cell>
          <cell r="L867">
            <v>0</v>
          </cell>
          <cell r="M867">
            <v>0</v>
          </cell>
          <cell r="N867">
            <v>0</v>
          </cell>
          <cell r="O867">
            <v>0</v>
          </cell>
          <cell r="S867">
            <v>0</v>
          </cell>
          <cell r="T867">
            <v>0</v>
          </cell>
        </row>
        <row r="868">
          <cell r="A868">
            <v>0</v>
          </cell>
          <cell r="B868">
            <v>1864</v>
          </cell>
          <cell r="D868">
            <v>0</v>
          </cell>
          <cell r="F868">
            <v>0</v>
          </cell>
          <cell r="J868">
            <v>0</v>
          </cell>
          <cell r="L868">
            <v>0</v>
          </cell>
          <cell r="M868">
            <v>0</v>
          </cell>
          <cell r="N868">
            <v>0</v>
          </cell>
          <cell r="O868">
            <v>0</v>
          </cell>
          <cell r="S868">
            <v>0</v>
          </cell>
          <cell r="T868">
            <v>0</v>
          </cell>
        </row>
        <row r="869">
          <cell r="A869">
            <v>0</v>
          </cell>
          <cell r="B869">
            <v>1865</v>
          </cell>
          <cell r="D869">
            <v>0</v>
          </cell>
          <cell r="F869">
            <v>0</v>
          </cell>
          <cell r="J869">
            <v>0</v>
          </cell>
          <cell r="L869">
            <v>0</v>
          </cell>
          <cell r="M869">
            <v>0</v>
          </cell>
          <cell r="N869">
            <v>0</v>
          </cell>
          <cell r="O869">
            <v>0</v>
          </cell>
          <cell r="S869">
            <v>0</v>
          </cell>
          <cell r="T869">
            <v>0</v>
          </cell>
        </row>
        <row r="870">
          <cell r="A870">
            <v>0</v>
          </cell>
          <cell r="B870">
            <v>1866</v>
          </cell>
          <cell r="D870">
            <v>0</v>
          </cell>
          <cell r="F870">
            <v>0</v>
          </cell>
          <cell r="J870">
            <v>0</v>
          </cell>
          <cell r="L870">
            <v>0</v>
          </cell>
          <cell r="M870">
            <v>0</v>
          </cell>
          <cell r="N870">
            <v>0</v>
          </cell>
          <cell r="O870">
            <v>0</v>
          </cell>
          <cell r="S870">
            <v>0</v>
          </cell>
          <cell r="T870">
            <v>0</v>
          </cell>
        </row>
        <row r="871">
          <cell r="A871">
            <v>0</v>
          </cell>
          <cell r="B871">
            <v>1867</v>
          </cell>
          <cell r="D871">
            <v>0</v>
          </cell>
          <cell r="F871">
            <v>0</v>
          </cell>
          <cell r="J871">
            <v>0</v>
          </cell>
          <cell r="L871">
            <v>0</v>
          </cell>
          <cell r="M871">
            <v>0</v>
          </cell>
          <cell r="N871">
            <v>0</v>
          </cell>
          <cell r="O871">
            <v>0</v>
          </cell>
          <cell r="S871">
            <v>0</v>
          </cell>
          <cell r="T871">
            <v>0</v>
          </cell>
        </row>
        <row r="872">
          <cell r="A872">
            <v>0</v>
          </cell>
          <cell r="B872">
            <v>1868</v>
          </cell>
          <cell r="D872">
            <v>0</v>
          </cell>
          <cell r="F872">
            <v>0</v>
          </cell>
          <cell r="J872">
            <v>0</v>
          </cell>
          <cell r="L872">
            <v>0</v>
          </cell>
          <cell r="M872">
            <v>0</v>
          </cell>
          <cell r="N872">
            <v>0</v>
          </cell>
          <cell r="O872">
            <v>0</v>
          </cell>
          <cell r="S872">
            <v>0</v>
          </cell>
          <cell r="T872">
            <v>0</v>
          </cell>
        </row>
        <row r="873">
          <cell r="A873">
            <v>0</v>
          </cell>
          <cell r="B873">
            <v>1869</v>
          </cell>
          <cell r="D873">
            <v>0</v>
          </cell>
          <cell r="F873">
            <v>0</v>
          </cell>
          <cell r="J873">
            <v>0</v>
          </cell>
          <cell r="L873">
            <v>0</v>
          </cell>
          <cell r="M873">
            <v>0</v>
          </cell>
          <cell r="N873">
            <v>0</v>
          </cell>
          <cell r="O873">
            <v>0</v>
          </cell>
          <cell r="S873">
            <v>0</v>
          </cell>
          <cell r="T873">
            <v>0</v>
          </cell>
        </row>
        <row r="874">
          <cell r="A874">
            <v>0</v>
          </cell>
          <cell r="B874">
            <v>1870</v>
          </cell>
          <cell r="D874">
            <v>0</v>
          </cell>
          <cell r="F874">
            <v>0</v>
          </cell>
          <cell r="J874">
            <v>0</v>
          </cell>
          <cell r="L874">
            <v>0</v>
          </cell>
          <cell r="M874">
            <v>0</v>
          </cell>
          <cell r="N874">
            <v>0</v>
          </cell>
          <cell r="O874">
            <v>0</v>
          </cell>
          <cell r="S874">
            <v>0</v>
          </cell>
          <cell r="T874">
            <v>0</v>
          </cell>
        </row>
        <row r="875">
          <cell r="A875">
            <v>0</v>
          </cell>
          <cell r="B875">
            <v>1871</v>
          </cell>
          <cell r="D875">
            <v>0</v>
          </cell>
          <cell r="F875">
            <v>0</v>
          </cell>
          <cell r="J875">
            <v>0</v>
          </cell>
          <cell r="L875">
            <v>0</v>
          </cell>
          <cell r="M875">
            <v>0</v>
          </cell>
          <cell r="N875">
            <v>0</v>
          </cell>
          <cell r="O875">
            <v>0</v>
          </cell>
          <cell r="S875">
            <v>0</v>
          </cell>
          <cell r="T875">
            <v>0</v>
          </cell>
        </row>
        <row r="876">
          <cell r="A876">
            <v>0</v>
          </cell>
          <cell r="B876">
            <v>1872</v>
          </cell>
          <cell r="D876">
            <v>0</v>
          </cell>
          <cell r="F876">
            <v>0</v>
          </cell>
          <cell r="J876">
            <v>0</v>
          </cell>
          <cell r="L876">
            <v>0</v>
          </cell>
          <cell r="M876">
            <v>0</v>
          </cell>
          <cell r="N876">
            <v>0</v>
          </cell>
          <cell r="O876">
            <v>0</v>
          </cell>
          <cell r="S876">
            <v>0</v>
          </cell>
          <cell r="T876">
            <v>0</v>
          </cell>
        </row>
        <row r="877">
          <cell r="A877">
            <v>0</v>
          </cell>
          <cell r="B877">
            <v>1873</v>
          </cell>
          <cell r="D877">
            <v>0</v>
          </cell>
          <cell r="F877">
            <v>0</v>
          </cell>
          <cell r="J877">
            <v>0</v>
          </cell>
          <cell r="L877">
            <v>0</v>
          </cell>
          <cell r="M877">
            <v>0</v>
          </cell>
          <cell r="N877">
            <v>0</v>
          </cell>
          <cell r="O877">
            <v>0</v>
          </cell>
          <cell r="S877">
            <v>0</v>
          </cell>
          <cell r="T877">
            <v>0</v>
          </cell>
        </row>
        <row r="878">
          <cell r="A878">
            <v>0</v>
          </cell>
          <cell r="B878">
            <v>1874</v>
          </cell>
          <cell r="D878">
            <v>0</v>
          </cell>
          <cell r="F878">
            <v>0</v>
          </cell>
          <cell r="J878">
            <v>0</v>
          </cell>
          <cell r="L878">
            <v>0</v>
          </cell>
          <cell r="M878">
            <v>0</v>
          </cell>
          <cell r="N878">
            <v>0</v>
          </cell>
          <cell r="O878">
            <v>0</v>
          </cell>
          <cell r="S878">
            <v>0</v>
          </cell>
          <cell r="T878">
            <v>0</v>
          </cell>
        </row>
        <row r="879">
          <cell r="A879">
            <v>0</v>
          </cell>
          <cell r="B879">
            <v>1875</v>
          </cell>
          <cell r="D879">
            <v>0</v>
          </cell>
          <cell r="F879">
            <v>0</v>
          </cell>
          <cell r="J879">
            <v>0</v>
          </cell>
          <cell r="L879">
            <v>0</v>
          </cell>
          <cell r="M879">
            <v>0</v>
          </cell>
          <cell r="N879">
            <v>0</v>
          </cell>
          <cell r="O879">
            <v>0</v>
          </cell>
          <cell r="S879">
            <v>0</v>
          </cell>
          <cell r="T879">
            <v>0</v>
          </cell>
        </row>
        <row r="880">
          <cell r="A880">
            <v>0</v>
          </cell>
          <cell r="B880">
            <v>1876</v>
          </cell>
          <cell r="D880">
            <v>0</v>
          </cell>
          <cell r="F880">
            <v>0</v>
          </cell>
          <cell r="J880">
            <v>0</v>
          </cell>
          <cell r="L880">
            <v>0</v>
          </cell>
          <cell r="M880">
            <v>0</v>
          </cell>
          <cell r="N880">
            <v>0</v>
          </cell>
          <cell r="O880">
            <v>0</v>
          </cell>
          <cell r="S880">
            <v>0</v>
          </cell>
          <cell r="T880">
            <v>0</v>
          </cell>
        </row>
        <row r="881">
          <cell r="A881">
            <v>0</v>
          </cell>
          <cell r="B881">
            <v>1877</v>
          </cell>
          <cell r="D881">
            <v>0</v>
          </cell>
          <cell r="F881">
            <v>0</v>
          </cell>
          <cell r="J881">
            <v>0</v>
          </cell>
          <cell r="L881">
            <v>0</v>
          </cell>
          <cell r="M881">
            <v>0</v>
          </cell>
          <cell r="N881">
            <v>0</v>
          </cell>
          <cell r="O881">
            <v>0</v>
          </cell>
          <cell r="S881">
            <v>0</v>
          </cell>
          <cell r="T881">
            <v>0</v>
          </cell>
        </row>
        <row r="882">
          <cell r="A882">
            <v>0</v>
          </cell>
          <cell r="B882">
            <v>1878</v>
          </cell>
          <cell r="D882">
            <v>0</v>
          </cell>
          <cell r="F882">
            <v>0</v>
          </cell>
          <cell r="J882">
            <v>0</v>
          </cell>
          <cell r="L882">
            <v>0</v>
          </cell>
          <cell r="M882">
            <v>0</v>
          </cell>
          <cell r="N882">
            <v>0</v>
          </cell>
          <cell r="O882">
            <v>0</v>
          </cell>
          <cell r="S882">
            <v>0</v>
          </cell>
          <cell r="T882">
            <v>0</v>
          </cell>
        </row>
        <row r="883">
          <cell r="A883">
            <v>0</v>
          </cell>
          <cell r="B883">
            <v>1879</v>
          </cell>
          <cell r="D883">
            <v>0</v>
          </cell>
          <cell r="F883">
            <v>0</v>
          </cell>
          <cell r="J883">
            <v>0</v>
          </cell>
          <cell r="L883">
            <v>0</v>
          </cell>
          <cell r="M883">
            <v>0</v>
          </cell>
          <cell r="N883">
            <v>0</v>
          </cell>
          <cell r="O883">
            <v>0</v>
          </cell>
          <cell r="S883">
            <v>0</v>
          </cell>
          <cell r="T883">
            <v>0</v>
          </cell>
        </row>
        <row r="884">
          <cell r="A884">
            <v>0</v>
          </cell>
          <cell r="B884">
            <v>1880</v>
          </cell>
          <cell r="D884">
            <v>0</v>
          </cell>
          <cell r="F884">
            <v>0</v>
          </cell>
          <cell r="J884">
            <v>0</v>
          </cell>
          <cell r="L884">
            <v>0</v>
          </cell>
          <cell r="M884">
            <v>0</v>
          </cell>
          <cell r="N884">
            <v>0</v>
          </cell>
          <cell r="O884">
            <v>0</v>
          </cell>
          <cell r="S884">
            <v>0</v>
          </cell>
          <cell r="T884">
            <v>0</v>
          </cell>
        </row>
        <row r="885">
          <cell r="A885">
            <v>0</v>
          </cell>
          <cell r="B885">
            <v>1881</v>
          </cell>
          <cell r="D885">
            <v>0</v>
          </cell>
          <cell r="F885">
            <v>0</v>
          </cell>
          <cell r="J885">
            <v>0</v>
          </cell>
          <cell r="L885">
            <v>0</v>
          </cell>
          <cell r="M885">
            <v>0</v>
          </cell>
          <cell r="N885">
            <v>0</v>
          </cell>
          <cell r="O885">
            <v>0</v>
          </cell>
          <cell r="S885">
            <v>0</v>
          </cell>
          <cell r="T885">
            <v>0</v>
          </cell>
        </row>
        <row r="886">
          <cell r="A886">
            <v>0</v>
          </cell>
          <cell r="B886">
            <v>1882</v>
          </cell>
          <cell r="D886">
            <v>0</v>
          </cell>
          <cell r="F886">
            <v>0</v>
          </cell>
          <cell r="J886">
            <v>0</v>
          </cell>
          <cell r="L886">
            <v>0</v>
          </cell>
          <cell r="M886">
            <v>0</v>
          </cell>
          <cell r="N886">
            <v>0</v>
          </cell>
          <cell r="O886">
            <v>0</v>
          </cell>
          <cell r="S886">
            <v>0</v>
          </cell>
          <cell r="T886">
            <v>0</v>
          </cell>
        </row>
        <row r="887">
          <cell r="A887">
            <v>0</v>
          </cell>
          <cell r="B887">
            <v>1883</v>
          </cell>
          <cell r="D887">
            <v>0</v>
          </cell>
          <cell r="F887">
            <v>0</v>
          </cell>
          <cell r="J887">
            <v>0</v>
          </cell>
          <cell r="L887">
            <v>0</v>
          </cell>
          <cell r="M887">
            <v>0</v>
          </cell>
          <cell r="N887">
            <v>0</v>
          </cell>
          <cell r="O887">
            <v>0</v>
          </cell>
          <cell r="S887">
            <v>0</v>
          </cell>
          <cell r="T887">
            <v>0</v>
          </cell>
        </row>
        <row r="888">
          <cell r="A888">
            <v>0</v>
          </cell>
          <cell r="B888">
            <v>1884</v>
          </cell>
          <cell r="D888">
            <v>0</v>
          </cell>
          <cell r="F888">
            <v>0</v>
          </cell>
          <cell r="J888">
            <v>0</v>
          </cell>
          <cell r="L888">
            <v>0</v>
          </cell>
          <cell r="M888">
            <v>0</v>
          </cell>
          <cell r="N888">
            <v>0</v>
          </cell>
          <cell r="O888">
            <v>0</v>
          </cell>
          <cell r="S888">
            <v>0</v>
          </cell>
          <cell r="T888">
            <v>0</v>
          </cell>
        </row>
        <row r="889">
          <cell r="A889">
            <v>0</v>
          </cell>
          <cell r="B889">
            <v>1885</v>
          </cell>
          <cell r="D889">
            <v>0</v>
          </cell>
          <cell r="F889">
            <v>0</v>
          </cell>
          <cell r="J889">
            <v>0</v>
          </cell>
          <cell r="L889">
            <v>0</v>
          </cell>
          <cell r="M889">
            <v>0</v>
          </cell>
          <cell r="N889">
            <v>0</v>
          </cell>
          <cell r="O889">
            <v>0</v>
          </cell>
          <cell r="S889">
            <v>0</v>
          </cell>
          <cell r="T889">
            <v>0</v>
          </cell>
        </row>
        <row r="890">
          <cell r="A890">
            <v>0</v>
          </cell>
          <cell r="B890">
            <v>1886</v>
          </cell>
          <cell r="D890">
            <v>0</v>
          </cell>
          <cell r="F890">
            <v>0</v>
          </cell>
          <cell r="J890">
            <v>0</v>
          </cell>
          <cell r="L890">
            <v>0</v>
          </cell>
          <cell r="M890">
            <v>0</v>
          </cell>
          <cell r="N890">
            <v>0</v>
          </cell>
          <cell r="O890">
            <v>0</v>
          </cell>
          <cell r="S890">
            <v>0</v>
          </cell>
          <cell r="T890">
            <v>0</v>
          </cell>
        </row>
        <row r="891">
          <cell r="A891">
            <v>0</v>
          </cell>
          <cell r="B891">
            <v>1887</v>
          </cell>
          <cell r="D891">
            <v>0</v>
          </cell>
          <cell r="F891">
            <v>0</v>
          </cell>
          <cell r="J891">
            <v>0</v>
          </cell>
          <cell r="L891">
            <v>0</v>
          </cell>
          <cell r="M891">
            <v>0</v>
          </cell>
          <cell r="N891">
            <v>0</v>
          </cell>
          <cell r="O891">
            <v>0</v>
          </cell>
          <cell r="S891">
            <v>0</v>
          </cell>
          <cell r="T891">
            <v>0</v>
          </cell>
        </row>
        <row r="892">
          <cell r="A892">
            <v>0</v>
          </cell>
          <cell r="B892">
            <v>1888</v>
          </cell>
          <cell r="D892">
            <v>0</v>
          </cell>
          <cell r="F892">
            <v>0</v>
          </cell>
          <cell r="J892">
            <v>0</v>
          </cell>
          <cell r="L892">
            <v>0</v>
          </cell>
          <cell r="M892">
            <v>0</v>
          </cell>
          <cell r="N892">
            <v>0</v>
          </cell>
          <cell r="O892">
            <v>0</v>
          </cell>
          <cell r="S892">
            <v>0</v>
          </cell>
          <cell r="T892">
            <v>0</v>
          </cell>
        </row>
        <row r="893">
          <cell r="A893">
            <v>0</v>
          </cell>
          <cell r="B893">
            <v>1889</v>
          </cell>
          <cell r="D893">
            <v>0</v>
          </cell>
          <cell r="F893">
            <v>0</v>
          </cell>
          <cell r="J893">
            <v>0</v>
          </cell>
          <cell r="L893">
            <v>0</v>
          </cell>
          <cell r="M893">
            <v>0</v>
          </cell>
          <cell r="N893">
            <v>0</v>
          </cell>
          <cell r="O893">
            <v>0</v>
          </cell>
          <cell r="S893">
            <v>0</v>
          </cell>
          <cell r="T893">
            <v>0</v>
          </cell>
        </row>
        <row r="894">
          <cell r="A894">
            <v>0</v>
          </cell>
          <cell r="B894">
            <v>1890</v>
          </cell>
          <cell r="D894">
            <v>0</v>
          </cell>
          <cell r="F894">
            <v>0</v>
          </cell>
          <cell r="J894">
            <v>0</v>
          </cell>
          <cell r="L894">
            <v>0</v>
          </cell>
          <cell r="M894">
            <v>0</v>
          </cell>
          <cell r="N894">
            <v>0</v>
          </cell>
          <cell r="O894">
            <v>0</v>
          </cell>
          <cell r="S894">
            <v>0</v>
          </cell>
          <cell r="T894">
            <v>0</v>
          </cell>
        </row>
        <row r="895">
          <cell r="A895">
            <v>0</v>
          </cell>
          <cell r="B895">
            <v>1891</v>
          </cell>
          <cell r="D895">
            <v>0</v>
          </cell>
          <cell r="F895">
            <v>0</v>
          </cell>
          <cell r="J895">
            <v>0</v>
          </cell>
          <cell r="L895">
            <v>0</v>
          </cell>
          <cell r="M895">
            <v>0</v>
          </cell>
          <cell r="N895">
            <v>0</v>
          </cell>
          <cell r="O895">
            <v>0</v>
          </cell>
          <cell r="S895">
            <v>0</v>
          </cell>
          <cell r="T895">
            <v>0</v>
          </cell>
        </row>
        <row r="896">
          <cell r="A896">
            <v>0</v>
          </cell>
          <cell r="B896">
            <v>1892</v>
          </cell>
          <cell r="D896">
            <v>0</v>
          </cell>
          <cell r="F896">
            <v>0</v>
          </cell>
          <cell r="J896">
            <v>0</v>
          </cell>
          <cell r="L896">
            <v>0</v>
          </cell>
          <cell r="M896">
            <v>0</v>
          </cell>
          <cell r="N896">
            <v>0</v>
          </cell>
          <cell r="O896">
            <v>0</v>
          </cell>
          <cell r="S896">
            <v>0</v>
          </cell>
          <cell r="T896">
            <v>0</v>
          </cell>
        </row>
        <row r="897">
          <cell r="A897">
            <v>0</v>
          </cell>
          <cell r="B897">
            <v>1893</v>
          </cell>
          <cell r="D897">
            <v>0</v>
          </cell>
          <cell r="F897">
            <v>0</v>
          </cell>
          <cell r="J897">
            <v>0</v>
          </cell>
          <cell r="L897">
            <v>0</v>
          </cell>
          <cell r="M897">
            <v>0</v>
          </cell>
          <cell r="N897">
            <v>0</v>
          </cell>
          <cell r="O897">
            <v>0</v>
          </cell>
          <cell r="S897">
            <v>0</v>
          </cell>
          <cell r="T897">
            <v>0</v>
          </cell>
        </row>
        <row r="898">
          <cell r="A898">
            <v>0</v>
          </cell>
          <cell r="B898">
            <v>1894</v>
          </cell>
          <cell r="D898">
            <v>0</v>
          </cell>
          <cell r="F898">
            <v>0</v>
          </cell>
          <cell r="J898">
            <v>0</v>
          </cell>
          <cell r="L898">
            <v>0</v>
          </cell>
          <cell r="M898">
            <v>0</v>
          </cell>
          <cell r="N898">
            <v>0</v>
          </cell>
          <cell r="O898">
            <v>0</v>
          </cell>
          <cell r="S898">
            <v>0</v>
          </cell>
          <cell r="T898">
            <v>0</v>
          </cell>
        </row>
        <row r="899">
          <cell r="A899">
            <v>0</v>
          </cell>
          <cell r="B899">
            <v>1895</v>
          </cell>
          <cell r="D899">
            <v>0</v>
          </cell>
          <cell r="F899">
            <v>0</v>
          </cell>
          <cell r="J899">
            <v>0</v>
          </cell>
          <cell r="L899">
            <v>0</v>
          </cell>
          <cell r="M899">
            <v>0</v>
          </cell>
          <cell r="N899">
            <v>0</v>
          </cell>
          <cell r="O899">
            <v>0</v>
          </cell>
          <cell r="S899">
            <v>0</v>
          </cell>
          <cell r="T899">
            <v>0</v>
          </cell>
        </row>
        <row r="900">
          <cell r="A900">
            <v>0</v>
          </cell>
          <cell r="B900">
            <v>1896</v>
          </cell>
          <cell r="D900">
            <v>0</v>
          </cell>
          <cell r="F900">
            <v>0</v>
          </cell>
          <cell r="J900">
            <v>0</v>
          </cell>
          <cell r="L900">
            <v>0</v>
          </cell>
          <cell r="M900">
            <v>0</v>
          </cell>
          <cell r="N900">
            <v>0</v>
          </cell>
          <cell r="O900">
            <v>0</v>
          </cell>
          <cell r="S900">
            <v>0</v>
          </cell>
          <cell r="T900">
            <v>0</v>
          </cell>
        </row>
        <row r="901">
          <cell r="A901">
            <v>0</v>
          </cell>
          <cell r="B901">
            <v>1897</v>
          </cell>
          <cell r="D901">
            <v>0</v>
          </cell>
          <cell r="F901">
            <v>0</v>
          </cell>
          <cell r="J901">
            <v>0</v>
          </cell>
          <cell r="L901">
            <v>0</v>
          </cell>
          <cell r="M901">
            <v>0</v>
          </cell>
          <cell r="N901">
            <v>0</v>
          </cell>
          <cell r="O901">
            <v>0</v>
          </cell>
          <cell r="S901">
            <v>0</v>
          </cell>
          <cell r="T901">
            <v>0</v>
          </cell>
        </row>
        <row r="902">
          <cell r="A902">
            <v>0</v>
          </cell>
          <cell r="B902">
            <v>1898</v>
          </cell>
          <cell r="D902">
            <v>0</v>
          </cell>
          <cell r="F902">
            <v>0</v>
          </cell>
          <cell r="J902">
            <v>0</v>
          </cell>
          <cell r="L902">
            <v>0</v>
          </cell>
          <cell r="M902">
            <v>0</v>
          </cell>
          <cell r="N902">
            <v>0</v>
          </cell>
          <cell r="O902">
            <v>0</v>
          </cell>
          <cell r="S902">
            <v>0</v>
          </cell>
          <cell r="T902">
            <v>0</v>
          </cell>
        </row>
        <row r="903">
          <cell r="A903">
            <v>0</v>
          </cell>
          <cell r="B903">
            <v>1899</v>
          </cell>
          <cell r="D903">
            <v>0</v>
          </cell>
          <cell r="F903">
            <v>0</v>
          </cell>
          <cell r="J903">
            <v>0</v>
          </cell>
          <cell r="L903">
            <v>0</v>
          </cell>
          <cell r="M903">
            <v>0</v>
          </cell>
          <cell r="N903">
            <v>0</v>
          </cell>
          <cell r="O903">
            <v>0</v>
          </cell>
          <cell r="S903">
            <v>0</v>
          </cell>
          <cell r="T903">
            <v>0</v>
          </cell>
        </row>
        <row r="904">
          <cell r="A904">
            <v>0</v>
          </cell>
          <cell r="B904">
            <v>1900</v>
          </cell>
          <cell r="D904">
            <v>0</v>
          </cell>
          <cell r="F904">
            <v>0</v>
          </cell>
          <cell r="J904">
            <v>0</v>
          </cell>
          <cell r="L904">
            <v>0</v>
          </cell>
          <cell r="M904">
            <v>0</v>
          </cell>
          <cell r="N904">
            <v>0</v>
          </cell>
          <cell r="O904">
            <v>0</v>
          </cell>
          <cell r="S904">
            <v>0</v>
          </cell>
          <cell r="T904">
            <v>0</v>
          </cell>
        </row>
        <row r="905">
          <cell r="A905">
            <v>0</v>
          </cell>
          <cell r="B905">
            <v>1901</v>
          </cell>
          <cell r="D905">
            <v>0</v>
          </cell>
          <cell r="F905">
            <v>0</v>
          </cell>
          <cell r="J905">
            <v>0</v>
          </cell>
          <cell r="L905">
            <v>0</v>
          </cell>
          <cell r="M905">
            <v>0</v>
          </cell>
          <cell r="N905">
            <v>0</v>
          </cell>
          <cell r="O905">
            <v>0</v>
          </cell>
          <cell r="S905">
            <v>0</v>
          </cell>
          <cell r="T905">
            <v>0</v>
          </cell>
        </row>
        <row r="906">
          <cell r="A906">
            <v>0</v>
          </cell>
          <cell r="B906">
            <v>1902</v>
          </cell>
          <cell r="D906">
            <v>0</v>
          </cell>
          <cell r="F906">
            <v>0</v>
          </cell>
          <cell r="J906">
            <v>0</v>
          </cell>
          <cell r="L906">
            <v>0</v>
          </cell>
          <cell r="M906">
            <v>0</v>
          </cell>
          <cell r="N906">
            <v>0</v>
          </cell>
          <cell r="O906">
            <v>0</v>
          </cell>
          <cell r="S906">
            <v>0</v>
          </cell>
          <cell r="T906">
            <v>0</v>
          </cell>
        </row>
        <row r="907">
          <cell r="A907">
            <v>0</v>
          </cell>
          <cell r="B907">
            <v>1903</v>
          </cell>
          <cell r="D907">
            <v>0</v>
          </cell>
          <cell r="F907">
            <v>0</v>
          </cell>
          <cell r="J907">
            <v>0</v>
          </cell>
          <cell r="L907">
            <v>0</v>
          </cell>
          <cell r="M907">
            <v>0</v>
          </cell>
          <cell r="N907">
            <v>0</v>
          </cell>
          <cell r="O907">
            <v>0</v>
          </cell>
          <cell r="S907">
            <v>0</v>
          </cell>
          <cell r="T907">
            <v>0</v>
          </cell>
        </row>
        <row r="908">
          <cell r="A908">
            <v>0</v>
          </cell>
          <cell r="B908">
            <v>1904</v>
          </cell>
          <cell r="D908">
            <v>0</v>
          </cell>
          <cell r="F908">
            <v>0</v>
          </cell>
          <cell r="J908">
            <v>0</v>
          </cell>
          <cell r="L908">
            <v>0</v>
          </cell>
          <cell r="M908">
            <v>0</v>
          </cell>
          <cell r="N908">
            <v>0</v>
          </cell>
          <cell r="O908">
            <v>0</v>
          </cell>
          <cell r="S908">
            <v>0</v>
          </cell>
          <cell r="T908">
            <v>0</v>
          </cell>
        </row>
        <row r="909">
          <cell r="A909">
            <v>0</v>
          </cell>
          <cell r="B909">
            <v>1905</v>
          </cell>
          <cell r="D909">
            <v>0</v>
          </cell>
          <cell r="F909">
            <v>0</v>
          </cell>
          <cell r="J909">
            <v>0</v>
          </cell>
          <cell r="L909">
            <v>0</v>
          </cell>
          <cell r="M909">
            <v>0</v>
          </cell>
          <cell r="N909">
            <v>0</v>
          </cell>
          <cell r="O909">
            <v>0</v>
          </cell>
          <cell r="S909">
            <v>0</v>
          </cell>
          <cell r="T909">
            <v>0</v>
          </cell>
        </row>
        <row r="910">
          <cell r="A910">
            <v>0</v>
          </cell>
          <cell r="B910">
            <v>1906</v>
          </cell>
          <cell r="D910">
            <v>0</v>
          </cell>
          <cell r="F910">
            <v>0</v>
          </cell>
          <cell r="J910">
            <v>0</v>
          </cell>
          <cell r="L910">
            <v>0</v>
          </cell>
          <cell r="M910">
            <v>0</v>
          </cell>
          <cell r="N910">
            <v>0</v>
          </cell>
          <cell r="O910">
            <v>0</v>
          </cell>
          <cell r="S910">
            <v>0</v>
          </cell>
          <cell r="T910">
            <v>0</v>
          </cell>
        </row>
        <row r="911">
          <cell r="A911">
            <v>0</v>
          </cell>
          <cell r="B911">
            <v>1907</v>
          </cell>
          <cell r="D911">
            <v>0</v>
          </cell>
          <cell r="F911">
            <v>0</v>
          </cell>
          <cell r="J911">
            <v>0</v>
          </cell>
          <cell r="L911">
            <v>0</v>
          </cell>
          <cell r="M911">
            <v>0</v>
          </cell>
          <cell r="N911">
            <v>0</v>
          </cell>
          <cell r="O911">
            <v>0</v>
          </cell>
          <cell r="S911">
            <v>0</v>
          </cell>
          <cell r="T911">
            <v>0</v>
          </cell>
        </row>
        <row r="912">
          <cell r="A912">
            <v>0</v>
          </cell>
          <cell r="B912">
            <v>1908</v>
          </cell>
          <cell r="D912">
            <v>0</v>
          </cell>
          <cell r="F912">
            <v>0</v>
          </cell>
          <cell r="J912">
            <v>0</v>
          </cell>
          <cell r="L912">
            <v>0</v>
          </cell>
          <cell r="M912">
            <v>0</v>
          </cell>
          <cell r="N912">
            <v>0</v>
          </cell>
          <cell r="O912">
            <v>0</v>
          </cell>
          <cell r="S912">
            <v>0</v>
          </cell>
          <cell r="T912">
            <v>0</v>
          </cell>
        </row>
        <row r="913">
          <cell r="A913">
            <v>0</v>
          </cell>
          <cell r="B913">
            <v>1909</v>
          </cell>
          <cell r="D913">
            <v>0</v>
          </cell>
          <cell r="F913">
            <v>0</v>
          </cell>
          <cell r="J913">
            <v>0</v>
          </cell>
          <cell r="L913">
            <v>0</v>
          </cell>
          <cell r="M913">
            <v>0</v>
          </cell>
          <cell r="N913">
            <v>0</v>
          </cell>
          <cell r="O913">
            <v>0</v>
          </cell>
          <cell r="S913">
            <v>0</v>
          </cell>
          <cell r="T913">
            <v>0</v>
          </cell>
        </row>
        <row r="914">
          <cell r="A914">
            <v>0</v>
          </cell>
          <cell r="B914">
            <v>1910</v>
          </cell>
          <cell r="D914">
            <v>0</v>
          </cell>
          <cell r="F914">
            <v>0</v>
          </cell>
          <cell r="J914">
            <v>0</v>
          </cell>
          <cell r="L914">
            <v>0</v>
          </cell>
          <cell r="M914">
            <v>0</v>
          </cell>
          <cell r="N914">
            <v>0</v>
          </cell>
          <cell r="O914">
            <v>0</v>
          </cell>
          <cell r="S914">
            <v>0</v>
          </cell>
          <cell r="T914">
            <v>0</v>
          </cell>
        </row>
        <row r="915">
          <cell r="A915">
            <v>0</v>
          </cell>
          <cell r="B915">
            <v>1911</v>
          </cell>
          <cell r="D915">
            <v>0</v>
          </cell>
          <cell r="F915">
            <v>0</v>
          </cell>
          <cell r="J915">
            <v>0</v>
          </cell>
          <cell r="L915">
            <v>0</v>
          </cell>
          <cell r="M915">
            <v>0</v>
          </cell>
          <cell r="N915">
            <v>0</v>
          </cell>
          <cell r="O915">
            <v>0</v>
          </cell>
          <cell r="S915">
            <v>0</v>
          </cell>
          <cell r="T915">
            <v>0</v>
          </cell>
        </row>
        <row r="916">
          <cell r="A916">
            <v>0</v>
          </cell>
          <cell r="B916">
            <v>1912</v>
          </cell>
          <cell r="D916">
            <v>0</v>
          </cell>
          <cell r="F916">
            <v>0</v>
          </cell>
          <cell r="J916">
            <v>0</v>
          </cell>
          <cell r="L916">
            <v>0</v>
          </cell>
          <cell r="M916">
            <v>0</v>
          </cell>
          <cell r="N916">
            <v>0</v>
          </cell>
          <cell r="O916">
            <v>0</v>
          </cell>
          <cell r="S916">
            <v>0</v>
          </cell>
          <cell r="T916">
            <v>0</v>
          </cell>
        </row>
        <row r="917">
          <cell r="A917">
            <v>0</v>
          </cell>
          <cell r="B917">
            <v>1913</v>
          </cell>
          <cell r="D917">
            <v>0</v>
          </cell>
          <cell r="F917">
            <v>0</v>
          </cell>
          <cell r="J917">
            <v>0</v>
          </cell>
          <cell r="L917">
            <v>0</v>
          </cell>
          <cell r="M917">
            <v>0</v>
          </cell>
          <cell r="N917">
            <v>0</v>
          </cell>
          <cell r="O917">
            <v>0</v>
          </cell>
          <cell r="S917">
            <v>0</v>
          </cell>
          <cell r="T917">
            <v>0</v>
          </cell>
        </row>
        <row r="918">
          <cell r="A918">
            <v>0</v>
          </cell>
          <cell r="B918">
            <v>1914</v>
          </cell>
          <cell r="D918">
            <v>0</v>
          </cell>
          <cell r="F918">
            <v>0</v>
          </cell>
          <cell r="J918">
            <v>0</v>
          </cell>
          <cell r="L918">
            <v>0</v>
          </cell>
          <cell r="M918">
            <v>0</v>
          </cell>
          <cell r="N918">
            <v>0</v>
          </cell>
          <cell r="O918">
            <v>0</v>
          </cell>
          <cell r="S918">
            <v>0</v>
          </cell>
          <cell r="T918">
            <v>0</v>
          </cell>
        </row>
        <row r="919">
          <cell r="A919">
            <v>0</v>
          </cell>
          <cell r="B919">
            <v>1915</v>
          </cell>
          <cell r="D919">
            <v>0</v>
          </cell>
          <cell r="F919">
            <v>0</v>
          </cell>
          <cell r="J919">
            <v>0</v>
          </cell>
          <cell r="L919">
            <v>0</v>
          </cell>
          <cell r="M919">
            <v>0</v>
          </cell>
          <cell r="N919">
            <v>0</v>
          </cell>
          <cell r="O919">
            <v>0</v>
          </cell>
          <cell r="S919">
            <v>0</v>
          </cell>
          <cell r="T919">
            <v>0</v>
          </cell>
        </row>
        <row r="920">
          <cell r="A920">
            <v>0</v>
          </cell>
          <cell r="B920">
            <v>1916</v>
          </cell>
          <cell r="D920">
            <v>0</v>
          </cell>
          <cell r="F920">
            <v>0</v>
          </cell>
          <cell r="J920">
            <v>0</v>
          </cell>
          <cell r="L920">
            <v>0</v>
          </cell>
          <cell r="M920">
            <v>0</v>
          </cell>
          <cell r="N920">
            <v>0</v>
          </cell>
          <cell r="O920">
            <v>0</v>
          </cell>
          <cell r="S920">
            <v>0</v>
          </cell>
          <cell r="T920">
            <v>0</v>
          </cell>
        </row>
        <row r="921">
          <cell r="A921">
            <v>0</v>
          </cell>
          <cell r="B921">
            <v>1917</v>
          </cell>
          <cell r="D921">
            <v>0</v>
          </cell>
          <cell r="F921">
            <v>0</v>
          </cell>
          <cell r="J921">
            <v>0</v>
          </cell>
          <cell r="L921">
            <v>0</v>
          </cell>
          <cell r="M921">
            <v>0</v>
          </cell>
          <cell r="N921">
            <v>0</v>
          </cell>
          <cell r="O921">
            <v>0</v>
          </cell>
          <cell r="S921">
            <v>0</v>
          </cell>
          <cell r="T921">
            <v>0</v>
          </cell>
        </row>
        <row r="922">
          <cell r="A922">
            <v>0</v>
          </cell>
          <cell r="B922">
            <v>1918</v>
          </cell>
          <cell r="D922">
            <v>0</v>
          </cell>
          <cell r="F922">
            <v>0</v>
          </cell>
          <cell r="J922">
            <v>0</v>
          </cell>
          <cell r="L922">
            <v>0</v>
          </cell>
          <cell r="M922">
            <v>0</v>
          </cell>
          <cell r="N922">
            <v>0</v>
          </cell>
          <cell r="O922">
            <v>0</v>
          </cell>
          <cell r="S922">
            <v>0</v>
          </cell>
          <cell r="T922">
            <v>0</v>
          </cell>
        </row>
        <row r="923">
          <cell r="A923">
            <v>0</v>
          </cell>
          <cell r="B923">
            <v>1919</v>
          </cell>
          <cell r="D923">
            <v>0</v>
          </cell>
          <cell r="F923">
            <v>0</v>
          </cell>
          <cell r="J923">
            <v>0</v>
          </cell>
          <cell r="L923">
            <v>0</v>
          </cell>
          <cell r="M923">
            <v>0</v>
          </cell>
          <cell r="N923">
            <v>0</v>
          </cell>
          <cell r="O923">
            <v>0</v>
          </cell>
          <cell r="S923">
            <v>0</v>
          </cell>
          <cell r="T923">
            <v>0</v>
          </cell>
        </row>
        <row r="924">
          <cell r="A924">
            <v>0</v>
          </cell>
          <cell r="B924">
            <v>1920</v>
          </cell>
          <cell r="D924">
            <v>0</v>
          </cell>
          <cell r="F924">
            <v>0</v>
          </cell>
          <cell r="J924">
            <v>0</v>
          </cell>
          <cell r="L924">
            <v>0</v>
          </cell>
          <cell r="M924">
            <v>0</v>
          </cell>
          <cell r="N924">
            <v>0</v>
          </cell>
          <cell r="O924">
            <v>0</v>
          </cell>
          <cell r="S924">
            <v>0</v>
          </cell>
          <cell r="T924">
            <v>0</v>
          </cell>
        </row>
        <row r="925">
          <cell r="A925">
            <v>0</v>
          </cell>
          <cell r="B925">
            <v>1921</v>
          </cell>
          <cell r="D925">
            <v>0</v>
          </cell>
          <cell r="F925">
            <v>0</v>
          </cell>
          <cell r="J925">
            <v>0</v>
          </cell>
          <cell r="L925">
            <v>0</v>
          </cell>
          <cell r="M925">
            <v>0</v>
          </cell>
          <cell r="N925">
            <v>0</v>
          </cell>
          <cell r="O925">
            <v>0</v>
          </cell>
          <cell r="S925">
            <v>0</v>
          </cell>
          <cell r="T925">
            <v>0</v>
          </cell>
        </row>
        <row r="926">
          <cell r="A926">
            <v>0</v>
          </cell>
          <cell r="B926">
            <v>1922</v>
          </cell>
          <cell r="D926">
            <v>0</v>
          </cell>
          <cell r="F926">
            <v>0</v>
          </cell>
          <cell r="J926">
            <v>0</v>
          </cell>
          <cell r="L926">
            <v>0</v>
          </cell>
          <cell r="M926">
            <v>0</v>
          </cell>
          <cell r="N926">
            <v>0</v>
          </cell>
          <cell r="O926">
            <v>0</v>
          </cell>
          <cell r="S926">
            <v>0</v>
          </cell>
          <cell r="T926">
            <v>0</v>
          </cell>
        </row>
        <row r="927">
          <cell r="A927">
            <v>0</v>
          </cell>
          <cell r="B927">
            <v>1923</v>
          </cell>
          <cell r="D927">
            <v>0</v>
          </cell>
          <cell r="F927">
            <v>0</v>
          </cell>
          <cell r="J927">
            <v>0</v>
          </cell>
          <cell r="L927">
            <v>0</v>
          </cell>
          <cell r="M927">
            <v>0</v>
          </cell>
          <cell r="N927">
            <v>0</v>
          </cell>
          <cell r="O927">
            <v>0</v>
          </cell>
          <cell r="S927">
            <v>0</v>
          </cell>
          <cell r="T927">
            <v>0</v>
          </cell>
        </row>
        <row r="928">
          <cell r="A928">
            <v>0</v>
          </cell>
          <cell r="B928">
            <v>1924</v>
          </cell>
          <cell r="D928">
            <v>0</v>
          </cell>
          <cell r="F928">
            <v>0</v>
          </cell>
          <cell r="J928">
            <v>0</v>
          </cell>
          <cell r="L928">
            <v>0</v>
          </cell>
          <cell r="M928">
            <v>0</v>
          </cell>
          <cell r="N928">
            <v>0</v>
          </cell>
          <cell r="O928">
            <v>0</v>
          </cell>
          <cell r="S928">
            <v>0</v>
          </cell>
          <cell r="T928">
            <v>0</v>
          </cell>
        </row>
        <row r="929">
          <cell r="A929">
            <v>0</v>
          </cell>
          <cell r="B929">
            <v>1925</v>
          </cell>
          <cell r="D929">
            <v>0</v>
          </cell>
          <cell r="F929">
            <v>0</v>
          </cell>
          <cell r="J929">
            <v>0</v>
          </cell>
          <cell r="L929">
            <v>0</v>
          </cell>
          <cell r="M929">
            <v>0</v>
          </cell>
          <cell r="N929">
            <v>0</v>
          </cell>
          <cell r="O929">
            <v>0</v>
          </cell>
          <cell r="S929">
            <v>0</v>
          </cell>
          <cell r="T929">
            <v>0</v>
          </cell>
        </row>
        <row r="930">
          <cell r="A930">
            <v>0</v>
          </cell>
          <cell r="B930">
            <v>1926</v>
          </cell>
          <cell r="D930">
            <v>0</v>
          </cell>
          <cell r="F930">
            <v>0</v>
          </cell>
          <cell r="J930">
            <v>0</v>
          </cell>
          <cell r="L930">
            <v>0</v>
          </cell>
          <cell r="M930">
            <v>0</v>
          </cell>
          <cell r="N930">
            <v>0</v>
          </cell>
          <cell r="O930">
            <v>0</v>
          </cell>
          <cell r="S930">
            <v>0</v>
          </cell>
          <cell r="T930">
            <v>0</v>
          </cell>
        </row>
        <row r="931">
          <cell r="A931">
            <v>0</v>
          </cell>
          <cell r="B931">
            <v>1927</v>
          </cell>
          <cell r="D931">
            <v>0</v>
          </cell>
          <cell r="F931">
            <v>0</v>
          </cell>
          <cell r="J931">
            <v>0</v>
          </cell>
          <cell r="L931">
            <v>0</v>
          </cell>
          <cell r="M931">
            <v>0</v>
          </cell>
          <cell r="N931">
            <v>0</v>
          </cell>
          <cell r="O931">
            <v>0</v>
          </cell>
          <cell r="S931">
            <v>0</v>
          </cell>
          <cell r="T931">
            <v>0</v>
          </cell>
        </row>
        <row r="932">
          <cell r="A932">
            <v>0</v>
          </cell>
          <cell r="B932">
            <v>1928</v>
          </cell>
          <cell r="D932">
            <v>0</v>
          </cell>
          <cell r="F932">
            <v>0</v>
          </cell>
          <cell r="J932">
            <v>0</v>
          </cell>
          <cell r="L932">
            <v>0</v>
          </cell>
          <cell r="M932">
            <v>0</v>
          </cell>
          <cell r="N932">
            <v>0</v>
          </cell>
          <cell r="O932">
            <v>0</v>
          </cell>
          <cell r="S932">
            <v>0</v>
          </cell>
          <cell r="T932">
            <v>0</v>
          </cell>
        </row>
        <row r="933">
          <cell r="A933">
            <v>0</v>
          </cell>
          <cell r="B933">
            <v>1929</v>
          </cell>
          <cell r="D933">
            <v>0</v>
          </cell>
          <cell r="F933">
            <v>0</v>
          </cell>
          <cell r="J933">
            <v>0</v>
          </cell>
          <cell r="L933">
            <v>0</v>
          </cell>
          <cell r="M933">
            <v>0</v>
          </cell>
          <cell r="N933">
            <v>0</v>
          </cell>
          <cell r="O933">
            <v>0</v>
          </cell>
          <cell r="S933">
            <v>0</v>
          </cell>
          <cell r="T933">
            <v>0</v>
          </cell>
        </row>
        <row r="934">
          <cell r="A934">
            <v>0</v>
          </cell>
          <cell r="B934">
            <v>1930</v>
          </cell>
          <cell r="D934">
            <v>0</v>
          </cell>
          <cell r="F934">
            <v>0</v>
          </cell>
          <cell r="J934">
            <v>0</v>
          </cell>
          <cell r="L934">
            <v>0</v>
          </cell>
          <cell r="M934">
            <v>0</v>
          </cell>
          <cell r="N934">
            <v>0</v>
          </cell>
          <cell r="O934">
            <v>0</v>
          </cell>
          <cell r="S934">
            <v>0</v>
          </cell>
          <cell r="T934">
            <v>0</v>
          </cell>
        </row>
        <row r="935">
          <cell r="A935">
            <v>0</v>
          </cell>
          <cell r="B935">
            <v>1931</v>
          </cell>
          <cell r="D935">
            <v>0</v>
          </cell>
          <cell r="F935">
            <v>0</v>
          </cell>
          <cell r="J935">
            <v>0</v>
          </cell>
          <cell r="L935">
            <v>0</v>
          </cell>
          <cell r="M935">
            <v>0</v>
          </cell>
          <cell r="N935">
            <v>0</v>
          </cell>
          <cell r="O935">
            <v>0</v>
          </cell>
          <cell r="S935">
            <v>0</v>
          </cell>
          <cell r="T935">
            <v>0</v>
          </cell>
        </row>
        <row r="936">
          <cell r="A936">
            <v>0</v>
          </cell>
          <cell r="B936">
            <v>1932</v>
          </cell>
          <cell r="D936">
            <v>0</v>
          </cell>
          <cell r="F936">
            <v>0</v>
          </cell>
          <cell r="J936">
            <v>0</v>
          </cell>
          <cell r="L936">
            <v>0</v>
          </cell>
          <cell r="M936">
            <v>0</v>
          </cell>
          <cell r="N936">
            <v>0</v>
          </cell>
          <cell r="O936">
            <v>0</v>
          </cell>
          <cell r="S936">
            <v>0</v>
          </cell>
          <cell r="T936">
            <v>0</v>
          </cell>
        </row>
        <row r="937">
          <cell r="A937">
            <v>0</v>
          </cell>
          <cell r="B937">
            <v>1933</v>
          </cell>
          <cell r="D937">
            <v>0</v>
          </cell>
          <cell r="F937">
            <v>0</v>
          </cell>
          <cell r="J937">
            <v>0</v>
          </cell>
          <cell r="L937">
            <v>0</v>
          </cell>
          <cell r="M937">
            <v>0</v>
          </cell>
          <cell r="N937">
            <v>0</v>
          </cell>
          <cell r="O937">
            <v>0</v>
          </cell>
          <cell r="S937">
            <v>0</v>
          </cell>
          <cell r="T937">
            <v>0</v>
          </cell>
        </row>
        <row r="938">
          <cell r="A938">
            <v>0</v>
          </cell>
          <cell r="B938">
            <v>1934</v>
          </cell>
          <cell r="D938">
            <v>0</v>
          </cell>
          <cell r="F938">
            <v>0</v>
          </cell>
          <cell r="J938">
            <v>0</v>
          </cell>
          <cell r="L938">
            <v>0</v>
          </cell>
          <cell r="M938">
            <v>0</v>
          </cell>
          <cell r="N938">
            <v>0</v>
          </cell>
          <cell r="O938">
            <v>0</v>
          </cell>
          <cell r="S938">
            <v>0</v>
          </cell>
          <cell r="T938">
            <v>0</v>
          </cell>
        </row>
        <row r="939">
          <cell r="A939">
            <v>0</v>
          </cell>
          <cell r="B939">
            <v>1935</v>
          </cell>
          <cell r="D939">
            <v>0</v>
          </cell>
          <cell r="F939">
            <v>0</v>
          </cell>
          <cell r="J939">
            <v>0</v>
          </cell>
          <cell r="L939">
            <v>0</v>
          </cell>
          <cell r="M939">
            <v>0</v>
          </cell>
          <cell r="N939">
            <v>0</v>
          </cell>
          <cell r="O939">
            <v>0</v>
          </cell>
          <cell r="S939">
            <v>0</v>
          </cell>
          <cell r="T939">
            <v>0</v>
          </cell>
        </row>
        <row r="940">
          <cell r="A940">
            <v>0</v>
          </cell>
          <cell r="B940">
            <v>1936</v>
          </cell>
          <cell r="D940">
            <v>0</v>
          </cell>
          <cell r="F940">
            <v>0</v>
          </cell>
          <cell r="J940">
            <v>0</v>
          </cell>
          <cell r="L940">
            <v>0</v>
          </cell>
          <cell r="M940">
            <v>0</v>
          </cell>
          <cell r="N940">
            <v>0</v>
          </cell>
          <cell r="O940">
            <v>0</v>
          </cell>
          <cell r="S940">
            <v>0</v>
          </cell>
          <cell r="T940">
            <v>0</v>
          </cell>
        </row>
        <row r="941">
          <cell r="A941">
            <v>0</v>
          </cell>
          <cell r="B941">
            <v>1937</v>
          </cell>
          <cell r="D941">
            <v>0</v>
          </cell>
          <cell r="F941">
            <v>0</v>
          </cell>
          <cell r="J941">
            <v>0</v>
          </cell>
          <cell r="L941">
            <v>0</v>
          </cell>
          <cell r="M941">
            <v>0</v>
          </cell>
          <cell r="N941">
            <v>0</v>
          </cell>
          <cell r="O941">
            <v>0</v>
          </cell>
          <cell r="S941">
            <v>0</v>
          </cell>
          <cell r="T941">
            <v>0</v>
          </cell>
        </row>
        <row r="942">
          <cell r="A942">
            <v>0</v>
          </cell>
          <cell r="B942">
            <v>1938</v>
          </cell>
          <cell r="D942">
            <v>0</v>
          </cell>
          <cell r="F942">
            <v>0</v>
          </cell>
          <cell r="J942">
            <v>0</v>
          </cell>
          <cell r="L942">
            <v>0</v>
          </cell>
          <cell r="M942">
            <v>0</v>
          </cell>
          <cell r="N942">
            <v>0</v>
          </cell>
          <cell r="O942">
            <v>0</v>
          </cell>
          <cell r="S942">
            <v>0</v>
          </cell>
          <cell r="T942">
            <v>0</v>
          </cell>
        </row>
        <row r="943">
          <cell r="A943">
            <v>0</v>
          </cell>
          <cell r="B943">
            <v>1939</v>
          </cell>
          <cell r="D943">
            <v>0</v>
          </cell>
          <cell r="F943">
            <v>0</v>
          </cell>
          <cell r="J943">
            <v>0</v>
          </cell>
          <cell r="L943">
            <v>0</v>
          </cell>
          <cell r="M943">
            <v>0</v>
          </cell>
          <cell r="N943">
            <v>0</v>
          </cell>
          <cell r="O943">
            <v>0</v>
          </cell>
          <cell r="S943">
            <v>0</v>
          </cell>
          <cell r="T943">
            <v>0</v>
          </cell>
        </row>
        <row r="944">
          <cell r="A944">
            <v>0</v>
          </cell>
          <cell r="B944">
            <v>1940</v>
          </cell>
          <cell r="D944">
            <v>0</v>
          </cell>
          <cell r="F944">
            <v>0</v>
          </cell>
          <cell r="J944">
            <v>0</v>
          </cell>
          <cell r="L944">
            <v>0</v>
          </cell>
          <cell r="M944">
            <v>0</v>
          </cell>
          <cell r="N944">
            <v>0</v>
          </cell>
          <cell r="O944">
            <v>0</v>
          </cell>
          <cell r="S944">
            <v>0</v>
          </cell>
          <cell r="T944">
            <v>0</v>
          </cell>
        </row>
        <row r="945">
          <cell r="A945">
            <v>0</v>
          </cell>
          <cell r="B945">
            <v>1941</v>
          </cell>
          <cell r="D945">
            <v>0</v>
          </cell>
          <cell r="F945">
            <v>0</v>
          </cell>
          <cell r="J945">
            <v>0</v>
          </cell>
          <cell r="L945">
            <v>0</v>
          </cell>
          <cell r="M945">
            <v>0</v>
          </cell>
          <cell r="N945">
            <v>0</v>
          </cell>
          <cell r="O945">
            <v>0</v>
          </cell>
          <cell r="S945">
            <v>0</v>
          </cell>
          <cell r="T945">
            <v>0</v>
          </cell>
        </row>
        <row r="946">
          <cell r="A946">
            <v>0</v>
          </cell>
          <cell r="B946">
            <v>1942</v>
          </cell>
          <cell r="D946">
            <v>0</v>
          </cell>
          <cell r="F946">
            <v>0</v>
          </cell>
          <cell r="J946">
            <v>0</v>
          </cell>
          <cell r="L946">
            <v>0</v>
          </cell>
          <cell r="M946">
            <v>0</v>
          </cell>
          <cell r="N946">
            <v>0</v>
          </cell>
          <cell r="O946">
            <v>0</v>
          </cell>
          <cell r="S946">
            <v>0</v>
          </cell>
          <cell r="T946">
            <v>0</v>
          </cell>
        </row>
        <row r="947">
          <cell r="A947">
            <v>0</v>
          </cell>
          <cell r="B947">
            <v>1943</v>
          </cell>
          <cell r="D947">
            <v>0</v>
          </cell>
          <cell r="F947">
            <v>0</v>
          </cell>
          <cell r="J947">
            <v>0</v>
          </cell>
          <cell r="L947">
            <v>0</v>
          </cell>
          <cell r="M947">
            <v>0</v>
          </cell>
          <cell r="N947">
            <v>0</v>
          </cell>
          <cell r="O947">
            <v>0</v>
          </cell>
          <cell r="S947">
            <v>0</v>
          </cell>
          <cell r="T947">
            <v>0</v>
          </cell>
        </row>
        <row r="948">
          <cell r="A948">
            <v>0</v>
          </cell>
          <cell r="B948">
            <v>1944</v>
          </cell>
          <cell r="D948">
            <v>0</v>
          </cell>
          <cell r="F948">
            <v>0</v>
          </cell>
          <cell r="J948">
            <v>0</v>
          </cell>
          <cell r="L948">
            <v>0</v>
          </cell>
          <cell r="M948">
            <v>0</v>
          </cell>
          <cell r="N948">
            <v>0</v>
          </cell>
          <cell r="O948">
            <v>0</v>
          </cell>
          <cell r="S948">
            <v>0</v>
          </cell>
          <cell r="T948">
            <v>0</v>
          </cell>
        </row>
        <row r="949">
          <cell r="A949">
            <v>0</v>
          </cell>
          <cell r="B949">
            <v>1945</v>
          </cell>
          <cell r="D949">
            <v>0</v>
          </cell>
          <cell r="F949">
            <v>0</v>
          </cell>
          <cell r="J949">
            <v>0</v>
          </cell>
          <cell r="L949">
            <v>0</v>
          </cell>
          <cell r="M949">
            <v>0</v>
          </cell>
          <cell r="N949">
            <v>0</v>
          </cell>
          <cell r="O949">
            <v>0</v>
          </cell>
          <cell r="S949">
            <v>0</v>
          </cell>
          <cell r="T949">
            <v>0</v>
          </cell>
        </row>
        <row r="950">
          <cell r="A950">
            <v>0</v>
          </cell>
          <cell r="B950">
            <v>1946</v>
          </cell>
          <cell r="D950">
            <v>0</v>
          </cell>
          <cell r="F950">
            <v>0</v>
          </cell>
          <cell r="J950">
            <v>0</v>
          </cell>
          <cell r="L950">
            <v>0</v>
          </cell>
          <cell r="M950">
            <v>0</v>
          </cell>
          <cell r="N950">
            <v>0</v>
          </cell>
          <cell r="O950">
            <v>0</v>
          </cell>
          <cell r="S950">
            <v>0</v>
          </cell>
          <cell r="T950">
            <v>0</v>
          </cell>
        </row>
        <row r="951">
          <cell r="A951">
            <v>0</v>
          </cell>
          <cell r="B951">
            <v>1947</v>
          </cell>
          <cell r="D951">
            <v>0</v>
          </cell>
          <cell r="F951">
            <v>0</v>
          </cell>
          <cell r="J951">
            <v>0</v>
          </cell>
          <cell r="L951">
            <v>0</v>
          </cell>
          <cell r="M951">
            <v>0</v>
          </cell>
          <cell r="N951">
            <v>0</v>
          </cell>
          <cell r="O951">
            <v>0</v>
          </cell>
          <cell r="S951">
            <v>0</v>
          </cell>
          <cell r="T951">
            <v>0</v>
          </cell>
        </row>
        <row r="952">
          <cell r="A952">
            <v>0</v>
          </cell>
          <cell r="B952">
            <v>1948</v>
          </cell>
          <cell r="D952">
            <v>0</v>
          </cell>
          <cell r="F952">
            <v>0</v>
          </cell>
          <cell r="J952">
            <v>0</v>
          </cell>
          <cell r="L952">
            <v>0</v>
          </cell>
          <cell r="M952">
            <v>0</v>
          </cell>
          <cell r="N952">
            <v>0</v>
          </cell>
          <cell r="O952">
            <v>0</v>
          </cell>
          <cell r="S952">
            <v>0</v>
          </cell>
          <cell r="T952">
            <v>0</v>
          </cell>
        </row>
        <row r="953">
          <cell r="A953">
            <v>0</v>
          </cell>
          <cell r="B953">
            <v>1949</v>
          </cell>
          <cell r="D953">
            <v>0</v>
          </cell>
          <cell r="F953">
            <v>0</v>
          </cell>
          <cell r="J953">
            <v>0</v>
          </cell>
          <cell r="L953">
            <v>0</v>
          </cell>
          <cell r="M953">
            <v>0</v>
          </cell>
          <cell r="N953">
            <v>0</v>
          </cell>
          <cell r="O953">
            <v>0</v>
          </cell>
          <cell r="S953">
            <v>0</v>
          </cell>
          <cell r="T953">
            <v>0</v>
          </cell>
        </row>
        <row r="954">
          <cell r="A954">
            <v>0</v>
          </cell>
          <cell r="B954">
            <v>1950</v>
          </cell>
          <cell r="D954">
            <v>0</v>
          </cell>
          <cell r="F954">
            <v>0</v>
          </cell>
          <cell r="J954">
            <v>0</v>
          </cell>
          <cell r="L954">
            <v>0</v>
          </cell>
          <cell r="M954">
            <v>0</v>
          </cell>
          <cell r="N954">
            <v>0</v>
          </cell>
          <cell r="O954">
            <v>0</v>
          </cell>
          <cell r="S954">
            <v>0</v>
          </cell>
          <cell r="T954">
            <v>0</v>
          </cell>
        </row>
        <row r="955">
          <cell r="A955">
            <v>0</v>
          </cell>
          <cell r="B955">
            <v>1951</v>
          </cell>
          <cell r="D955">
            <v>0</v>
          </cell>
          <cell r="F955">
            <v>0</v>
          </cell>
          <cell r="J955">
            <v>0</v>
          </cell>
          <cell r="L955">
            <v>0</v>
          </cell>
          <cell r="M955">
            <v>0</v>
          </cell>
          <cell r="N955">
            <v>0</v>
          </cell>
          <cell r="O955">
            <v>0</v>
          </cell>
          <cell r="S955">
            <v>0</v>
          </cell>
          <cell r="T955">
            <v>0</v>
          </cell>
        </row>
        <row r="956">
          <cell r="A956">
            <v>0</v>
          </cell>
          <cell r="B956">
            <v>1952</v>
          </cell>
          <cell r="D956">
            <v>0</v>
          </cell>
          <cell r="F956">
            <v>0</v>
          </cell>
          <cell r="J956">
            <v>0</v>
          </cell>
          <cell r="L956">
            <v>0</v>
          </cell>
          <cell r="M956">
            <v>0</v>
          </cell>
          <cell r="N956">
            <v>0</v>
          </cell>
          <cell r="O956">
            <v>0</v>
          </cell>
          <cell r="S956">
            <v>0</v>
          </cell>
          <cell r="T956">
            <v>0</v>
          </cell>
        </row>
        <row r="957">
          <cell r="A957">
            <v>0</v>
          </cell>
          <cell r="B957">
            <v>1953</v>
          </cell>
          <cell r="D957">
            <v>0</v>
          </cell>
          <cell r="F957">
            <v>0</v>
          </cell>
          <cell r="J957">
            <v>0</v>
          </cell>
          <cell r="L957">
            <v>0</v>
          </cell>
          <cell r="M957">
            <v>0</v>
          </cell>
          <cell r="N957">
            <v>0</v>
          </cell>
          <cell r="O957">
            <v>0</v>
          </cell>
          <cell r="S957">
            <v>0</v>
          </cell>
          <cell r="T957">
            <v>0</v>
          </cell>
        </row>
        <row r="958">
          <cell r="A958">
            <v>0</v>
          </cell>
          <cell r="B958">
            <v>1954</v>
          </cell>
          <cell r="D958">
            <v>0</v>
          </cell>
          <cell r="F958">
            <v>0</v>
          </cell>
          <cell r="J958">
            <v>0</v>
          </cell>
          <cell r="L958">
            <v>0</v>
          </cell>
          <cell r="M958">
            <v>0</v>
          </cell>
          <cell r="N958">
            <v>0</v>
          </cell>
          <cell r="O958">
            <v>0</v>
          </cell>
          <cell r="S958">
            <v>0</v>
          </cell>
          <cell r="T958">
            <v>0</v>
          </cell>
        </row>
        <row r="959">
          <cell r="A959">
            <v>0</v>
          </cell>
          <cell r="B959">
            <v>1955</v>
          </cell>
          <cell r="D959">
            <v>0</v>
          </cell>
          <cell r="F959">
            <v>0</v>
          </cell>
          <cell r="J959">
            <v>0</v>
          </cell>
          <cell r="L959">
            <v>0</v>
          </cell>
          <cell r="M959">
            <v>0</v>
          </cell>
          <cell r="N959">
            <v>0</v>
          </cell>
          <cell r="O959">
            <v>0</v>
          </cell>
          <cell r="S959">
            <v>0</v>
          </cell>
          <cell r="T959">
            <v>0</v>
          </cell>
        </row>
        <row r="960">
          <cell r="A960">
            <v>0</v>
          </cell>
          <cell r="B960">
            <v>1956</v>
          </cell>
          <cell r="D960">
            <v>0</v>
          </cell>
          <cell r="F960">
            <v>0</v>
          </cell>
          <cell r="J960">
            <v>0</v>
          </cell>
          <cell r="L960">
            <v>0</v>
          </cell>
          <cell r="M960">
            <v>0</v>
          </cell>
          <cell r="N960">
            <v>0</v>
          </cell>
          <cell r="O960">
            <v>0</v>
          </cell>
          <cell r="S960">
            <v>0</v>
          </cell>
          <cell r="T960">
            <v>0</v>
          </cell>
        </row>
        <row r="961">
          <cell r="A961">
            <v>0</v>
          </cell>
          <cell r="B961">
            <v>1957</v>
          </cell>
          <cell r="D961">
            <v>0</v>
          </cell>
          <cell r="F961">
            <v>0</v>
          </cell>
          <cell r="J961">
            <v>0</v>
          </cell>
          <cell r="L961">
            <v>0</v>
          </cell>
          <cell r="M961">
            <v>0</v>
          </cell>
          <cell r="N961">
            <v>0</v>
          </cell>
          <cell r="O961">
            <v>0</v>
          </cell>
          <cell r="S961">
            <v>0</v>
          </cell>
          <cell r="T961">
            <v>0</v>
          </cell>
        </row>
        <row r="962">
          <cell r="A962">
            <v>0</v>
          </cell>
          <cell r="B962">
            <v>1958</v>
          </cell>
          <cell r="D962">
            <v>0</v>
          </cell>
          <cell r="F962">
            <v>0</v>
          </cell>
          <cell r="J962">
            <v>0</v>
          </cell>
          <cell r="L962">
            <v>0</v>
          </cell>
          <cell r="M962">
            <v>0</v>
          </cell>
          <cell r="N962">
            <v>0</v>
          </cell>
          <cell r="O962">
            <v>0</v>
          </cell>
          <cell r="S962">
            <v>0</v>
          </cell>
          <cell r="T962">
            <v>0</v>
          </cell>
        </row>
        <row r="963">
          <cell r="A963">
            <v>0</v>
          </cell>
          <cell r="B963">
            <v>1959</v>
          </cell>
          <cell r="D963">
            <v>0</v>
          </cell>
          <cell r="F963">
            <v>0</v>
          </cell>
          <cell r="J963">
            <v>0</v>
          </cell>
          <cell r="L963">
            <v>0</v>
          </cell>
          <cell r="M963">
            <v>0</v>
          </cell>
          <cell r="N963">
            <v>0</v>
          </cell>
          <cell r="O963">
            <v>0</v>
          </cell>
          <cell r="S963">
            <v>0</v>
          </cell>
          <cell r="T963">
            <v>0</v>
          </cell>
        </row>
        <row r="964">
          <cell r="A964">
            <v>0</v>
          </cell>
          <cell r="B964">
            <v>1960</v>
          </cell>
          <cell r="D964">
            <v>0</v>
          </cell>
          <cell r="F964">
            <v>0</v>
          </cell>
          <cell r="J964">
            <v>0</v>
          </cell>
          <cell r="L964">
            <v>0</v>
          </cell>
          <cell r="M964">
            <v>0</v>
          </cell>
          <cell r="N964">
            <v>0</v>
          </cell>
          <cell r="O964">
            <v>0</v>
          </cell>
          <cell r="S964">
            <v>0</v>
          </cell>
          <cell r="T964">
            <v>0</v>
          </cell>
        </row>
        <row r="965">
          <cell r="A965">
            <v>0</v>
          </cell>
          <cell r="B965">
            <v>1961</v>
          </cell>
          <cell r="D965">
            <v>0</v>
          </cell>
          <cell r="F965">
            <v>0</v>
          </cell>
          <cell r="J965">
            <v>0</v>
          </cell>
          <cell r="L965">
            <v>0</v>
          </cell>
          <cell r="M965">
            <v>0</v>
          </cell>
          <cell r="N965">
            <v>0</v>
          </cell>
          <cell r="O965">
            <v>0</v>
          </cell>
          <cell r="S965">
            <v>0</v>
          </cell>
          <cell r="T965">
            <v>0</v>
          </cell>
        </row>
        <row r="966">
          <cell r="A966">
            <v>0</v>
          </cell>
          <cell r="B966">
            <v>1962</v>
          </cell>
          <cell r="D966">
            <v>0</v>
          </cell>
          <cell r="F966">
            <v>0</v>
          </cell>
          <cell r="J966">
            <v>0</v>
          </cell>
          <cell r="L966">
            <v>0</v>
          </cell>
          <cell r="M966">
            <v>0</v>
          </cell>
          <cell r="N966">
            <v>0</v>
          </cell>
          <cell r="O966">
            <v>0</v>
          </cell>
          <cell r="S966">
            <v>0</v>
          </cell>
          <cell r="T966">
            <v>0</v>
          </cell>
        </row>
        <row r="967">
          <cell r="A967">
            <v>0</v>
          </cell>
          <cell r="B967">
            <v>1963</v>
          </cell>
          <cell r="D967">
            <v>0</v>
          </cell>
          <cell r="F967">
            <v>0</v>
          </cell>
          <cell r="J967">
            <v>0</v>
          </cell>
          <cell r="L967">
            <v>0</v>
          </cell>
          <cell r="M967">
            <v>0</v>
          </cell>
          <cell r="N967">
            <v>0</v>
          </cell>
          <cell r="O967">
            <v>0</v>
          </cell>
          <cell r="S967">
            <v>0</v>
          </cell>
          <cell r="T967">
            <v>0</v>
          </cell>
        </row>
        <row r="968">
          <cell r="A968">
            <v>0</v>
          </cell>
          <cell r="B968">
            <v>1964</v>
          </cell>
          <cell r="D968">
            <v>0</v>
          </cell>
          <cell r="F968">
            <v>0</v>
          </cell>
          <cell r="J968">
            <v>0</v>
          </cell>
          <cell r="L968">
            <v>0</v>
          </cell>
          <cell r="M968">
            <v>0</v>
          </cell>
          <cell r="N968">
            <v>0</v>
          </cell>
          <cell r="O968">
            <v>0</v>
          </cell>
          <cell r="S968">
            <v>0</v>
          </cell>
          <cell r="T968">
            <v>0</v>
          </cell>
        </row>
        <row r="969">
          <cell r="A969">
            <v>0</v>
          </cell>
          <cell r="B969">
            <v>1965</v>
          </cell>
          <cell r="D969">
            <v>0</v>
          </cell>
          <cell r="F969">
            <v>0</v>
          </cell>
          <cell r="J969">
            <v>0</v>
          </cell>
          <cell r="L969">
            <v>0</v>
          </cell>
          <cell r="M969">
            <v>0</v>
          </cell>
          <cell r="N969">
            <v>0</v>
          </cell>
          <cell r="O969">
            <v>0</v>
          </cell>
          <cell r="S969">
            <v>0</v>
          </cell>
          <cell r="T969">
            <v>0</v>
          </cell>
        </row>
        <row r="970">
          <cell r="A970">
            <v>0</v>
          </cell>
          <cell r="B970">
            <v>1966</v>
          </cell>
          <cell r="D970">
            <v>0</v>
          </cell>
          <cell r="F970">
            <v>0</v>
          </cell>
          <cell r="J970">
            <v>0</v>
          </cell>
          <cell r="L970">
            <v>0</v>
          </cell>
          <cell r="M970">
            <v>0</v>
          </cell>
          <cell r="N970">
            <v>0</v>
          </cell>
          <cell r="O970">
            <v>0</v>
          </cell>
          <cell r="S970">
            <v>0</v>
          </cell>
          <cell r="T970">
            <v>0</v>
          </cell>
        </row>
        <row r="971">
          <cell r="A971">
            <v>0</v>
          </cell>
          <cell r="B971">
            <v>1967</v>
          </cell>
          <cell r="D971">
            <v>0</v>
          </cell>
          <cell r="F971">
            <v>0</v>
          </cell>
          <cell r="J971">
            <v>0</v>
          </cell>
          <cell r="L971">
            <v>0</v>
          </cell>
          <cell r="M971">
            <v>0</v>
          </cell>
          <cell r="N971">
            <v>0</v>
          </cell>
          <cell r="O971">
            <v>0</v>
          </cell>
          <cell r="S971">
            <v>0</v>
          </cell>
          <cell r="T971">
            <v>0</v>
          </cell>
        </row>
        <row r="972">
          <cell r="A972">
            <v>0</v>
          </cell>
          <cell r="B972">
            <v>1968</v>
          </cell>
          <cell r="D972">
            <v>0</v>
          </cell>
          <cell r="F972">
            <v>0</v>
          </cell>
          <cell r="J972">
            <v>0</v>
          </cell>
          <cell r="L972">
            <v>0</v>
          </cell>
          <cell r="M972">
            <v>0</v>
          </cell>
          <cell r="N972">
            <v>0</v>
          </cell>
          <cell r="O972">
            <v>0</v>
          </cell>
          <cell r="S972">
            <v>0</v>
          </cell>
          <cell r="T972">
            <v>0</v>
          </cell>
        </row>
        <row r="973">
          <cell r="A973">
            <v>0</v>
          </cell>
          <cell r="B973">
            <v>1969</v>
          </cell>
          <cell r="D973">
            <v>0</v>
          </cell>
          <cell r="F973">
            <v>0</v>
          </cell>
          <cell r="J973">
            <v>0</v>
          </cell>
          <cell r="L973">
            <v>0</v>
          </cell>
          <cell r="M973">
            <v>0</v>
          </cell>
          <cell r="N973">
            <v>0</v>
          </cell>
          <cell r="O973">
            <v>0</v>
          </cell>
          <cell r="S973">
            <v>0</v>
          </cell>
          <cell r="T973">
            <v>0</v>
          </cell>
        </row>
        <row r="974">
          <cell r="A974">
            <v>0</v>
          </cell>
          <cell r="B974">
            <v>1970</v>
          </cell>
          <cell r="D974">
            <v>0</v>
          </cell>
          <cell r="F974">
            <v>0</v>
          </cell>
          <cell r="J974">
            <v>0</v>
          </cell>
          <cell r="L974">
            <v>0</v>
          </cell>
          <cell r="M974">
            <v>0</v>
          </cell>
          <cell r="N974">
            <v>0</v>
          </cell>
          <cell r="O974">
            <v>0</v>
          </cell>
          <cell r="S974">
            <v>0</v>
          </cell>
          <cell r="T974">
            <v>0</v>
          </cell>
        </row>
        <row r="975">
          <cell r="A975">
            <v>0</v>
          </cell>
          <cell r="B975">
            <v>1971</v>
          </cell>
          <cell r="D975">
            <v>0</v>
          </cell>
          <cell r="F975">
            <v>0</v>
          </cell>
          <cell r="J975">
            <v>0</v>
          </cell>
          <cell r="L975">
            <v>0</v>
          </cell>
          <cell r="M975">
            <v>0</v>
          </cell>
          <cell r="N975">
            <v>0</v>
          </cell>
          <cell r="O975">
            <v>0</v>
          </cell>
          <cell r="S975">
            <v>0</v>
          </cell>
          <cell r="T975">
            <v>0</v>
          </cell>
        </row>
        <row r="976">
          <cell r="A976">
            <v>0</v>
          </cell>
          <cell r="B976">
            <v>1972</v>
          </cell>
          <cell r="D976">
            <v>0</v>
          </cell>
          <cell r="F976">
            <v>0</v>
          </cell>
          <cell r="J976">
            <v>0</v>
          </cell>
          <cell r="L976">
            <v>0</v>
          </cell>
          <cell r="M976">
            <v>0</v>
          </cell>
          <cell r="N976">
            <v>0</v>
          </cell>
          <cell r="O976">
            <v>0</v>
          </cell>
          <cell r="S976">
            <v>0</v>
          </cell>
          <cell r="T976">
            <v>0</v>
          </cell>
        </row>
        <row r="977">
          <cell r="A977">
            <v>0</v>
          </cell>
          <cell r="B977">
            <v>1973</v>
          </cell>
          <cell r="D977">
            <v>0</v>
          </cell>
          <cell r="F977">
            <v>0</v>
          </cell>
          <cell r="J977">
            <v>0</v>
          </cell>
          <cell r="L977">
            <v>0</v>
          </cell>
          <cell r="M977">
            <v>0</v>
          </cell>
          <cell r="N977">
            <v>0</v>
          </cell>
          <cell r="O977">
            <v>0</v>
          </cell>
          <cell r="S977">
            <v>0</v>
          </cell>
          <cell r="T977">
            <v>0</v>
          </cell>
        </row>
        <row r="978">
          <cell r="A978">
            <v>0</v>
          </cell>
          <cell r="B978">
            <v>1974</v>
          </cell>
          <cell r="D978">
            <v>0</v>
          </cell>
          <cell r="F978">
            <v>0</v>
          </cell>
          <cell r="J978">
            <v>0</v>
          </cell>
          <cell r="L978">
            <v>0</v>
          </cell>
          <cell r="M978">
            <v>0</v>
          </cell>
          <cell r="N978">
            <v>0</v>
          </cell>
          <cell r="O978">
            <v>0</v>
          </cell>
          <cell r="S978">
            <v>0</v>
          </cell>
          <cell r="T978">
            <v>0</v>
          </cell>
        </row>
        <row r="979">
          <cell r="A979">
            <v>0</v>
          </cell>
          <cell r="B979">
            <v>1975</v>
          </cell>
          <cell r="D979">
            <v>0</v>
          </cell>
          <cell r="F979">
            <v>0</v>
          </cell>
          <cell r="J979">
            <v>0</v>
          </cell>
          <cell r="L979">
            <v>0</v>
          </cell>
          <cell r="M979">
            <v>0</v>
          </cell>
          <cell r="N979">
            <v>0</v>
          </cell>
          <cell r="O979">
            <v>0</v>
          </cell>
          <cell r="S979">
            <v>0</v>
          </cell>
          <cell r="T979">
            <v>0</v>
          </cell>
        </row>
        <row r="980">
          <cell r="A980">
            <v>0</v>
          </cell>
          <cell r="B980">
            <v>1976</v>
          </cell>
          <cell r="D980">
            <v>0</v>
          </cell>
          <cell r="F980">
            <v>0</v>
          </cell>
          <cell r="J980">
            <v>0</v>
          </cell>
          <cell r="L980">
            <v>0</v>
          </cell>
          <cell r="M980">
            <v>0</v>
          </cell>
          <cell r="N980">
            <v>0</v>
          </cell>
          <cell r="O980">
            <v>0</v>
          </cell>
          <cell r="S980">
            <v>0</v>
          </cell>
          <cell r="T980">
            <v>0</v>
          </cell>
        </row>
        <row r="981">
          <cell r="A981">
            <v>0</v>
          </cell>
          <cell r="B981">
            <v>1977</v>
          </cell>
          <cell r="D981">
            <v>0</v>
          </cell>
          <cell r="F981">
            <v>0</v>
          </cell>
          <cell r="J981">
            <v>0</v>
          </cell>
          <cell r="L981">
            <v>0</v>
          </cell>
          <cell r="M981">
            <v>0</v>
          </cell>
          <cell r="N981">
            <v>0</v>
          </cell>
          <cell r="O981">
            <v>0</v>
          </cell>
          <cell r="S981">
            <v>0</v>
          </cell>
          <cell r="T981">
            <v>0</v>
          </cell>
        </row>
        <row r="982">
          <cell r="A982">
            <v>0</v>
          </cell>
          <cell r="B982">
            <v>1978</v>
          </cell>
          <cell r="D982">
            <v>0</v>
          </cell>
          <cell r="F982">
            <v>0</v>
          </cell>
          <cell r="J982">
            <v>0</v>
          </cell>
          <cell r="L982">
            <v>0</v>
          </cell>
          <cell r="M982">
            <v>0</v>
          </cell>
          <cell r="N982">
            <v>0</v>
          </cell>
          <cell r="O982">
            <v>0</v>
          </cell>
          <cell r="S982">
            <v>0</v>
          </cell>
          <cell r="T982">
            <v>0</v>
          </cell>
        </row>
        <row r="983">
          <cell r="A983">
            <v>0</v>
          </cell>
          <cell r="B983">
            <v>1979</v>
          </cell>
          <cell r="D983">
            <v>0</v>
          </cell>
          <cell r="F983">
            <v>0</v>
          </cell>
          <cell r="J983">
            <v>0</v>
          </cell>
          <cell r="L983">
            <v>0</v>
          </cell>
          <cell r="M983">
            <v>0</v>
          </cell>
          <cell r="N983">
            <v>0</v>
          </cell>
          <cell r="O983">
            <v>0</v>
          </cell>
          <cell r="S983">
            <v>0</v>
          </cell>
          <cell r="T983">
            <v>0</v>
          </cell>
        </row>
        <row r="984">
          <cell r="A984">
            <v>0</v>
          </cell>
          <cell r="B984">
            <v>1980</v>
          </cell>
          <cell r="D984">
            <v>0</v>
          </cell>
          <cell r="F984">
            <v>0</v>
          </cell>
          <cell r="J984">
            <v>0</v>
          </cell>
          <cell r="L984">
            <v>0</v>
          </cell>
          <cell r="M984">
            <v>0</v>
          </cell>
          <cell r="N984">
            <v>0</v>
          </cell>
          <cell r="O984">
            <v>0</v>
          </cell>
          <cell r="S984">
            <v>0</v>
          </cell>
          <cell r="T984">
            <v>0</v>
          </cell>
        </row>
        <row r="985">
          <cell r="A985">
            <v>0</v>
          </cell>
          <cell r="B985">
            <v>1981</v>
          </cell>
          <cell r="D985">
            <v>0</v>
          </cell>
          <cell r="F985">
            <v>0</v>
          </cell>
          <cell r="J985">
            <v>0</v>
          </cell>
          <cell r="L985">
            <v>0</v>
          </cell>
          <cell r="M985">
            <v>0</v>
          </cell>
          <cell r="N985">
            <v>0</v>
          </cell>
          <cell r="O985">
            <v>0</v>
          </cell>
          <cell r="S985">
            <v>0</v>
          </cell>
          <cell r="T985">
            <v>0</v>
          </cell>
        </row>
        <row r="986">
          <cell r="A986">
            <v>0</v>
          </cell>
          <cell r="B986">
            <v>1982</v>
          </cell>
          <cell r="D986">
            <v>0</v>
          </cell>
          <cell r="F986">
            <v>0</v>
          </cell>
          <cell r="J986">
            <v>0</v>
          </cell>
          <cell r="L986">
            <v>0</v>
          </cell>
          <cell r="M986">
            <v>0</v>
          </cell>
          <cell r="N986">
            <v>0</v>
          </cell>
          <cell r="O986">
            <v>0</v>
          </cell>
          <cell r="S986">
            <v>0</v>
          </cell>
          <cell r="T986">
            <v>0</v>
          </cell>
        </row>
        <row r="987">
          <cell r="A987">
            <v>0</v>
          </cell>
          <cell r="B987">
            <v>1983</v>
          </cell>
          <cell r="D987">
            <v>0</v>
          </cell>
          <cell r="F987">
            <v>0</v>
          </cell>
          <cell r="J987">
            <v>0</v>
          </cell>
          <cell r="L987">
            <v>0</v>
          </cell>
          <cell r="M987">
            <v>0</v>
          </cell>
          <cell r="N987">
            <v>0</v>
          </cell>
          <cell r="O987">
            <v>0</v>
          </cell>
          <cell r="S987">
            <v>0</v>
          </cell>
          <cell r="T987">
            <v>0</v>
          </cell>
        </row>
        <row r="988">
          <cell r="A988">
            <v>0</v>
          </cell>
          <cell r="B988">
            <v>1984</v>
          </cell>
          <cell r="D988">
            <v>0</v>
          </cell>
          <cell r="F988">
            <v>0</v>
          </cell>
          <cell r="J988">
            <v>0</v>
          </cell>
          <cell r="L988">
            <v>0</v>
          </cell>
          <cell r="M988">
            <v>0</v>
          </cell>
          <cell r="N988">
            <v>0</v>
          </cell>
          <cell r="O988">
            <v>0</v>
          </cell>
          <cell r="S988">
            <v>0</v>
          </cell>
          <cell r="T988">
            <v>0</v>
          </cell>
        </row>
        <row r="989">
          <cell r="A989">
            <v>0</v>
          </cell>
          <cell r="B989">
            <v>1985</v>
          </cell>
          <cell r="D989">
            <v>0</v>
          </cell>
          <cell r="F989">
            <v>0</v>
          </cell>
          <cell r="J989">
            <v>0</v>
          </cell>
          <cell r="L989">
            <v>0</v>
          </cell>
          <cell r="M989">
            <v>0</v>
          </cell>
          <cell r="N989">
            <v>0</v>
          </cell>
          <cell r="O989">
            <v>0</v>
          </cell>
          <cell r="S989">
            <v>0</v>
          </cell>
          <cell r="T989">
            <v>0</v>
          </cell>
        </row>
        <row r="990">
          <cell r="A990">
            <v>0</v>
          </cell>
          <cell r="B990">
            <v>1986</v>
          </cell>
          <cell r="D990">
            <v>0</v>
          </cell>
          <cell r="F990">
            <v>0</v>
          </cell>
          <cell r="J990">
            <v>0</v>
          </cell>
          <cell r="L990">
            <v>0</v>
          </cell>
          <cell r="M990">
            <v>0</v>
          </cell>
          <cell r="N990">
            <v>0</v>
          </cell>
          <cell r="O990">
            <v>0</v>
          </cell>
          <cell r="S990">
            <v>0</v>
          </cell>
          <cell r="T990">
            <v>0</v>
          </cell>
        </row>
        <row r="991">
          <cell r="A991">
            <v>0</v>
          </cell>
          <cell r="B991">
            <v>1987</v>
          </cell>
          <cell r="D991">
            <v>0</v>
          </cell>
          <cell r="F991">
            <v>0</v>
          </cell>
          <cell r="J991">
            <v>0</v>
          </cell>
          <cell r="L991">
            <v>0</v>
          </cell>
          <cell r="M991">
            <v>0</v>
          </cell>
          <cell r="N991">
            <v>0</v>
          </cell>
          <cell r="O991">
            <v>0</v>
          </cell>
          <cell r="S991">
            <v>0</v>
          </cell>
          <cell r="T991">
            <v>0</v>
          </cell>
        </row>
        <row r="992">
          <cell r="A992">
            <v>0</v>
          </cell>
          <cell r="B992">
            <v>1988</v>
          </cell>
          <cell r="D992">
            <v>0</v>
          </cell>
          <cell r="F992">
            <v>0</v>
          </cell>
          <cell r="J992">
            <v>0</v>
          </cell>
          <cell r="L992">
            <v>0</v>
          </cell>
          <cell r="M992">
            <v>0</v>
          </cell>
          <cell r="N992">
            <v>0</v>
          </cell>
          <cell r="O992">
            <v>0</v>
          </cell>
          <cell r="S992">
            <v>0</v>
          </cell>
          <cell r="T992">
            <v>0</v>
          </cell>
        </row>
        <row r="993">
          <cell r="A993">
            <v>0</v>
          </cell>
          <cell r="B993">
            <v>1989</v>
          </cell>
          <cell r="D993">
            <v>0</v>
          </cell>
          <cell r="F993">
            <v>0</v>
          </cell>
          <cell r="J993">
            <v>0</v>
          </cell>
          <cell r="L993">
            <v>0</v>
          </cell>
          <cell r="M993">
            <v>0</v>
          </cell>
          <cell r="N993">
            <v>0</v>
          </cell>
          <cell r="O993">
            <v>0</v>
          </cell>
          <cell r="S993">
            <v>0</v>
          </cell>
          <cell r="T993">
            <v>0</v>
          </cell>
        </row>
        <row r="994">
          <cell r="A994">
            <v>0</v>
          </cell>
          <cell r="B994">
            <v>1990</v>
          </cell>
          <cell r="D994">
            <v>0</v>
          </cell>
          <cell r="F994">
            <v>0</v>
          </cell>
          <cell r="J994">
            <v>0</v>
          </cell>
          <cell r="L994">
            <v>0</v>
          </cell>
          <cell r="M994">
            <v>0</v>
          </cell>
          <cell r="N994">
            <v>0</v>
          </cell>
          <cell r="O994">
            <v>0</v>
          </cell>
          <cell r="S994">
            <v>0</v>
          </cell>
          <cell r="T994">
            <v>0</v>
          </cell>
        </row>
        <row r="995">
          <cell r="A995">
            <v>0</v>
          </cell>
          <cell r="B995">
            <v>1991</v>
          </cell>
          <cell r="D995">
            <v>0</v>
          </cell>
          <cell r="F995">
            <v>0</v>
          </cell>
          <cell r="J995">
            <v>0</v>
          </cell>
          <cell r="L995">
            <v>0</v>
          </cell>
          <cell r="M995">
            <v>0</v>
          </cell>
          <cell r="N995">
            <v>0</v>
          </cell>
          <cell r="O995">
            <v>0</v>
          </cell>
          <cell r="S995">
            <v>0</v>
          </cell>
          <cell r="T995">
            <v>0</v>
          </cell>
        </row>
        <row r="996">
          <cell r="A996">
            <v>0</v>
          </cell>
          <cell r="B996">
            <v>1992</v>
          </cell>
          <cell r="D996">
            <v>0</v>
          </cell>
          <cell r="F996">
            <v>0</v>
          </cell>
          <cell r="J996">
            <v>0</v>
          </cell>
          <cell r="L996">
            <v>0</v>
          </cell>
          <cell r="M996">
            <v>0</v>
          </cell>
          <cell r="N996">
            <v>0</v>
          </cell>
          <cell r="O996">
            <v>0</v>
          </cell>
          <cell r="S996">
            <v>0</v>
          </cell>
          <cell r="T996">
            <v>0</v>
          </cell>
        </row>
        <row r="997">
          <cell r="A997">
            <v>0</v>
          </cell>
          <cell r="B997">
            <v>1993</v>
          </cell>
          <cell r="D997">
            <v>0</v>
          </cell>
          <cell r="F997">
            <v>0</v>
          </cell>
          <cell r="J997">
            <v>0</v>
          </cell>
          <cell r="L997">
            <v>0</v>
          </cell>
          <cell r="M997">
            <v>0</v>
          </cell>
          <cell r="N997">
            <v>0</v>
          </cell>
          <cell r="O997">
            <v>0</v>
          </cell>
          <cell r="S997">
            <v>0</v>
          </cell>
          <cell r="T997">
            <v>0</v>
          </cell>
        </row>
        <row r="998">
          <cell r="A998">
            <v>0</v>
          </cell>
          <cell r="B998">
            <v>1994</v>
          </cell>
          <cell r="D998">
            <v>0</v>
          </cell>
          <cell r="F998">
            <v>0</v>
          </cell>
          <cell r="J998">
            <v>0</v>
          </cell>
          <cell r="L998">
            <v>0</v>
          </cell>
          <cell r="M998">
            <v>0</v>
          </cell>
          <cell r="N998">
            <v>0</v>
          </cell>
          <cell r="O998">
            <v>0</v>
          </cell>
          <cell r="S998">
            <v>0</v>
          </cell>
          <cell r="T998">
            <v>0</v>
          </cell>
        </row>
        <row r="999">
          <cell r="A999">
            <v>0</v>
          </cell>
          <cell r="B999">
            <v>1995</v>
          </cell>
          <cell r="D999">
            <v>0</v>
          </cell>
          <cell r="F999">
            <v>0</v>
          </cell>
          <cell r="J999">
            <v>0</v>
          </cell>
          <cell r="L999">
            <v>0</v>
          </cell>
          <cell r="M999">
            <v>0</v>
          </cell>
          <cell r="N999">
            <v>0</v>
          </cell>
          <cell r="O999">
            <v>0</v>
          </cell>
          <cell r="S999">
            <v>0</v>
          </cell>
          <cell r="T999">
            <v>0</v>
          </cell>
        </row>
        <row r="1000">
          <cell r="A1000">
            <v>0</v>
          </cell>
          <cell r="B1000">
            <v>1996</v>
          </cell>
          <cell r="D1000">
            <v>0</v>
          </cell>
          <cell r="F1000">
            <v>0</v>
          </cell>
          <cell r="J1000">
            <v>0</v>
          </cell>
          <cell r="L1000">
            <v>0</v>
          </cell>
          <cell r="M1000">
            <v>0</v>
          </cell>
          <cell r="N1000">
            <v>0</v>
          </cell>
          <cell r="O1000">
            <v>0</v>
          </cell>
          <cell r="S1000">
            <v>0</v>
          </cell>
          <cell r="T1000">
            <v>0</v>
          </cell>
        </row>
      </sheetData>
      <sheetData sheetId="5">
        <row r="1">
          <cell r="A1" t="str">
            <v>Brokerage</v>
          </cell>
          <cell r="B1" t="str">
            <v>Sales ID</v>
          </cell>
          <cell r="D1" t="str">
            <v>Puchase ID</v>
          </cell>
          <cell r="E1" t="str">
            <v>Symbols</v>
          </cell>
          <cell r="I1" t="str">
            <v>Quantity Available for Sale</v>
          </cell>
          <cell r="J1" t="str">
            <v>Placement Trade Date</v>
          </cell>
          <cell r="K1" t="str">
            <v>Release Trade Date</v>
          </cell>
          <cell r="L1" t="str">
            <v>Release Settlement Date</v>
          </cell>
          <cell r="M1" t="str">
            <v>Quantity</v>
          </cell>
          <cell r="N1" t="str">
            <v>Rate</v>
          </cell>
          <cell r="O1" t="str">
            <v>Days</v>
          </cell>
          <cell r="P1" t="str">
            <v>CFS Rate</v>
          </cell>
          <cell r="Q1" t="str">
            <v>CFS Rate Per Day</v>
          </cell>
          <cell r="R1" t="str">
            <v>Broker</v>
          </cell>
          <cell r="S1" t="str">
            <v>Brokers Per Day Rate       @ 15%</v>
          </cell>
          <cell r="U1" t="str">
            <v>Sale Proceed</v>
          </cell>
          <cell r="V1" t="str">
            <v>Placement Cost</v>
          </cell>
          <cell r="W1" t="str">
            <v>Brokerage</v>
          </cell>
          <cell r="X1" t="str">
            <v>Total cost</v>
          </cell>
          <cell r="Y1" t="str">
            <v>Gross Income</v>
          </cell>
          <cell r="Z1" t="str">
            <v>Realised Income</v>
          </cell>
        </row>
        <row r="3">
          <cell r="A3">
            <v>0</v>
          </cell>
          <cell r="B3">
            <v>0</v>
          </cell>
          <cell r="C3">
            <v>1001</v>
          </cell>
          <cell r="E3">
            <v>0</v>
          </cell>
          <cell r="F3">
            <v>0</v>
          </cell>
          <cell r="G3">
            <v>0</v>
          </cell>
          <cell r="H3">
            <v>0</v>
          </cell>
          <cell r="I3">
            <v>0</v>
          </cell>
          <cell r="J3">
            <v>0</v>
          </cell>
          <cell r="L3">
            <v>0</v>
          </cell>
          <cell r="N3">
            <v>0</v>
          </cell>
          <cell r="O3">
            <v>0</v>
          </cell>
          <cell r="P3">
            <v>0</v>
          </cell>
          <cell r="Q3">
            <v>0</v>
          </cell>
          <cell r="R3">
            <v>0</v>
          </cell>
          <cell r="S3">
            <v>0</v>
          </cell>
          <cell r="U3">
            <v>0</v>
          </cell>
          <cell r="V3">
            <v>0</v>
          </cell>
          <cell r="W3">
            <v>0</v>
          </cell>
          <cell r="X3">
            <v>0</v>
          </cell>
          <cell r="Y3">
            <v>0</v>
          </cell>
          <cell r="Z3">
            <v>0</v>
          </cell>
        </row>
        <row r="4">
          <cell r="A4">
            <v>0</v>
          </cell>
          <cell r="B4">
            <v>0</v>
          </cell>
          <cell r="C4">
            <v>1002</v>
          </cell>
          <cell r="E4">
            <v>0</v>
          </cell>
          <cell r="F4">
            <v>0</v>
          </cell>
          <cell r="G4">
            <v>0</v>
          </cell>
          <cell r="H4">
            <v>0</v>
          </cell>
          <cell r="I4">
            <v>0</v>
          </cell>
          <cell r="J4">
            <v>0</v>
          </cell>
          <cell r="L4">
            <v>0</v>
          </cell>
          <cell r="N4">
            <v>0</v>
          </cell>
          <cell r="O4">
            <v>0</v>
          </cell>
          <cell r="P4">
            <v>0</v>
          </cell>
          <cell r="Q4">
            <v>0</v>
          </cell>
          <cell r="R4">
            <v>0</v>
          </cell>
          <cell r="S4">
            <v>0</v>
          </cell>
          <cell r="U4">
            <v>0</v>
          </cell>
          <cell r="V4">
            <v>0</v>
          </cell>
          <cell r="W4">
            <v>0</v>
          </cell>
          <cell r="X4">
            <v>0</v>
          </cell>
          <cell r="Y4">
            <v>0</v>
          </cell>
          <cell r="Z4">
            <v>0</v>
          </cell>
        </row>
        <row r="5">
          <cell r="A5">
            <v>0</v>
          </cell>
          <cell r="B5">
            <v>0</v>
          </cell>
          <cell r="C5">
            <v>1003</v>
          </cell>
          <cell r="E5">
            <v>0</v>
          </cell>
          <cell r="F5">
            <v>0</v>
          </cell>
          <cell r="G5">
            <v>0</v>
          </cell>
          <cell r="H5">
            <v>0</v>
          </cell>
          <cell r="I5">
            <v>0</v>
          </cell>
          <cell r="J5">
            <v>0</v>
          </cell>
          <cell r="L5">
            <v>0</v>
          </cell>
          <cell r="N5">
            <v>0</v>
          </cell>
          <cell r="O5">
            <v>0</v>
          </cell>
          <cell r="P5">
            <v>0</v>
          </cell>
          <cell r="Q5">
            <v>0</v>
          </cell>
          <cell r="R5">
            <v>0</v>
          </cell>
          <cell r="S5">
            <v>0</v>
          </cell>
          <cell r="U5">
            <v>0</v>
          </cell>
          <cell r="V5">
            <v>0</v>
          </cell>
          <cell r="W5">
            <v>0</v>
          </cell>
          <cell r="X5">
            <v>0</v>
          </cell>
          <cell r="Y5">
            <v>0</v>
          </cell>
          <cell r="Z5">
            <v>0</v>
          </cell>
        </row>
        <row r="6">
          <cell r="A6">
            <v>0</v>
          </cell>
          <cell r="B6">
            <v>0</v>
          </cell>
          <cell r="C6">
            <v>1004</v>
          </cell>
          <cell r="E6">
            <v>0</v>
          </cell>
          <cell r="F6">
            <v>0</v>
          </cell>
          <cell r="G6">
            <v>0</v>
          </cell>
          <cell r="H6">
            <v>0</v>
          </cell>
          <cell r="I6">
            <v>0</v>
          </cell>
          <cell r="J6">
            <v>0</v>
          </cell>
          <cell r="L6">
            <v>0</v>
          </cell>
          <cell r="N6">
            <v>0</v>
          </cell>
          <cell r="O6">
            <v>0</v>
          </cell>
          <cell r="P6">
            <v>0</v>
          </cell>
          <cell r="Q6">
            <v>0</v>
          </cell>
          <cell r="R6">
            <v>0</v>
          </cell>
          <cell r="S6">
            <v>0</v>
          </cell>
          <cell r="U6">
            <v>0</v>
          </cell>
          <cell r="V6">
            <v>0</v>
          </cell>
          <cell r="W6">
            <v>0</v>
          </cell>
          <cell r="X6">
            <v>0</v>
          </cell>
          <cell r="Y6">
            <v>0</v>
          </cell>
          <cell r="Z6">
            <v>0</v>
          </cell>
        </row>
        <row r="7">
          <cell r="A7">
            <v>0</v>
          </cell>
          <cell r="B7">
            <v>0</v>
          </cell>
          <cell r="C7">
            <v>1005</v>
          </cell>
          <cell r="E7">
            <v>0</v>
          </cell>
          <cell r="F7">
            <v>0</v>
          </cell>
          <cell r="G7">
            <v>0</v>
          </cell>
          <cell r="H7">
            <v>0</v>
          </cell>
          <cell r="I7">
            <v>0</v>
          </cell>
          <cell r="J7">
            <v>0</v>
          </cell>
          <cell r="L7">
            <v>0</v>
          </cell>
          <cell r="N7">
            <v>0</v>
          </cell>
          <cell r="O7">
            <v>0</v>
          </cell>
          <cell r="P7">
            <v>0</v>
          </cell>
          <cell r="Q7">
            <v>0</v>
          </cell>
          <cell r="R7">
            <v>0</v>
          </cell>
          <cell r="S7">
            <v>0</v>
          </cell>
          <cell r="U7">
            <v>0</v>
          </cell>
          <cell r="V7">
            <v>0</v>
          </cell>
          <cell r="W7">
            <v>0</v>
          </cell>
          <cell r="X7">
            <v>0</v>
          </cell>
          <cell r="Y7">
            <v>0</v>
          </cell>
          <cell r="Z7">
            <v>0</v>
          </cell>
        </row>
        <row r="8">
          <cell r="A8">
            <v>0</v>
          </cell>
          <cell r="B8">
            <v>0</v>
          </cell>
          <cell r="C8">
            <v>1006</v>
          </cell>
          <cell r="E8">
            <v>0</v>
          </cell>
          <cell r="F8">
            <v>0</v>
          </cell>
          <cell r="G8">
            <v>0</v>
          </cell>
          <cell r="H8">
            <v>0</v>
          </cell>
          <cell r="I8">
            <v>0</v>
          </cell>
          <cell r="J8">
            <v>0</v>
          </cell>
          <cell r="L8">
            <v>0</v>
          </cell>
          <cell r="N8">
            <v>0</v>
          </cell>
          <cell r="O8">
            <v>0</v>
          </cell>
          <cell r="P8">
            <v>0</v>
          </cell>
          <cell r="Q8">
            <v>0</v>
          </cell>
          <cell r="R8">
            <v>0</v>
          </cell>
          <cell r="S8">
            <v>0</v>
          </cell>
          <cell r="U8">
            <v>0</v>
          </cell>
          <cell r="V8">
            <v>0</v>
          </cell>
          <cell r="W8">
            <v>0</v>
          </cell>
          <cell r="X8">
            <v>0</v>
          </cell>
          <cell r="Y8">
            <v>0</v>
          </cell>
          <cell r="Z8">
            <v>0</v>
          </cell>
        </row>
        <row r="9">
          <cell r="A9">
            <v>0</v>
          </cell>
          <cell r="B9">
            <v>0</v>
          </cell>
          <cell r="C9">
            <v>1007</v>
          </cell>
          <cell r="E9">
            <v>0</v>
          </cell>
          <cell r="F9">
            <v>0</v>
          </cell>
          <cell r="G9">
            <v>0</v>
          </cell>
          <cell r="H9">
            <v>0</v>
          </cell>
          <cell r="I9">
            <v>0</v>
          </cell>
          <cell r="J9">
            <v>0</v>
          </cell>
          <cell r="L9">
            <v>0</v>
          </cell>
          <cell r="N9">
            <v>0</v>
          </cell>
          <cell r="O9">
            <v>0</v>
          </cell>
          <cell r="P9">
            <v>0</v>
          </cell>
          <cell r="Q9">
            <v>0</v>
          </cell>
          <cell r="R9">
            <v>0</v>
          </cell>
          <cell r="S9">
            <v>0</v>
          </cell>
          <cell r="U9">
            <v>0</v>
          </cell>
          <cell r="V9">
            <v>0</v>
          </cell>
          <cell r="W9">
            <v>0</v>
          </cell>
          <cell r="X9">
            <v>0</v>
          </cell>
          <cell r="Y9">
            <v>0</v>
          </cell>
          <cell r="Z9">
            <v>0</v>
          </cell>
        </row>
        <row r="10">
          <cell r="A10">
            <v>0</v>
          </cell>
          <cell r="B10">
            <v>0</v>
          </cell>
          <cell r="C10">
            <v>1008</v>
          </cell>
          <cell r="E10">
            <v>0</v>
          </cell>
          <cell r="F10">
            <v>0</v>
          </cell>
          <cell r="G10">
            <v>0</v>
          </cell>
          <cell r="H10">
            <v>0</v>
          </cell>
          <cell r="I10">
            <v>0</v>
          </cell>
          <cell r="J10">
            <v>0</v>
          </cell>
          <cell r="L10">
            <v>0</v>
          </cell>
          <cell r="N10">
            <v>0</v>
          </cell>
          <cell r="O10">
            <v>0</v>
          </cell>
          <cell r="P10">
            <v>0</v>
          </cell>
          <cell r="Q10">
            <v>0</v>
          </cell>
          <cell r="R10">
            <v>0</v>
          </cell>
          <cell r="S10">
            <v>0</v>
          </cell>
          <cell r="U10">
            <v>0</v>
          </cell>
          <cell r="V10">
            <v>0</v>
          </cell>
          <cell r="W10">
            <v>0</v>
          </cell>
          <cell r="X10">
            <v>0</v>
          </cell>
          <cell r="Y10">
            <v>0</v>
          </cell>
          <cell r="Z10">
            <v>0</v>
          </cell>
        </row>
        <row r="11">
          <cell r="A11">
            <v>0</v>
          </cell>
          <cell r="B11">
            <v>0</v>
          </cell>
          <cell r="C11">
            <v>1009</v>
          </cell>
          <cell r="E11">
            <v>0</v>
          </cell>
          <cell r="F11">
            <v>0</v>
          </cell>
          <cell r="G11">
            <v>0</v>
          </cell>
          <cell r="H11">
            <v>0</v>
          </cell>
          <cell r="I11">
            <v>0</v>
          </cell>
          <cell r="J11">
            <v>0</v>
          </cell>
          <cell r="L11">
            <v>0</v>
          </cell>
          <cell r="N11">
            <v>0</v>
          </cell>
          <cell r="O11">
            <v>0</v>
          </cell>
          <cell r="P11">
            <v>0</v>
          </cell>
          <cell r="Q11">
            <v>0</v>
          </cell>
          <cell r="R11">
            <v>0</v>
          </cell>
          <cell r="S11">
            <v>0</v>
          </cell>
          <cell r="U11">
            <v>0</v>
          </cell>
          <cell r="V11">
            <v>0</v>
          </cell>
          <cell r="W11">
            <v>0</v>
          </cell>
          <cell r="X11">
            <v>0</v>
          </cell>
          <cell r="Y11">
            <v>0</v>
          </cell>
          <cell r="Z11">
            <v>0</v>
          </cell>
        </row>
        <row r="12">
          <cell r="A12">
            <v>0</v>
          </cell>
          <cell r="B12">
            <v>0</v>
          </cell>
          <cell r="C12">
            <v>1010</v>
          </cell>
          <cell r="E12">
            <v>0</v>
          </cell>
          <cell r="F12">
            <v>0</v>
          </cell>
          <cell r="G12">
            <v>0</v>
          </cell>
          <cell r="H12">
            <v>0</v>
          </cell>
          <cell r="I12">
            <v>0</v>
          </cell>
          <cell r="J12">
            <v>0</v>
          </cell>
          <cell r="L12">
            <v>0</v>
          </cell>
          <cell r="N12">
            <v>0</v>
          </cell>
          <cell r="O12">
            <v>0</v>
          </cell>
          <cell r="P12">
            <v>0</v>
          </cell>
          <cell r="Q12">
            <v>0</v>
          </cell>
          <cell r="R12">
            <v>0</v>
          </cell>
          <cell r="S12">
            <v>0</v>
          </cell>
          <cell r="U12">
            <v>0</v>
          </cell>
          <cell r="V12">
            <v>0</v>
          </cell>
          <cell r="W12">
            <v>0</v>
          </cell>
          <cell r="X12">
            <v>0</v>
          </cell>
          <cell r="Y12">
            <v>0</v>
          </cell>
          <cell r="Z12">
            <v>0</v>
          </cell>
        </row>
        <row r="13">
          <cell r="A13">
            <v>0</v>
          </cell>
          <cell r="B13">
            <v>0</v>
          </cell>
          <cell r="C13">
            <v>1011</v>
          </cell>
          <cell r="E13">
            <v>0</v>
          </cell>
          <cell r="F13">
            <v>0</v>
          </cell>
          <cell r="G13">
            <v>0</v>
          </cell>
          <cell r="H13">
            <v>0</v>
          </cell>
          <cell r="I13">
            <v>0</v>
          </cell>
          <cell r="J13">
            <v>0</v>
          </cell>
          <cell r="L13">
            <v>0</v>
          </cell>
          <cell r="N13">
            <v>0</v>
          </cell>
          <cell r="O13">
            <v>0</v>
          </cell>
          <cell r="P13">
            <v>0</v>
          </cell>
          <cell r="Q13">
            <v>0</v>
          </cell>
          <cell r="R13">
            <v>0</v>
          </cell>
          <cell r="S13">
            <v>0</v>
          </cell>
          <cell r="U13">
            <v>0</v>
          </cell>
          <cell r="V13">
            <v>0</v>
          </cell>
          <cell r="W13">
            <v>0</v>
          </cell>
          <cell r="X13">
            <v>0</v>
          </cell>
          <cell r="Y13">
            <v>0</v>
          </cell>
          <cell r="Z13">
            <v>0</v>
          </cell>
        </row>
        <row r="14">
          <cell r="A14">
            <v>0</v>
          </cell>
          <cell r="B14">
            <v>0</v>
          </cell>
          <cell r="C14">
            <v>1012</v>
          </cell>
          <cell r="E14">
            <v>0</v>
          </cell>
          <cell r="F14">
            <v>0</v>
          </cell>
          <cell r="G14">
            <v>0</v>
          </cell>
          <cell r="H14">
            <v>0</v>
          </cell>
          <cell r="I14">
            <v>0</v>
          </cell>
          <cell r="J14">
            <v>0</v>
          </cell>
          <cell r="L14">
            <v>0</v>
          </cell>
          <cell r="N14">
            <v>0</v>
          </cell>
          <cell r="O14">
            <v>0</v>
          </cell>
          <cell r="P14">
            <v>0</v>
          </cell>
          <cell r="Q14">
            <v>0</v>
          </cell>
          <cell r="R14">
            <v>0</v>
          </cell>
          <cell r="S14">
            <v>0</v>
          </cell>
          <cell r="U14">
            <v>0</v>
          </cell>
          <cell r="V14">
            <v>0</v>
          </cell>
          <cell r="W14">
            <v>0</v>
          </cell>
          <cell r="X14">
            <v>0</v>
          </cell>
          <cell r="Y14">
            <v>0</v>
          </cell>
          <cell r="Z14">
            <v>0</v>
          </cell>
        </row>
        <row r="15">
          <cell r="A15">
            <v>0</v>
          </cell>
          <cell r="B15">
            <v>0</v>
          </cell>
          <cell r="C15">
            <v>1013</v>
          </cell>
          <cell r="E15">
            <v>0</v>
          </cell>
          <cell r="F15">
            <v>0</v>
          </cell>
          <cell r="G15">
            <v>0</v>
          </cell>
          <cell r="H15">
            <v>0</v>
          </cell>
          <cell r="I15">
            <v>0</v>
          </cell>
          <cell r="J15">
            <v>0</v>
          </cell>
          <cell r="L15">
            <v>0</v>
          </cell>
          <cell r="N15">
            <v>0</v>
          </cell>
          <cell r="O15">
            <v>0</v>
          </cell>
          <cell r="P15">
            <v>0</v>
          </cell>
          <cell r="Q15">
            <v>0</v>
          </cell>
          <cell r="R15">
            <v>0</v>
          </cell>
          <cell r="S15">
            <v>0</v>
          </cell>
          <cell r="U15">
            <v>0</v>
          </cell>
          <cell r="V15">
            <v>0</v>
          </cell>
          <cell r="W15">
            <v>0</v>
          </cell>
          <cell r="X15">
            <v>0</v>
          </cell>
          <cell r="Y15">
            <v>0</v>
          </cell>
          <cell r="Z15">
            <v>0</v>
          </cell>
        </row>
        <row r="16">
          <cell r="A16">
            <v>0</v>
          </cell>
          <cell r="B16">
            <v>0</v>
          </cell>
          <cell r="C16">
            <v>1014</v>
          </cell>
          <cell r="E16">
            <v>0</v>
          </cell>
          <cell r="F16">
            <v>0</v>
          </cell>
          <cell r="G16">
            <v>0</v>
          </cell>
          <cell r="H16">
            <v>0</v>
          </cell>
          <cell r="I16">
            <v>0</v>
          </cell>
          <cell r="J16">
            <v>0</v>
          </cell>
          <cell r="L16">
            <v>0</v>
          </cell>
          <cell r="N16">
            <v>0</v>
          </cell>
          <cell r="O16">
            <v>0</v>
          </cell>
          <cell r="P16">
            <v>0</v>
          </cell>
          <cell r="Q16">
            <v>0</v>
          </cell>
          <cell r="R16">
            <v>0</v>
          </cell>
          <cell r="S16">
            <v>0</v>
          </cell>
          <cell r="U16">
            <v>0</v>
          </cell>
          <cell r="V16">
            <v>0</v>
          </cell>
          <cell r="W16">
            <v>0</v>
          </cell>
          <cell r="X16">
            <v>0</v>
          </cell>
          <cell r="Y16">
            <v>0</v>
          </cell>
          <cell r="Z16">
            <v>0</v>
          </cell>
        </row>
        <row r="17">
          <cell r="A17">
            <v>0</v>
          </cell>
          <cell r="B17">
            <v>0</v>
          </cell>
          <cell r="C17">
            <v>1015</v>
          </cell>
          <cell r="E17">
            <v>0</v>
          </cell>
          <cell r="F17">
            <v>0</v>
          </cell>
          <cell r="G17">
            <v>0</v>
          </cell>
          <cell r="H17">
            <v>0</v>
          </cell>
          <cell r="I17">
            <v>0</v>
          </cell>
          <cell r="J17">
            <v>0</v>
          </cell>
          <cell r="L17">
            <v>0</v>
          </cell>
          <cell r="N17">
            <v>0</v>
          </cell>
          <cell r="O17">
            <v>0</v>
          </cell>
          <cell r="P17">
            <v>0</v>
          </cell>
          <cell r="Q17">
            <v>0</v>
          </cell>
          <cell r="R17">
            <v>0</v>
          </cell>
          <cell r="S17">
            <v>0</v>
          </cell>
          <cell r="U17">
            <v>0</v>
          </cell>
          <cell r="V17">
            <v>0</v>
          </cell>
          <cell r="W17">
            <v>0</v>
          </cell>
          <cell r="X17">
            <v>0</v>
          </cell>
          <cell r="Y17">
            <v>0</v>
          </cell>
          <cell r="Z17">
            <v>0</v>
          </cell>
        </row>
        <row r="18">
          <cell r="A18">
            <v>0</v>
          </cell>
          <cell r="B18">
            <v>0</v>
          </cell>
          <cell r="C18">
            <v>1016</v>
          </cell>
          <cell r="E18">
            <v>0</v>
          </cell>
          <cell r="F18">
            <v>0</v>
          </cell>
          <cell r="G18">
            <v>0</v>
          </cell>
          <cell r="H18">
            <v>0</v>
          </cell>
          <cell r="I18">
            <v>0</v>
          </cell>
          <cell r="J18">
            <v>0</v>
          </cell>
          <cell r="L18">
            <v>0</v>
          </cell>
          <cell r="N18">
            <v>0</v>
          </cell>
          <cell r="O18">
            <v>0</v>
          </cell>
          <cell r="P18">
            <v>0</v>
          </cell>
          <cell r="Q18">
            <v>0</v>
          </cell>
          <cell r="R18">
            <v>0</v>
          </cell>
          <cell r="S18">
            <v>0</v>
          </cell>
          <cell r="U18">
            <v>0</v>
          </cell>
          <cell r="V18">
            <v>0</v>
          </cell>
          <cell r="W18">
            <v>0</v>
          </cell>
          <cell r="X18">
            <v>0</v>
          </cell>
          <cell r="Y18">
            <v>0</v>
          </cell>
          <cell r="Z18">
            <v>0</v>
          </cell>
        </row>
        <row r="19">
          <cell r="A19">
            <v>0</v>
          </cell>
          <cell r="B19">
            <v>0</v>
          </cell>
          <cell r="C19">
            <v>1017</v>
          </cell>
          <cell r="E19">
            <v>0</v>
          </cell>
          <cell r="F19">
            <v>0</v>
          </cell>
          <cell r="G19">
            <v>0</v>
          </cell>
          <cell r="H19">
            <v>0</v>
          </cell>
          <cell r="I19">
            <v>0</v>
          </cell>
          <cell r="J19">
            <v>0</v>
          </cell>
          <cell r="L19">
            <v>0</v>
          </cell>
          <cell r="N19">
            <v>0</v>
          </cell>
          <cell r="O19">
            <v>0</v>
          </cell>
          <cell r="P19">
            <v>0</v>
          </cell>
          <cell r="Q19">
            <v>0</v>
          </cell>
          <cell r="R19">
            <v>0</v>
          </cell>
          <cell r="S19">
            <v>0</v>
          </cell>
          <cell r="U19">
            <v>0</v>
          </cell>
          <cell r="V19">
            <v>0</v>
          </cell>
          <cell r="W19">
            <v>0</v>
          </cell>
          <cell r="X19">
            <v>0</v>
          </cell>
          <cell r="Y19">
            <v>0</v>
          </cell>
          <cell r="Z19">
            <v>0</v>
          </cell>
        </row>
        <row r="20">
          <cell r="A20">
            <v>0</v>
          </cell>
          <cell r="B20">
            <v>0</v>
          </cell>
          <cell r="C20">
            <v>1018</v>
          </cell>
          <cell r="E20">
            <v>0</v>
          </cell>
          <cell r="F20">
            <v>0</v>
          </cell>
          <cell r="G20">
            <v>0</v>
          </cell>
          <cell r="H20">
            <v>0</v>
          </cell>
          <cell r="I20">
            <v>0</v>
          </cell>
          <cell r="J20">
            <v>0</v>
          </cell>
          <cell r="L20">
            <v>0</v>
          </cell>
          <cell r="N20">
            <v>0</v>
          </cell>
          <cell r="O20">
            <v>0</v>
          </cell>
          <cell r="P20">
            <v>0</v>
          </cell>
          <cell r="Q20">
            <v>0</v>
          </cell>
          <cell r="R20">
            <v>0</v>
          </cell>
          <cell r="S20">
            <v>0</v>
          </cell>
          <cell r="U20">
            <v>0</v>
          </cell>
          <cell r="V20">
            <v>0</v>
          </cell>
          <cell r="W20">
            <v>0</v>
          </cell>
          <cell r="X20">
            <v>0</v>
          </cell>
          <cell r="Y20">
            <v>0</v>
          </cell>
          <cell r="Z20">
            <v>0</v>
          </cell>
        </row>
        <row r="21">
          <cell r="A21">
            <v>0</v>
          </cell>
          <cell r="B21">
            <v>0</v>
          </cell>
          <cell r="C21">
            <v>1019</v>
          </cell>
          <cell r="E21">
            <v>0</v>
          </cell>
          <cell r="F21">
            <v>0</v>
          </cell>
          <cell r="G21">
            <v>0</v>
          </cell>
          <cell r="H21">
            <v>0</v>
          </cell>
          <cell r="I21">
            <v>0</v>
          </cell>
          <cell r="J21">
            <v>0</v>
          </cell>
          <cell r="L21">
            <v>0</v>
          </cell>
          <cell r="N21">
            <v>0</v>
          </cell>
          <cell r="O21">
            <v>0</v>
          </cell>
          <cell r="P21">
            <v>0</v>
          </cell>
          <cell r="Q21">
            <v>0</v>
          </cell>
          <cell r="R21">
            <v>0</v>
          </cell>
          <cell r="S21">
            <v>0</v>
          </cell>
          <cell r="U21">
            <v>0</v>
          </cell>
          <cell r="V21">
            <v>0</v>
          </cell>
          <cell r="W21">
            <v>0</v>
          </cell>
          <cell r="X21">
            <v>0</v>
          </cell>
          <cell r="Y21">
            <v>0</v>
          </cell>
          <cell r="Z21">
            <v>0</v>
          </cell>
        </row>
        <row r="22">
          <cell r="A22">
            <v>0</v>
          </cell>
          <cell r="B22">
            <v>0</v>
          </cell>
          <cell r="C22">
            <v>1020</v>
          </cell>
          <cell r="E22">
            <v>0</v>
          </cell>
          <cell r="F22">
            <v>0</v>
          </cell>
          <cell r="G22">
            <v>0</v>
          </cell>
          <cell r="H22">
            <v>0</v>
          </cell>
          <cell r="I22">
            <v>0</v>
          </cell>
          <cell r="J22">
            <v>0</v>
          </cell>
          <cell r="L22">
            <v>0</v>
          </cell>
          <cell r="N22">
            <v>0</v>
          </cell>
          <cell r="O22">
            <v>0</v>
          </cell>
          <cell r="P22">
            <v>0</v>
          </cell>
          <cell r="Q22">
            <v>0</v>
          </cell>
          <cell r="R22">
            <v>0</v>
          </cell>
          <cell r="S22">
            <v>0</v>
          </cell>
          <cell r="U22">
            <v>0</v>
          </cell>
          <cell r="V22">
            <v>0</v>
          </cell>
          <cell r="W22">
            <v>0</v>
          </cell>
          <cell r="X22">
            <v>0</v>
          </cell>
          <cell r="Y22">
            <v>0</v>
          </cell>
          <cell r="Z22">
            <v>0</v>
          </cell>
        </row>
        <row r="23">
          <cell r="A23">
            <v>0</v>
          </cell>
          <cell r="B23">
            <v>0</v>
          </cell>
          <cell r="C23">
            <v>1021</v>
          </cell>
          <cell r="E23">
            <v>0</v>
          </cell>
          <cell r="F23">
            <v>0</v>
          </cell>
          <cell r="G23">
            <v>0</v>
          </cell>
          <cell r="H23">
            <v>0</v>
          </cell>
          <cell r="I23">
            <v>0</v>
          </cell>
          <cell r="J23">
            <v>0</v>
          </cell>
          <cell r="L23">
            <v>0</v>
          </cell>
          <cell r="N23">
            <v>0</v>
          </cell>
          <cell r="O23">
            <v>0</v>
          </cell>
          <cell r="P23">
            <v>0</v>
          </cell>
          <cell r="Q23">
            <v>0</v>
          </cell>
          <cell r="R23">
            <v>0</v>
          </cell>
          <cell r="S23">
            <v>0</v>
          </cell>
          <cell r="U23">
            <v>0</v>
          </cell>
          <cell r="V23">
            <v>0</v>
          </cell>
          <cell r="W23">
            <v>0</v>
          </cell>
          <cell r="X23">
            <v>0</v>
          </cell>
          <cell r="Y23">
            <v>0</v>
          </cell>
          <cell r="Z23">
            <v>0</v>
          </cell>
        </row>
        <row r="24">
          <cell r="A24">
            <v>0</v>
          </cell>
          <cell r="B24">
            <v>0</v>
          </cell>
          <cell r="C24">
            <v>1022</v>
          </cell>
          <cell r="E24">
            <v>0</v>
          </cell>
          <cell r="F24">
            <v>0</v>
          </cell>
          <cell r="G24">
            <v>0</v>
          </cell>
          <cell r="H24">
            <v>0</v>
          </cell>
          <cell r="I24">
            <v>0</v>
          </cell>
          <cell r="J24">
            <v>0</v>
          </cell>
          <cell r="L24">
            <v>0</v>
          </cell>
          <cell r="N24">
            <v>0</v>
          </cell>
          <cell r="O24">
            <v>0</v>
          </cell>
          <cell r="P24">
            <v>0</v>
          </cell>
          <cell r="Q24">
            <v>0</v>
          </cell>
          <cell r="R24">
            <v>0</v>
          </cell>
          <cell r="S24">
            <v>0</v>
          </cell>
          <cell r="U24">
            <v>0</v>
          </cell>
          <cell r="V24">
            <v>0</v>
          </cell>
          <cell r="W24">
            <v>0</v>
          </cell>
          <cell r="X24">
            <v>0</v>
          </cell>
          <cell r="Y24">
            <v>0</v>
          </cell>
          <cell r="Z24">
            <v>0</v>
          </cell>
        </row>
        <row r="25">
          <cell r="A25">
            <v>0</v>
          </cell>
          <cell r="B25">
            <v>0</v>
          </cell>
          <cell r="C25">
            <v>1023</v>
          </cell>
          <cell r="E25">
            <v>0</v>
          </cell>
          <cell r="F25">
            <v>0</v>
          </cell>
          <cell r="G25">
            <v>0</v>
          </cell>
          <cell r="H25">
            <v>0</v>
          </cell>
          <cell r="I25">
            <v>0</v>
          </cell>
          <cell r="J25">
            <v>0</v>
          </cell>
          <cell r="L25">
            <v>0</v>
          </cell>
          <cell r="N25">
            <v>0</v>
          </cell>
          <cell r="O25">
            <v>0</v>
          </cell>
          <cell r="P25">
            <v>0</v>
          </cell>
          <cell r="Q25">
            <v>0</v>
          </cell>
          <cell r="R25">
            <v>0</v>
          </cell>
          <cell r="S25">
            <v>0</v>
          </cell>
          <cell r="U25">
            <v>0</v>
          </cell>
          <cell r="V25">
            <v>0</v>
          </cell>
          <cell r="W25">
            <v>0</v>
          </cell>
          <cell r="X25">
            <v>0</v>
          </cell>
          <cell r="Y25">
            <v>0</v>
          </cell>
          <cell r="Z25">
            <v>0</v>
          </cell>
        </row>
        <row r="26">
          <cell r="A26">
            <v>0</v>
          </cell>
          <cell r="B26">
            <v>0</v>
          </cell>
          <cell r="C26">
            <v>1024</v>
          </cell>
          <cell r="E26">
            <v>0</v>
          </cell>
          <cell r="F26">
            <v>0</v>
          </cell>
          <cell r="G26">
            <v>0</v>
          </cell>
          <cell r="H26">
            <v>0</v>
          </cell>
          <cell r="I26">
            <v>0</v>
          </cell>
          <cell r="J26">
            <v>0</v>
          </cell>
          <cell r="L26">
            <v>0</v>
          </cell>
          <cell r="N26">
            <v>0</v>
          </cell>
          <cell r="O26">
            <v>0</v>
          </cell>
          <cell r="P26">
            <v>0</v>
          </cell>
          <cell r="Q26">
            <v>0</v>
          </cell>
          <cell r="R26">
            <v>0</v>
          </cell>
          <cell r="S26">
            <v>0</v>
          </cell>
          <cell r="U26">
            <v>0</v>
          </cell>
          <cell r="V26">
            <v>0</v>
          </cell>
          <cell r="W26">
            <v>0</v>
          </cell>
          <cell r="X26">
            <v>0</v>
          </cell>
          <cell r="Y26">
            <v>0</v>
          </cell>
          <cell r="Z26">
            <v>0</v>
          </cell>
        </row>
        <row r="27">
          <cell r="A27">
            <v>0</v>
          </cell>
          <cell r="B27">
            <v>0</v>
          </cell>
          <cell r="C27">
            <v>1025</v>
          </cell>
          <cell r="E27">
            <v>0</v>
          </cell>
          <cell r="F27">
            <v>0</v>
          </cell>
          <cell r="G27">
            <v>0</v>
          </cell>
          <cell r="H27">
            <v>0</v>
          </cell>
          <cell r="I27">
            <v>0</v>
          </cell>
          <cell r="J27">
            <v>0</v>
          </cell>
          <cell r="L27">
            <v>0</v>
          </cell>
          <cell r="N27">
            <v>0</v>
          </cell>
          <cell r="O27">
            <v>0</v>
          </cell>
          <cell r="P27">
            <v>0</v>
          </cell>
          <cell r="Q27">
            <v>0</v>
          </cell>
          <cell r="R27">
            <v>0</v>
          </cell>
          <cell r="S27">
            <v>0</v>
          </cell>
          <cell r="U27">
            <v>0</v>
          </cell>
          <cell r="V27">
            <v>0</v>
          </cell>
          <cell r="W27">
            <v>0</v>
          </cell>
          <cell r="X27">
            <v>0</v>
          </cell>
          <cell r="Y27">
            <v>0</v>
          </cell>
          <cell r="Z27">
            <v>0</v>
          </cell>
        </row>
        <row r="28">
          <cell r="A28">
            <v>0</v>
          </cell>
          <cell r="B28">
            <v>0</v>
          </cell>
          <cell r="C28">
            <v>1026</v>
          </cell>
          <cell r="E28">
            <v>0</v>
          </cell>
          <cell r="F28">
            <v>0</v>
          </cell>
          <cell r="G28">
            <v>0</v>
          </cell>
          <cell r="H28">
            <v>0</v>
          </cell>
          <cell r="I28">
            <v>0</v>
          </cell>
          <cell r="J28">
            <v>0</v>
          </cell>
          <cell r="L28">
            <v>0</v>
          </cell>
          <cell r="N28">
            <v>0</v>
          </cell>
          <cell r="O28">
            <v>0</v>
          </cell>
          <cell r="P28">
            <v>0</v>
          </cell>
          <cell r="Q28">
            <v>0</v>
          </cell>
          <cell r="R28">
            <v>0</v>
          </cell>
          <cell r="S28">
            <v>0</v>
          </cell>
          <cell r="U28">
            <v>0</v>
          </cell>
          <cell r="V28">
            <v>0</v>
          </cell>
          <cell r="W28">
            <v>0</v>
          </cell>
          <cell r="X28">
            <v>0</v>
          </cell>
          <cell r="Y28">
            <v>0</v>
          </cell>
          <cell r="Z28">
            <v>0</v>
          </cell>
        </row>
        <row r="29">
          <cell r="A29">
            <v>0</v>
          </cell>
          <cell r="B29">
            <v>0</v>
          </cell>
          <cell r="C29">
            <v>1027</v>
          </cell>
          <cell r="E29">
            <v>0</v>
          </cell>
          <cell r="F29">
            <v>0</v>
          </cell>
          <cell r="G29">
            <v>0</v>
          </cell>
          <cell r="H29">
            <v>0</v>
          </cell>
          <cell r="I29">
            <v>0</v>
          </cell>
          <cell r="J29">
            <v>0</v>
          </cell>
          <cell r="L29">
            <v>0</v>
          </cell>
          <cell r="N29">
            <v>0</v>
          </cell>
          <cell r="O29">
            <v>0</v>
          </cell>
          <cell r="P29">
            <v>0</v>
          </cell>
          <cell r="Q29">
            <v>0</v>
          </cell>
          <cell r="R29">
            <v>0</v>
          </cell>
          <cell r="S29">
            <v>0</v>
          </cell>
          <cell r="U29">
            <v>0</v>
          </cell>
          <cell r="V29">
            <v>0</v>
          </cell>
          <cell r="W29">
            <v>0</v>
          </cell>
          <cell r="X29">
            <v>0</v>
          </cell>
          <cell r="Y29">
            <v>0</v>
          </cell>
          <cell r="Z29">
            <v>0</v>
          </cell>
        </row>
        <row r="30">
          <cell r="A30">
            <v>0</v>
          </cell>
          <cell r="B30">
            <v>0</v>
          </cell>
          <cell r="C30">
            <v>1028</v>
          </cell>
          <cell r="E30">
            <v>0</v>
          </cell>
          <cell r="F30">
            <v>0</v>
          </cell>
          <cell r="G30">
            <v>0</v>
          </cell>
          <cell r="H30">
            <v>0</v>
          </cell>
          <cell r="I30">
            <v>0</v>
          </cell>
          <cell r="J30">
            <v>0</v>
          </cell>
          <cell r="L30">
            <v>0</v>
          </cell>
          <cell r="N30">
            <v>0</v>
          </cell>
          <cell r="O30">
            <v>0</v>
          </cell>
          <cell r="P30">
            <v>0</v>
          </cell>
          <cell r="Q30">
            <v>0</v>
          </cell>
          <cell r="R30">
            <v>0</v>
          </cell>
          <cell r="S30">
            <v>0</v>
          </cell>
          <cell r="U30">
            <v>0</v>
          </cell>
          <cell r="V30">
            <v>0</v>
          </cell>
          <cell r="W30">
            <v>0</v>
          </cell>
          <cell r="X30">
            <v>0</v>
          </cell>
          <cell r="Y30">
            <v>0</v>
          </cell>
          <cell r="Z30">
            <v>0</v>
          </cell>
        </row>
        <row r="31">
          <cell r="A31">
            <v>0</v>
          </cell>
          <cell r="B31">
            <v>0</v>
          </cell>
          <cell r="C31">
            <v>1029</v>
          </cell>
          <cell r="E31">
            <v>0</v>
          </cell>
          <cell r="F31">
            <v>0</v>
          </cell>
          <cell r="G31">
            <v>0</v>
          </cell>
          <cell r="H31">
            <v>0</v>
          </cell>
          <cell r="I31">
            <v>0</v>
          </cell>
          <cell r="J31">
            <v>0</v>
          </cell>
          <cell r="L31">
            <v>0</v>
          </cell>
          <cell r="N31">
            <v>0</v>
          </cell>
          <cell r="O31">
            <v>0</v>
          </cell>
          <cell r="P31">
            <v>0</v>
          </cell>
          <cell r="Q31">
            <v>0</v>
          </cell>
          <cell r="R31">
            <v>0</v>
          </cell>
          <cell r="S31">
            <v>0</v>
          </cell>
          <cell r="U31">
            <v>0</v>
          </cell>
          <cell r="V31">
            <v>0</v>
          </cell>
          <cell r="W31">
            <v>0</v>
          </cell>
          <cell r="X31">
            <v>0</v>
          </cell>
          <cell r="Y31">
            <v>0</v>
          </cell>
          <cell r="Z31">
            <v>0</v>
          </cell>
        </row>
        <row r="32">
          <cell r="A32">
            <v>0</v>
          </cell>
          <cell r="B32">
            <v>0</v>
          </cell>
          <cell r="C32">
            <v>1030</v>
          </cell>
          <cell r="E32">
            <v>0</v>
          </cell>
          <cell r="F32">
            <v>0</v>
          </cell>
          <cell r="G32">
            <v>0</v>
          </cell>
          <cell r="H32">
            <v>0</v>
          </cell>
          <cell r="I32">
            <v>0</v>
          </cell>
          <cell r="J32">
            <v>0</v>
          </cell>
          <cell r="L32">
            <v>0</v>
          </cell>
          <cell r="N32">
            <v>0</v>
          </cell>
          <cell r="O32">
            <v>0</v>
          </cell>
          <cell r="P32">
            <v>0</v>
          </cell>
          <cell r="Q32">
            <v>0</v>
          </cell>
          <cell r="R32">
            <v>0</v>
          </cell>
          <cell r="S32">
            <v>0</v>
          </cell>
          <cell r="U32">
            <v>0</v>
          </cell>
          <cell r="V32">
            <v>0</v>
          </cell>
          <cell r="W32">
            <v>0</v>
          </cell>
          <cell r="X32">
            <v>0</v>
          </cell>
          <cell r="Y32">
            <v>0</v>
          </cell>
          <cell r="Z32">
            <v>0</v>
          </cell>
        </row>
        <row r="33">
          <cell r="A33">
            <v>0</v>
          </cell>
          <cell r="B33">
            <v>0</v>
          </cell>
          <cell r="C33">
            <v>1031</v>
          </cell>
          <cell r="E33">
            <v>0</v>
          </cell>
          <cell r="F33">
            <v>0</v>
          </cell>
          <cell r="G33">
            <v>0</v>
          </cell>
          <cell r="H33">
            <v>0</v>
          </cell>
          <cell r="I33">
            <v>0</v>
          </cell>
          <cell r="J33">
            <v>0</v>
          </cell>
          <cell r="L33">
            <v>0</v>
          </cell>
          <cell r="N33">
            <v>0</v>
          </cell>
          <cell r="O33">
            <v>0</v>
          </cell>
          <cell r="P33">
            <v>0</v>
          </cell>
          <cell r="Q33">
            <v>0</v>
          </cell>
          <cell r="R33">
            <v>0</v>
          </cell>
          <cell r="S33">
            <v>0</v>
          </cell>
          <cell r="U33">
            <v>0</v>
          </cell>
          <cell r="V33">
            <v>0</v>
          </cell>
          <cell r="W33">
            <v>0</v>
          </cell>
          <cell r="X33">
            <v>0</v>
          </cell>
          <cell r="Y33">
            <v>0</v>
          </cell>
          <cell r="Z33">
            <v>0</v>
          </cell>
        </row>
        <row r="34">
          <cell r="A34">
            <v>0</v>
          </cell>
          <cell r="B34">
            <v>0</v>
          </cell>
          <cell r="C34">
            <v>1032</v>
          </cell>
          <cell r="E34">
            <v>0</v>
          </cell>
          <cell r="F34">
            <v>0</v>
          </cell>
          <cell r="G34">
            <v>0</v>
          </cell>
          <cell r="H34">
            <v>0</v>
          </cell>
          <cell r="I34">
            <v>0</v>
          </cell>
          <cell r="J34">
            <v>0</v>
          </cell>
          <cell r="L34">
            <v>0</v>
          </cell>
          <cell r="N34">
            <v>0</v>
          </cell>
          <cell r="O34">
            <v>0</v>
          </cell>
          <cell r="P34">
            <v>0</v>
          </cell>
          <cell r="Q34">
            <v>0</v>
          </cell>
          <cell r="R34">
            <v>0</v>
          </cell>
          <cell r="S34">
            <v>0</v>
          </cell>
          <cell r="U34">
            <v>0</v>
          </cell>
          <cell r="V34">
            <v>0</v>
          </cell>
          <cell r="W34">
            <v>0</v>
          </cell>
          <cell r="X34">
            <v>0</v>
          </cell>
          <cell r="Y34">
            <v>0</v>
          </cell>
          <cell r="Z34">
            <v>0</v>
          </cell>
        </row>
        <row r="35">
          <cell r="A35">
            <v>0</v>
          </cell>
          <cell r="B35">
            <v>0</v>
          </cell>
          <cell r="C35">
            <v>1033</v>
          </cell>
          <cell r="E35">
            <v>0</v>
          </cell>
          <cell r="F35">
            <v>0</v>
          </cell>
          <cell r="G35">
            <v>0</v>
          </cell>
          <cell r="H35">
            <v>0</v>
          </cell>
          <cell r="I35">
            <v>0</v>
          </cell>
          <cell r="J35">
            <v>0</v>
          </cell>
          <cell r="L35">
            <v>0</v>
          </cell>
          <cell r="N35">
            <v>0</v>
          </cell>
          <cell r="O35">
            <v>0</v>
          </cell>
          <cell r="P35">
            <v>0</v>
          </cell>
          <cell r="Q35">
            <v>0</v>
          </cell>
          <cell r="R35">
            <v>0</v>
          </cell>
          <cell r="S35">
            <v>0</v>
          </cell>
          <cell r="U35">
            <v>0</v>
          </cell>
          <cell r="V35">
            <v>0</v>
          </cell>
          <cell r="W35">
            <v>0</v>
          </cell>
          <cell r="X35">
            <v>0</v>
          </cell>
          <cell r="Y35">
            <v>0</v>
          </cell>
          <cell r="Z35">
            <v>0</v>
          </cell>
        </row>
        <row r="36">
          <cell r="A36">
            <v>0</v>
          </cell>
          <cell r="B36">
            <v>0</v>
          </cell>
          <cell r="C36">
            <v>1034</v>
          </cell>
          <cell r="E36">
            <v>0</v>
          </cell>
          <cell r="F36">
            <v>0</v>
          </cell>
          <cell r="G36">
            <v>0</v>
          </cell>
          <cell r="H36">
            <v>0</v>
          </cell>
          <cell r="I36">
            <v>0</v>
          </cell>
          <cell r="J36">
            <v>0</v>
          </cell>
          <cell r="L36">
            <v>0</v>
          </cell>
          <cell r="N36">
            <v>0</v>
          </cell>
          <cell r="O36">
            <v>0</v>
          </cell>
          <cell r="P36">
            <v>0</v>
          </cell>
          <cell r="Q36">
            <v>0</v>
          </cell>
          <cell r="R36">
            <v>0</v>
          </cell>
          <cell r="S36">
            <v>0</v>
          </cell>
          <cell r="U36">
            <v>0</v>
          </cell>
          <cell r="V36">
            <v>0</v>
          </cell>
          <cell r="W36">
            <v>0</v>
          </cell>
          <cell r="X36">
            <v>0</v>
          </cell>
          <cell r="Y36">
            <v>0</v>
          </cell>
          <cell r="Z36">
            <v>0</v>
          </cell>
        </row>
        <row r="37">
          <cell r="A37">
            <v>0</v>
          </cell>
          <cell r="B37">
            <v>0</v>
          </cell>
          <cell r="C37">
            <v>1035</v>
          </cell>
          <cell r="E37">
            <v>0</v>
          </cell>
          <cell r="F37">
            <v>0</v>
          </cell>
          <cell r="G37">
            <v>0</v>
          </cell>
          <cell r="H37">
            <v>0</v>
          </cell>
          <cell r="I37">
            <v>0</v>
          </cell>
          <cell r="J37">
            <v>0</v>
          </cell>
          <cell r="L37">
            <v>0</v>
          </cell>
          <cell r="N37">
            <v>0</v>
          </cell>
          <cell r="O37">
            <v>0</v>
          </cell>
          <cell r="P37">
            <v>0</v>
          </cell>
          <cell r="Q37">
            <v>0</v>
          </cell>
          <cell r="R37">
            <v>0</v>
          </cell>
          <cell r="S37">
            <v>0</v>
          </cell>
          <cell r="U37">
            <v>0</v>
          </cell>
          <cell r="V37">
            <v>0</v>
          </cell>
          <cell r="W37">
            <v>0</v>
          </cell>
          <cell r="X37">
            <v>0</v>
          </cell>
          <cell r="Y37">
            <v>0</v>
          </cell>
          <cell r="Z37">
            <v>0</v>
          </cell>
        </row>
        <row r="38">
          <cell r="A38">
            <v>0</v>
          </cell>
          <cell r="B38">
            <v>0</v>
          </cell>
          <cell r="C38">
            <v>1036</v>
          </cell>
          <cell r="E38">
            <v>0</v>
          </cell>
          <cell r="F38">
            <v>0</v>
          </cell>
          <cell r="G38">
            <v>0</v>
          </cell>
          <cell r="H38">
            <v>0</v>
          </cell>
          <cell r="I38">
            <v>0</v>
          </cell>
          <cell r="J38">
            <v>0</v>
          </cell>
          <cell r="L38">
            <v>0</v>
          </cell>
          <cell r="N38">
            <v>0</v>
          </cell>
          <cell r="O38">
            <v>0</v>
          </cell>
          <cell r="P38">
            <v>0</v>
          </cell>
          <cell r="Q38">
            <v>0</v>
          </cell>
          <cell r="R38">
            <v>0</v>
          </cell>
          <cell r="S38">
            <v>0</v>
          </cell>
          <cell r="U38">
            <v>0</v>
          </cell>
          <cell r="V38">
            <v>0</v>
          </cell>
          <cell r="W38">
            <v>0</v>
          </cell>
          <cell r="X38">
            <v>0</v>
          </cell>
          <cell r="Y38">
            <v>0</v>
          </cell>
          <cell r="Z38">
            <v>0</v>
          </cell>
        </row>
        <row r="39">
          <cell r="A39">
            <v>0</v>
          </cell>
          <cell r="B39">
            <v>0</v>
          </cell>
          <cell r="C39">
            <v>1037</v>
          </cell>
          <cell r="E39">
            <v>0</v>
          </cell>
          <cell r="F39">
            <v>0</v>
          </cell>
          <cell r="G39">
            <v>0</v>
          </cell>
          <cell r="H39">
            <v>0</v>
          </cell>
          <cell r="I39">
            <v>0</v>
          </cell>
          <cell r="J39">
            <v>0</v>
          </cell>
          <cell r="L39">
            <v>0</v>
          </cell>
          <cell r="N39">
            <v>0</v>
          </cell>
          <cell r="O39">
            <v>0</v>
          </cell>
          <cell r="P39">
            <v>0</v>
          </cell>
          <cell r="Q39">
            <v>0</v>
          </cell>
          <cell r="R39">
            <v>0</v>
          </cell>
          <cell r="S39">
            <v>0</v>
          </cell>
          <cell r="U39">
            <v>0</v>
          </cell>
          <cell r="V39">
            <v>0</v>
          </cell>
          <cell r="W39">
            <v>0</v>
          </cell>
          <cell r="X39">
            <v>0</v>
          </cell>
          <cell r="Y39">
            <v>0</v>
          </cell>
          <cell r="Z39">
            <v>0</v>
          </cell>
        </row>
        <row r="40">
          <cell r="A40">
            <v>0</v>
          </cell>
          <cell r="B40">
            <v>0</v>
          </cell>
          <cell r="C40">
            <v>1038</v>
          </cell>
          <cell r="E40">
            <v>0</v>
          </cell>
          <cell r="F40">
            <v>0</v>
          </cell>
          <cell r="G40">
            <v>0</v>
          </cell>
          <cell r="H40">
            <v>0</v>
          </cell>
          <cell r="I40">
            <v>0</v>
          </cell>
          <cell r="J40">
            <v>0</v>
          </cell>
          <cell r="L40">
            <v>0</v>
          </cell>
          <cell r="N40">
            <v>0</v>
          </cell>
          <cell r="O40">
            <v>0</v>
          </cell>
          <cell r="P40">
            <v>0</v>
          </cell>
          <cell r="Q40">
            <v>0</v>
          </cell>
          <cell r="R40">
            <v>0</v>
          </cell>
          <cell r="S40">
            <v>0</v>
          </cell>
          <cell r="U40">
            <v>0</v>
          </cell>
          <cell r="V40">
            <v>0</v>
          </cell>
          <cell r="W40">
            <v>0</v>
          </cell>
          <cell r="X40">
            <v>0</v>
          </cell>
          <cell r="Y40">
            <v>0</v>
          </cell>
          <cell r="Z40">
            <v>0</v>
          </cell>
        </row>
        <row r="41">
          <cell r="A41">
            <v>0</v>
          </cell>
          <cell r="B41">
            <v>0</v>
          </cell>
          <cell r="C41">
            <v>1039</v>
          </cell>
          <cell r="E41">
            <v>0</v>
          </cell>
          <cell r="F41">
            <v>0</v>
          </cell>
          <cell r="G41">
            <v>0</v>
          </cell>
          <cell r="H41">
            <v>0</v>
          </cell>
          <cell r="I41">
            <v>0</v>
          </cell>
          <cell r="J41">
            <v>0</v>
          </cell>
          <cell r="L41">
            <v>0</v>
          </cell>
          <cell r="N41">
            <v>0</v>
          </cell>
          <cell r="O41">
            <v>0</v>
          </cell>
          <cell r="P41">
            <v>0</v>
          </cell>
          <cell r="Q41">
            <v>0</v>
          </cell>
          <cell r="R41">
            <v>0</v>
          </cell>
          <cell r="S41">
            <v>0</v>
          </cell>
          <cell r="U41">
            <v>0</v>
          </cell>
          <cell r="V41">
            <v>0</v>
          </cell>
          <cell r="W41">
            <v>0</v>
          </cell>
          <cell r="X41">
            <v>0</v>
          </cell>
          <cell r="Y41">
            <v>0</v>
          </cell>
          <cell r="Z41">
            <v>0</v>
          </cell>
        </row>
        <row r="42">
          <cell r="A42">
            <v>0</v>
          </cell>
          <cell r="B42">
            <v>0</v>
          </cell>
          <cell r="C42">
            <v>1040</v>
          </cell>
          <cell r="E42">
            <v>0</v>
          </cell>
          <cell r="F42">
            <v>0</v>
          </cell>
          <cell r="G42">
            <v>0</v>
          </cell>
          <cell r="H42">
            <v>0</v>
          </cell>
          <cell r="I42">
            <v>0</v>
          </cell>
          <cell r="J42">
            <v>0</v>
          </cell>
          <cell r="L42">
            <v>0</v>
          </cell>
          <cell r="N42">
            <v>0</v>
          </cell>
          <cell r="O42">
            <v>0</v>
          </cell>
          <cell r="P42">
            <v>0</v>
          </cell>
          <cell r="Q42">
            <v>0</v>
          </cell>
          <cell r="R42">
            <v>0</v>
          </cell>
          <cell r="S42">
            <v>0</v>
          </cell>
          <cell r="U42">
            <v>0</v>
          </cell>
          <cell r="V42">
            <v>0</v>
          </cell>
          <cell r="W42">
            <v>0</v>
          </cell>
          <cell r="X42">
            <v>0</v>
          </cell>
          <cell r="Y42">
            <v>0</v>
          </cell>
          <cell r="Z42">
            <v>0</v>
          </cell>
        </row>
        <row r="43">
          <cell r="A43">
            <v>0</v>
          </cell>
          <cell r="B43">
            <v>0</v>
          </cell>
          <cell r="C43">
            <v>1041</v>
          </cell>
          <cell r="E43">
            <v>0</v>
          </cell>
          <cell r="F43">
            <v>0</v>
          </cell>
          <cell r="G43">
            <v>0</v>
          </cell>
          <cell r="H43">
            <v>0</v>
          </cell>
          <cell r="I43">
            <v>0</v>
          </cell>
          <cell r="J43">
            <v>0</v>
          </cell>
          <cell r="L43">
            <v>0</v>
          </cell>
          <cell r="N43">
            <v>0</v>
          </cell>
          <cell r="O43">
            <v>0</v>
          </cell>
          <cell r="P43">
            <v>0</v>
          </cell>
          <cell r="Q43">
            <v>0</v>
          </cell>
          <cell r="R43">
            <v>0</v>
          </cell>
          <cell r="S43">
            <v>0</v>
          </cell>
          <cell r="U43">
            <v>0</v>
          </cell>
          <cell r="V43">
            <v>0</v>
          </cell>
          <cell r="W43">
            <v>0</v>
          </cell>
          <cell r="X43">
            <v>0</v>
          </cell>
          <cell r="Y43">
            <v>0</v>
          </cell>
          <cell r="Z43">
            <v>0</v>
          </cell>
        </row>
        <row r="44">
          <cell r="A44">
            <v>0</v>
          </cell>
          <cell r="B44">
            <v>0</v>
          </cell>
          <cell r="C44">
            <v>1042</v>
          </cell>
          <cell r="E44">
            <v>0</v>
          </cell>
          <cell r="F44">
            <v>0</v>
          </cell>
          <cell r="G44">
            <v>0</v>
          </cell>
          <cell r="H44">
            <v>0</v>
          </cell>
          <cell r="I44">
            <v>0</v>
          </cell>
          <cell r="J44">
            <v>0</v>
          </cell>
          <cell r="L44">
            <v>0</v>
          </cell>
          <cell r="N44">
            <v>0</v>
          </cell>
          <cell r="O44">
            <v>0</v>
          </cell>
          <cell r="P44">
            <v>0</v>
          </cell>
          <cell r="Q44">
            <v>0</v>
          </cell>
          <cell r="R44">
            <v>0</v>
          </cell>
          <cell r="S44">
            <v>0</v>
          </cell>
          <cell r="U44">
            <v>0</v>
          </cell>
          <cell r="V44">
            <v>0</v>
          </cell>
          <cell r="W44">
            <v>0</v>
          </cell>
          <cell r="X44">
            <v>0</v>
          </cell>
          <cell r="Y44">
            <v>0</v>
          </cell>
          <cell r="Z44">
            <v>0</v>
          </cell>
        </row>
        <row r="45">
          <cell r="A45">
            <v>0</v>
          </cell>
          <cell r="B45">
            <v>0</v>
          </cell>
          <cell r="C45">
            <v>1043</v>
          </cell>
          <cell r="E45">
            <v>0</v>
          </cell>
          <cell r="F45">
            <v>0</v>
          </cell>
          <cell r="G45">
            <v>0</v>
          </cell>
          <cell r="H45">
            <v>0</v>
          </cell>
          <cell r="I45">
            <v>0</v>
          </cell>
          <cell r="J45">
            <v>0</v>
          </cell>
          <cell r="L45">
            <v>0</v>
          </cell>
          <cell r="N45">
            <v>0</v>
          </cell>
          <cell r="O45">
            <v>0</v>
          </cell>
          <cell r="P45">
            <v>0</v>
          </cell>
          <cell r="Q45">
            <v>0</v>
          </cell>
          <cell r="R45">
            <v>0</v>
          </cell>
          <cell r="S45">
            <v>0</v>
          </cell>
          <cell r="U45">
            <v>0</v>
          </cell>
          <cell r="V45">
            <v>0</v>
          </cell>
          <cell r="W45">
            <v>0</v>
          </cell>
          <cell r="X45">
            <v>0</v>
          </cell>
          <cell r="Y45">
            <v>0</v>
          </cell>
          <cell r="Z45">
            <v>0</v>
          </cell>
        </row>
        <row r="46">
          <cell r="A46">
            <v>0</v>
          </cell>
          <cell r="B46">
            <v>0</v>
          </cell>
          <cell r="C46">
            <v>1044</v>
          </cell>
          <cell r="E46">
            <v>0</v>
          </cell>
          <cell r="F46">
            <v>0</v>
          </cell>
          <cell r="G46">
            <v>0</v>
          </cell>
          <cell r="H46">
            <v>0</v>
          </cell>
          <cell r="I46">
            <v>0</v>
          </cell>
          <cell r="J46">
            <v>0</v>
          </cell>
          <cell r="L46">
            <v>0</v>
          </cell>
          <cell r="N46">
            <v>0</v>
          </cell>
          <cell r="O46">
            <v>0</v>
          </cell>
          <cell r="P46">
            <v>0</v>
          </cell>
          <cell r="Q46">
            <v>0</v>
          </cell>
          <cell r="R46">
            <v>0</v>
          </cell>
          <cell r="S46">
            <v>0</v>
          </cell>
          <cell r="U46">
            <v>0</v>
          </cell>
          <cell r="V46">
            <v>0</v>
          </cell>
          <cell r="W46">
            <v>0</v>
          </cell>
          <cell r="X46">
            <v>0</v>
          </cell>
          <cell r="Y46">
            <v>0</v>
          </cell>
          <cell r="Z46">
            <v>0</v>
          </cell>
        </row>
        <row r="47">
          <cell r="A47">
            <v>0</v>
          </cell>
          <cell r="B47">
            <v>0</v>
          </cell>
          <cell r="C47">
            <v>1045</v>
          </cell>
          <cell r="E47">
            <v>0</v>
          </cell>
          <cell r="F47">
            <v>0</v>
          </cell>
          <cell r="G47">
            <v>0</v>
          </cell>
          <cell r="H47">
            <v>0</v>
          </cell>
          <cell r="I47">
            <v>0</v>
          </cell>
          <cell r="J47">
            <v>0</v>
          </cell>
          <cell r="L47">
            <v>0</v>
          </cell>
          <cell r="N47">
            <v>0</v>
          </cell>
          <cell r="O47">
            <v>0</v>
          </cell>
          <cell r="P47">
            <v>0</v>
          </cell>
          <cell r="Q47">
            <v>0</v>
          </cell>
          <cell r="R47">
            <v>0</v>
          </cell>
          <cell r="S47">
            <v>0</v>
          </cell>
          <cell r="U47">
            <v>0</v>
          </cell>
          <cell r="V47">
            <v>0</v>
          </cell>
          <cell r="W47">
            <v>0</v>
          </cell>
          <cell r="X47">
            <v>0</v>
          </cell>
          <cell r="Y47">
            <v>0</v>
          </cell>
          <cell r="Z47">
            <v>0</v>
          </cell>
        </row>
        <row r="48">
          <cell r="A48">
            <v>0</v>
          </cell>
          <cell r="B48">
            <v>0</v>
          </cell>
          <cell r="C48">
            <v>1046</v>
          </cell>
          <cell r="E48">
            <v>0</v>
          </cell>
          <cell r="F48">
            <v>0</v>
          </cell>
          <cell r="G48">
            <v>0</v>
          </cell>
          <cell r="H48">
            <v>0</v>
          </cell>
          <cell r="I48">
            <v>0</v>
          </cell>
          <cell r="J48">
            <v>0</v>
          </cell>
          <cell r="L48">
            <v>0</v>
          </cell>
          <cell r="N48">
            <v>0</v>
          </cell>
          <cell r="O48">
            <v>0</v>
          </cell>
          <cell r="P48">
            <v>0</v>
          </cell>
          <cell r="Q48">
            <v>0</v>
          </cell>
          <cell r="R48">
            <v>0</v>
          </cell>
          <cell r="S48">
            <v>0</v>
          </cell>
          <cell r="U48">
            <v>0</v>
          </cell>
          <cell r="V48">
            <v>0</v>
          </cell>
          <cell r="W48">
            <v>0</v>
          </cell>
          <cell r="X48">
            <v>0</v>
          </cell>
          <cell r="Y48">
            <v>0</v>
          </cell>
          <cell r="Z48">
            <v>0</v>
          </cell>
        </row>
        <row r="49">
          <cell r="A49">
            <v>0</v>
          </cell>
          <cell r="B49">
            <v>0</v>
          </cell>
          <cell r="C49">
            <v>1047</v>
          </cell>
          <cell r="E49">
            <v>0</v>
          </cell>
          <cell r="F49">
            <v>0</v>
          </cell>
          <cell r="G49">
            <v>0</v>
          </cell>
          <cell r="H49">
            <v>0</v>
          </cell>
          <cell r="I49">
            <v>0</v>
          </cell>
          <cell r="J49">
            <v>0</v>
          </cell>
          <cell r="L49">
            <v>0</v>
          </cell>
          <cell r="N49">
            <v>0</v>
          </cell>
          <cell r="O49">
            <v>0</v>
          </cell>
          <cell r="P49">
            <v>0</v>
          </cell>
          <cell r="Q49">
            <v>0</v>
          </cell>
          <cell r="R49">
            <v>0</v>
          </cell>
          <cell r="S49">
            <v>0</v>
          </cell>
          <cell r="U49">
            <v>0</v>
          </cell>
          <cell r="V49">
            <v>0</v>
          </cell>
          <cell r="W49">
            <v>0</v>
          </cell>
          <cell r="X49">
            <v>0</v>
          </cell>
          <cell r="Y49">
            <v>0</v>
          </cell>
          <cell r="Z49">
            <v>0</v>
          </cell>
        </row>
        <row r="50">
          <cell r="A50">
            <v>0</v>
          </cell>
          <cell r="B50">
            <v>0</v>
          </cell>
          <cell r="C50">
            <v>1048</v>
          </cell>
          <cell r="E50">
            <v>0</v>
          </cell>
          <cell r="F50">
            <v>0</v>
          </cell>
          <cell r="G50">
            <v>0</v>
          </cell>
          <cell r="H50">
            <v>0</v>
          </cell>
          <cell r="I50">
            <v>0</v>
          </cell>
          <cell r="J50">
            <v>0</v>
          </cell>
          <cell r="L50">
            <v>0</v>
          </cell>
          <cell r="N50">
            <v>0</v>
          </cell>
          <cell r="O50">
            <v>0</v>
          </cell>
          <cell r="P50">
            <v>0</v>
          </cell>
          <cell r="Q50">
            <v>0</v>
          </cell>
          <cell r="R50">
            <v>0</v>
          </cell>
          <cell r="S50">
            <v>0</v>
          </cell>
          <cell r="U50">
            <v>0</v>
          </cell>
          <cell r="V50">
            <v>0</v>
          </cell>
          <cell r="W50">
            <v>0</v>
          </cell>
          <cell r="X50">
            <v>0</v>
          </cell>
          <cell r="Y50">
            <v>0</v>
          </cell>
          <cell r="Z50">
            <v>0</v>
          </cell>
        </row>
        <row r="51">
          <cell r="A51">
            <v>0</v>
          </cell>
          <cell r="B51">
            <v>0</v>
          </cell>
          <cell r="C51">
            <v>1049</v>
          </cell>
          <cell r="E51">
            <v>0</v>
          </cell>
          <cell r="F51">
            <v>0</v>
          </cell>
          <cell r="G51">
            <v>0</v>
          </cell>
          <cell r="H51">
            <v>0</v>
          </cell>
          <cell r="I51">
            <v>0</v>
          </cell>
          <cell r="J51">
            <v>0</v>
          </cell>
          <cell r="L51">
            <v>0</v>
          </cell>
          <cell r="N51">
            <v>0</v>
          </cell>
          <cell r="O51">
            <v>0</v>
          </cell>
          <cell r="P51">
            <v>0</v>
          </cell>
          <cell r="Q51">
            <v>0</v>
          </cell>
          <cell r="R51">
            <v>0</v>
          </cell>
          <cell r="S51">
            <v>0</v>
          </cell>
          <cell r="U51">
            <v>0</v>
          </cell>
          <cell r="V51">
            <v>0</v>
          </cell>
          <cell r="W51">
            <v>0</v>
          </cell>
          <cell r="X51">
            <v>0</v>
          </cell>
          <cell r="Y51">
            <v>0</v>
          </cell>
          <cell r="Z51">
            <v>0</v>
          </cell>
        </row>
        <row r="52">
          <cell r="A52">
            <v>0</v>
          </cell>
          <cell r="B52">
            <v>0</v>
          </cell>
          <cell r="C52">
            <v>1050</v>
          </cell>
          <cell r="E52">
            <v>0</v>
          </cell>
          <cell r="F52">
            <v>0</v>
          </cell>
          <cell r="G52">
            <v>0</v>
          </cell>
          <cell r="H52">
            <v>0</v>
          </cell>
          <cell r="I52">
            <v>0</v>
          </cell>
          <cell r="J52">
            <v>0</v>
          </cell>
          <cell r="L52">
            <v>0</v>
          </cell>
          <cell r="N52">
            <v>0</v>
          </cell>
          <cell r="O52">
            <v>0</v>
          </cell>
          <cell r="P52">
            <v>0</v>
          </cell>
          <cell r="Q52">
            <v>0</v>
          </cell>
          <cell r="R52">
            <v>0</v>
          </cell>
          <cell r="S52">
            <v>0</v>
          </cell>
          <cell r="U52">
            <v>0</v>
          </cell>
          <cell r="V52">
            <v>0</v>
          </cell>
          <cell r="W52">
            <v>0</v>
          </cell>
          <cell r="X52">
            <v>0</v>
          </cell>
          <cell r="Y52">
            <v>0</v>
          </cell>
          <cell r="Z52">
            <v>0</v>
          </cell>
        </row>
        <row r="53">
          <cell r="A53">
            <v>0</v>
          </cell>
          <cell r="B53">
            <v>0</v>
          </cell>
          <cell r="C53">
            <v>1051</v>
          </cell>
          <cell r="E53">
            <v>0</v>
          </cell>
          <cell r="F53">
            <v>0</v>
          </cell>
          <cell r="G53">
            <v>0</v>
          </cell>
          <cell r="H53">
            <v>0</v>
          </cell>
          <cell r="I53">
            <v>0</v>
          </cell>
          <cell r="J53">
            <v>0</v>
          </cell>
          <cell r="L53">
            <v>0</v>
          </cell>
          <cell r="N53">
            <v>0</v>
          </cell>
          <cell r="O53">
            <v>0</v>
          </cell>
          <cell r="P53">
            <v>0</v>
          </cell>
          <cell r="Q53">
            <v>0</v>
          </cell>
          <cell r="R53">
            <v>0</v>
          </cell>
          <cell r="S53">
            <v>0</v>
          </cell>
          <cell r="U53">
            <v>0</v>
          </cell>
          <cell r="V53">
            <v>0</v>
          </cell>
          <cell r="W53">
            <v>0</v>
          </cell>
          <cell r="X53">
            <v>0</v>
          </cell>
          <cell r="Y53">
            <v>0</v>
          </cell>
          <cell r="Z53">
            <v>0</v>
          </cell>
        </row>
        <row r="54">
          <cell r="A54">
            <v>0</v>
          </cell>
          <cell r="B54">
            <v>0</v>
          </cell>
          <cell r="C54">
            <v>1052</v>
          </cell>
          <cell r="E54">
            <v>0</v>
          </cell>
          <cell r="F54">
            <v>0</v>
          </cell>
          <cell r="G54">
            <v>0</v>
          </cell>
          <cell r="H54">
            <v>0</v>
          </cell>
          <cell r="I54">
            <v>0</v>
          </cell>
          <cell r="J54">
            <v>0</v>
          </cell>
          <cell r="L54">
            <v>0</v>
          </cell>
          <cell r="N54">
            <v>0</v>
          </cell>
          <cell r="O54">
            <v>0</v>
          </cell>
          <cell r="P54">
            <v>0</v>
          </cell>
          <cell r="Q54">
            <v>0</v>
          </cell>
          <cell r="R54">
            <v>0</v>
          </cell>
          <cell r="S54">
            <v>0</v>
          </cell>
          <cell r="U54">
            <v>0</v>
          </cell>
          <cell r="V54">
            <v>0</v>
          </cell>
          <cell r="W54">
            <v>0</v>
          </cell>
          <cell r="X54">
            <v>0</v>
          </cell>
          <cell r="Y54">
            <v>0</v>
          </cell>
          <cell r="Z54">
            <v>0</v>
          </cell>
        </row>
        <row r="55">
          <cell r="A55">
            <v>0</v>
          </cell>
          <cell r="B55">
            <v>0</v>
          </cell>
          <cell r="C55">
            <v>1053</v>
          </cell>
          <cell r="E55">
            <v>0</v>
          </cell>
          <cell r="F55">
            <v>0</v>
          </cell>
          <cell r="G55">
            <v>0</v>
          </cell>
          <cell r="H55">
            <v>0</v>
          </cell>
          <cell r="I55">
            <v>0</v>
          </cell>
          <cell r="J55">
            <v>0</v>
          </cell>
          <cell r="L55">
            <v>0</v>
          </cell>
          <cell r="N55">
            <v>0</v>
          </cell>
          <cell r="O55">
            <v>0</v>
          </cell>
          <cell r="P55">
            <v>0</v>
          </cell>
          <cell r="Q55">
            <v>0</v>
          </cell>
          <cell r="R55">
            <v>0</v>
          </cell>
          <cell r="S55">
            <v>0</v>
          </cell>
          <cell r="U55">
            <v>0</v>
          </cell>
          <cell r="V55">
            <v>0</v>
          </cell>
          <cell r="W55">
            <v>0</v>
          </cell>
          <cell r="X55">
            <v>0</v>
          </cell>
          <cell r="Y55">
            <v>0</v>
          </cell>
          <cell r="Z55">
            <v>0</v>
          </cell>
        </row>
        <row r="56">
          <cell r="A56">
            <v>0</v>
          </cell>
          <cell r="B56">
            <v>0</v>
          </cell>
          <cell r="C56">
            <v>1054</v>
          </cell>
          <cell r="E56">
            <v>0</v>
          </cell>
          <cell r="F56">
            <v>0</v>
          </cell>
          <cell r="G56">
            <v>0</v>
          </cell>
          <cell r="H56">
            <v>0</v>
          </cell>
          <cell r="I56">
            <v>0</v>
          </cell>
          <cell r="J56">
            <v>0</v>
          </cell>
          <cell r="L56">
            <v>0</v>
          </cell>
          <cell r="N56">
            <v>0</v>
          </cell>
          <cell r="O56">
            <v>0</v>
          </cell>
          <cell r="P56">
            <v>0</v>
          </cell>
          <cell r="Q56">
            <v>0</v>
          </cell>
          <cell r="R56">
            <v>0</v>
          </cell>
          <cell r="S56">
            <v>0</v>
          </cell>
          <cell r="U56">
            <v>0</v>
          </cell>
          <cell r="V56">
            <v>0</v>
          </cell>
          <cell r="W56">
            <v>0</v>
          </cell>
          <cell r="X56">
            <v>0</v>
          </cell>
          <cell r="Y56">
            <v>0</v>
          </cell>
          <cell r="Z56">
            <v>0</v>
          </cell>
        </row>
        <row r="57">
          <cell r="A57">
            <v>0</v>
          </cell>
          <cell r="B57">
            <v>0</v>
          </cell>
          <cell r="C57">
            <v>1055</v>
          </cell>
          <cell r="E57">
            <v>0</v>
          </cell>
          <cell r="F57">
            <v>0</v>
          </cell>
          <cell r="G57">
            <v>0</v>
          </cell>
          <cell r="H57">
            <v>0</v>
          </cell>
          <cell r="I57">
            <v>0</v>
          </cell>
          <cell r="J57">
            <v>0</v>
          </cell>
          <cell r="L57">
            <v>0</v>
          </cell>
          <cell r="N57">
            <v>0</v>
          </cell>
          <cell r="O57">
            <v>0</v>
          </cell>
          <cell r="P57">
            <v>0</v>
          </cell>
          <cell r="Q57">
            <v>0</v>
          </cell>
          <cell r="R57">
            <v>0</v>
          </cell>
          <cell r="S57">
            <v>0</v>
          </cell>
          <cell r="U57">
            <v>0</v>
          </cell>
          <cell r="V57">
            <v>0</v>
          </cell>
          <cell r="W57">
            <v>0</v>
          </cell>
          <cell r="X57">
            <v>0</v>
          </cell>
          <cell r="Y57">
            <v>0</v>
          </cell>
          <cell r="Z57">
            <v>0</v>
          </cell>
        </row>
        <row r="58">
          <cell r="A58">
            <v>0</v>
          </cell>
          <cell r="B58">
            <v>0</v>
          </cell>
          <cell r="C58">
            <v>1056</v>
          </cell>
          <cell r="E58">
            <v>0</v>
          </cell>
          <cell r="F58">
            <v>0</v>
          </cell>
          <cell r="G58">
            <v>0</v>
          </cell>
          <cell r="H58">
            <v>0</v>
          </cell>
          <cell r="I58">
            <v>0</v>
          </cell>
          <cell r="J58">
            <v>0</v>
          </cell>
          <cell r="L58">
            <v>0</v>
          </cell>
          <cell r="N58">
            <v>0</v>
          </cell>
          <cell r="O58">
            <v>0</v>
          </cell>
          <cell r="P58">
            <v>0</v>
          </cell>
          <cell r="Q58">
            <v>0</v>
          </cell>
          <cell r="R58">
            <v>0</v>
          </cell>
          <cell r="S58">
            <v>0</v>
          </cell>
          <cell r="U58">
            <v>0</v>
          </cell>
          <cell r="V58">
            <v>0</v>
          </cell>
          <cell r="W58">
            <v>0</v>
          </cell>
          <cell r="X58">
            <v>0</v>
          </cell>
          <cell r="Y58">
            <v>0</v>
          </cell>
          <cell r="Z58">
            <v>0</v>
          </cell>
        </row>
        <row r="59">
          <cell r="A59">
            <v>0</v>
          </cell>
          <cell r="B59">
            <v>0</v>
          </cell>
          <cell r="C59">
            <v>1057</v>
          </cell>
          <cell r="E59">
            <v>0</v>
          </cell>
          <cell r="F59">
            <v>0</v>
          </cell>
          <cell r="G59">
            <v>0</v>
          </cell>
          <cell r="H59">
            <v>0</v>
          </cell>
          <cell r="I59">
            <v>0</v>
          </cell>
          <cell r="J59">
            <v>0</v>
          </cell>
          <cell r="L59">
            <v>0</v>
          </cell>
          <cell r="N59">
            <v>0</v>
          </cell>
          <cell r="O59">
            <v>0</v>
          </cell>
          <cell r="P59">
            <v>0</v>
          </cell>
          <cell r="Q59">
            <v>0</v>
          </cell>
          <cell r="R59">
            <v>0</v>
          </cell>
          <cell r="S59">
            <v>0</v>
          </cell>
          <cell r="U59">
            <v>0</v>
          </cell>
          <cell r="V59">
            <v>0</v>
          </cell>
          <cell r="W59">
            <v>0</v>
          </cell>
          <cell r="X59">
            <v>0</v>
          </cell>
          <cell r="Y59">
            <v>0</v>
          </cell>
          <cell r="Z59">
            <v>0</v>
          </cell>
        </row>
        <row r="60">
          <cell r="A60">
            <v>0</v>
          </cell>
          <cell r="B60">
            <v>0</v>
          </cell>
          <cell r="C60">
            <v>1058</v>
          </cell>
          <cell r="E60">
            <v>0</v>
          </cell>
          <cell r="F60">
            <v>0</v>
          </cell>
          <cell r="G60">
            <v>0</v>
          </cell>
          <cell r="H60">
            <v>0</v>
          </cell>
          <cell r="I60">
            <v>0</v>
          </cell>
          <cell r="J60">
            <v>0</v>
          </cell>
          <cell r="L60">
            <v>0</v>
          </cell>
          <cell r="N60">
            <v>0</v>
          </cell>
          <cell r="O60">
            <v>0</v>
          </cell>
          <cell r="P60">
            <v>0</v>
          </cell>
          <cell r="Q60">
            <v>0</v>
          </cell>
          <cell r="R60">
            <v>0</v>
          </cell>
          <cell r="S60">
            <v>0</v>
          </cell>
          <cell r="U60">
            <v>0</v>
          </cell>
          <cell r="V60">
            <v>0</v>
          </cell>
          <cell r="W60">
            <v>0</v>
          </cell>
          <cell r="X60">
            <v>0</v>
          </cell>
          <cell r="Y60">
            <v>0</v>
          </cell>
          <cell r="Z60">
            <v>0</v>
          </cell>
        </row>
        <row r="61">
          <cell r="A61">
            <v>0</v>
          </cell>
          <cell r="B61">
            <v>0</v>
          </cell>
          <cell r="C61">
            <v>1059</v>
          </cell>
          <cell r="E61">
            <v>0</v>
          </cell>
          <cell r="F61">
            <v>0</v>
          </cell>
          <cell r="G61">
            <v>0</v>
          </cell>
          <cell r="H61">
            <v>0</v>
          </cell>
          <cell r="I61">
            <v>0</v>
          </cell>
          <cell r="J61">
            <v>0</v>
          </cell>
          <cell r="L61">
            <v>0</v>
          </cell>
          <cell r="N61">
            <v>0</v>
          </cell>
          <cell r="O61">
            <v>0</v>
          </cell>
          <cell r="P61">
            <v>0</v>
          </cell>
          <cell r="Q61">
            <v>0</v>
          </cell>
          <cell r="R61">
            <v>0</v>
          </cell>
          <cell r="S61">
            <v>0</v>
          </cell>
          <cell r="U61">
            <v>0</v>
          </cell>
          <cell r="V61">
            <v>0</v>
          </cell>
          <cell r="W61">
            <v>0</v>
          </cell>
          <cell r="X61">
            <v>0</v>
          </cell>
          <cell r="Y61">
            <v>0</v>
          </cell>
          <cell r="Z61">
            <v>0</v>
          </cell>
        </row>
        <row r="62">
          <cell r="A62">
            <v>0</v>
          </cell>
          <cell r="B62">
            <v>0</v>
          </cell>
          <cell r="C62">
            <v>1060</v>
          </cell>
          <cell r="E62">
            <v>0</v>
          </cell>
          <cell r="F62">
            <v>0</v>
          </cell>
          <cell r="G62">
            <v>0</v>
          </cell>
          <cell r="H62">
            <v>0</v>
          </cell>
          <cell r="I62">
            <v>0</v>
          </cell>
          <cell r="J62">
            <v>0</v>
          </cell>
          <cell r="L62">
            <v>0</v>
          </cell>
          <cell r="N62">
            <v>0</v>
          </cell>
          <cell r="O62">
            <v>0</v>
          </cell>
          <cell r="P62">
            <v>0</v>
          </cell>
          <cell r="Q62">
            <v>0</v>
          </cell>
          <cell r="R62">
            <v>0</v>
          </cell>
          <cell r="S62">
            <v>0</v>
          </cell>
          <cell r="U62">
            <v>0</v>
          </cell>
          <cell r="V62">
            <v>0</v>
          </cell>
          <cell r="W62">
            <v>0</v>
          </cell>
          <cell r="X62">
            <v>0</v>
          </cell>
          <cell r="Y62">
            <v>0</v>
          </cell>
          <cell r="Z62">
            <v>0</v>
          </cell>
        </row>
        <row r="63">
          <cell r="A63">
            <v>0</v>
          </cell>
          <cell r="B63">
            <v>0</v>
          </cell>
          <cell r="C63">
            <v>1061</v>
          </cell>
          <cell r="E63">
            <v>0</v>
          </cell>
          <cell r="F63">
            <v>0</v>
          </cell>
          <cell r="G63">
            <v>0</v>
          </cell>
          <cell r="H63">
            <v>0</v>
          </cell>
          <cell r="I63">
            <v>0</v>
          </cell>
          <cell r="J63">
            <v>0</v>
          </cell>
          <cell r="L63">
            <v>0</v>
          </cell>
          <cell r="N63">
            <v>0</v>
          </cell>
          <cell r="O63">
            <v>0</v>
          </cell>
          <cell r="P63">
            <v>0</v>
          </cell>
          <cell r="Q63">
            <v>0</v>
          </cell>
          <cell r="R63">
            <v>0</v>
          </cell>
          <cell r="S63">
            <v>0</v>
          </cell>
          <cell r="U63">
            <v>0</v>
          </cell>
          <cell r="V63">
            <v>0</v>
          </cell>
          <cell r="W63">
            <v>0</v>
          </cell>
          <cell r="X63">
            <v>0</v>
          </cell>
          <cell r="Y63">
            <v>0</v>
          </cell>
          <cell r="Z63">
            <v>0</v>
          </cell>
        </row>
        <row r="64">
          <cell r="A64">
            <v>0</v>
          </cell>
          <cell r="B64">
            <v>0</v>
          </cell>
          <cell r="C64">
            <v>1062</v>
          </cell>
          <cell r="E64">
            <v>0</v>
          </cell>
          <cell r="F64">
            <v>0</v>
          </cell>
          <cell r="G64">
            <v>0</v>
          </cell>
          <cell r="H64">
            <v>0</v>
          </cell>
          <cell r="I64">
            <v>0</v>
          </cell>
          <cell r="J64">
            <v>0</v>
          </cell>
          <cell r="L64">
            <v>0</v>
          </cell>
          <cell r="N64">
            <v>0</v>
          </cell>
          <cell r="O64">
            <v>0</v>
          </cell>
          <cell r="P64">
            <v>0</v>
          </cell>
          <cell r="Q64">
            <v>0</v>
          </cell>
          <cell r="R64">
            <v>0</v>
          </cell>
          <cell r="S64">
            <v>0</v>
          </cell>
          <cell r="U64">
            <v>0</v>
          </cell>
          <cell r="V64">
            <v>0</v>
          </cell>
          <cell r="W64">
            <v>0</v>
          </cell>
          <cell r="X64">
            <v>0</v>
          </cell>
          <cell r="Y64">
            <v>0</v>
          </cell>
          <cell r="Z64">
            <v>0</v>
          </cell>
        </row>
        <row r="65">
          <cell r="A65">
            <v>0</v>
          </cell>
          <cell r="B65">
            <v>0</v>
          </cell>
          <cell r="C65">
            <v>1063</v>
          </cell>
          <cell r="E65">
            <v>0</v>
          </cell>
          <cell r="F65">
            <v>0</v>
          </cell>
          <cell r="G65">
            <v>0</v>
          </cell>
          <cell r="H65">
            <v>0</v>
          </cell>
          <cell r="I65">
            <v>0</v>
          </cell>
          <cell r="J65">
            <v>0</v>
          </cell>
          <cell r="L65">
            <v>0</v>
          </cell>
          <cell r="N65">
            <v>0</v>
          </cell>
          <cell r="O65">
            <v>0</v>
          </cell>
          <cell r="P65">
            <v>0</v>
          </cell>
          <cell r="Q65">
            <v>0</v>
          </cell>
          <cell r="R65">
            <v>0</v>
          </cell>
          <cell r="S65">
            <v>0</v>
          </cell>
          <cell r="U65">
            <v>0</v>
          </cell>
          <cell r="V65">
            <v>0</v>
          </cell>
          <cell r="W65">
            <v>0</v>
          </cell>
          <cell r="X65">
            <v>0</v>
          </cell>
          <cell r="Y65">
            <v>0</v>
          </cell>
          <cell r="Z65">
            <v>0</v>
          </cell>
        </row>
        <row r="66">
          <cell r="A66">
            <v>0</v>
          </cell>
          <cell r="B66">
            <v>0</v>
          </cell>
          <cell r="C66">
            <v>1064</v>
          </cell>
          <cell r="E66">
            <v>0</v>
          </cell>
          <cell r="F66">
            <v>0</v>
          </cell>
          <cell r="G66">
            <v>0</v>
          </cell>
          <cell r="H66">
            <v>0</v>
          </cell>
          <cell r="I66">
            <v>0</v>
          </cell>
          <cell r="J66">
            <v>0</v>
          </cell>
          <cell r="L66">
            <v>0</v>
          </cell>
          <cell r="N66">
            <v>0</v>
          </cell>
          <cell r="O66">
            <v>0</v>
          </cell>
          <cell r="P66">
            <v>0</v>
          </cell>
          <cell r="Q66">
            <v>0</v>
          </cell>
          <cell r="R66">
            <v>0</v>
          </cell>
          <cell r="S66">
            <v>0</v>
          </cell>
          <cell r="U66">
            <v>0</v>
          </cell>
          <cell r="V66">
            <v>0</v>
          </cell>
          <cell r="W66">
            <v>0</v>
          </cell>
          <cell r="X66">
            <v>0</v>
          </cell>
          <cell r="Y66">
            <v>0</v>
          </cell>
          <cell r="Z66">
            <v>0</v>
          </cell>
        </row>
        <row r="67">
          <cell r="A67">
            <v>0</v>
          </cell>
          <cell r="B67">
            <v>0</v>
          </cell>
          <cell r="C67">
            <v>1065</v>
          </cell>
          <cell r="E67">
            <v>0</v>
          </cell>
          <cell r="F67">
            <v>0</v>
          </cell>
          <cell r="G67">
            <v>0</v>
          </cell>
          <cell r="H67">
            <v>0</v>
          </cell>
          <cell r="I67">
            <v>0</v>
          </cell>
          <cell r="J67">
            <v>0</v>
          </cell>
          <cell r="L67">
            <v>0</v>
          </cell>
          <cell r="N67">
            <v>0</v>
          </cell>
          <cell r="O67">
            <v>0</v>
          </cell>
          <cell r="P67">
            <v>0</v>
          </cell>
          <cell r="Q67">
            <v>0</v>
          </cell>
          <cell r="R67">
            <v>0</v>
          </cell>
          <cell r="S67">
            <v>0</v>
          </cell>
          <cell r="U67">
            <v>0</v>
          </cell>
          <cell r="V67">
            <v>0</v>
          </cell>
          <cell r="W67">
            <v>0</v>
          </cell>
          <cell r="X67">
            <v>0</v>
          </cell>
          <cell r="Y67">
            <v>0</v>
          </cell>
          <cell r="Z67">
            <v>0</v>
          </cell>
        </row>
        <row r="68">
          <cell r="A68">
            <v>0</v>
          </cell>
          <cell r="B68">
            <v>0</v>
          </cell>
          <cell r="C68">
            <v>1066</v>
          </cell>
          <cell r="E68">
            <v>0</v>
          </cell>
          <cell r="F68">
            <v>0</v>
          </cell>
          <cell r="G68">
            <v>0</v>
          </cell>
          <cell r="H68">
            <v>0</v>
          </cell>
          <cell r="I68">
            <v>0</v>
          </cell>
          <cell r="J68">
            <v>0</v>
          </cell>
          <cell r="L68">
            <v>0</v>
          </cell>
          <cell r="N68">
            <v>0</v>
          </cell>
          <cell r="O68">
            <v>0</v>
          </cell>
          <cell r="P68">
            <v>0</v>
          </cell>
          <cell r="Q68">
            <v>0</v>
          </cell>
          <cell r="R68">
            <v>0</v>
          </cell>
          <cell r="S68">
            <v>0</v>
          </cell>
          <cell r="U68">
            <v>0</v>
          </cell>
          <cell r="V68">
            <v>0</v>
          </cell>
          <cell r="W68">
            <v>0</v>
          </cell>
          <cell r="X68">
            <v>0</v>
          </cell>
          <cell r="Y68">
            <v>0</v>
          </cell>
          <cell r="Z68">
            <v>0</v>
          </cell>
        </row>
        <row r="69">
          <cell r="A69">
            <v>0</v>
          </cell>
          <cell r="B69">
            <v>0</v>
          </cell>
          <cell r="C69">
            <v>1067</v>
          </cell>
          <cell r="E69">
            <v>0</v>
          </cell>
          <cell r="F69">
            <v>0</v>
          </cell>
          <cell r="G69">
            <v>0</v>
          </cell>
          <cell r="H69">
            <v>0</v>
          </cell>
          <cell r="I69">
            <v>0</v>
          </cell>
          <cell r="J69">
            <v>0</v>
          </cell>
          <cell r="L69">
            <v>0</v>
          </cell>
          <cell r="N69">
            <v>0</v>
          </cell>
          <cell r="O69">
            <v>0</v>
          </cell>
          <cell r="P69">
            <v>0</v>
          </cell>
          <cell r="Q69">
            <v>0</v>
          </cell>
          <cell r="R69">
            <v>0</v>
          </cell>
          <cell r="S69">
            <v>0</v>
          </cell>
          <cell r="U69">
            <v>0</v>
          </cell>
          <cell r="V69">
            <v>0</v>
          </cell>
          <cell r="W69">
            <v>0</v>
          </cell>
          <cell r="X69">
            <v>0</v>
          </cell>
          <cell r="Y69">
            <v>0</v>
          </cell>
          <cell r="Z69">
            <v>0</v>
          </cell>
        </row>
        <row r="70">
          <cell r="A70">
            <v>0</v>
          </cell>
          <cell r="B70">
            <v>0</v>
          </cell>
          <cell r="C70">
            <v>1068</v>
          </cell>
          <cell r="E70">
            <v>0</v>
          </cell>
          <cell r="F70">
            <v>0</v>
          </cell>
          <cell r="G70">
            <v>0</v>
          </cell>
          <cell r="H70">
            <v>0</v>
          </cell>
          <cell r="I70">
            <v>0</v>
          </cell>
          <cell r="J70">
            <v>0</v>
          </cell>
          <cell r="L70">
            <v>0</v>
          </cell>
          <cell r="N70">
            <v>0</v>
          </cell>
          <cell r="O70">
            <v>0</v>
          </cell>
          <cell r="P70">
            <v>0</v>
          </cell>
          <cell r="Q70">
            <v>0</v>
          </cell>
          <cell r="R70">
            <v>0</v>
          </cell>
          <cell r="S70">
            <v>0</v>
          </cell>
          <cell r="U70">
            <v>0</v>
          </cell>
          <cell r="V70">
            <v>0</v>
          </cell>
          <cell r="W70">
            <v>0</v>
          </cell>
          <cell r="X70">
            <v>0</v>
          </cell>
          <cell r="Y70">
            <v>0</v>
          </cell>
          <cell r="Z70">
            <v>0</v>
          </cell>
        </row>
        <row r="71">
          <cell r="A71">
            <v>0</v>
          </cell>
          <cell r="B71">
            <v>0</v>
          </cell>
          <cell r="C71">
            <v>1069</v>
          </cell>
          <cell r="E71">
            <v>0</v>
          </cell>
          <cell r="F71">
            <v>0</v>
          </cell>
          <cell r="G71">
            <v>0</v>
          </cell>
          <cell r="H71">
            <v>0</v>
          </cell>
          <cell r="I71">
            <v>0</v>
          </cell>
          <cell r="J71">
            <v>0</v>
          </cell>
          <cell r="L71">
            <v>0</v>
          </cell>
          <cell r="N71">
            <v>0</v>
          </cell>
          <cell r="O71">
            <v>0</v>
          </cell>
          <cell r="P71">
            <v>0</v>
          </cell>
          <cell r="Q71">
            <v>0</v>
          </cell>
          <cell r="R71">
            <v>0</v>
          </cell>
          <cell r="S71">
            <v>0</v>
          </cell>
          <cell r="U71">
            <v>0</v>
          </cell>
          <cell r="V71">
            <v>0</v>
          </cell>
          <cell r="W71">
            <v>0</v>
          </cell>
          <cell r="X71">
            <v>0</v>
          </cell>
          <cell r="Y71">
            <v>0</v>
          </cell>
          <cell r="Z71">
            <v>0</v>
          </cell>
        </row>
        <row r="72">
          <cell r="A72">
            <v>0</v>
          </cell>
          <cell r="B72">
            <v>0</v>
          </cell>
          <cell r="C72">
            <v>1070</v>
          </cell>
          <cell r="E72">
            <v>0</v>
          </cell>
          <cell r="F72">
            <v>0</v>
          </cell>
          <cell r="G72">
            <v>0</v>
          </cell>
          <cell r="H72">
            <v>0</v>
          </cell>
          <cell r="I72">
            <v>0</v>
          </cell>
          <cell r="J72">
            <v>0</v>
          </cell>
          <cell r="L72">
            <v>0</v>
          </cell>
          <cell r="N72">
            <v>0</v>
          </cell>
          <cell r="O72">
            <v>0</v>
          </cell>
          <cell r="P72">
            <v>0</v>
          </cell>
          <cell r="Q72">
            <v>0</v>
          </cell>
          <cell r="R72">
            <v>0</v>
          </cell>
          <cell r="S72">
            <v>0</v>
          </cell>
          <cell r="U72">
            <v>0</v>
          </cell>
          <cell r="V72">
            <v>0</v>
          </cell>
          <cell r="W72">
            <v>0</v>
          </cell>
          <cell r="X72">
            <v>0</v>
          </cell>
          <cell r="Y72">
            <v>0</v>
          </cell>
          <cell r="Z72">
            <v>0</v>
          </cell>
        </row>
        <row r="73">
          <cell r="A73">
            <v>0</v>
          </cell>
          <cell r="B73">
            <v>0</v>
          </cell>
          <cell r="C73">
            <v>1071</v>
          </cell>
          <cell r="E73">
            <v>0</v>
          </cell>
          <cell r="F73">
            <v>0</v>
          </cell>
          <cell r="G73">
            <v>0</v>
          </cell>
          <cell r="H73">
            <v>0</v>
          </cell>
          <cell r="I73">
            <v>0</v>
          </cell>
          <cell r="J73">
            <v>0</v>
          </cell>
          <cell r="L73">
            <v>0</v>
          </cell>
          <cell r="N73">
            <v>0</v>
          </cell>
          <cell r="O73">
            <v>0</v>
          </cell>
          <cell r="P73">
            <v>0</v>
          </cell>
          <cell r="Q73">
            <v>0</v>
          </cell>
          <cell r="R73">
            <v>0</v>
          </cell>
          <cell r="S73">
            <v>0</v>
          </cell>
          <cell r="U73">
            <v>0</v>
          </cell>
          <cell r="V73">
            <v>0</v>
          </cell>
          <cell r="W73">
            <v>0</v>
          </cell>
          <cell r="X73">
            <v>0</v>
          </cell>
          <cell r="Y73">
            <v>0</v>
          </cell>
          <cell r="Z73">
            <v>0</v>
          </cell>
        </row>
        <row r="74">
          <cell r="A74">
            <v>0</v>
          </cell>
          <cell r="B74">
            <v>0</v>
          </cell>
          <cell r="C74">
            <v>1072</v>
          </cell>
          <cell r="E74">
            <v>0</v>
          </cell>
          <cell r="F74">
            <v>0</v>
          </cell>
          <cell r="G74">
            <v>0</v>
          </cell>
          <cell r="H74">
            <v>0</v>
          </cell>
          <cell r="I74">
            <v>0</v>
          </cell>
          <cell r="J74">
            <v>0</v>
          </cell>
          <cell r="L74">
            <v>0</v>
          </cell>
          <cell r="N74">
            <v>0</v>
          </cell>
          <cell r="O74">
            <v>0</v>
          </cell>
          <cell r="P74">
            <v>0</v>
          </cell>
          <cell r="Q74">
            <v>0</v>
          </cell>
          <cell r="R74">
            <v>0</v>
          </cell>
          <cell r="S74">
            <v>0</v>
          </cell>
          <cell r="U74">
            <v>0</v>
          </cell>
          <cell r="V74">
            <v>0</v>
          </cell>
          <cell r="W74">
            <v>0</v>
          </cell>
          <cell r="X74">
            <v>0</v>
          </cell>
          <cell r="Y74">
            <v>0</v>
          </cell>
          <cell r="Z74">
            <v>0</v>
          </cell>
        </row>
        <row r="75">
          <cell r="A75">
            <v>0</v>
          </cell>
          <cell r="B75">
            <v>0</v>
          </cell>
          <cell r="C75">
            <v>1073</v>
          </cell>
          <cell r="E75">
            <v>0</v>
          </cell>
          <cell r="F75">
            <v>0</v>
          </cell>
          <cell r="G75">
            <v>0</v>
          </cell>
          <cell r="H75">
            <v>0</v>
          </cell>
          <cell r="I75">
            <v>0</v>
          </cell>
          <cell r="J75">
            <v>0</v>
          </cell>
          <cell r="L75">
            <v>0</v>
          </cell>
          <cell r="N75">
            <v>0</v>
          </cell>
          <cell r="O75">
            <v>0</v>
          </cell>
          <cell r="P75">
            <v>0</v>
          </cell>
          <cell r="Q75">
            <v>0</v>
          </cell>
          <cell r="R75">
            <v>0</v>
          </cell>
          <cell r="S75">
            <v>0</v>
          </cell>
          <cell r="U75">
            <v>0</v>
          </cell>
          <cell r="V75">
            <v>0</v>
          </cell>
          <cell r="W75">
            <v>0</v>
          </cell>
          <cell r="X75">
            <v>0</v>
          </cell>
          <cell r="Y75">
            <v>0</v>
          </cell>
          <cell r="Z75">
            <v>0</v>
          </cell>
        </row>
        <row r="76">
          <cell r="A76">
            <v>0</v>
          </cell>
          <cell r="B76">
            <v>0</v>
          </cell>
          <cell r="C76">
            <v>1074</v>
          </cell>
          <cell r="E76">
            <v>0</v>
          </cell>
          <cell r="F76">
            <v>0</v>
          </cell>
          <cell r="G76">
            <v>0</v>
          </cell>
          <cell r="H76">
            <v>0</v>
          </cell>
          <cell r="I76">
            <v>0</v>
          </cell>
          <cell r="J76">
            <v>0</v>
          </cell>
          <cell r="L76">
            <v>0</v>
          </cell>
          <cell r="N76">
            <v>0</v>
          </cell>
          <cell r="O76">
            <v>0</v>
          </cell>
          <cell r="P76">
            <v>0</v>
          </cell>
          <cell r="Q76">
            <v>0</v>
          </cell>
          <cell r="R76">
            <v>0</v>
          </cell>
          <cell r="S76">
            <v>0</v>
          </cell>
          <cell r="U76">
            <v>0</v>
          </cell>
          <cell r="V76">
            <v>0</v>
          </cell>
          <cell r="W76">
            <v>0</v>
          </cell>
          <cell r="X76">
            <v>0</v>
          </cell>
          <cell r="Y76">
            <v>0</v>
          </cell>
          <cell r="Z76">
            <v>0</v>
          </cell>
        </row>
        <row r="77">
          <cell r="A77">
            <v>0</v>
          </cell>
          <cell r="B77">
            <v>0</v>
          </cell>
          <cell r="C77">
            <v>1075</v>
          </cell>
          <cell r="E77">
            <v>0</v>
          </cell>
          <cell r="F77">
            <v>0</v>
          </cell>
          <cell r="G77">
            <v>0</v>
          </cell>
          <cell r="H77">
            <v>0</v>
          </cell>
          <cell r="I77">
            <v>0</v>
          </cell>
          <cell r="J77">
            <v>0</v>
          </cell>
          <cell r="L77">
            <v>0</v>
          </cell>
          <cell r="N77">
            <v>0</v>
          </cell>
          <cell r="O77">
            <v>0</v>
          </cell>
          <cell r="P77">
            <v>0</v>
          </cell>
          <cell r="Q77">
            <v>0</v>
          </cell>
          <cell r="R77">
            <v>0</v>
          </cell>
          <cell r="S77">
            <v>0</v>
          </cell>
          <cell r="U77">
            <v>0</v>
          </cell>
          <cell r="V77">
            <v>0</v>
          </cell>
          <cell r="W77">
            <v>0</v>
          </cell>
          <cell r="X77">
            <v>0</v>
          </cell>
          <cell r="Y77">
            <v>0</v>
          </cell>
          <cell r="Z77">
            <v>0</v>
          </cell>
        </row>
        <row r="78">
          <cell r="A78">
            <v>0</v>
          </cell>
          <cell r="B78">
            <v>0</v>
          </cell>
          <cell r="C78">
            <v>1076</v>
          </cell>
          <cell r="E78">
            <v>0</v>
          </cell>
          <cell r="F78">
            <v>0</v>
          </cell>
          <cell r="G78">
            <v>0</v>
          </cell>
          <cell r="H78">
            <v>0</v>
          </cell>
          <cell r="I78">
            <v>0</v>
          </cell>
          <cell r="J78">
            <v>0</v>
          </cell>
          <cell r="L78">
            <v>0</v>
          </cell>
          <cell r="N78">
            <v>0</v>
          </cell>
          <cell r="O78">
            <v>0</v>
          </cell>
          <cell r="P78">
            <v>0</v>
          </cell>
          <cell r="Q78">
            <v>0</v>
          </cell>
          <cell r="R78">
            <v>0</v>
          </cell>
          <cell r="S78">
            <v>0</v>
          </cell>
          <cell r="U78">
            <v>0</v>
          </cell>
          <cell r="V78">
            <v>0</v>
          </cell>
          <cell r="W78">
            <v>0</v>
          </cell>
          <cell r="X78">
            <v>0</v>
          </cell>
          <cell r="Y78">
            <v>0</v>
          </cell>
          <cell r="Z78">
            <v>0</v>
          </cell>
        </row>
        <row r="79">
          <cell r="A79">
            <v>0</v>
          </cell>
          <cell r="B79">
            <v>0</v>
          </cell>
          <cell r="C79">
            <v>1077</v>
          </cell>
          <cell r="E79">
            <v>0</v>
          </cell>
          <cell r="F79">
            <v>0</v>
          </cell>
          <cell r="G79">
            <v>0</v>
          </cell>
          <cell r="H79">
            <v>0</v>
          </cell>
          <cell r="I79">
            <v>0</v>
          </cell>
          <cell r="J79">
            <v>0</v>
          </cell>
          <cell r="L79">
            <v>0</v>
          </cell>
          <cell r="N79">
            <v>0</v>
          </cell>
          <cell r="O79">
            <v>0</v>
          </cell>
          <cell r="P79">
            <v>0</v>
          </cell>
          <cell r="Q79">
            <v>0</v>
          </cell>
          <cell r="R79">
            <v>0</v>
          </cell>
          <cell r="S79">
            <v>0</v>
          </cell>
          <cell r="U79">
            <v>0</v>
          </cell>
          <cell r="V79">
            <v>0</v>
          </cell>
          <cell r="W79">
            <v>0</v>
          </cell>
          <cell r="X79">
            <v>0</v>
          </cell>
          <cell r="Y79">
            <v>0</v>
          </cell>
          <cell r="Z79">
            <v>0</v>
          </cell>
        </row>
        <row r="80">
          <cell r="A80">
            <v>0</v>
          </cell>
          <cell r="B80">
            <v>0</v>
          </cell>
          <cell r="C80">
            <v>1078</v>
          </cell>
          <cell r="E80">
            <v>0</v>
          </cell>
          <cell r="F80">
            <v>0</v>
          </cell>
          <cell r="G80">
            <v>0</v>
          </cell>
          <cell r="H80">
            <v>0</v>
          </cell>
          <cell r="I80">
            <v>0</v>
          </cell>
          <cell r="J80">
            <v>0</v>
          </cell>
          <cell r="L80">
            <v>0</v>
          </cell>
          <cell r="N80">
            <v>0</v>
          </cell>
          <cell r="O80">
            <v>0</v>
          </cell>
          <cell r="P80">
            <v>0</v>
          </cell>
          <cell r="Q80">
            <v>0</v>
          </cell>
          <cell r="R80">
            <v>0</v>
          </cell>
          <cell r="S80">
            <v>0</v>
          </cell>
          <cell r="U80">
            <v>0</v>
          </cell>
          <cell r="V80">
            <v>0</v>
          </cell>
          <cell r="W80">
            <v>0</v>
          </cell>
          <cell r="X80">
            <v>0</v>
          </cell>
          <cell r="Y80">
            <v>0</v>
          </cell>
          <cell r="Z80">
            <v>0</v>
          </cell>
        </row>
        <row r="81">
          <cell r="A81">
            <v>0</v>
          </cell>
          <cell r="B81">
            <v>0</v>
          </cell>
          <cell r="C81">
            <v>1079</v>
          </cell>
          <cell r="E81">
            <v>0</v>
          </cell>
          <cell r="F81">
            <v>0</v>
          </cell>
          <cell r="G81">
            <v>0</v>
          </cell>
          <cell r="H81">
            <v>0</v>
          </cell>
          <cell r="I81">
            <v>0</v>
          </cell>
          <cell r="J81">
            <v>0</v>
          </cell>
          <cell r="L81">
            <v>0</v>
          </cell>
          <cell r="N81">
            <v>0</v>
          </cell>
          <cell r="O81">
            <v>0</v>
          </cell>
          <cell r="P81">
            <v>0</v>
          </cell>
          <cell r="Q81">
            <v>0</v>
          </cell>
          <cell r="R81">
            <v>0</v>
          </cell>
          <cell r="S81">
            <v>0</v>
          </cell>
          <cell r="U81">
            <v>0</v>
          </cell>
          <cell r="V81">
            <v>0</v>
          </cell>
          <cell r="W81">
            <v>0</v>
          </cell>
          <cell r="X81">
            <v>0</v>
          </cell>
          <cell r="Y81">
            <v>0</v>
          </cell>
          <cell r="Z81">
            <v>0</v>
          </cell>
        </row>
        <row r="82">
          <cell r="A82">
            <v>0</v>
          </cell>
          <cell r="B82">
            <v>0</v>
          </cell>
          <cell r="C82">
            <v>1080</v>
          </cell>
          <cell r="E82">
            <v>0</v>
          </cell>
          <cell r="F82">
            <v>0</v>
          </cell>
          <cell r="G82">
            <v>0</v>
          </cell>
          <cell r="H82">
            <v>0</v>
          </cell>
          <cell r="I82">
            <v>0</v>
          </cell>
          <cell r="J82">
            <v>0</v>
          </cell>
          <cell r="L82">
            <v>0</v>
          </cell>
          <cell r="N82">
            <v>0</v>
          </cell>
          <cell r="O82">
            <v>0</v>
          </cell>
          <cell r="P82">
            <v>0</v>
          </cell>
          <cell r="Q82">
            <v>0</v>
          </cell>
          <cell r="R82">
            <v>0</v>
          </cell>
          <cell r="S82">
            <v>0</v>
          </cell>
          <cell r="U82">
            <v>0</v>
          </cell>
          <cell r="V82">
            <v>0</v>
          </cell>
          <cell r="W82">
            <v>0</v>
          </cell>
          <cell r="X82">
            <v>0</v>
          </cell>
          <cell r="Y82">
            <v>0</v>
          </cell>
          <cell r="Z82">
            <v>0</v>
          </cell>
        </row>
        <row r="83">
          <cell r="A83">
            <v>0</v>
          </cell>
          <cell r="B83">
            <v>0</v>
          </cell>
          <cell r="C83">
            <v>1081</v>
          </cell>
          <cell r="E83">
            <v>0</v>
          </cell>
          <cell r="F83">
            <v>0</v>
          </cell>
          <cell r="G83">
            <v>0</v>
          </cell>
          <cell r="H83">
            <v>0</v>
          </cell>
          <cell r="I83">
            <v>0</v>
          </cell>
          <cell r="J83">
            <v>0</v>
          </cell>
          <cell r="L83">
            <v>0</v>
          </cell>
          <cell r="N83">
            <v>0</v>
          </cell>
          <cell r="O83">
            <v>0</v>
          </cell>
          <cell r="P83">
            <v>0</v>
          </cell>
          <cell r="Q83">
            <v>0</v>
          </cell>
          <cell r="R83">
            <v>0</v>
          </cell>
          <cell r="S83">
            <v>0</v>
          </cell>
          <cell r="U83">
            <v>0</v>
          </cell>
          <cell r="V83">
            <v>0</v>
          </cell>
          <cell r="W83">
            <v>0</v>
          </cell>
          <cell r="X83">
            <v>0</v>
          </cell>
          <cell r="Y83">
            <v>0</v>
          </cell>
          <cell r="Z83">
            <v>0</v>
          </cell>
        </row>
        <row r="84">
          <cell r="A84">
            <v>0</v>
          </cell>
          <cell r="B84">
            <v>0</v>
          </cell>
          <cell r="C84">
            <v>1082</v>
          </cell>
          <cell r="E84">
            <v>0</v>
          </cell>
          <cell r="F84">
            <v>0</v>
          </cell>
          <cell r="G84">
            <v>0</v>
          </cell>
          <cell r="H84">
            <v>0</v>
          </cell>
          <cell r="I84">
            <v>0</v>
          </cell>
          <cell r="J84">
            <v>0</v>
          </cell>
          <cell r="L84">
            <v>0</v>
          </cell>
          <cell r="N84">
            <v>0</v>
          </cell>
          <cell r="O84">
            <v>0</v>
          </cell>
          <cell r="P84">
            <v>0</v>
          </cell>
          <cell r="Q84">
            <v>0</v>
          </cell>
          <cell r="R84">
            <v>0</v>
          </cell>
          <cell r="S84">
            <v>0</v>
          </cell>
          <cell r="U84">
            <v>0</v>
          </cell>
          <cell r="V84">
            <v>0</v>
          </cell>
          <cell r="W84">
            <v>0</v>
          </cell>
          <cell r="X84">
            <v>0</v>
          </cell>
          <cell r="Y84">
            <v>0</v>
          </cell>
          <cell r="Z84">
            <v>0</v>
          </cell>
        </row>
        <row r="85">
          <cell r="A85">
            <v>0</v>
          </cell>
          <cell r="B85">
            <v>0</v>
          </cell>
          <cell r="C85">
            <v>1083</v>
          </cell>
          <cell r="E85">
            <v>0</v>
          </cell>
          <cell r="F85">
            <v>0</v>
          </cell>
          <cell r="G85">
            <v>0</v>
          </cell>
          <cell r="H85">
            <v>0</v>
          </cell>
          <cell r="I85">
            <v>0</v>
          </cell>
          <cell r="J85">
            <v>0</v>
          </cell>
          <cell r="L85">
            <v>0</v>
          </cell>
          <cell r="N85">
            <v>0</v>
          </cell>
          <cell r="O85">
            <v>0</v>
          </cell>
          <cell r="P85">
            <v>0</v>
          </cell>
          <cell r="Q85">
            <v>0</v>
          </cell>
          <cell r="R85">
            <v>0</v>
          </cell>
          <cell r="S85">
            <v>0</v>
          </cell>
          <cell r="U85">
            <v>0</v>
          </cell>
          <cell r="V85">
            <v>0</v>
          </cell>
          <cell r="W85">
            <v>0</v>
          </cell>
          <cell r="X85">
            <v>0</v>
          </cell>
          <cell r="Y85">
            <v>0</v>
          </cell>
          <cell r="Z85">
            <v>0</v>
          </cell>
        </row>
        <row r="86">
          <cell r="A86">
            <v>0</v>
          </cell>
          <cell r="B86">
            <v>0</v>
          </cell>
          <cell r="C86">
            <v>1084</v>
          </cell>
          <cell r="E86">
            <v>0</v>
          </cell>
          <cell r="F86">
            <v>0</v>
          </cell>
          <cell r="G86">
            <v>0</v>
          </cell>
          <cell r="H86">
            <v>0</v>
          </cell>
          <cell r="I86">
            <v>0</v>
          </cell>
          <cell r="J86">
            <v>0</v>
          </cell>
          <cell r="L86">
            <v>0</v>
          </cell>
          <cell r="N86">
            <v>0</v>
          </cell>
          <cell r="O86">
            <v>0</v>
          </cell>
          <cell r="P86">
            <v>0</v>
          </cell>
          <cell r="Q86">
            <v>0</v>
          </cell>
          <cell r="R86">
            <v>0</v>
          </cell>
          <cell r="S86">
            <v>0</v>
          </cell>
          <cell r="U86">
            <v>0</v>
          </cell>
          <cell r="V86">
            <v>0</v>
          </cell>
          <cell r="W86">
            <v>0</v>
          </cell>
          <cell r="X86">
            <v>0</v>
          </cell>
          <cell r="Y86">
            <v>0</v>
          </cell>
          <cell r="Z86">
            <v>0</v>
          </cell>
        </row>
        <row r="87">
          <cell r="A87">
            <v>0</v>
          </cell>
          <cell r="B87">
            <v>0</v>
          </cell>
          <cell r="C87">
            <v>1085</v>
          </cell>
          <cell r="E87">
            <v>0</v>
          </cell>
          <cell r="F87">
            <v>0</v>
          </cell>
          <cell r="G87">
            <v>0</v>
          </cell>
          <cell r="H87">
            <v>0</v>
          </cell>
          <cell r="I87">
            <v>0</v>
          </cell>
          <cell r="J87">
            <v>0</v>
          </cell>
          <cell r="L87">
            <v>0</v>
          </cell>
          <cell r="N87">
            <v>0</v>
          </cell>
          <cell r="O87">
            <v>0</v>
          </cell>
          <cell r="P87">
            <v>0</v>
          </cell>
          <cell r="Q87">
            <v>0</v>
          </cell>
          <cell r="R87">
            <v>0</v>
          </cell>
          <cell r="S87">
            <v>0</v>
          </cell>
          <cell r="U87">
            <v>0</v>
          </cell>
          <cell r="V87">
            <v>0</v>
          </cell>
          <cell r="W87">
            <v>0</v>
          </cell>
          <cell r="X87">
            <v>0</v>
          </cell>
          <cell r="Y87">
            <v>0</v>
          </cell>
          <cell r="Z87">
            <v>0</v>
          </cell>
        </row>
        <row r="88">
          <cell r="A88">
            <v>0</v>
          </cell>
          <cell r="B88">
            <v>0</v>
          </cell>
          <cell r="C88">
            <v>1086</v>
          </cell>
          <cell r="E88">
            <v>0</v>
          </cell>
          <cell r="F88">
            <v>0</v>
          </cell>
          <cell r="G88">
            <v>0</v>
          </cell>
          <cell r="H88">
            <v>0</v>
          </cell>
          <cell r="I88">
            <v>0</v>
          </cell>
          <cell r="J88">
            <v>0</v>
          </cell>
          <cell r="L88">
            <v>0</v>
          </cell>
          <cell r="N88">
            <v>0</v>
          </cell>
          <cell r="O88">
            <v>0</v>
          </cell>
          <cell r="P88">
            <v>0</v>
          </cell>
          <cell r="Q88">
            <v>0</v>
          </cell>
          <cell r="R88">
            <v>0</v>
          </cell>
          <cell r="S88">
            <v>0</v>
          </cell>
          <cell r="U88">
            <v>0</v>
          </cell>
          <cell r="V88">
            <v>0</v>
          </cell>
          <cell r="W88">
            <v>0</v>
          </cell>
          <cell r="X88">
            <v>0</v>
          </cell>
          <cell r="Y88">
            <v>0</v>
          </cell>
          <cell r="Z88">
            <v>0</v>
          </cell>
        </row>
        <row r="89">
          <cell r="A89">
            <v>0</v>
          </cell>
          <cell r="B89">
            <v>0</v>
          </cell>
          <cell r="C89">
            <v>1087</v>
          </cell>
          <cell r="E89">
            <v>0</v>
          </cell>
          <cell r="F89">
            <v>0</v>
          </cell>
          <cell r="G89">
            <v>0</v>
          </cell>
          <cell r="H89">
            <v>0</v>
          </cell>
          <cell r="I89">
            <v>0</v>
          </cell>
          <cell r="J89">
            <v>0</v>
          </cell>
          <cell r="L89">
            <v>0</v>
          </cell>
          <cell r="N89">
            <v>0</v>
          </cell>
          <cell r="O89">
            <v>0</v>
          </cell>
          <cell r="P89">
            <v>0</v>
          </cell>
          <cell r="Q89">
            <v>0</v>
          </cell>
          <cell r="R89">
            <v>0</v>
          </cell>
          <cell r="S89">
            <v>0</v>
          </cell>
          <cell r="U89">
            <v>0</v>
          </cell>
          <cell r="V89">
            <v>0</v>
          </cell>
          <cell r="W89">
            <v>0</v>
          </cell>
          <cell r="X89">
            <v>0</v>
          </cell>
          <cell r="Y89">
            <v>0</v>
          </cell>
          <cell r="Z89">
            <v>0</v>
          </cell>
        </row>
        <row r="90">
          <cell r="A90">
            <v>0</v>
          </cell>
          <cell r="B90">
            <v>0</v>
          </cell>
          <cell r="C90">
            <v>1088</v>
          </cell>
          <cell r="E90">
            <v>0</v>
          </cell>
          <cell r="F90">
            <v>0</v>
          </cell>
          <cell r="G90">
            <v>0</v>
          </cell>
          <cell r="H90">
            <v>0</v>
          </cell>
          <cell r="I90">
            <v>0</v>
          </cell>
          <cell r="J90">
            <v>0</v>
          </cell>
          <cell r="L90">
            <v>0</v>
          </cell>
          <cell r="N90">
            <v>0</v>
          </cell>
          <cell r="O90">
            <v>0</v>
          </cell>
          <cell r="P90">
            <v>0</v>
          </cell>
          <cell r="Q90">
            <v>0</v>
          </cell>
          <cell r="R90">
            <v>0</v>
          </cell>
          <cell r="S90">
            <v>0</v>
          </cell>
          <cell r="U90">
            <v>0</v>
          </cell>
          <cell r="V90">
            <v>0</v>
          </cell>
          <cell r="W90">
            <v>0</v>
          </cell>
          <cell r="X90">
            <v>0</v>
          </cell>
          <cell r="Y90">
            <v>0</v>
          </cell>
          <cell r="Z90">
            <v>0</v>
          </cell>
        </row>
        <row r="91">
          <cell r="A91">
            <v>0</v>
          </cell>
          <cell r="B91">
            <v>0</v>
          </cell>
          <cell r="C91">
            <v>1089</v>
          </cell>
          <cell r="E91">
            <v>0</v>
          </cell>
          <cell r="F91">
            <v>0</v>
          </cell>
          <cell r="G91">
            <v>0</v>
          </cell>
          <cell r="H91">
            <v>0</v>
          </cell>
          <cell r="I91">
            <v>0</v>
          </cell>
          <cell r="J91">
            <v>0</v>
          </cell>
          <cell r="L91">
            <v>0</v>
          </cell>
          <cell r="N91">
            <v>0</v>
          </cell>
          <cell r="O91">
            <v>0</v>
          </cell>
          <cell r="P91">
            <v>0</v>
          </cell>
          <cell r="Q91">
            <v>0</v>
          </cell>
          <cell r="R91">
            <v>0</v>
          </cell>
          <cell r="S91">
            <v>0</v>
          </cell>
          <cell r="U91">
            <v>0</v>
          </cell>
          <cell r="V91">
            <v>0</v>
          </cell>
          <cell r="W91">
            <v>0</v>
          </cell>
          <cell r="X91">
            <v>0</v>
          </cell>
          <cell r="Y91">
            <v>0</v>
          </cell>
          <cell r="Z91">
            <v>0</v>
          </cell>
        </row>
        <row r="92">
          <cell r="A92">
            <v>0</v>
          </cell>
          <cell r="B92">
            <v>0</v>
          </cell>
          <cell r="C92">
            <v>1090</v>
          </cell>
          <cell r="E92">
            <v>0</v>
          </cell>
          <cell r="F92">
            <v>0</v>
          </cell>
          <cell r="G92">
            <v>0</v>
          </cell>
          <cell r="H92">
            <v>0</v>
          </cell>
          <cell r="I92">
            <v>0</v>
          </cell>
          <cell r="J92">
            <v>0</v>
          </cell>
          <cell r="L92">
            <v>0</v>
          </cell>
          <cell r="N92">
            <v>0</v>
          </cell>
          <cell r="O92">
            <v>0</v>
          </cell>
          <cell r="P92">
            <v>0</v>
          </cell>
          <cell r="Q92">
            <v>0</v>
          </cell>
          <cell r="R92">
            <v>0</v>
          </cell>
          <cell r="S92">
            <v>0</v>
          </cell>
          <cell r="U92">
            <v>0</v>
          </cell>
          <cell r="V92">
            <v>0</v>
          </cell>
          <cell r="W92">
            <v>0</v>
          </cell>
          <cell r="X92">
            <v>0</v>
          </cell>
          <cell r="Y92">
            <v>0</v>
          </cell>
          <cell r="Z92">
            <v>0</v>
          </cell>
        </row>
        <row r="93">
          <cell r="A93">
            <v>0</v>
          </cell>
          <cell r="B93">
            <v>0</v>
          </cell>
          <cell r="C93">
            <v>1091</v>
          </cell>
          <cell r="E93">
            <v>0</v>
          </cell>
          <cell r="F93">
            <v>0</v>
          </cell>
          <cell r="G93">
            <v>0</v>
          </cell>
          <cell r="H93">
            <v>0</v>
          </cell>
          <cell r="I93">
            <v>0</v>
          </cell>
          <cell r="J93">
            <v>0</v>
          </cell>
          <cell r="L93">
            <v>0</v>
          </cell>
          <cell r="N93">
            <v>0</v>
          </cell>
          <cell r="O93">
            <v>0</v>
          </cell>
          <cell r="P93">
            <v>0</v>
          </cell>
          <cell r="Q93">
            <v>0</v>
          </cell>
          <cell r="R93">
            <v>0</v>
          </cell>
          <cell r="S93">
            <v>0</v>
          </cell>
          <cell r="U93">
            <v>0</v>
          </cell>
          <cell r="V93">
            <v>0</v>
          </cell>
          <cell r="W93">
            <v>0</v>
          </cell>
          <cell r="X93">
            <v>0</v>
          </cell>
          <cell r="Y93">
            <v>0</v>
          </cell>
          <cell r="Z93">
            <v>0</v>
          </cell>
        </row>
        <row r="94">
          <cell r="A94">
            <v>0</v>
          </cell>
          <cell r="B94">
            <v>0</v>
          </cell>
          <cell r="C94">
            <v>1092</v>
          </cell>
          <cell r="E94">
            <v>0</v>
          </cell>
          <cell r="F94">
            <v>0</v>
          </cell>
          <cell r="G94">
            <v>0</v>
          </cell>
          <cell r="H94">
            <v>0</v>
          </cell>
          <cell r="I94">
            <v>0</v>
          </cell>
          <cell r="J94">
            <v>0</v>
          </cell>
          <cell r="L94">
            <v>0</v>
          </cell>
          <cell r="N94">
            <v>0</v>
          </cell>
          <cell r="O94">
            <v>0</v>
          </cell>
          <cell r="P94">
            <v>0</v>
          </cell>
          <cell r="Q94">
            <v>0</v>
          </cell>
          <cell r="R94">
            <v>0</v>
          </cell>
          <cell r="S94">
            <v>0</v>
          </cell>
          <cell r="U94">
            <v>0</v>
          </cell>
          <cell r="V94">
            <v>0</v>
          </cell>
          <cell r="W94">
            <v>0</v>
          </cell>
          <cell r="X94">
            <v>0</v>
          </cell>
          <cell r="Y94">
            <v>0</v>
          </cell>
          <cell r="Z94">
            <v>0</v>
          </cell>
        </row>
        <row r="95">
          <cell r="A95">
            <v>0</v>
          </cell>
          <cell r="B95">
            <v>0</v>
          </cell>
          <cell r="C95">
            <v>1093</v>
          </cell>
          <cell r="E95">
            <v>0</v>
          </cell>
          <cell r="F95">
            <v>0</v>
          </cell>
          <cell r="G95">
            <v>0</v>
          </cell>
          <cell r="H95">
            <v>0</v>
          </cell>
          <cell r="I95">
            <v>0</v>
          </cell>
          <cell r="J95">
            <v>0</v>
          </cell>
          <cell r="L95">
            <v>0</v>
          </cell>
          <cell r="N95">
            <v>0</v>
          </cell>
          <cell r="O95">
            <v>0</v>
          </cell>
          <cell r="P95">
            <v>0</v>
          </cell>
          <cell r="Q95">
            <v>0</v>
          </cell>
          <cell r="R95">
            <v>0</v>
          </cell>
          <cell r="S95">
            <v>0</v>
          </cell>
          <cell r="U95">
            <v>0</v>
          </cell>
          <cell r="V95">
            <v>0</v>
          </cell>
          <cell r="W95">
            <v>0</v>
          </cell>
          <cell r="X95">
            <v>0</v>
          </cell>
          <cell r="Y95">
            <v>0</v>
          </cell>
          <cell r="Z95">
            <v>0</v>
          </cell>
        </row>
        <row r="96">
          <cell r="A96">
            <v>0</v>
          </cell>
          <cell r="B96">
            <v>0</v>
          </cell>
          <cell r="C96">
            <v>1094</v>
          </cell>
          <cell r="E96">
            <v>0</v>
          </cell>
          <cell r="F96">
            <v>0</v>
          </cell>
          <cell r="G96">
            <v>0</v>
          </cell>
          <cell r="H96">
            <v>0</v>
          </cell>
          <cell r="I96">
            <v>0</v>
          </cell>
          <cell r="J96">
            <v>0</v>
          </cell>
          <cell r="L96">
            <v>0</v>
          </cell>
          <cell r="N96">
            <v>0</v>
          </cell>
          <cell r="O96">
            <v>0</v>
          </cell>
          <cell r="P96">
            <v>0</v>
          </cell>
          <cell r="Q96">
            <v>0</v>
          </cell>
          <cell r="R96">
            <v>0</v>
          </cell>
          <cell r="S96">
            <v>0</v>
          </cell>
          <cell r="U96">
            <v>0</v>
          </cell>
          <cell r="V96">
            <v>0</v>
          </cell>
          <cell r="W96">
            <v>0</v>
          </cell>
          <cell r="X96">
            <v>0</v>
          </cell>
          <cell r="Y96">
            <v>0</v>
          </cell>
          <cell r="Z96">
            <v>0</v>
          </cell>
        </row>
        <row r="97">
          <cell r="A97">
            <v>0</v>
          </cell>
          <cell r="B97">
            <v>0</v>
          </cell>
          <cell r="C97">
            <v>1095</v>
          </cell>
          <cell r="E97">
            <v>0</v>
          </cell>
          <cell r="F97">
            <v>0</v>
          </cell>
          <cell r="G97">
            <v>0</v>
          </cell>
          <cell r="H97">
            <v>0</v>
          </cell>
          <cell r="I97">
            <v>0</v>
          </cell>
          <cell r="J97">
            <v>0</v>
          </cell>
          <cell r="L97">
            <v>0</v>
          </cell>
          <cell r="N97">
            <v>0</v>
          </cell>
          <cell r="O97">
            <v>0</v>
          </cell>
          <cell r="P97">
            <v>0</v>
          </cell>
          <cell r="Q97">
            <v>0</v>
          </cell>
          <cell r="R97">
            <v>0</v>
          </cell>
          <cell r="S97">
            <v>0</v>
          </cell>
          <cell r="U97">
            <v>0</v>
          </cell>
          <cell r="V97">
            <v>0</v>
          </cell>
          <cell r="W97">
            <v>0</v>
          </cell>
          <cell r="X97">
            <v>0</v>
          </cell>
          <cell r="Y97">
            <v>0</v>
          </cell>
          <cell r="Z97">
            <v>0</v>
          </cell>
        </row>
        <row r="98">
          <cell r="A98">
            <v>0</v>
          </cell>
          <cell r="B98">
            <v>0</v>
          </cell>
          <cell r="C98">
            <v>1096</v>
          </cell>
          <cell r="E98">
            <v>0</v>
          </cell>
          <cell r="F98">
            <v>0</v>
          </cell>
          <cell r="G98">
            <v>0</v>
          </cell>
          <cell r="H98">
            <v>0</v>
          </cell>
          <cell r="I98">
            <v>0</v>
          </cell>
          <cell r="J98">
            <v>0</v>
          </cell>
          <cell r="L98">
            <v>0</v>
          </cell>
          <cell r="N98">
            <v>0</v>
          </cell>
          <cell r="O98">
            <v>0</v>
          </cell>
          <cell r="P98">
            <v>0</v>
          </cell>
          <cell r="Q98">
            <v>0</v>
          </cell>
          <cell r="R98">
            <v>0</v>
          </cell>
          <cell r="S98">
            <v>0</v>
          </cell>
          <cell r="U98">
            <v>0</v>
          </cell>
          <cell r="V98">
            <v>0</v>
          </cell>
          <cell r="W98">
            <v>0</v>
          </cell>
          <cell r="X98">
            <v>0</v>
          </cell>
          <cell r="Y98">
            <v>0</v>
          </cell>
          <cell r="Z98">
            <v>0</v>
          </cell>
        </row>
        <row r="99">
          <cell r="A99">
            <v>0</v>
          </cell>
          <cell r="B99">
            <v>0</v>
          </cell>
          <cell r="C99">
            <v>1097</v>
          </cell>
          <cell r="E99">
            <v>0</v>
          </cell>
          <cell r="F99">
            <v>0</v>
          </cell>
          <cell r="G99">
            <v>0</v>
          </cell>
          <cell r="H99">
            <v>0</v>
          </cell>
          <cell r="I99">
            <v>0</v>
          </cell>
          <cell r="J99">
            <v>0</v>
          </cell>
          <cell r="L99">
            <v>0</v>
          </cell>
          <cell r="N99">
            <v>0</v>
          </cell>
          <cell r="O99">
            <v>0</v>
          </cell>
          <cell r="P99">
            <v>0</v>
          </cell>
          <cell r="Q99">
            <v>0</v>
          </cell>
          <cell r="R99">
            <v>0</v>
          </cell>
          <cell r="S99">
            <v>0</v>
          </cell>
          <cell r="U99">
            <v>0</v>
          </cell>
          <cell r="V99">
            <v>0</v>
          </cell>
          <cell r="W99">
            <v>0</v>
          </cell>
          <cell r="X99">
            <v>0</v>
          </cell>
          <cell r="Y99">
            <v>0</v>
          </cell>
          <cell r="Z99">
            <v>0</v>
          </cell>
        </row>
        <row r="100">
          <cell r="A100">
            <v>0</v>
          </cell>
          <cell r="B100">
            <v>0</v>
          </cell>
          <cell r="C100">
            <v>1098</v>
          </cell>
          <cell r="E100">
            <v>0</v>
          </cell>
          <cell r="F100">
            <v>0</v>
          </cell>
          <cell r="G100">
            <v>0</v>
          </cell>
          <cell r="H100">
            <v>0</v>
          </cell>
          <cell r="I100">
            <v>0</v>
          </cell>
          <cell r="J100">
            <v>0</v>
          </cell>
          <cell r="L100">
            <v>0</v>
          </cell>
          <cell r="N100">
            <v>0</v>
          </cell>
          <cell r="O100">
            <v>0</v>
          </cell>
          <cell r="P100">
            <v>0</v>
          </cell>
          <cell r="Q100">
            <v>0</v>
          </cell>
          <cell r="R100">
            <v>0</v>
          </cell>
          <cell r="S100">
            <v>0</v>
          </cell>
          <cell r="U100">
            <v>0</v>
          </cell>
          <cell r="V100">
            <v>0</v>
          </cell>
          <cell r="W100">
            <v>0</v>
          </cell>
          <cell r="X100">
            <v>0</v>
          </cell>
          <cell r="Y100">
            <v>0</v>
          </cell>
          <cell r="Z100">
            <v>0</v>
          </cell>
        </row>
        <row r="101">
          <cell r="A101">
            <v>0</v>
          </cell>
          <cell r="B101">
            <v>0</v>
          </cell>
          <cell r="C101">
            <v>1099</v>
          </cell>
          <cell r="E101">
            <v>0</v>
          </cell>
          <cell r="F101">
            <v>0</v>
          </cell>
          <cell r="G101">
            <v>0</v>
          </cell>
          <cell r="H101">
            <v>0</v>
          </cell>
          <cell r="I101">
            <v>0</v>
          </cell>
          <cell r="J101">
            <v>0</v>
          </cell>
          <cell r="L101">
            <v>0</v>
          </cell>
          <cell r="N101">
            <v>0</v>
          </cell>
          <cell r="O101">
            <v>0</v>
          </cell>
          <cell r="P101">
            <v>0</v>
          </cell>
          <cell r="Q101">
            <v>0</v>
          </cell>
          <cell r="R101">
            <v>0</v>
          </cell>
          <cell r="S101">
            <v>0</v>
          </cell>
          <cell r="U101">
            <v>0</v>
          </cell>
          <cell r="V101">
            <v>0</v>
          </cell>
          <cell r="W101">
            <v>0</v>
          </cell>
          <cell r="X101">
            <v>0</v>
          </cell>
          <cell r="Y101">
            <v>0</v>
          </cell>
          <cell r="Z101">
            <v>0</v>
          </cell>
        </row>
        <row r="102">
          <cell r="A102">
            <v>0</v>
          </cell>
          <cell r="B102">
            <v>0</v>
          </cell>
          <cell r="C102">
            <v>1100</v>
          </cell>
          <cell r="E102">
            <v>0</v>
          </cell>
          <cell r="F102">
            <v>0</v>
          </cell>
          <cell r="G102">
            <v>0</v>
          </cell>
          <cell r="H102">
            <v>0</v>
          </cell>
          <cell r="I102">
            <v>0</v>
          </cell>
          <cell r="J102">
            <v>0</v>
          </cell>
          <cell r="L102">
            <v>0</v>
          </cell>
          <cell r="N102">
            <v>0</v>
          </cell>
          <cell r="O102">
            <v>0</v>
          </cell>
          <cell r="P102">
            <v>0</v>
          </cell>
          <cell r="Q102">
            <v>0</v>
          </cell>
          <cell r="R102">
            <v>0</v>
          </cell>
          <cell r="S102">
            <v>0</v>
          </cell>
          <cell r="U102">
            <v>0</v>
          </cell>
          <cell r="V102">
            <v>0</v>
          </cell>
          <cell r="W102">
            <v>0</v>
          </cell>
          <cell r="X102">
            <v>0</v>
          </cell>
          <cell r="Y102">
            <v>0</v>
          </cell>
          <cell r="Z102">
            <v>0</v>
          </cell>
        </row>
        <row r="103">
          <cell r="A103">
            <v>0</v>
          </cell>
          <cell r="B103">
            <v>0</v>
          </cell>
          <cell r="C103">
            <v>1101</v>
          </cell>
          <cell r="E103">
            <v>0</v>
          </cell>
          <cell r="F103">
            <v>0</v>
          </cell>
          <cell r="G103">
            <v>0</v>
          </cell>
          <cell r="H103">
            <v>0</v>
          </cell>
          <cell r="I103">
            <v>0</v>
          </cell>
          <cell r="J103">
            <v>0</v>
          </cell>
          <cell r="L103">
            <v>0</v>
          </cell>
          <cell r="N103">
            <v>0</v>
          </cell>
          <cell r="O103">
            <v>0</v>
          </cell>
          <cell r="P103">
            <v>0</v>
          </cell>
          <cell r="Q103">
            <v>0</v>
          </cell>
          <cell r="R103">
            <v>0</v>
          </cell>
          <cell r="S103">
            <v>0</v>
          </cell>
          <cell r="U103">
            <v>0</v>
          </cell>
          <cell r="V103">
            <v>0</v>
          </cell>
          <cell r="W103">
            <v>0</v>
          </cell>
          <cell r="X103">
            <v>0</v>
          </cell>
          <cell r="Y103">
            <v>0</v>
          </cell>
          <cell r="Z103">
            <v>0</v>
          </cell>
        </row>
        <row r="104">
          <cell r="A104">
            <v>0</v>
          </cell>
          <cell r="B104">
            <v>0</v>
          </cell>
          <cell r="C104">
            <v>1102</v>
          </cell>
          <cell r="E104">
            <v>0</v>
          </cell>
          <cell r="F104">
            <v>0</v>
          </cell>
          <cell r="G104">
            <v>0</v>
          </cell>
          <cell r="H104">
            <v>0</v>
          </cell>
          <cell r="I104">
            <v>0</v>
          </cell>
          <cell r="J104">
            <v>0</v>
          </cell>
          <cell r="L104">
            <v>0</v>
          </cell>
          <cell r="N104">
            <v>0</v>
          </cell>
          <cell r="O104">
            <v>0</v>
          </cell>
          <cell r="P104">
            <v>0</v>
          </cell>
          <cell r="Q104">
            <v>0</v>
          </cell>
          <cell r="R104">
            <v>0</v>
          </cell>
          <cell r="S104">
            <v>0</v>
          </cell>
          <cell r="U104">
            <v>0</v>
          </cell>
          <cell r="V104">
            <v>0</v>
          </cell>
          <cell r="W104">
            <v>0</v>
          </cell>
          <cell r="X104">
            <v>0</v>
          </cell>
          <cell r="Y104">
            <v>0</v>
          </cell>
          <cell r="Z104">
            <v>0</v>
          </cell>
        </row>
        <row r="105">
          <cell r="A105">
            <v>0</v>
          </cell>
          <cell r="B105">
            <v>0</v>
          </cell>
          <cell r="C105">
            <v>1103</v>
          </cell>
          <cell r="E105">
            <v>0</v>
          </cell>
          <cell r="F105">
            <v>0</v>
          </cell>
          <cell r="G105">
            <v>0</v>
          </cell>
          <cell r="H105">
            <v>0</v>
          </cell>
          <cell r="I105">
            <v>0</v>
          </cell>
          <cell r="J105">
            <v>0</v>
          </cell>
          <cell r="L105">
            <v>0</v>
          </cell>
          <cell r="N105">
            <v>0</v>
          </cell>
          <cell r="O105">
            <v>0</v>
          </cell>
          <cell r="P105">
            <v>0</v>
          </cell>
          <cell r="Q105">
            <v>0</v>
          </cell>
          <cell r="R105">
            <v>0</v>
          </cell>
          <cell r="S105">
            <v>0</v>
          </cell>
          <cell r="U105">
            <v>0</v>
          </cell>
          <cell r="V105">
            <v>0</v>
          </cell>
          <cell r="W105">
            <v>0</v>
          </cell>
          <cell r="X105">
            <v>0</v>
          </cell>
          <cell r="Y105">
            <v>0</v>
          </cell>
          <cell r="Z105">
            <v>0</v>
          </cell>
        </row>
        <row r="106">
          <cell r="A106">
            <v>0</v>
          </cell>
          <cell r="B106">
            <v>0</v>
          </cell>
          <cell r="C106">
            <v>1104</v>
          </cell>
          <cell r="E106">
            <v>0</v>
          </cell>
          <cell r="F106">
            <v>0</v>
          </cell>
          <cell r="G106">
            <v>0</v>
          </cell>
          <cell r="H106">
            <v>0</v>
          </cell>
          <cell r="I106">
            <v>0</v>
          </cell>
          <cell r="J106">
            <v>0</v>
          </cell>
          <cell r="L106">
            <v>0</v>
          </cell>
          <cell r="N106">
            <v>0</v>
          </cell>
          <cell r="O106">
            <v>0</v>
          </cell>
          <cell r="P106">
            <v>0</v>
          </cell>
          <cell r="Q106">
            <v>0</v>
          </cell>
          <cell r="R106">
            <v>0</v>
          </cell>
          <cell r="S106">
            <v>0</v>
          </cell>
          <cell r="U106">
            <v>0</v>
          </cell>
          <cell r="V106">
            <v>0</v>
          </cell>
          <cell r="W106">
            <v>0</v>
          </cell>
          <cell r="X106">
            <v>0</v>
          </cell>
          <cell r="Y106">
            <v>0</v>
          </cell>
          <cell r="Z106">
            <v>0</v>
          </cell>
        </row>
        <row r="107">
          <cell r="A107">
            <v>0</v>
          </cell>
          <cell r="B107">
            <v>0</v>
          </cell>
          <cell r="C107">
            <v>1105</v>
          </cell>
          <cell r="E107">
            <v>0</v>
          </cell>
          <cell r="F107">
            <v>0</v>
          </cell>
          <cell r="G107">
            <v>0</v>
          </cell>
          <cell r="H107">
            <v>0</v>
          </cell>
          <cell r="I107">
            <v>0</v>
          </cell>
          <cell r="J107">
            <v>0</v>
          </cell>
          <cell r="L107">
            <v>0</v>
          </cell>
          <cell r="N107">
            <v>0</v>
          </cell>
          <cell r="O107">
            <v>0</v>
          </cell>
          <cell r="P107">
            <v>0</v>
          </cell>
          <cell r="Q107">
            <v>0</v>
          </cell>
          <cell r="R107">
            <v>0</v>
          </cell>
          <cell r="S107">
            <v>0</v>
          </cell>
          <cell r="U107">
            <v>0</v>
          </cell>
          <cell r="V107">
            <v>0</v>
          </cell>
          <cell r="W107">
            <v>0</v>
          </cell>
          <cell r="X107">
            <v>0</v>
          </cell>
          <cell r="Y107">
            <v>0</v>
          </cell>
          <cell r="Z107">
            <v>0</v>
          </cell>
        </row>
        <row r="108">
          <cell r="A108">
            <v>0</v>
          </cell>
          <cell r="B108">
            <v>0</v>
          </cell>
          <cell r="C108">
            <v>1106</v>
          </cell>
          <cell r="E108">
            <v>0</v>
          </cell>
          <cell r="F108">
            <v>0</v>
          </cell>
          <cell r="G108">
            <v>0</v>
          </cell>
          <cell r="H108">
            <v>0</v>
          </cell>
          <cell r="I108">
            <v>0</v>
          </cell>
          <cell r="J108">
            <v>0</v>
          </cell>
          <cell r="L108">
            <v>0</v>
          </cell>
          <cell r="N108">
            <v>0</v>
          </cell>
          <cell r="O108">
            <v>0</v>
          </cell>
          <cell r="P108">
            <v>0</v>
          </cell>
          <cell r="Q108">
            <v>0</v>
          </cell>
          <cell r="R108">
            <v>0</v>
          </cell>
          <cell r="S108">
            <v>0</v>
          </cell>
          <cell r="U108">
            <v>0</v>
          </cell>
          <cell r="V108">
            <v>0</v>
          </cell>
          <cell r="W108">
            <v>0</v>
          </cell>
          <cell r="X108">
            <v>0</v>
          </cell>
          <cell r="Y108">
            <v>0</v>
          </cell>
          <cell r="Z108">
            <v>0</v>
          </cell>
        </row>
        <row r="109">
          <cell r="A109">
            <v>0</v>
          </cell>
          <cell r="B109">
            <v>0</v>
          </cell>
          <cell r="C109">
            <v>1107</v>
          </cell>
          <cell r="E109">
            <v>0</v>
          </cell>
          <cell r="F109">
            <v>0</v>
          </cell>
          <cell r="G109">
            <v>0</v>
          </cell>
          <cell r="H109">
            <v>0</v>
          </cell>
          <cell r="I109">
            <v>0</v>
          </cell>
          <cell r="J109">
            <v>0</v>
          </cell>
          <cell r="L109">
            <v>0</v>
          </cell>
          <cell r="N109">
            <v>0</v>
          </cell>
          <cell r="O109">
            <v>0</v>
          </cell>
          <cell r="P109">
            <v>0</v>
          </cell>
          <cell r="Q109">
            <v>0</v>
          </cell>
          <cell r="R109">
            <v>0</v>
          </cell>
          <cell r="S109">
            <v>0</v>
          </cell>
          <cell r="U109">
            <v>0</v>
          </cell>
          <cell r="V109">
            <v>0</v>
          </cell>
          <cell r="W109">
            <v>0</v>
          </cell>
          <cell r="X109">
            <v>0</v>
          </cell>
          <cell r="Y109">
            <v>0</v>
          </cell>
          <cell r="Z109">
            <v>0</v>
          </cell>
        </row>
        <row r="110">
          <cell r="A110">
            <v>0</v>
          </cell>
          <cell r="B110">
            <v>0</v>
          </cell>
          <cell r="C110">
            <v>1108</v>
          </cell>
          <cell r="E110">
            <v>0</v>
          </cell>
          <cell r="F110">
            <v>0</v>
          </cell>
          <cell r="G110">
            <v>0</v>
          </cell>
          <cell r="H110">
            <v>0</v>
          </cell>
          <cell r="I110">
            <v>0</v>
          </cell>
          <cell r="J110">
            <v>0</v>
          </cell>
          <cell r="L110">
            <v>0</v>
          </cell>
          <cell r="N110">
            <v>0</v>
          </cell>
          <cell r="O110">
            <v>0</v>
          </cell>
          <cell r="P110">
            <v>0</v>
          </cell>
          <cell r="Q110">
            <v>0</v>
          </cell>
          <cell r="R110">
            <v>0</v>
          </cell>
          <cell r="S110">
            <v>0</v>
          </cell>
          <cell r="U110">
            <v>0</v>
          </cell>
          <cell r="V110">
            <v>0</v>
          </cell>
          <cell r="W110">
            <v>0</v>
          </cell>
          <cell r="X110">
            <v>0</v>
          </cell>
          <cell r="Y110">
            <v>0</v>
          </cell>
          <cell r="Z110">
            <v>0</v>
          </cell>
        </row>
        <row r="111">
          <cell r="A111">
            <v>0</v>
          </cell>
          <cell r="B111">
            <v>0</v>
          </cell>
          <cell r="C111">
            <v>1109</v>
          </cell>
          <cell r="E111">
            <v>0</v>
          </cell>
          <cell r="F111">
            <v>0</v>
          </cell>
          <cell r="G111">
            <v>0</v>
          </cell>
          <cell r="H111">
            <v>0</v>
          </cell>
          <cell r="I111">
            <v>0</v>
          </cell>
          <cell r="J111">
            <v>0</v>
          </cell>
          <cell r="L111">
            <v>0</v>
          </cell>
          <cell r="N111">
            <v>0</v>
          </cell>
          <cell r="O111">
            <v>0</v>
          </cell>
          <cell r="P111">
            <v>0</v>
          </cell>
          <cell r="Q111">
            <v>0</v>
          </cell>
          <cell r="R111">
            <v>0</v>
          </cell>
          <cell r="S111">
            <v>0</v>
          </cell>
          <cell r="U111">
            <v>0</v>
          </cell>
          <cell r="V111">
            <v>0</v>
          </cell>
          <cell r="W111">
            <v>0</v>
          </cell>
          <cell r="X111">
            <v>0</v>
          </cell>
          <cell r="Y111">
            <v>0</v>
          </cell>
          <cell r="Z111">
            <v>0</v>
          </cell>
        </row>
        <row r="112">
          <cell r="A112">
            <v>0</v>
          </cell>
          <cell r="B112">
            <v>0</v>
          </cell>
          <cell r="C112">
            <v>1110</v>
          </cell>
          <cell r="E112">
            <v>0</v>
          </cell>
          <cell r="F112">
            <v>0</v>
          </cell>
          <cell r="G112">
            <v>0</v>
          </cell>
          <cell r="H112">
            <v>0</v>
          </cell>
          <cell r="I112">
            <v>0</v>
          </cell>
          <cell r="J112">
            <v>0</v>
          </cell>
          <cell r="L112">
            <v>0</v>
          </cell>
          <cell r="N112">
            <v>0</v>
          </cell>
          <cell r="O112">
            <v>0</v>
          </cell>
          <cell r="P112">
            <v>0</v>
          </cell>
          <cell r="Q112">
            <v>0</v>
          </cell>
          <cell r="R112">
            <v>0</v>
          </cell>
          <cell r="S112">
            <v>0</v>
          </cell>
          <cell r="U112">
            <v>0</v>
          </cell>
          <cell r="V112">
            <v>0</v>
          </cell>
          <cell r="W112">
            <v>0</v>
          </cell>
          <cell r="X112">
            <v>0</v>
          </cell>
          <cell r="Y112">
            <v>0</v>
          </cell>
          <cell r="Z112">
            <v>0</v>
          </cell>
        </row>
        <row r="113">
          <cell r="A113">
            <v>0</v>
          </cell>
          <cell r="B113">
            <v>0</v>
          </cell>
          <cell r="C113">
            <v>1111</v>
          </cell>
          <cell r="E113">
            <v>0</v>
          </cell>
          <cell r="F113">
            <v>0</v>
          </cell>
          <cell r="G113">
            <v>0</v>
          </cell>
          <cell r="H113">
            <v>0</v>
          </cell>
          <cell r="I113">
            <v>0</v>
          </cell>
          <cell r="J113">
            <v>0</v>
          </cell>
          <cell r="L113">
            <v>0</v>
          </cell>
          <cell r="N113">
            <v>0</v>
          </cell>
          <cell r="O113">
            <v>0</v>
          </cell>
          <cell r="P113">
            <v>0</v>
          </cell>
          <cell r="Q113">
            <v>0</v>
          </cell>
          <cell r="R113">
            <v>0</v>
          </cell>
          <cell r="S113">
            <v>0</v>
          </cell>
          <cell r="U113">
            <v>0</v>
          </cell>
          <cell r="V113">
            <v>0</v>
          </cell>
          <cell r="W113">
            <v>0</v>
          </cell>
          <cell r="X113">
            <v>0</v>
          </cell>
          <cell r="Y113">
            <v>0</v>
          </cell>
          <cell r="Z113">
            <v>0</v>
          </cell>
        </row>
        <row r="114">
          <cell r="A114">
            <v>0</v>
          </cell>
          <cell r="B114">
            <v>0</v>
          </cell>
          <cell r="C114">
            <v>1112</v>
          </cell>
          <cell r="E114">
            <v>0</v>
          </cell>
          <cell r="F114">
            <v>0</v>
          </cell>
          <cell r="G114">
            <v>0</v>
          </cell>
          <cell r="H114">
            <v>0</v>
          </cell>
          <cell r="I114">
            <v>0</v>
          </cell>
          <cell r="J114">
            <v>0</v>
          </cell>
          <cell r="L114">
            <v>0</v>
          </cell>
          <cell r="N114">
            <v>0</v>
          </cell>
          <cell r="O114">
            <v>0</v>
          </cell>
          <cell r="P114">
            <v>0</v>
          </cell>
          <cell r="Q114">
            <v>0</v>
          </cell>
          <cell r="R114">
            <v>0</v>
          </cell>
          <cell r="S114">
            <v>0</v>
          </cell>
          <cell r="U114">
            <v>0</v>
          </cell>
          <cell r="V114">
            <v>0</v>
          </cell>
          <cell r="W114">
            <v>0</v>
          </cell>
          <cell r="X114">
            <v>0</v>
          </cell>
          <cell r="Y114">
            <v>0</v>
          </cell>
          <cell r="Z114">
            <v>0</v>
          </cell>
        </row>
        <row r="115">
          <cell r="A115">
            <v>0</v>
          </cell>
          <cell r="B115">
            <v>0</v>
          </cell>
          <cell r="C115">
            <v>1113</v>
          </cell>
          <cell r="E115">
            <v>0</v>
          </cell>
          <cell r="F115">
            <v>0</v>
          </cell>
          <cell r="G115">
            <v>0</v>
          </cell>
          <cell r="H115">
            <v>0</v>
          </cell>
          <cell r="I115">
            <v>0</v>
          </cell>
          <cell r="J115">
            <v>0</v>
          </cell>
          <cell r="L115">
            <v>0</v>
          </cell>
          <cell r="N115">
            <v>0</v>
          </cell>
          <cell r="O115">
            <v>0</v>
          </cell>
          <cell r="P115">
            <v>0</v>
          </cell>
          <cell r="Q115">
            <v>0</v>
          </cell>
          <cell r="R115">
            <v>0</v>
          </cell>
          <cell r="S115">
            <v>0</v>
          </cell>
          <cell r="U115">
            <v>0</v>
          </cell>
          <cell r="V115">
            <v>0</v>
          </cell>
          <cell r="W115">
            <v>0</v>
          </cell>
          <cell r="X115">
            <v>0</v>
          </cell>
          <cell r="Y115">
            <v>0</v>
          </cell>
          <cell r="Z115">
            <v>0</v>
          </cell>
        </row>
        <row r="116">
          <cell r="A116">
            <v>0</v>
          </cell>
          <cell r="B116">
            <v>0</v>
          </cell>
          <cell r="C116">
            <v>1114</v>
          </cell>
          <cell r="E116">
            <v>0</v>
          </cell>
          <cell r="F116">
            <v>0</v>
          </cell>
          <cell r="G116">
            <v>0</v>
          </cell>
          <cell r="H116">
            <v>0</v>
          </cell>
          <cell r="I116">
            <v>0</v>
          </cell>
          <cell r="J116">
            <v>0</v>
          </cell>
          <cell r="L116">
            <v>0</v>
          </cell>
          <cell r="N116">
            <v>0</v>
          </cell>
          <cell r="O116">
            <v>0</v>
          </cell>
          <cell r="P116">
            <v>0</v>
          </cell>
          <cell r="Q116">
            <v>0</v>
          </cell>
          <cell r="R116">
            <v>0</v>
          </cell>
          <cell r="S116">
            <v>0</v>
          </cell>
          <cell r="U116">
            <v>0</v>
          </cell>
          <cell r="V116">
            <v>0</v>
          </cell>
          <cell r="W116">
            <v>0</v>
          </cell>
          <cell r="X116">
            <v>0</v>
          </cell>
          <cell r="Y116">
            <v>0</v>
          </cell>
          <cell r="Z116">
            <v>0</v>
          </cell>
        </row>
        <row r="117">
          <cell r="A117">
            <v>0</v>
          </cell>
          <cell r="B117">
            <v>0</v>
          </cell>
          <cell r="C117">
            <v>1115</v>
          </cell>
          <cell r="E117">
            <v>0</v>
          </cell>
          <cell r="F117">
            <v>0</v>
          </cell>
          <cell r="G117">
            <v>0</v>
          </cell>
          <cell r="H117">
            <v>0</v>
          </cell>
          <cell r="I117">
            <v>0</v>
          </cell>
          <cell r="J117">
            <v>0</v>
          </cell>
          <cell r="L117">
            <v>0</v>
          </cell>
          <cell r="N117">
            <v>0</v>
          </cell>
          <cell r="O117">
            <v>0</v>
          </cell>
          <cell r="P117">
            <v>0</v>
          </cell>
          <cell r="Q117">
            <v>0</v>
          </cell>
          <cell r="R117">
            <v>0</v>
          </cell>
          <cell r="S117">
            <v>0</v>
          </cell>
          <cell r="U117">
            <v>0</v>
          </cell>
          <cell r="V117">
            <v>0</v>
          </cell>
          <cell r="W117">
            <v>0</v>
          </cell>
          <cell r="X117">
            <v>0</v>
          </cell>
          <cell r="Y117">
            <v>0</v>
          </cell>
          <cell r="Z117">
            <v>0</v>
          </cell>
        </row>
        <row r="118">
          <cell r="A118">
            <v>0</v>
          </cell>
          <cell r="B118">
            <v>0</v>
          </cell>
          <cell r="C118">
            <v>1116</v>
          </cell>
          <cell r="E118">
            <v>0</v>
          </cell>
          <cell r="F118">
            <v>0</v>
          </cell>
          <cell r="G118">
            <v>0</v>
          </cell>
          <cell r="H118">
            <v>0</v>
          </cell>
          <cell r="I118">
            <v>0</v>
          </cell>
          <cell r="J118">
            <v>0</v>
          </cell>
          <cell r="L118">
            <v>0</v>
          </cell>
          <cell r="N118">
            <v>0</v>
          </cell>
          <cell r="O118">
            <v>0</v>
          </cell>
          <cell r="P118">
            <v>0</v>
          </cell>
          <cell r="Q118">
            <v>0</v>
          </cell>
          <cell r="R118">
            <v>0</v>
          </cell>
          <cell r="S118">
            <v>0</v>
          </cell>
          <cell r="U118">
            <v>0</v>
          </cell>
          <cell r="V118">
            <v>0</v>
          </cell>
          <cell r="W118">
            <v>0</v>
          </cell>
          <cell r="X118">
            <v>0</v>
          </cell>
          <cell r="Y118">
            <v>0</v>
          </cell>
          <cell r="Z118">
            <v>0</v>
          </cell>
        </row>
        <row r="119">
          <cell r="A119">
            <v>0</v>
          </cell>
          <cell r="B119">
            <v>0</v>
          </cell>
          <cell r="C119">
            <v>1117</v>
          </cell>
          <cell r="E119">
            <v>0</v>
          </cell>
          <cell r="F119">
            <v>0</v>
          </cell>
          <cell r="G119">
            <v>0</v>
          </cell>
          <cell r="H119">
            <v>0</v>
          </cell>
          <cell r="I119">
            <v>0</v>
          </cell>
          <cell r="J119">
            <v>0</v>
          </cell>
          <cell r="L119">
            <v>0</v>
          </cell>
          <cell r="N119">
            <v>0</v>
          </cell>
          <cell r="O119">
            <v>0</v>
          </cell>
          <cell r="P119">
            <v>0</v>
          </cell>
          <cell r="Q119">
            <v>0</v>
          </cell>
          <cell r="R119">
            <v>0</v>
          </cell>
          <cell r="S119">
            <v>0</v>
          </cell>
          <cell r="U119">
            <v>0</v>
          </cell>
          <cell r="V119">
            <v>0</v>
          </cell>
          <cell r="W119">
            <v>0</v>
          </cell>
          <cell r="X119">
            <v>0</v>
          </cell>
          <cell r="Y119">
            <v>0</v>
          </cell>
          <cell r="Z119">
            <v>0</v>
          </cell>
        </row>
        <row r="120">
          <cell r="A120">
            <v>0</v>
          </cell>
          <cell r="B120">
            <v>0</v>
          </cell>
          <cell r="C120">
            <v>1118</v>
          </cell>
          <cell r="E120">
            <v>0</v>
          </cell>
          <cell r="F120">
            <v>0</v>
          </cell>
          <cell r="G120">
            <v>0</v>
          </cell>
          <cell r="H120">
            <v>0</v>
          </cell>
          <cell r="I120">
            <v>0</v>
          </cell>
          <cell r="J120">
            <v>0</v>
          </cell>
          <cell r="L120">
            <v>0</v>
          </cell>
          <cell r="N120">
            <v>0</v>
          </cell>
          <cell r="O120">
            <v>0</v>
          </cell>
          <cell r="P120">
            <v>0</v>
          </cell>
          <cell r="Q120">
            <v>0</v>
          </cell>
          <cell r="R120">
            <v>0</v>
          </cell>
          <cell r="S120">
            <v>0</v>
          </cell>
          <cell r="U120">
            <v>0</v>
          </cell>
          <cell r="V120">
            <v>0</v>
          </cell>
          <cell r="W120">
            <v>0</v>
          </cell>
          <cell r="X120">
            <v>0</v>
          </cell>
          <cell r="Y120">
            <v>0</v>
          </cell>
          <cell r="Z120">
            <v>0</v>
          </cell>
        </row>
        <row r="121">
          <cell r="A121">
            <v>0</v>
          </cell>
          <cell r="B121">
            <v>0</v>
          </cell>
          <cell r="C121">
            <v>1119</v>
          </cell>
          <cell r="E121">
            <v>0</v>
          </cell>
          <cell r="F121">
            <v>0</v>
          </cell>
          <cell r="G121">
            <v>0</v>
          </cell>
          <cell r="H121">
            <v>0</v>
          </cell>
          <cell r="I121">
            <v>0</v>
          </cell>
          <cell r="J121">
            <v>0</v>
          </cell>
          <cell r="L121">
            <v>0</v>
          </cell>
          <cell r="N121">
            <v>0</v>
          </cell>
          <cell r="O121">
            <v>0</v>
          </cell>
          <cell r="P121">
            <v>0</v>
          </cell>
          <cell r="Q121">
            <v>0</v>
          </cell>
          <cell r="R121">
            <v>0</v>
          </cell>
          <cell r="S121">
            <v>0</v>
          </cell>
          <cell r="U121">
            <v>0</v>
          </cell>
          <cell r="V121">
            <v>0</v>
          </cell>
          <cell r="W121">
            <v>0</v>
          </cell>
          <cell r="X121">
            <v>0</v>
          </cell>
          <cell r="Y121">
            <v>0</v>
          </cell>
          <cell r="Z121">
            <v>0</v>
          </cell>
        </row>
        <row r="122">
          <cell r="A122">
            <v>0</v>
          </cell>
          <cell r="B122">
            <v>0</v>
          </cell>
          <cell r="C122">
            <v>1120</v>
          </cell>
          <cell r="E122">
            <v>0</v>
          </cell>
          <cell r="F122">
            <v>0</v>
          </cell>
          <cell r="G122">
            <v>0</v>
          </cell>
          <cell r="H122">
            <v>0</v>
          </cell>
          <cell r="I122">
            <v>0</v>
          </cell>
          <cell r="J122">
            <v>0</v>
          </cell>
          <cell r="L122">
            <v>0</v>
          </cell>
          <cell r="N122">
            <v>0</v>
          </cell>
          <cell r="O122">
            <v>0</v>
          </cell>
          <cell r="P122">
            <v>0</v>
          </cell>
          <cell r="Q122">
            <v>0</v>
          </cell>
          <cell r="R122">
            <v>0</v>
          </cell>
          <cell r="S122">
            <v>0</v>
          </cell>
          <cell r="U122">
            <v>0</v>
          </cell>
          <cell r="V122">
            <v>0</v>
          </cell>
          <cell r="W122">
            <v>0</v>
          </cell>
          <cell r="X122">
            <v>0</v>
          </cell>
          <cell r="Y122">
            <v>0</v>
          </cell>
          <cell r="Z122">
            <v>0</v>
          </cell>
        </row>
        <row r="123">
          <cell r="A123">
            <v>0</v>
          </cell>
          <cell r="B123">
            <v>0</v>
          </cell>
          <cell r="C123">
            <v>1121</v>
          </cell>
          <cell r="E123">
            <v>0</v>
          </cell>
          <cell r="F123">
            <v>0</v>
          </cell>
          <cell r="G123">
            <v>0</v>
          </cell>
          <cell r="H123">
            <v>0</v>
          </cell>
          <cell r="I123">
            <v>0</v>
          </cell>
          <cell r="J123">
            <v>0</v>
          </cell>
          <cell r="L123">
            <v>0</v>
          </cell>
          <cell r="N123">
            <v>0</v>
          </cell>
          <cell r="O123">
            <v>0</v>
          </cell>
          <cell r="P123">
            <v>0</v>
          </cell>
          <cell r="Q123">
            <v>0</v>
          </cell>
          <cell r="R123">
            <v>0</v>
          </cell>
          <cell r="S123">
            <v>0</v>
          </cell>
          <cell r="U123">
            <v>0</v>
          </cell>
          <cell r="V123">
            <v>0</v>
          </cell>
          <cell r="W123">
            <v>0</v>
          </cell>
          <cell r="X123">
            <v>0</v>
          </cell>
          <cell r="Y123">
            <v>0</v>
          </cell>
          <cell r="Z123">
            <v>0</v>
          </cell>
        </row>
        <row r="124">
          <cell r="A124">
            <v>0</v>
          </cell>
          <cell r="B124">
            <v>0</v>
          </cell>
          <cell r="C124">
            <v>1122</v>
          </cell>
          <cell r="E124">
            <v>0</v>
          </cell>
          <cell r="F124">
            <v>0</v>
          </cell>
          <cell r="G124">
            <v>0</v>
          </cell>
          <cell r="H124">
            <v>0</v>
          </cell>
          <cell r="I124">
            <v>0</v>
          </cell>
          <cell r="J124">
            <v>0</v>
          </cell>
          <cell r="L124">
            <v>0</v>
          </cell>
          <cell r="N124">
            <v>0</v>
          </cell>
          <cell r="O124">
            <v>0</v>
          </cell>
          <cell r="P124">
            <v>0</v>
          </cell>
          <cell r="Q124">
            <v>0</v>
          </cell>
          <cell r="R124">
            <v>0</v>
          </cell>
          <cell r="S124">
            <v>0</v>
          </cell>
          <cell r="U124">
            <v>0</v>
          </cell>
          <cell r="V124">
            <v>0</v>
          </cell>
          <cell r="W124">
            <v>0</v>
          </cell>
          <cell r="X124">
            <v>0</v>
          </cell>
          <cell r="Y124">
            <v>0</v>
          </cell>
          <cell r="Z124">
            <v>0</v>
          </cell>
        </row>
        <row r="125">
          <cell r="A125">
            <v>0</v>
          </cell>
          <cell r="B125">
            <v>0</v>
          </cell>
          <cell r="C125">
            <v>1123</v>
          </cell>
          <cell r="E125">
            <v>0</v>
          </cell>
          <cell r="F125">
            <v>0</v>
          </cell>
          <cell r="G125">
            <v>0</v>
          </cell>
          <cell r="H125">
            <v>0</v>
          </cell>
          <cell r="I125">
            <v>0</v>
          </cell>
          <cell r="J125">
            <v>0</v>
          </cell>
          <cell r="L125">
            <v>0</v>
          </cell>
          <cell r="N125">
            <v>0</v>
          </cell>
          <cell r="O125">
            <v>0</v>
          </cell>
          <cell r="P125">
            <v>0</v>
          </cell>
          <cell r="Q125">
            <v>0</v>
          </cell>
          <cell r="R125">
            <v>0</v>
          </cell>
          <cell r="S125">
            <v>0</v>
          </cell>
          <cell r="U125">
            <v>0</v>
          </cell>
          <cell r="V125">
            <v>0</v>
          </cell>
          <cell r="W125">
            <v>0</v>
          </cell>
          <cell r="X125">
            <v>0</v>
          </cell>
          <cell r="Y125">
            <v>0</v>
          </cell>
          <cell r="Z125">
            <v>0</v>
          </cell>
        </row>
        <row r="126">
          <cell r="A126">
            <v>0</v>
          </cell>
          <cell r="B126">
            <v>0</v>
          </cell>
          <cell r="C126">
            <v>1124</v>
          </cell>
          <cell r="E126">
            <v>0</v>
          </cell>
          <cell r="F126">
            <v>0</v>
          </cell>
          <cell r="G126">
            <v>0</v>
          </cell>
          <cell r="H126">
            <v>0</v>
          </cell>
          <cell r="I126">
            <v>0</v>
          </cell>
          <cell r="J126">
            <v>0</v>
          </cell>
          <cell r="L126">
            <v>0</v>
          </cell>
          <cell r="N126">
            <v>0</v>
          </cell>
          <cell r="O126">
            <v>0</v>
          </cell>
          <cell r="P126">
            <v>0</v>
          </cell>
          <cell r="Q126">
            <v>0</v>
          </cell>
          <cell r="R126">
            <v>0</v>
          </cell>
          <cell r="S126">
            <v>0</v>
          </cell>
          <cell r="U126">
            <v>0</v>
          </cell>
          <cell r="V126">
            <v>0</v>
          </cell>
          <cell r="W126">
            <v>0</v>
          </cell>
          <cell r="X126">
            <v>0</v>
          </cell>
          <cell r="Y126">
            <v>0</v>
          </cell>
          <cell r="Z126">
            <v>0</v>
          </cell>
        </row>
        <row r="127">
          <cell r="A127">
            <v>0</v>
          </cell>
          <cell r="B127">
            <v>0</v>
          </cell>
          <cell r="C127">
            <v>1125</v>
          </cell>
          <cell r="E127">
            <v>0</v>
          </cell>
          <cell r="F127">
            <v>0</v>
          </cell>
          <cell r="G127">
            <v>0</v>
          </cell>
          <cell r="H127">
            <v>0</v>
          </cell>
          <cell r="I127">
            <v>0</v>
          </cell>
          <cell r="J127">
            <v>0</v>
          </cell>
          <cell r="L127">
            <v>0</v>
          </cell>
          <cell r="N127">
            <v>0</v>
          </cell>
          <cell r="O127">
            <v>0</v>
          </cell>
          <cell r="P127">
            <v>0</v>
          </cell>
          <cell r="Q127">
            <v>0</v>
          </cell>
          <cell r="R127">
            <v>0</v>
          </cell>
          <cell r="S127">
            <v>0</v>
          </cell>
          <cell r="U127">
            <v>0</v>
          </cell>
          <cell r="V127">
            <v>0</v>
          </cell>
          <cell r="W127">
            <v>0</v>
          </cell>
          <cell r="X127">
            <v>0</v>
          </cell>
          <cell r="Y127">
            <v>0</v>
          </cell>
          <cell r="Z127">
            <v>0</v>
          </cell>
        </row>
        <row r="128">
          <cell r="A128">
            <v>0</v>
          </cell>
          <cell r="B128">
            <v>0</v>
          </cell>
          <cell r="C128">
            <v>1126</v>
          </cell>
          <cell r="E128">
            <v>0</v>
          </cell>
          <cell r="F128">
            <v>0</v>
          </cell>
          <cell r="G128">
            <v>0</v>
          </cell>
          <cell r="H128">
            <v>0</v>
          </cell>
          <cell r="I128">
            <v>0</v>
          </cell>
          <cell r="J128">
            <v>0</v>
          </cell>
          <cell r="L128">
            <v>0</v>
          </cell>
          <cell r="N128">
            <v>0</v>
          </cell>
          <cell r="O128">
            <v>0</v>
          </cell>
          <cell r="P128">
            <v>0</v>
          </cell>
          <cell r="Q128">
            <v>0</v>
          </cell>
          <cell r="R128">
            <v>0</v>
          </cell>
          <cell r="S128">
            <v>0</v>
          </cell>
          <cell r="U128">
            <v>0</v>
          </cell>
          <cell r="V128">
            <v>0</v>
          </cell>
          <cell r="W128">
            <v>0</v>
          </cell>
          <cell r="X128">
            <v>0</v>
          </cell>
          <cell r="Y128">
            <v>0</v>
          </cell>
          <cell r="Z128">
            <v>0</v>
          </cell>
        </row>
        <row r="129">
          <cell r="A129">
            <v>0</v>
          </cell>
          <cell r="B129">
            <v>0</v>
          </cell>
          <cell r="C129">
            <v>1127</v>
          </cell>
          <cell r="E129">
            <v>0</v>
          </cell>
          <cell r="F129">
            <v>0</v>
          </cell>
          <cell r="G129">
            <v>0</v>
          </cell>
          <cell r="H129">
            <v>0</v>
          </cell>
          <cell r="I129">
            <v>0</v>
          </cell>
          <cell r="J129">
            <v>0</v>
          </cell>
          <cell r="L129">
            <v>0</v>
          </cell>
          <cell r="N129">
            <v>0</v>
          </cell>
          <cell r="O129">
            <v>0</v>
          </cell>
          <cell r="P129">
            <v>0</v>
          </cell>
          <cell r="Q129">
            <v>0</v>
          </cell>
          <cell r="R129">
            <v>0</v>
          </cell>
          <cell r="S129">
            <v>0</v>
          </cell>
          <cell r="U129">
            <v>0</v>
          </cell>
          <cell r="V129">
            <v>0</v>
          </cell>
          <cell r="W129">
            <v>0</v>
          </cell>
          <cell r="X129">
            <v>0</v>
          </cell>
          <cell r="Y129">
            <v>0</v>
          </cell>
          <cell r="Z129">
            <v>0</v>
          </cell>
        </row>
        <row r="130">
          <cell r="A130">
            <v>0</v>
          </cell>
          <cell r="B130">
            <v>0</v>
          </cell>
          <cell r="C130">
            <v>1128</v>
          </cell>
          <cell r="E130">
            <v>0</v>
          </cell>
          <cell r="F130">
            <v>0</v>
          </cell>
          <cell r="G130">
            <v>0</v>
          </cell>
          <cell r="H130">
            <v>0</v>
          </cell>
          <cell r="I130">
            <v>0</v>
          </cell>
          <cell r="J130">
            <v>0</v>
          </cell>
          <cell r="L130">
            <v>0</v>
          </cell>
          <cell r="N130">
            <v>0</v>
          </cell>
          <cell r="O130">
            <v>0</v>
          </cell>
          <cell r="P130">
            <v>0</v>
          </cell>
          <cell r="Q130">
            <v>0</v>
          </cell>
          <cell r="R130">
            <v>0</v>
          </cell>
          <cell r="S130">
            <v>0</v>
          </cell>
          <cell r="U130">
            <v>0</v>
          </cell>
          <cell r="V130">
            <v>0</v>
          </cell>
          <cell r="W130">
            <v>0</v>
          </cell>
          <cell r="X130">
            <v>0</v>
          </cell>
          <cell r="Y130">
            <v>0</v>
          </cell>
          <cell r="Z130">
            <v>0</v>
          </cell>
        </row>
        <row r="131">
          <cell r="A131">
            <v>0</v>
          </cell>
          <cell r="B131">
            <v>0</v>
          </cell>
          <cell r="C131">
            <v>1129</v>
          </cell>
          <cell r="E131">
            <v>0</v>
          </cell>
          <cell r="F131">
            <v>0</v>
          </cell>
          <cell r="G131">
            <v>0</v>
          </cell>
          <cell r="H131">
            <v>0</v>
          </cell>
          <cell r="I131">
            <v>0</v>
          </cell>
          <cell r="J131">
            <v>0</v>
          </cell>
          <cell r="L131">
            <v>0</v>
          </cell>
          <cell r="N131">
            <v>0</v>
          </cell>
          <cell r="O131">
            <v>0</v>
          </cell>
          <cell r="P131">
            <v>0</v>
          </cell>
          <cell r="Q131">
            <v>0</v>
          </cell>
          <cell r="R131">
            <v>0</v>
          </cell>
          <cell r="S131">
            <v>0</v>
          </cell>
          <cell r="U131">
            <v>0</v>
          </cell>
          <cell r="V131">
            <v>0</v>
          </cell>
          <cell r="W131">
            <v>0</v>
          </cell>
          <cell r="X131">
            <v>0</v>
          </cell>
          <cell r="Y131">
            <v>0</v>
          </cell>
          <cell r="Z131">
            <v>0</v>
          </cell>
        </row>
        <row r="132">
          <cell r="A132">
            <v>0</v>
          </cell>
          <cell r="B132">
            <v>0</v>
          </cell>
          <cell r="C132">
            <v>1130</v>
          </cell>
          <cell r="E132">
            <v>0</v>
          </cell>
          <cell r="F132">
            <v>0</v>
          </cell>
          <cell r="G132">
            <v>0</v>
          </cell>
          <cell r="H132">
            <v>0</v>
          </cell>
          <cell r="I132">
            <v>0</v>
          </cell>
          <cell r="J132">
            <v>0</v>
          </cell>
          <cell r="L132">
            <v>0</v>
          </cell>
          <cell r="N132">
            <v>0</v>
          </cell>
          <cell r="O132">
            <v>0</v>
          </cell>
          <cell r="P132">
            <v>0</v>
          </cell>
          <cell r="Q132">
            <v>0</v>
          </cell>
          <cell r="R132">
            <v>0</v>
          </cell>
          <cell r="S132">
            <v>0</v>
          </cell>
          <cell r="U132">
            <v>0</v>
          </cell>
          <cell r="V132">
            <v>0</v>
          </cell>
          <cell r="W132">
            <v>0</v>
          </cell>
          <cell r="X132">
            <v>0</v>
          </cell>
          <cell r="Y132">
            <v>0</v>
          </cell>
          <cell r="Z132">
            <v>0</v>
          </cell>
        </row>
        <row r="133">
          <cell r="A133">
            <v>0</v>
          </cell>
          <cell r="B133">
            <v>0</v>
          </cell>
          <cell r="C133">
            <v>1131</v>
          </cell>
          <cell r="E133">
            <v>0</v>
          </cell>
          <cell r="F133">
            <v>0</v>
          </cell>
          <cell r="G133">
            <v>0</v>
          </cell>
          <cell r="H133">
            <v>0</v>
          </cell>
          <cell r="I133">
            <v>0</v>
          </cell>
          <cell r="J133">
            <v>0</v>
          </cell>
          <cell r="L133">
            <v>0</v>
          </cell>
          <cell r="N133">
            <v>0</v>
          </cell>
          <cell r="O133">
            <v>0</v>
          </cell>
          <cell r="P133">
            <v>0</v>
          </cell>
          <cell r="Q133">
            <v>0</v>
          </cell>
          <cell r="R133">
            <v>0</v>
          </cell>
          <cell r="S133">
            <v>0</v>
          </cell>
          <cell r="U133">
            <v>0</v>
          </cell>
          <cell r="V133">
            <v>0</v>
          </cell>
          <cell r="W133">
            <v>0</v>
          </cell>
          <cell r="X133">
            <v>0</v>
          </cell>
          <cell r="Y133">
            <v>0</v>
          </cell>
          <cell r="Z133">
            <v>0</v>
          </cell>
        </row>
        <row r="134">
          <cell r="A134">
            <v>0</v>
          </cell>
          <cell r="B134">
            <v>0</v>
          </cell>
          <cell r="C134">
            <v>1132</v>
          </cell>
          <cell r="E134">
            <v>0</v>
          </cell>
          <cell r="F134">
            <v>0</v>
          </cell>
          <cell r="G134">
            <v>0</v>
          </cell>
          <cell r="H134">
            <v>0</v>
          </cell>
          <cell r="I134">
            <v>0</v>
          </cell>
          <cell r="J134">
            <v>0</v>
          </cell>
          <cell r="L134">
            <v>0</v>
          </cell>
          <cell r="N134">
            <v>0</v>
          </cell>
          <cell r="O134">
            <v>0</v>
          </cell>
          <cell r="P134">
            <v>0</v>
          </cell>
          <cell r="Q134">
            <v>0</v>
          </cell>
          <cell r="R134">
            <v>0</v>
          </cell>
          <cell r="S134">
            <v>0</v>
          </cell>
          <cell r="U134">
            <v>0</v>
          </cell>
          <cell r="V134">
            <v>0</v>
          </cell>
          <cell r="W134">
            <v>0</v>
          </cell>
          <cell r="X134">
            <v>0</v>
          </cell>
          <cell r="Y134">
            <v>0</v>
          </cell>
          <cell r="Z134">
            <v>0</v>
          </cell>
        </row>
        <row r="135">
          <cell r="A135">
            <v>0</v>
          </cell>
          <cell r="B135">
            <v>0</v>
          </cell>
          <cell r="C135">
            <v>1133</v>
          </cell>
          <cell r="E135">
            <v>0</v>
          </cell>
          <cell r="F135">
            <v>0</v>
          </cell>
          <cell r="G135">
            <v>0</v>
          </cell>
          <cell r="H135">
            <v>0</v>
          </cell>
          <cell r="I135">
            <v>0</v>
          </cell>
          <cell r="J135">
            <v>0</v>
          </cell>
          <cell r="L135">
            <v>0</v>
          </cell>
          <cell r="N135">
            <v>0</v>
          </cell>
          <cell r="O135">
            <v>0</v>
          </cell>
          <cell r="P135">
            <v>0</v>
          </cell>
          <cell r="Q135">
            <v>0</v>
          </cell>
          <cell r="R135">
            <v>0</v>
          </cell>
          <cell r="S135">
            <v>0</v>
          </cell>
          <cell r="U135">
            <v>0</v>
          </cell>
          <cell r="V135">
            <v>0</v>
          </cell>
          <cell r="W135">
            <v>0</v>
          </cell>
          <cell r="X135">
            <v>0</v>
          </cell>
          <cell r="Y135">
            <v>0</v>
          </cell>
          <cell r="Z135">
            <v>0</v>
          </cell>
        </row>
        <row r="136">
          <cell r="A136">
            <v>0</v>
          </cell>
          <cell r="B136">
            <v>0</v>
          </cell>
          <cell r="C136">
            <v>1134</v>
          </cell>
          <cell r="E136">
            <v>0</v>
          </cell>
          <cell r="F136">
            <v>0</v>
          </cell>
          <cell r="G136">
            <v>0</v>
          </cell>
          <cell r="H136">
            <v>0</v>
          </cell>
          <cell r="I136">
            <v>0</v>
          </cell>
          <cell r="J136">
            <v>0</v>
          </cell>
          <cell r="L136">
            <v>0</v>
          </cell>
          <cell r="N136">
            <v>0</v>
          </cell>
          <cell r="O136">
            <v>0</v>
          </cell>
          <cell r="P136">
            <v>0</v>
          </cell>
          <cell r="Q136">
            <v>0</v>
          </cell>
          <cell r="R136">
            <v>0</v>
          </cell>
          <cell r="S136">
            <v>0</v>
          </cell>
          <cell r="U136">
            <v>0</v>
          </cell>
          <cell r="V136">
            <v>0</v>
          </cell>
          <cell r="W136">
            <v>0</v>
          </cell>
          <cell r="X136">
            <v>0</v>
          </cell>
          <cell r="Y136">
            <v>0</v>
          </cell>
          <cell r="Z136">
            <v>0</v>
          </cell>
        </row>
        <row r="137">
          <cell r="A137">
            <v>0</v>
          </cell>
          <cell r="B137">
            <v>0</v>
          </cell>
          <cell r="C137">
            <v>1135</v>
          </cell>
          <cell r="E137">
            <v>0</v>
          </cell>
          <cell r="F137">
            <v>0</v>
          </cell>
          <cell r="G137">
            <v>0</v>
          </cell>
          <cell r="H137">
            <v>0</v>
          </cell>
          <cell r="I137">
            <v>0</v>
          </cell>
          <cell r="J137">
            <v>0</v>
          </cell>
          <cell r="L137">
            <v>0</v>
          </cell>
          <cell r="N137">
            <v>0</v>
          </cell>
          <cell r="O137">
            <v>0</v>
          </cell>
          <cell r="P137">
            <v>0</v>
          </cell>
          <cell r="Q137">
            <v>0</v>
          </cell>
          <cell r="R137">
            <v>0</v>
          </cell>
          <cell r="S137">
            <v>0</v>
          </cell>
          <cell r="U137">
            <v>0</v>
          </cell>
          <cell r="V137">
            <v>0</v>
          </cell>
          <cell r="W137">
            <v>0</v>
          </cell>
          <cell r="X137">
            <v>0</v>
          </cell>
          <cell r="Y137">
            <v>0</v>
          </cell>
          <cell r="Z137">
            <v>0</v>
          </cell>
        </row>
        <row r="138">
          <cell r="A138">
            <v>0</v>
          </cell>
          <cell r="B138">
            <v>0</v>
          </cell>
          <cell r="C138">
            <v>1136</v>
          </cell>
          <cell r="E138">
            <v>0</v>
          </cell>
          <cell r="F138">
            <v>0</v>
          </cell>
          <cell r="G138">
            <v>0</v>
          </cell>
          <cell r="H138">
            <v>0</v>
          </cell>
          <cell r="I138">
            <v>0</v>
          </cell>
          <cell r="J138">
            <v>0</v>
          </cell>
          <cell r="L138">
            <v>0</v>
          </cell>
          <cell r="N138">
            <v>0</v>
          </cell>
          <cell r="O138">
            <v>0</v>
          </cell>
          <cell r="P138">
            <v>0</v>
          </cell>
          <cell r="Q138">
            <v>0</v>
          </cell>
          <cell r="R138">
            <v>0</v>
          </cell>
          <cell r="S138">
            <v>0</v>
          </cell>
          <cell r="U138">
            <v>0</v>
          </cell>
          <cell r="V138">
            <v>0</v>
          </cell>
          <cell r="W138">
            <v>0</v>
          </cell>
          <cell r="X138">
            <v>0</v>
          </cell>
          <cell r="Y138">
            <v>0</v>
          </cell>
          <cell r="Z138">
            <v>0</v>
          </cell>
        </row>
        <row r="139">
          <cell r="A139">
            <v>0</v>
          </cell>
          <cell r="B139">
            <v>0</v>
          </cell>
          <cell r="C139">
            <v>1137</v>
          </cell>
          <cell r="E139">
            <v>0</v>
          </cell>
          <cell r="F139">
            <v>0</v>
          </cell>
          <cell r="G139">
            <v>0</v>
          </cell>
          <cell r="H139">
            <v>0</v>
          </cell>
          <cell r="I139">
            <v>0</v>
          </cell>
          <cell r="J139">
            <v>0</v>
          </cell>
          <cell r="L139">
            <v>0</v>
          </cell>
          <cell r="N139">
            <v>0</v>
          </cell>
          <cell r="O139">
            <v>0</v>
          </cell>
          <cell r="P139">
            <v>0</v>
          </cell>
          <cell r="Q139">
            <v>0</v>
          </cell>
          <cell r="R139">
            <v>0</v>
          </cell>
          <cell r="S139">
            <v>0</v>
          </cell>
          <cell r="U139">
            <v>0</v>
          </cell>
          <cell r="V139">
            <v>0</v>
          </cell>
          <cell r="W139">
            <v>0</v>
          </cell>
          <cell r="X139">
            <v>0</v>
          </cell>
          <cell r="Y139">
            <v>0</v>
          </cell>
          <cell r="Z139">
            <v>0</v>
          </cell>
        </row>
        <row r="140">
          <cell r="A140">
            <v>0</v>
          </cell>
          <cell r="B140">
            <v>0</v>
          </cell>
          <cell r="C140">
            <v>1138</v>
          </cell>
          <cell r="E140">
            <v>0</v>
          </cell>
          <cell r="F140">
            <v>0</v>
          </cell>
          <cell r="G140">
            <v>0</v>
          </cell>
          <cell r="H140">
            <v>0</v>
          </cell>
          <cell r="I140">
            <v>0</v>
          </cell>
          <cell r="J140">
            <v>0</v>
          </cell>
          <cell r="L140">
            <v>0</v>
          </cell>
          <cell r="N140">
            <v>0</v>
          </cell>
          <cell r="O140">
            <v>0</v>
          </cell>
          <cell r="P140">
            <v>0</v>
          </cell>
          <cell r="Q140">
            <v>0</v>
          </cell>
          <cell r="R140">
            <v>0</v>
          </cell>
          <cell r="S140">
            <v>0</v>
          </cell>
          <cell r="U140">
            <v>0</v>
          </cell>
          <cell r="V140">
            <v>0</v>
          </cell>
          <cell r="W140">
            <v>0</v>
          </cell>
          <cell r="X140">
            <v>0</v>
          </cell>
          <cell r="Y140">
            <v>0</v>
          </cell>
          <cell r="Z140">
            <v>0</v>
          </cell>
        </row>
        <row r="141">
          <cell r="A141">
            <v>0</v>
          </cell>
          <cell r="B141">
            <v>0</v>
          </cell>
          <cell r="C141">
            <v>1139</v>
          </cell>
          <cell r="E141">
            <v>0</v>
          </cell>
          <cell r="F141">
            <v>0</v>
          </cell>
          <cell r="G141">
            <v>0</v>
          </cell>
          <cell r="H141">
            <v>0</v>
          </cell>
          <cell r="I141">
            <v>0</v>
          </cell>
          <cell r="J141">
            <v>0</v>
          </cell>
          <cell r="L141">
            <v>0</v>
          </cell>
          <cell r="N141">
            <v>0</v>
          </cell>
          <cell r="O141">
            <v>0</v>
          </cell>
          <cell r="P141">
            <v>0</v>
          </cell>
          <cell r="Q141">
            <v>0</v>
          </cell>
          <cell r="R141">
            <v>0</v>
          </cell>
          <cell r="S141">
            <v>0</v>
          </cell>
          <cell r="U141">
            <v>0</v>
          </cell>
          <cell r="V141">
            <v>0</v>
          </cell>
          <cell r="W141">
            <v>0</v>
          </cell>
          <cell r="X141">
            <v>0</v>
          </cell>
          <cell r="Y141">
            <v>0</v>
          </cell>
          <cell r="Z141">
            <v>0</v>
          </cell>
        </row>
        <row r="142">
          <cell r="A142">
            <v>0</v>
          </cell>
          <cell r="B142">
            <v>0</v>
          </cell>
          <cell r="C142">
            <v>1140</v>
          </cell>
          <cell r="E142">
            <v>0</v>
          </cell>
          <cell r="F142">
            <v>0</v>
          </cell>
          <cell r="G142">
            <v>0</v>
          </cell>
          <cell r="H142">
            <v>0</v>
          </cell>
          <cell r="I142">
            <v>0</v>
          </cell>
          <cell r="J142">
            <v>0</v>
          </cell>
          <cell r="L142">
            <v>0</v>
          </cell>
          <cell r="N142">
            <v>0</v>
          </cell>
          <cell r="O142">
            <v>0</v>
          </cell>
          <cell r="P142">
            <v>0</v>
          </cell>
          <cell r="Q142">
            <v>0</v>
          </cell>
          <cell r="R142">
            <v>0</v>
          </cell>
          <cell r="S142">
            <v>0</v>
          </cell>
          <cell r="U142">
            <v>0</v>
          </cell>
          <cell r="V142">
            <v>0</v>
          </cell>
          <cell r="W142">
            <v>0</v>
          </cell>
          <cell r="X142">
            <v>0</v>
          </cell>
          <cell r="Y142">
            <v>0</v>
          </cell>
          <cell r="Z142">
            <v>0</v>
          </cell>
        </row>
        <row r="143">
          <cell r="A143">
            <v>0</v>
          </cell>
          <cell r="B143">
            <v>0</v>
          </cell>
          <cell r="C143">
            <v>1141</v>
          </cell>
          <cell r="E143">
            <v>0</v>
          </cell>
          <cell r="F143">
            <v>0</v>
          </cell>
          <cell r="G143">
            <v>0</v>
          </cell>
          <cell r="H143">
            <v>0</v>
          </cell>
          <cell r="I143">
            <v>0</v>
          </cell>
          <cell r="J143">
            <v>0</v>
          </cell>
          <cell r="L143">
            <v>0</v>
          </cell>
          <cell r="N143">
            <v>0</v>
          </cell>
          <cell r="O143">
            <v>0</v>
          </cell>
          <cell r="P143">
            <v>0</v>
          </cell>
          <cell r="Q143">
            <v>0</v>
          </cell>
          <cell r="R143">
            <v>0</v>
          </cell>
          <cell r="S143">
            <v>0</v>
          </cell>
          <cell r="U143">
            <v>0</v>
          </cell>
          <cell r="V143">
            <v>0</v>
          </cell>
          <cell r="W143">
            <v>0</v>
          </cell>
          <cell r="X143">
            <v>0</v>
          </cell>
          <cell r="Y143">
            <v>0</v>
          </cell>
          <cell r="Z143">
            <v>0</v>
          </cell>
        </row>
        <row r="144">
          <cell r="A144">
            <v>0</v>
          </cell>
          <cell r="B144">
            <v>0</v>
          </cell>
          <cell r="C144">
            <v>1142</v>
          </cell>
          <cell r="E144">
            <v>0</v>
          </cell>
          <cell r="F144">
            <v>0</v>
          </cell>
          <cell r="G144">
            <v>0</v>
          </cell>
          <cell r="H144">
            <v>0</v>
          </cell>
          <cell r="I144">
            <v>0</v>
          </cell>
          <cell r="J144">
            <v>0</v>
          </cell>
          <cell r="L144">
            <v>0</v>
          </cell>
          <cell r="N144">
            <v>0</v>
          </cell>
          <cell r="O144">
            <v>0</v>
          </cell>
          <cell r="P144">
            <v>0</v>
          </cell>
          <cell r="Q144">
            <v>0</v>
          </cell>
          <cell r="R144">
            <v>0</v>
          </cell>
          <cell r="S144">
            <v>0</v>
          </cell>
          <cell r="U144">
            <v>0</v>
          </cell>
          <cell r="V144">
            <v>0</v>
          </cell>
          <cell r="W144">
            <v>0</v>
          </cell>
          <cell r="X144">
            <v>0</v>
          </cell>
          <cell r="Y144">
            <v>0</v>
          </cell>
          <cell r="Z144">
            <v>0</v>
          </cell>
        </row>
        <row r="145">
          <cell r="A145">
            <v>0</v>
          </cell>
          <cell r="B145">
            <v>0</v>
          </cell>
          <cell r="C145">
            <v>1143</v>
          </cell>
          <cell r="E145">
            <v>0</v>
          </cell>
          <cell r="F145">
            <v>0</v>
          </cell>
          <cell r="G145">
            <v>0</v>
          </cell>
          <cell r="H145">
            <v>0</v>
          </cell>
          <cell r="I145">
            <v>0</v>
          </cell>
          <cell r="J145">
            <v>0</v>
          </cell>
          <cell r="L145">
            <v>0</v>
          </cell>
          <cell r="N145">
            <v>0</v>
          </cell>
          <cell r="O145">
            <v>0</v>
          </cell>
          <cell r="P145">
            <v>0</v>
          </cell>
          <cell r="Q145">
            <v>0</v>
          </cell>
          <cell r="R145">
            <v>0</v>
          </cell>
          <cell r="S145">
            <v>0</v>
          </cell>
          <cell r="U145">
            <v>0</v>
          </cell>
          <cell r="V145">
            <v>0</v>
          </cell>
          <cell r="W145">
            <v>0</v>
          </cell>
          <cell r="X145">
            <v>0</v>
          </cell>
          <cell r="Y145">
            <v>0</v>
          </cell>
          <cell r="Z145">
            <v>0</v>
          </cell>
        </row>
        <row r="146">
          <cell r="A146">
            <v>0</v>
          </cell>
          <cell r="B146">
            <v>0</v>
          </cell>
          <cell r="C146">
            <v>1144</v>
          </cell>
          <cell r="E146">
            <v>0</v>
          </cell>
          <cell r="F146">
            <v>0</v>
          </cell>
          <cell r="G146">
            <v>0</v>
          </cell>
          <cell r="H146">
            <v>0</v>
          </cell>
          <cell r="I146">
            <v>0</v>
          </cell>
          <cell r="J146">
            <v>0</v>
          </cell>
          <cell r="L146">
            <v>0</v>
          </cell>
          <cell r="N146">
            <v>0</v>
          </cell>
          <cell r="O146">
            <v>0</v>
          </cell>
          <cell r="P146">
            <v>0</v>
          </cell>
          <cell r="Q146">
            <v>0</v>
          </cell>
          <cell r="R146">
            <v>0</v>
          </cell>
          <cell r="S146">
            <v>0</v>
          </cell>
          <cell r="U146">
            <v>0</v>
          </cell>
          <cell r="V146">
            <v>0</v>
          </cell>
          <cell r="W146">
            <v>0</v>
          </cell>
          <cell r="X146">
            <v>0</v>
          </cell>
          <cell r="Y146">
            <v>0</v>
          </cell>
          <cell r="Z146">
            <v>0</v>
          </cell>
        </row>
        <row r="147">
          <cell r="A147">
            <v>0</v>
          </cell>
          <cell r="B147">
            <v>0</v>
          </cell>
          <cell r="C147">
            <v>1145</v>
          </cell>
          <cell r="E147">
            <v>0</v>
          </cell>
          <cell r="F147">
            <v>0</v>
          </cell>
          <cell r="G147">
            <v>0</v>
          </cell>
          <cell r="H147">
            <v>0</v>
          </cell>
          <cell r="I147">
            <v>0</v>
          </cell>
          <cell r="J147">
            <v>0</v>
          </cell>
          <cell r="L147">
            <v>0</v>
          </cell>
          <cell r="N147">
            <v>0</v>
          </cell>
          <cell r="O147">
            <v>0</v>
          </cell>
          <cell r="P147">
            <v>0</v>
          </cell>
          <cell r="Q147">
            <v>0</v>
          </cell>
          <cell r="R147">
            <v>0</v>
          </cell>
          <cell r="S147">
            <v>0</v>
          </cell>
          <cell r="U147">
            <v>0</v>
          </cell>
          <cell r="V147">
            <v>0</v>
          </cell>
          <cell r="W147">
            <v>0</v>
          </cell>
          <cell r="X147">
            <v>0</v>
          </cell>
          <cell r="Y147">
            <v>0</v>
          </cell>
          <cell r="Z147">
            <v>0</v>
          </cell>
        </row>
        <row r="148">
          <cell r="A148">
            <v>0</v>
          </cell>
          <cell r="B148">
            <v>0</v>
          </cell>
          <cell r="C148">
            <v>1146</v>
          </cell>
          <cell r="E148">
            <v>0</v>
          </cell>
          <cell r="F148">
            <v>0</v>
          </cell>
          <cell r="G148">
            <v>0</v>
          </cell>
          <cell r="H148">
            <v>0</v>
          </cell>
          <cell r="I148">
            <v>0</v>
          </cell>
          <cell r="J148">
            <v>0</v>
          </cell>
          <cell r="L148">
            <v>0</v>
          </cell>
          <cell r="N148">
            <v>0</v>
          </cell>
          <cell r="O148">
            <v>0</v>
          </cell>
          <cell r="P148">
            <v>0</v>
          </cell>
          <cell r="Q148">
            <v>0</v>
          </cell>
          <cell r="R148">
            <v>0</v>
          </cell>
          <cell r="S148">
            <v>0</v>
          </cell>
          <cell r="U148">
            <v>0</v>
          </cell>
          <cell r="V148">
            <v>0</v>
          </cell>
          <cell r="W148">
            <v>0</v>
          </cell>
          <cell r="X148">
            <v>0</v>
          </cell>
          <cell r="Y148">
            <v>0</v>
          </cell>
          <cell r="Z148">
            <v>0</v>
          </cell>
        </row>
        <row r="149">
          <cell r="A149">
            <v>0</v>
          </cell>
          <cell r="B149">
            <v>0</v>
          </cell>
          <cell r="C149">
            <v>1147</v>
          </cell>
          <cell r="E149">
            <v>0</v>
          </cell>
          <cell r="F149">
            <v>0</v>
          </cell>
          <cell r="G149">
            <v>0</v>
          </cell>
          <cell r="H149">
            <v>0</v>
          </cell>
          <cell r="I149">
            <v>0</v>
          </cell>
          <cell r="J149">
            <v>0</v>
          </cell>
          <cell r="L149">
            <v>0</v>
          </cell>
          <cell r="N149">
            <v>0</v>
          </cell>
          <cell r="O149">
            <v>0</v>
          </cell>
          <cell r="P149">
            <v>0</v>
          </cell>
          <cell r="Q149">
            <v>0</v>
          </cell>
          <cell r="R149">
            <v>0</v>
          </cell>
          <cell r="S149">
            <v>0</v>
          </cell>
          <cell r="U149">
            <v>0</v>
          </cell>
          <cell r="V149">
            <v>0</v>
          </cell>
          <cell r="W149">
            <v>0</v>
          </cell>
          <cell r="X149">
            <v>0</v>
          </cell>
          <cell r="Y149">
            <v>0</v>
          </cell>
          <cell r="Z149">
            <v>0</v>
          </cell>
        </row>
        <row r="150">
          <cell r="A150">
            <v>0</v>
          </cell>
          <cell r="B150">
            <v>0</v>
          </cell>
          <cell r="C150">
            <v>1148</v>
          </cell>
          <cell r="E150">
            <v>0</v>
          </cell>
          <cell r="F150">
            <v>0</v>
          </cell>
          <cell r="G150">
            <v>0</v>
          </cell>
          <cell r="H150">
            <v>0</v>
          </cell>
          <cell r="I150">
            <v>0</v>
          </cell>
          <cell r="J150">
            <v>0</v>
          </cell>
          <cell r="L150">
            <v>0</v>
          </cell>
          <cell r="N150">
            <v>0</v>
          </cell>
          <cell r="O150">
            <v>0</v>
          </cell>
          <cell r="P150">
            <v>0</v>
          </cell>
          <cell r="Q150">
            <v>0</v>
          </cell>
          <cell r="R150">
            <v>0</v>
          </cell>
          <cell r="S150">
            <v>0</v>
          </cell>
          <cell r="U150">
            <v>0</v>
          </cell>
          <cell r="V150">
            <v>0</v>
          </cell>
          <cell r="W150">
            <v>0</v>
          </cell>
          <cell r="X150">
            <v>0</v>
          </cell>
          <cell r="Y150">
            <v>0</v>
          </cell>
          <cell r="Z150">
            <v>0</v>
          </cell>
        </row>
        <row r="151">
          <cell r="A151">
            <v>0</v>
          </cell>
          <cell r="B151">
            <v>0</v>
          </cell>
          <cell r="C151">
            <v>1149</v>
          </cell>
          <cell r="E151">
            <v>0</v>
          </cell>
          <cell r="F151">
            <v>0</v>
          </cell>
          <cell r="G151">
            <v>0</v>
          </cell>
          <cell r="H151">
            <v>0</v>
          </cell>
          <cell r="I151">
            <v>0</v>
          </cell>
          <cell r="J151">
            <v>0</v>
          </cell>
          <cell r="L151">
            <v>0</v>
          </cell>
          <cell r="N151">
            <v>0</v>
          </cell>
          <cell r="O151">
            <v>0</v>
          </cell>
          <cell r="P151">
            <v>0</v>
          </cell>
          <cell r="Q151">
            <v>0</v>
          </cell>
          <cell r="R151">
            <v>0</v>
          </cell>
          <cell r="S151">
            <v>0</v>
          </cell>
          <cell r="U151">
            <v>0</v>
          </cell>
          <cell r="V151">
            <v>0</v>
          </cell>
          <cell r="W151">
            <v>0</v>
          </cell>
          <cell r="X151">
            <v>0</v>
          </cell>
          <cell r="Y151">
            <v>0</v>
          </cell>
          <cell r="Z151">
            <v>0</v>
          </cell>
        </row>
        <row r="152">
          <cell r="A152">
            <v>0</v>
          </cell>
          <cell r="B152">
            <v>0</v>
          </cell>
          <cell r="C152">
            <v>1150</v>
          </cell>
          <cell r="E152">
            <v>0</v>
          </cell>
          <cell r="F152">
            <v>0</v>
          </cell>
          <cell r="G152">
            <v>0</v>
          </cell>
          <cell r="H152">
            <v>0</v>
          </cell>
          <cell r="I152">
            <v>0</v>
          </cell>
          <cell r="J152">
            <v>0</v>
          </cell>
          <cell r="L152">
            <v>0</v>
          </cell>
          <cell r="N152">
            <v>0</v>
          </cell>
          <cell r="O152">
            <v>0</v>
          </cell>
          <cell r="P152">
            <v>0</v>
          </cell>
          <cell r="Q152">
            <v>0</v>
          </cell>
          <cell r="R152">
            <v>0</v>
          </cell>
          <cell r="S152">
            <v>0</v>
          </cell>
          <cell r="U152">
            <v>0</v>
          </cell>
          <cell r="V152">
            <v>0</v>
          </cell>
          <cell r="W152">
            <v>0</v>
          </cell>
          <cell r="X152">
            <v>0</v>
          </cell>
          <cell r="Y152">
            <v>0</v>
          </cell>
          <cell r="Z152">
            <v>0</v>
          </cell>
        </row>
        <row r="153">
          <cell r="A153">
            <v>0</v>
          </cell>
          <cell r="B153">
            <v>0</v>
          </cell>
          <cell r="C153">
            <v>1151</v>
          </cell>
          <cell r="E153">
            <v>0</v>
          </cell>
          <cell r="F153">
            <v>0</v>
          </cell>
          <cell r="G153">
            <v>0</v>
          </cell>
          <cell r="H153">
            <v>0</v>
          </cell>
          <cell r="I153">
            <v>0</v>
          </cell>
          <cell r="J153">
            <v>0</v>
          </cell>
          <cell r="L153">
            <v>0</v>
          </cell>
          <cell r="N153">
            <v>0</v>
          </cell>
          <cell r="O153">
            <v>0</v>
          </cell>
          <cell r="P153">
            <v>0</v>
          </cell>
          <cell r="Q153">
            <v>0</v>
          </cell>
          <cell r="R153">
            <v>0</v>
          </cell>
          <cell r="S153">
            <v>0</v>
          </cell>
          <cell r="U153">
            <v>0</v>
          </cell>
          <cell r="V153">
            <v>0</v>
          </cell>
          <cell r="W153">
            <v>0</v>
          </cell>
          <cell r="X153">
            <v>0</v>
          </cell>
          <cell r="Y153">
            <v>0</v>
          </cell>
          <cell r="Z153">
            <v>0</v>
          </cell>
        </row>
        <row r="154">
          <cell r="A154">
            <v>0</v>
          </cell>
          <cell r="B154">
            <v>0</v>
          </cell>
          <cell r="C154">
            <v>1152</v>
          </cell>
          <cell r="E154">
            <v>0</v>
          </cell>
          <cell r="F154">
            <v>0</v>
          </cell>
          <cell r="G154">
            <v>0</v>
          </cell>
          <cell r="H154">
            <v>0</v>
          </cell>
          <cell r="I154">
            <v>0</v>
          </cell>
          <cell r="J154">
            <v>0</v>
          </cell>
          <cell r="L154">
            <v>0</v>
          </cell>
          <cell r="N154">
            <v>0</v>
          </cell>
          <cell r="O154">
            <v>0</v>
          </cell>
          <cell r="P154">
            <v>0</v>
          </cell>
          <cell r="Q154">
            <v>0</v>
          </cell>
          <cell r="R154">
            <v>0</v>
          </cell>
          <cell r="S154">
            <v>0</v>
          </cell>
          <cell r="U154">
            <v>0</v>
          </cell>
          <cell r="V154">
            <v>0</v>
          </cell>
          <cell r="W154">
            <v>0</v>
          </cell>
          <cell r="X154">
            <v>0</v>
          </cell>
          <cell r="Y154">
            <v>0</v>
          </cell>
          <cell r="Z154">
            <v>0</v>
          </cell>
        </row>
        <row r="155">
          <cell r="A155">
            <v>0</v>
          </cell>
          <cell r="B155">
            <v>0</v>
          </cell>
          <cell r="C155">
            <v>1153</v>
          </cell>
          <cell r="E155">
            <v>0</v>
          </cell>
          <cell r="F155">
            <v>0</v>
          </cell>
          <cell r="G155">
            <v>0</v>
          </cell>
          <cell r="H155">
            <v>0</v>
          </cell>
          <cell r="I155">
            <v>0</v>
          </cell>
          <cell r="J155">
            <v>0</v>
          </cell>
          <cell r="L155">
            <v>0</v>
          </cell>
          <cell r="N155">
            <v>0</v>
          </cell>
          <cell r="O155">
            <v>0</v>
          </cell>
          <cell r="P155">
            <v>0</v>
          </cell>
          <cell r="Q155">
            <v>0</v>
          </cell>
          <cell r="R155">
            <v>0</v>
          </cell>
          <cell r="S155">
            <v>0</v>
          </cell>
          <cell r="U155">
            <v>0</v>
          </cell>
          <cell r="V155">
            <v>0</v>
          </cell>
          <cell r="W155">
            <v>0</v>
          </cell>
          <cell r="X155">
            <v>0</v>
          </cell>
          <cell r="Y155">
            <v>0</v>
          </cell>
          <cell r="Z155">
            <v>0</v>
          </cell>
        </row>
        <row r="156">
          <cell r="A156">
            <v>0</v>
          </cell>
          <cell r="B156">
            <v>0</v>
          </cell>
          <cell r="C156">
            <v>1154</v>
          </cell>
          <cell r="E156">
            <v>0</v>
          </cell>
          <cell r="F156">
            <v>0</v>
          </cell>
          <cell r="G156">
            <v>0</v>
          </cell>
          <cell r="H156">
            <v>0</v>
          </cell>
          <cell r="I156">
            <v>0</v>
          </cell>
          <cell r="J156">
            <v>0</v>
          </cell>
          <cell r="L156">
            <v>0</v>
          </cell>
          <cell r="N156">
            <v>0</v>
          </cell>
          <cell r="O156">
            <v>0</v>
          </cell>
          <cell r="P156">
            <v>0</v>
          </cell>
          <cell r="Q156">
            <v>0</v>
          </cell>
          <cell r="R156">
            <v>0</v>
          </cell>
          <cell r="S156">
            <v>0</v>
          </cell>
          <cell r="U156">
            <v>0</v>
          </cell>
          <cell r="V156">
            <v>0</v>
          </cell>
          <cell r="W156">
            <v>0</v>
          </cell>
          <cell r="X156">
            <v>0</v>
          </cell>
          <cell r="Y156">
            <v>0</v>
          </cell>
          <cell r="Z156">
            <v>0</v>
          </cell>
        </row>
        <row r="157">
          <cell r="A157">
            <v>0</v>
          </cell>
          <cell r="B157">
            <v>0</v>
          </cell>
          <cell r="C157">
            <v>1155</v>
          </cell>
          <cell r="E157">
            <v>0</v>
          </cell>
          <cell r="F157">
            <v>0</v>
          </cell>
          <cell r="G157">
            <v>0</v>
          </cell>
          <cell r="H157">
            <v>0</v>
          </cell>
          <cell r="I157">
            <v>0</v>
          </cell>
          <cell r="J157">
            <v>0</v>
          </cell>
          <cell r="L157">
            <v>0</v>
          </cell>
          <cell r="N157">
            <v>0</v>
          </cell>
          <cell r="O157">
            <v>0</v>
          </cell>
          <cell r="P157">
            <v>0</v>
          </cell>
          <cell r="Q157">
            <v>0</v>
          </cell>
          <cell r="R157">
            <v>0</v>
          </cell>
          <cell r="S157">
            <v>0</v>
          </cell>
          <cell r="U157">
            <v>0</v>
          </cell>
          <cell r="V157">
            <v>0</v>
          </cell>
          <cell r="W157">
            <v>0</v>
          </cell>
          <cell r="X157">
            <v>0</v>
          </cell>
          <cell r="Y157">
            <v>0</v>
          </cell>
          <cell r="Z157">
            <v>0</v>
          </cell>
        </row>
        <row r="158">
          <cell r="A158">
            <v>0</v>
          </cell>
          <cell r="B158">
            <v>0</v>
          </cell>
          <cell r="C158">
            <v>1156</v>
          </cell>
          <cell r="E158">
            <v>0</v>
          </cell>
          <cell r="F158">
            <v>0</v>
          </cell>
          <cell r="G158">
            <v>0</v>
          </cell>
          <cell r="H158">
            <v>0</v>
          </cell>
          <cell r="I158">
            <v>0</v>
          </cell>
          <cell r="J158">
            <v>0</v>
          </cell>
          <cell r="L158">
            <v>0</v>
          </cell>
          <cell r="N158">
            <v>0</v>
          </cell>
          <cell r="O158">
            <v>0</v>
          </cell>
          <cell r="P158">
            <v>0</v>
          </cell>
          <cell r="Q158">
            <v>0</v>
          </cell>
          <cell r="R158">
            <v>0</v>
          </cell>
          <cell r="S158">
            <v>0</v>
          </cell>
          <cell r="U158">
            <v>0</v>
          </cell>
          <cell r="V158">
            <v>0</v>
          </cell>
          <cell r="W158">
            <v>0</v>
          </cell>
          <cell r="X158">
            <v>0</v>
          </cell>
          <cell r="Y158">
            <v>0</v>
          </cell>
          <cell r="Z158">
            <v>0</v>
          </cell>
        </row>
        <row r="159">
          <cell r="A159">
            <v>0</v>
          </cell>
          <cell r="B159">
            <v>0</v>
          </cell>
          <cell r="C159">
            <v>1157</v>
          </cell>
          <cell r="E159">
            <v>0</v>
          </cell>
          <cell r="F159">
            <v>0</v>
          </cell>
          <cell r="G159">
            <v>0</v>
          </cell>
          <cell r="H159">
            <v>0</v>
          </cell>
          <cell r="I159">
            <v>0</v>
          </cell>
          <cell r="J159">
            <v>0</v>
          </cell>
          <cell r="L159">
            <v>0</v>
          </cell>
          <cell r="N159">
            <v>0</v>
          </cell>
          <cell r="O159">
            <v>0</v>
          </cell>
          <cell r="P159">
            <v>0</v>
          </cell>
          <cell r="Q159">
            <v>0</v>
          </cell>
          <cell r="R159">
            <v>0</v>
          </cell>
          <cell r="S159">
            <v>0</v>
          </cell>
          <cell r="U159">
            <v>0</v>
          </cell>
          <cell r="V159">
            <v>0</v>
          </cell>
          <cell r="W159">
            <v>0</v>
          </cell>
          <cell r="X159">
            <v>0</v>
          </cell>
          <cell r="Y159">
            <v>0</v>
          </cell>
          <cell r="Z159">
            <v>0</v>
          </cell>
        </row>
        <row r="160">
          <cell r="A160">
            <v>0</v>
          </cell>
          <cell r="B160">
            <v>0</v>
          </cell>
          <cell r="C160">
            <v>1158</v>
          </cell>
          <cell r="E160">
            <v>0</v>
          </cell>
          <cell r="F160">
            <v>0</v>
          </cell>
          <cell r="G160">
            <v>0</v>
          </cell>
          <cell r="H160">
            <v>0</v>
          </cell>
          <cell r="I160">
            <v>0</v>
          </cell>
          <cell r="J160">
            <v>0</v>
          </cell>
          <cell r="L160">
            <v>0</v>
          </cell>
          <cell r="N160">
            <v>0</v>
          </cell>
          <cell r="O160">
            <v>0</v>
          </cell>
          <cell r="P160">
            <v>0</v>
          </cell>
          <cell r="Q160">
            <v>0</v>
          </cell>
          <cell r="R160">
            <v>0</v>
          </cell>
          <cell r="S160">
            <v>0</v>
          </cell>
          <cell r="U160">
            <v>0</v>
          </cell>
          <cell r="V160">
            <v>0</v>
          </cell>
          <cell r="W160">
            <v>0</v>
          </cell>
          <cell r="X160">
            <v>0</v>
          </cell>
          <cell r="Y160">
            <v>0</v>
          </cell>
          <cell r="Z160">
            <v>0</v>
          </cell>
        </row>
        <row r="161">
          <cell r="A161">
            <v>0</v>
          </cell>
          <cell r="B161">
            <v>0</v>
          </cell>
          <cell r="C161">
            <v>1159</v>
          </cell>
          <cell r="E161">
            <v>0</v>
          </cell>
          <cell r="F161">
            <v>0</v>
          </cell>
          <cell r="G161">
            <v>0</v>
          </cell>
          <cell r="H161">
            <v>0</v>
          </cell>
          <cell r="I161">
            <v>0</v>
          </cell>
          <cell r="J161">
            <v>0</v>
          </cell>
          <cell r="L161">
            <v>0</v>
          </cell>
          <cell r="N161">
            <v>0</v>
          </cell>
          <cell r="O161">
            <v>0</v>
          </cell>
          <cell r="P161">
            <v>0</v>
          </cell>
          <cell r="Q161">
            <v>0</v>
          </cell>
          <cell r="R161">
            <v>0</v>
          </cell>
          <cell r="S161">
            <v>0</v>
          </cell>
          <cell r="U161">
            <v>0</v>
          </cell>
          <cell r="V161">
            <v>0</v>
          </cell>
          <cell r="W161">
            <v>0</v>
          </cell>
          <cell r="X161">
            <v>0</v>
          </cell>
          <cell r="Y161">
            <v>0</v>
          </cell>
          <cell r="Z161">
            <v>0</v>
          </cell>
        </row>
        <row r="162">
          <cell r="A162">
            <v>0</v>
          </cell>
          <cell r="B162">
            <v>0</v>
          </cell>
          <cell r="C162">
            <v>1160</v>
          </cell>
          <cell r="E162">
            <v>0</v>
          </cell>
          <cell r="F162">
            <v>0</v>
          </cell>
          <cell r="G162">
            <v>0</v>
          </cell>
          <cell r="H162">
            <v>0</v>
          </cell>
          <cell r="I162">
            <v>0</v>
          </cell>
          <cell r="J162">
            <v>0</v>
          </cell>
          <cell r="L162">
            <v>0</v>
          </cell>
          <cell r="N162">
            <v>0</v>
          </cell>
          <cell r="O162">
            <v>0</v>
          </cell>
          <cell r="P162">
            <v>0</v>
          </cell>
          <cell r="Q162">
            <v>0</v>
          </cell>
          <cell r="R162">
            <v>0</v>
          </cell>
          <cell r="S162">
            <v>0</v>
          </cell>
          <cell r="U162">
            <v>0</v>
          </cell>
          <cell r="V162">
            <v>0</v>
          </cell>
          <cell r="W162">
            <v>0</v>
          </cell>
          <cell r="X162">
            <v>0</v>
          </cell>
          <cell r="Y162">
            <v>0</v>
          </cell>
          <cell r="Z162">
            <v>0</v>
          </cell>
        </row>
        <row r="163">
          <cell r="A163">
            <v>0</v>
          </cell>
          <cell r="B163">
            <v>0</v>
          </cell>
          <cell r="C163">
            <v>1161</v>
          </cell>
          <cell r="E163">
            <v>0</v>
          </cell>
          <cell r="F163">
            <v>0</v>
          </cell>
          <cell r="G163">
            <v>0</v>
          </cell>
          <cell r="H163">
            <v>0</v>
          </cell>
          <cell r="I163">
            <v>0</v>
          </cell>
          <cell r="J163">
            <v>0</v>
          </cell>
          <cell r="L163">
            <v>0</v>
          </cell>
          <cell r="N163">
            <v>0</v>
          </cell>
          <cell r="O163">
            <v>0</v>
          </cell>
          <cell r="P163">
            <v>0</v>
          </cell>
          <cell r="Q163">
            <v>0</v>
          </cell>
          <cell r="R163">
            <v>0</v>
          </cell>
          <cell r="S163">
            <v>0</v>
          </cell>
          <cell r="U163">
            <v>0</v>
          </cell>
          <cell r="V163">
            <v>0</v>
          </cell>
          <cell r="W163">
            <v>0</v>
          </cell>
          <cell r="X163">
            <v>0</v>
          </cell>
          <cell r="Y163">
            <v>0</v>
          </cell>
          <cell r="Z163">
            <v>0</v>
          </cell>
        </row>
        <row r="164">
          <cell r="A164">
            <v>0</v>
          </cell>
          <cell r="B164">
            <v>0</v>
          </cell>
          <cell r="C164">
            <v>1162</v>
          </cell>
          <cell r="E164">
            <v>0</v>
          </cell>
          <cell r="F164">
            <v>0</v>
          </cell>
          <cell r="G164">
            <v>0</v>
          </cell>
          <cell r="H164">
            <v>0</v>
          </cell>
          <cell r="I164">
            <v>0</v>
          </cell>
          <cell r="J164">
            <v>0</v>
          </cell>
          <cell r="L164">
            <v>0</v>
          </cell>
          <cell r="N164">
            <v>0</v>
          </cell>
          <cell r="O164">
            <v>0</v>
          </cell>
          <cell r="P164">
            <v>0</v>
          </cell>
          <cell r="Q164">
            <v>0</v>
          </cell>
          <cell r="R164">
            <v>0</v>
          </cell>
          <cell r="S164">
            <v>0</v>
          </cell>
          <cell r="U164">
            <v>0</v>
          </cell>
          <cell r="V164">
            <v>0</v>
          </cell>
          <cell r="W164">
            <v>0</v>
          </cell>
          <cell r="X164">
            <v>0</v>
          </cell>
          <cell r="Y164">
            <v>0</v>
          </cell>
          <cell r="Z164">
            <v>0</v>
          </cell>
        </row>
        <row r="165">
          <cell r="A165">
            <v>0</v>
          </cell>
          <cell r="B165">
            <v>0</v>
          </cell>
          <cell r="C165">
            <v>1163</v>
          </cell>
          <cell r="E165">
            <v>0</v>
          </cell>
          <cell r="F165">
            <v>0</v>
          </cell>
          <cell r="G165">
            <v>0</v>
          </cell>
          <cell r="H165">
            <v>0</v>
          </cell>
          <cell r="I165">
            <v>0</v>
          </cell>
          <cell r="J165">
            <v>0</v>
          </cell>
          <cell r="L165">
            <v>0</v>
          </cell>
          <cell r="N165">
            <v>0</v>
          </cell>
          <cell r="O165">
            <v>0</v>
          </cell>
          <cell r="P165">
            <v>0</v>
          </cell>
          <cell r="Q165">
            <v>0</v>
          </cell>
          <cell r="R165">
            <v>0</v>
          </cell>
          <cell r="S165">
            <v>0</v>
          </cell>
          <cell r="U165">
            <v>0</v>
          </cell>
          <cell r="V165">
            <v>0</v>
          </cell>
          <cell r="W165">
            <v>0</v>
          </cell>
          <cell r="X165">
            <v>0</v>
          </cell>
          <cell r="Y165">
            <v>0</v>
          </cell>
          <cell r="Z165">
            <v>0</v>
          </cell>
        </row>
        <row r="166">
          <cell r="A166">
            <v>0</v>
          </cell>
          <cell r="B166">
            <v>0</v>
          </cell>
          <cell r="C166">
            <v>1164</v>
          </cell>
          <cell r="E166">
            <v>0</v>
          </cell>
          <cell r="F166">
            <v>0</v>
          </cell>
          <cell r="G166">
            <v>0</v>
          </cell>
          <cell r="H166">
            <v>0</v>
          </cell>
          <cell r="I166">
            <v>0</v>
          </cell>
          <cell r="J166">
            <v>0</v>
          </cell>
          <cell r="L166">
            <v>0</v>
          </cell>
          <cell r="N166">
            <v>0</v>
          </cell>
          <cell r="O166">
            <v>0</v>
          </cell>
          <cell r="P166">
            <v>0</v>
          </cell>
          <cell r="Q166">
            <v>0</v>
          </cell>
          <cell r="R166">
            <v>0</v>
          </cell>
          <cell r="S166">
            <v>0</v>
          </cell>
          <cell r="U166">
            <v>0</v>
          </cell>
          <cell r="V166">
            <v>0</v>
          </cell>
          <cell r="W166">
            <v>0</v>
          </cell>
          <cell r="X166">
            <v>0</v>
          </cell>
          <cell r="Y166">
            <v>0</v>
          </cell>
          <cell r="Z166">
            <v>0</v>
          </cell>
        </row>
        <row r="167">
          <cell r="A167">
            <v>0</v>
          </cell>
          <cell r="B167">
            <v>0</v>
          </cell>
          <cell r="C167">
            <v>1165</v>
          </cell>
          <cell r="E167">
            <v>0</v>
          </cell>
          <cell r="F167">
            <v>0</v>
          </cell>
          <cell r="G167">
            <v>0</v>
          </cell>
          <cell r="H167">
            <v>0</v>
          </cell>
          <cell r="I167">
            <v>0</v>
          </cell>
          <cell r="J167">
            <v>0</v>
          </cell>
          <cell r="L167">
            <v>0</v>
          </cell>
          <cell r="N167">
            <v>0</v>
          </cell>
          <cell r="O167">
            <v>0</v>
          </cell>
          <cell r="P167">
            <v>0</v>
          </cell>
          <cell r="Q167">
            <v>0</v>
          </cell>
          <cell r="R167">
            <v>0</v>
          </cell>
          <cell r="S167">
            <v>0</v>
          </cell>
          <cell r="U167">
            <v>0</v>
          </cell>
          <cell r="V167">
            <v>0</v>
          </cell>
          <cell r="W167">
            <v>0</v>
          </cell>
          <cell r="X167">
            <v>0</v>
          </cell>
          <cell r="Y167">
            <v>0</v>
          </cell>
          <cell r="Z167">
            <v>0</v>
          </cell>
        </row>
        <row r="168">
          <cell r="A168">
            <v>0</v>
          </cell>
          <cell r="B168">
            <v>0</v>
          </cell>
          <cell r="C168">
            <v>1166</v>
          </cell>
          <cell r="E168">
            <v>0</v>
          </cell>
          <cell r="F168">
            <v>0</v>
          </cell>
          <cell r="G168">
            <v>0</v>
          </cell>
          <cell r="H168">
            <v>0</v>
          </cell>
          <cell r="I168">
            <v>0</v>
          </cell>
          <cell r="J168">
            <v>0</v>
          </cell>
          <cell r="L168">
            <v>0</v>
          </cell>
          <cell r="N168">
            <v>0</v>
          </cell>
          <cell r="O168">
            <v>0</v>
          </cell>
          <cell r="P168">
            <v>0</v>
          </cell>
          <cell r="Q168">
            <v>0</v>
          </cell>
          <cell r="R168">
            <v>0</v>
          </cell>
          <cell r="S168">
            <v>0</v>
          </cell>
          <cell r="U168">
            <v>0</v>
          </cell>
          <cell r="V168">
            <v>0</v>
          </cell>
          <cell r="W168">
            <v>0</v>
          </cell>
          <cell r="X168">
            <v>0</v>
          </cell>
          <cell r="Y168">
            <v>0</v>
          </cell>
          <cell r="Z168">
            <v>0</v>
          </cell>
        </row>
        <row r="169">
          <cell r="A169">
            <v>0</v>
          </cell>
          <cell r="B169">
            <v>0</v>
          </cell>
          <cell r="C169">
            <v>1167</v>
          </cell>
          <cell r="E169">
            <v>0</v>
          </cell>
          <cell r="F169">
            <v>0</v>
          </cell>
          <cell r="G169">
            <v>0</v>
          </cell>
          <cell r="H169">
            <v>0</v>
          </cell>
          <cell r="I169">
            <v>0</v>
          </cell>
          <cell r="J169">
            <v>0</v>
          </cell>
          <cell r="L169">
            <v>0</v>
          </cell>
          <cell r="N169">
            <v>0</v>
          </cell>
          <cell r="O169">
            <v>0</v>
          </cell>
          <cell r="P169">
            <v>0</v>
          </cell>
          <cell r="Q169">
            <v>0</v>
          </cell>
          <cell r="R169">
            <v>0</v>
          </cell>
          <cell r="S169">
            <v>0</v>
          </cell>
          <cell r="U169">
            <v>0</v>
          </cell>
          <cell r="V169">
            <v>0</v>
          </cell>
          <cell r="W169">
            <v>0</v>
          </cell>
          <cell r="X169">
            <v>0</v>
          </cell>
          <cell r="Y169">
            <v>0</v>
          </cell>
          <cell r="Z169">
            <v>0</v>
          </cell>
        </row>
        <row r="170">
          <cell r="A170">
            <v>0</v>
          </cell>
          <cell r="B170">
            <v>0</v>
          </cell>
          <cell r="C170">
            <v>1168</v>
          </cell>
          <cell r="E170">
            <v>0</v>
          </cell>
          <cell r="F170">
            <v>0</v>
          </cell>
          <cell r="G170">
            <v>0</v>
          </cell>
          <cell r="H170">
            <v>0</v>
          </cell>
          <cell r="I170">
            <v>0</v>
          </cell>
          <cell r="J170">
            <v>0</v>
          </cell>
          <cell r="L170">
            <v>0</v>
          </cell>
          <cell r="N170">
            <v>0</v>
          </cell>
          <cell r="O170">
            <v>0</v>
          </cell>
          <cell r="P170">
            <v>0</v>
          </cell>
          <cell r="Q170">
            <v>0</v>
          </cell>
          <cell r="R170">
            <v>0</v>
          </cell>
          <cell r="S170">
            <v>0</v>
          </cell>
          <cell r="U170">
            <v>0</v>
          </cell>
          <cell r="V170">
            <v>0</v>
          </cell>
          <cell r="W170">
            <v>0</v>
          </cell>
          <cell r="X170">
            <v>0</v>
          </cell>
          <cell r="Y170">
            <v>0</v>
          </cell>
          <cell r="Z170">
            <v>0</v>
          </cell>
        </row>
        <row r="171">
          <cell r="A171">
            <v>0</v>
          </cell>
          <cell r="B171">
            <v>0</v>
          </cell>
          <cell r="C171">
            <v>1169</v>
          </cell>
          <cell r="E171">
            <v>0</v>
          </cell>
          <cell r="F171">
            <v>0</v>
          </cell>
          <cell r="G171">
            <v>0</v>
          </cell>
          <cell r="H171">
            <v>0</v>
          </cell>
          <cell r="I171">
            <v>0</v>
          </cell>
          <cell r="J171">
            <v>0</v>
          </cell>
          <cell r="L171">
            <v>0</v>
          </cell>
          <cell r="N171">
            <v>0</v>
          </cell>
          <cell r="O171">
            <v>0</v>
          </cell>
          <cell r="P171">
            <v>0</v>
          </cell>
          <cell r="Q171">
            <v>0</v>
          </cell>
          <cell r="R171">
            <v>0</v>
          </cell>
          <cell r="S171">
            <v>0</v>
          </cell>
          <cell r="U171">
            <v>0</v>
          </cell>
          <cell r="V171">
            <v>0</v>
          </cell>
          <cell r="W171">
            <v>0</v>
          </cell>
          <cell r="X171">
            <v>0</v>
          </cell>
          <cell r="Y171">
            <v>0</v>
          </cell>
          <cell r="Z171">
            <v>0</v>
          </cell>
        </row>
        <row r="172">
          <cell r="A172">
            <v>0</v>
          </cell>
          <cell r="B172">
            <v>0</v>
          </cell>
          <cell r="C172">
            <v>1170</v>
          </cell>
          <cell r="E172">
            <v>0</v>
          </cell>
          <cell r="F172">
            <v>0</v>
          </cell>
          <cell r="G172">
            <v>0</v>
          </cell>
          <cell r="H172">
            <v>0</v>
          </cell>
          <cell r="I172">
            <v>0</v>
          </cell>
          <cell r="J172">
            <v>0</v>
          </cell>
          <cell r="L172">
            <v>0</v>
          </cell>
          <cell r="N172">
            <v>0</v>
          </cell>
          <cell r="O172">
            <v>0</v>
          </cell>
          <cell r="P172">
            <v>0</v>
          </cell>
          <cell r="Q172">
            <v>0</v>
          </cell>
          <cell r="R172">
            <v>0</v>
          </cell>
          <cell r="S172">
            <v>0</v>
          </cell>
          <cell r="U172">
            <v>0</v>
          </cell>
          <cell r="V172">
            <v>0</v>
          </cell>
          <cell r="W172">
            <v>0</v>
          </cell>
          <cell r="X172">
            <v>0</v>
          </cell>
          <cell r="Y172">
            <v>0</v>
          </cell>
          <cell r="Z172">
            <v>0</v>
          </cell>
        </row>
        <row r="173">
          <cell r="A173">
            <v>0</v>
          </cell>
          <cell r="B173">
            <v>0</v>
          </cell>
          <cell r="C173">
            <v>1171</v>
          </cell>
          <cell r="E173">
            <v>0</v>
          </cell>
          <cell r="F173">
            <v>0</v>
          </cell>
          <cell r="G173">
            <v>0</v>
          </cell>
          <cell r="H173">
            <v>0</v>
          </cell>
          <cell r="I173">
            <v>0</v>
          </cell>
          <cell r="J173">
            <v>0</v>
          </cell>
          <cell r="L173">
            <v>0</v>
          </cell>
          <cell r="N173">
            <v>0</v>
          </cell>
          <cell r="O173">
            <v>0</v>
          </cell>
          <cell r="P173">
            <v>0</v>
          </cell>
          <cell r="Q173">
            <v>0</v>
          </cell>
          <cell r="R173">
            <v>0</v>
          </cell>
          <cell r="S173">
            <v>0</v>
          </cell>
          <cell r="U173">
            <v>0</v>
          </cell>
          <cell r="V173">
            <v>0</v>
          </cell>
          <cell r="W173">
            <v>0</v>
          </cell>
          <cell r="X173">
            <v>0</v>
          </cell>
          <cell r="Y173">
            <v>0</v>
          </cell>
          <cell r="Z173">
            <v>0</v>
          </cell>
        </row>
        <row r="174">
          <cell r="A174">
            <v>0</v>
          </cell>
          <cell r="B174">
            <v>0</v>
          </cell>
          <cell r="C174">
            <v>1172</v>
          </cell>
          <cell r="E174">
            <v>0</v>
          </cell>
          <cell r="F174">
            <v>0</v>
          </cell>
          <cell r="G174">
            <v>0</v>
          </cell>
          <cell r="H174">
            <v>0</v>
          </cell>
          <cell r="I174">
            <v>0</v>
          </cell>
          <cell r="J174">
            <v>0</v>
          </cell>
          <cell r="L174">
            <v>0</v>
          </cell>
          <cell r="N174">
            <v>0</v>
          </cell>
          <cell r="O174">
            <v>0</v>
          </cell>
          <cell r="P174">
            <v>0</v>
          </cell>
          <cell r="Q174">
            <v>0</v>
          </cell>
          <cell r="R174">
            <v>0</v>
          </cell>
          <cell r="S174">
            <v>0</v>
          </cell>
          <cell r="U174">
            <v>0</v>
          </cell>
          <cell r="V174">
            <v>0</v>
          </cell>
          <cell r="W174">
            <v>0</v>
          </cell>
          <cell r="X174">
            <v>0</v>
          </cell>
          <cell r="Y174">
            <v>0</v>
          </cell>
          <cell r="Z174">
            <v>0</v>
          </cell>
        </row>
        <row r="175">
          <cell r="A175">
            <v>0</v>
          </cell>
          <cell r="B175">
            <v>0</v>
          </cell>
          <cell r="C175">
            <v>1173</v>
          </cell>
          <cell r="E175">
            <v>0</v>
          </cell>
          <cell r="F175">
            <v>0</v>
          </cell>
          <cell r="G175">
            <v>0</v>
          </cell>
          <cell r="H175">
            <v>0</v>
          </cell>
          <cell r="I175">
            <v>0</v>
          </cell>
          <cell r="J175">
            <v>0</v>
          </cell>
          <cell r="L175">
            <v>0</v>
          </cell>
          <cell r="N175">
            <v>0</v>
          </cell>
          <cell r="O175">
            <v>0</v>
          </cell>
          <cell r="P175">
            <v>0</v>
          </cell>
          <cell r="Q175">
            <v>0</v>
          </cell>
          <cell r="R175">
            <v>0</v>
          </cell>
          <cell r="S175">
            <v>0</v>
          </cell>
          <cell r="U175">
            <v>0</v>
          </cell>
          <cell r="V175">
            <v>0</v>
          </cell>
          <cell r="W175">
            <v>0</v>
          </cell>
          <cell r="X175">
            <v>0</v>
          </cell>
          <cell r="Y175">
            <v>0</v>
          </cell>
          <cell r="Z175">
            <v>0</v>
          </cell>
        </row>
        <row r="176">
          <cell r="A176">
            <v>0</v>
          </cell>
          <cell r="B176">
            <v>0</v>
          </cell>
          <cell r="C176">
            <v>1174</v>
          </cell>
          <cell r="E176">
            <v>0</v>
          </cell>
          <cell r="F176">
            <v>0</v>
          </cell>
          <cell r="G176">
            <v>0</v>
          </cell>
          <cell r="H176">
            <v>0</v>
          </cell>
          <cell r="I176">
            <v>0</v>
          </cell>
          <cell r="J176">
            <v>0</v>
          </cell>
          <cell r="L176">
            <v>0</v>
          </cell>
          <cell r="N176">
            <v>0</v>
          </cell>
          <cell r="O176">
            <v>0</v>
          </cell>
          <cell r="P176">
            <v>0</v>
          </cell>
          <cell r="Q176">
            <v>0</v>
          </cell>
          <cell r="R176">
            <v>0</v>
          </cell>
          <cell r="S176">
            <v>0</v>
          </cell>
          <cell r="U176">
            <v>0</v>
          </cell>
          <cell r="V176">
            <v>0</v>
          </cell>
          <cell r="W176">
            <v>0</v>
          </cell>
          <cell r="X176">
            <v>0</v>
          </cell>
          <cell r="Y176">
            <v>0</v>
          </cell>
          <cell r="Z176">
            <v>0</v>
          </cell>
        </row>
        <row r="177">
          <cell r="A177">
            <v>0</v>
          </cell>
          <cell r="B177">
            <v>0</v>
          </cell>
          <cell r="C177">
            <v>1175</v>
          </cell>
          <cell r="E177">
            <v>0</v>
          </cell>
          <cell r="F177">
            <v>0</v>
          </cell>
          <cell r="G177">
            <v>0</v>
          </cell>
          <cell r="H177">
            <v>0</v>
          </cell>
          <cell r="I177">
            <v>0</v>
          </cell>
          <cell r="J177">
            <v>0</v>
          </cell>
          <cell r="L177">
            <v>0</v>
          </cell>
          <cell r="N177">
            <v>0</v>
          </cell>
          <cell r="O177">
            <v>0</v>
          </cell>
          <cell r="P177">
            <v>0</v>
          </cell>
          <cell r="Q177">
            <v>0</v>
          </cell>
          <cell r="R177">
            <v>0</v>
          </cell>
          <cell r="S177">
            <v>0</v>
          </cell>
          <cell r="U177">
            <v>0</v>
          </cell>
          <cell r="V177">
            <v>0</v>
          </cell>
          <cell r="W177">
            <v>0</v>
          </cell>
          <cell r="X177">
            <v>0</v>
          </cell>
          <cell r="Y177">
            <v>0</v>
          </cell>
          <cell r="Z177">
            <v>0</v>
          </cell>
        </row>
        <row r="178">
          <cell r="A178">
            <v>0</v>
          </cell>
          <cell r="B178">
            <v>0</v>
          </cell>
          <cell r="C178">
            <v>1176</v>
          </cell>
          <cell r="E178">
            <v>0</v>
          </cell>
          <cell r="F178">
            <v>0</v>
          </cell>
          <cell r="G178">
            <v>0</v>
          </cell>
          <cell r="H178">
            <v>0</v>
          </cell>
          <cell r="I178">
            <v>0</v>
          </cell>
          <cell r="J178">
            <v>0</v>
          </cell>
          <cell r="L178">
            <v>0</v>
          </cell>
          <cell r="N178">
            <v>0</v>
          </cell>
          <cell r="O178">
            <v>0</v>
          </cell>
          <cell r="P178">
            <v>0</v>
          </cell>
          <cell r="Q178">
            <v>0</v>
          </cell>
          <cell r="R178">
            <v>0</v>
          </cell>
          <cell r="S178">
            <v>0</v>
          </cell>
          <cell r="U178">
            <v>0</v>
          </cell>
          <cell r="V178">
            <v>0</v>
          </cell>
          <cell r="W178">
            <v>0</v>
          </cell>
          <cell r="X178">
            <v>0</v>
          </cell>
          <cell r="Y178">
            <v>0</v>
          </cell>
          <cell r="Z178">
            <v>0</v>
          </cell>
        </row>
        <row r="179">
          <cell r="A179">
            <v>0</v>
          </cell>
          <cell r="B179">
            <v>0</v>
          </cell>
          <cell r="C179">
            <v>1177</v>
          </cell>
          <cell r="E179">
            <v>0</v>
          </cell>
          <cell r="F179">
            <v>0</v>
          </cell>
          <cell r="G179">
            <v>0</v>
          </cell>
          <cell r="H179">
            <v>0</v>
          </cell>
          <cell r="I179">
            <v>0</v>
          </cell>
          <cell r="J179">
            <v>0</v>
          </cell>
          <cell r="L179">
            <v>0</v>
          </cell>
          <cell r="N179">
            <v>0</v>
          </cell>
          <cell r="O179">
            <v>0</v>
          </cell>
          <cell r="P179">
            <v>0</v>
          </cell>
          <cell r="Q179">
            <v>0</v>
          </cell>
          <cell r="R179">
            <v>0</v>
          </cell>
          <cell r="S179">
            <v>0</v>
          </cell>
          <cell r="U179">
            <v>0</v>
          </cell>
          <cell r="V179">
            <v>0</v>
          </cell>
          <cell r="W179">
            <v>0</v>
          </cell>
          <cell r="X179">
            <v>0</v>
          </cell>
          <cell r="Y179">
            <v>0</v>
          </cell>
          <cell r="Z179">
            <v>0</v>
          </cell>
        </row>
        <row r="180">
          <cell r="A180">
            <v>0</v>
          </cell>
          <cell r="B180">
            <v>0</v>
          </cell>
          <cell r="C180">
            <v>1178</v>
          </cell>
          <cell r="E180">
            <v>0</v>
          </cell>
          <cell r="F180">
            <v>0</v>
          </cell>
          <cell r="G180">
            <v>0</v>
          </cell>
          <cell r="H180">
            <v>0</v>
          </cell>
          <cell r="I180">
            <v>0</v>
          </cell>
          <cell r="J180">
            <v>0</v>
          </cell>
          <cell r="L180">
            <v>0</v>
          </cell>
          <cell r="N180">
            <v>0</v>
          </cell>
          <cell r="O180">
            <v>0</v>
          </cell>
          <cell r="P180">
            <v>0</v>
          </cell>
          <cell r="Q180">
            <v>0</v>
          </cell>
          <cell r="R180">
            <v>0</v>
          </cell>
          <cell r="S180">
            <v>0</v>
          </cell>
          <cell r="U180">
            <v>0</v>
          </cell>
          <cell r="V180">
            <v>0</v>
          </cell>
          <cell r="W180">
            <v>0</v>
          </cell>
          <cell r="X180">
            <v>0</v>
          </cell>
          <cell r="Y180">
            <v>0</v>
          </cell>
          <cell r="Z180">
            <v>0</v>
          </cell>
        </row>
        <row r="181">
          <cell r="A181">
            <v>0</v>
          </cell>
          <cell r="B181">
            <v>0</v>
          </cell>
          <cell r="C181">
            <v>1179</v>
          </cell>
          <cell r="E181">
            <v>0</v>
          </cell>
          <cell r="F181">
            <v>0</v>
          </cell>
          <cell r="G181">
            <v>0</v>
          </cell>
          <cell r="H181">
            <v>0</v>
          </cell>
          <cell r="I181">
            <v>0</v>
          </cell>
          <cell r="J181">
            <v>0</v>
          </cell>
          <cell r="L181">
            <v>0</v>
          </cell>
          <cell r="N181">
            <v>0</v>
          </cell>
          <cell r="O181">
            <v>0</v>
          </cell>
          <cell r="P181">
            <v>0</v>
          </cell>
          <cell r="Q181">
            <v>0</v>
          </cell>
          <cell r="R181">
            <v>0</v>
          </cell>
          <cell r="S181">
            <v>0</v>
          </cell>
          <cell r="U181">
            <v>0</v>
          </cell>
          <cell r="V181">
            <v>0</v>
          </cell>
          <cell r="W181">
            <v>0</v>
          </cell>
          <cell r="X181">
            <v>0</v>
          </cell>
          <cell r="Y181">
            <v>0</v>
          </cell>
          <cell r="Z181">
            <v>0</v>
          </cell>
        </row>
        <row r="182">
          <cell r="A182">
            <v>0</v>
          </cell>
          <cell r="B182">
            <v>0</v>
          </cell>
          <cell r="C182">
            <v>1180</v>
          </cell>
          <cell r="E182">
            <v>0</v>
          </cell>
          <cell r="F182">
            <v>0</v>
          </cell>
          <cell r="G182">
            <v>0</v>
          </cell>
          <cell r="H182">
            <v>0</v>
          </cell>
          <cell r="I182">
            <v>0</v>
          </cell>
          <cell r="J182">
            <v>0</v>
          </cell>
          <cell r="L182">
            <v>0</v>
          </cell>
          <cell r="N182">
            <v>0</v>
          </cell>
          <cell r="O182">
            <v>0</v>
          </cell>
          <cell r="P182">
            <v>0</v>
          </cell>
          <cell r="Q182">
            <v>0</v>
          </cell>
          <cell r="R182">
            <v>0</v>
          </cell>
          <cell r="S182">
            <v>0</v>
          </cell>
          <cell r="U182">
            <v>0</v>
          </cell>
          <cell r="V182">
            <v>0</v>
          </cell>
          <cell r="W182">
            <v>0</v>
          </cell>
          <cell r="X182">
            <v>0</v>
          </cell>
          <cell r="Y182">
            <v>0</v>
          </cell>
          <cell r="Z182">
            <v>0</v>
          </cell>
        </row>
        <row r="183">
          <cell r="A183">
            <v>0</v>
          </cell>
          <cell r="B183">
            <v>0</v>
          </cell>
          <cell r="C183">
            <v>1181</v>
          </cell>
          <cell r="E183">
            <v>0</v>
          </cell>
          <cell r="F183">
            <v>0</v>
          </cell>
          <cell r="G183">
            <v>0</v>
          </cell>
          <cell r="H183">
            <v>0</v>
          </cell>
          <cell r="I183">
            <v>0</v>
          </cell>
          <cell r="J183">
            <v>0</v>
          </cell>
          <cell r="L183">
            <v>0</v>
          </cell>
          <cell r="N183">
            <v>0</v>
          </cell>
          <cell r="O183">
            <v>0</v>
          </cell>
          <cell r="P183">
            <v>0</v>
          </cell>
          <cell r="Q183">
            <v>0</v>
          </cell>
          <cell r="R183">
            <v>0</v>
          </cell>
          <cell r="S183">
            <v>0</v>
          </cell>
          <cell r="U183">
            <v>0</v>
          </cell>
          <cell r="V183">
            <v>0</v>
          </cell>
          <cell r="W183">
            <v>0</v>
          </cell>
          <cell r="X183">
            <v>0</v>
          </cell>
          <cell r="Y183">
            <v>0</v>
          </cell>
          <cell r="Z183">
            <v>0</v>
          </cell>
        </row>
        <row r="184">
          <cell r="A184">
            <v>0</v>
          </cell>
          <cell r="B184">
            <v>0</v>
          </cell>
          <cell r="C184">
            <v>1182</v>
          </cell>
          <cell r="E184">
            <v>0</v>
          </cell>
          <cell r="F184">
            <v>0</v>
          </cell>
          <cell r="G184">
            <v>0</v>
          </cell>
          <cell r="H184">
            <v>0</v>
          </cell>
          <cell r="I184">
            <v>0</v>
          </cell>
          <cell r="J184">
            <v>0</v>
          </cell>
          <cell r="L184">
            <v>0</v>
          </cell>
          <cell r="N184">
            <v>0</v>
          </cell>
          <cell r="O184">
            <v>0</v>
          </cell>
          <cell r="P184">
            <v>0</v>
          </cell>
          <cell r="Q184">
            <v>0</v>
          </cell>
          <cell r="R184">
            <v>0</v>
          </cell>
          <cell r="S184">
            <v>0</v>
          </cell>
          <cell r="U184">
            <v>0</v>
          </cell>
          <cell r="V184">
            <v>0</v>
          </cell>
          <cell r="W184">
            <v>0</v>
          </cell>
          <cell r="X184">
            <v>0</v>
          </cell>
          <cell r="Y184">
            <v>0</v>
          </cell>
          <cell r="Z184">
            <v>0</v>
          </cell>
        </row>
        <row r="185">
          <cell r="A185">
            <v>0</v>
          </cell>
          <cell r="B185">
            <v>0</v>
          </cell>
          <cell r="C185">
            <v>1183</v>
          </cell>
          <cell r="E185">
            <v>0</v>
          </cell>
          <cell r="F185">
            <v>0</v>
          </cell>
          <cell r="G185">
            <v>0</v>
          </cell>
          <cell r="H185">
            <v>0</v>
          </cell>
          <cell r="I185">
            <v>0</v>
          </cell>
          <cell r="J185">
            <v>0</v>
          </cell>
          <cell r="L185">
            <v>0</v>
          </cell>
          <cell r="N185">
            <v>0</v>
          </cell>
          <cell r="O185">
            <v>0</v>
          </cell>
          <cell r="P185">
            <v>0</v>
          </cell>
          <cell r="Q185">
            <v>0</v>
          </cell>
          <cell r="R185">
            <v>0</v>
          </cell>
          <cell r="S185">
            <v>0</v>
          </cell>
          <cell r="U185">
            <v>0</v>
          </cell>
          <cell r="V185">
            <v>0</v>
          </cell>
          <cell r="W185">
            <v>0</v>
          </cell>
          <cell r="X185">
            <v>0</v>
          </cell>
          <cell r="Y185">
            <v>0</v>
          </cell>
          <cell r="Z185">
            <v>0</v>
          </cell>
        </row>
        <row r="186">
          <cell r="A186">
            <v>0</v>
          </cell>
          <cell r="B186">
            <v>0</v>
          </cell>
          <cell r="C186">
            <v>1184</v>
          </cell>
          <cell r="E186">
            <v>0</v>
          </cell>
          <cell r="F186">
            <v>0</v>
          </cell>
          <cell r="G186">
            <v>0</v>
          </cell>
          <cell r="H186">
            <v>0</v>
          </cell>
          <cell r="I186">
            <v>0</v>
          </cell>
          <cell r="J186">
            <v>0</v>
          </cell>
          <cell r="L186">
            <v>0</v>
          </cell>
          <cell r="N186">
            <v>0</v>
          </cell>
          <cell r="O186">
            <v>0</v>
          </cell>
          <cell r="P186">
            <v>0</v>
          </cell>
          <cell r="Q186">
            <v>0</v>
          </cell>
          <cell r="R186">
            <v>0</v>
          </cell>
          <cell r="S186">
            <v>0</v>
          </cell>
          <cell r="U186">
            <v>0</v>
          </cell>
          <cell r="V186">
            <v>0</v>
          </cell>
          <cell r="W186">
            <v>0</v>
          </cell>
          <cell r="X186">
            <v>0</v>
          </cell>
          <cell r="Y186">
            <v>0</v>
          </cell>
          <cell r="Z186">
            <v>0</v>
          </cell>
        </row>
        <row r="187">
          <cell r="A187">
            <v>0</v>
          </cell>
          <cell r="B187">
            <v>0</v>
          </cell>
          <cell r="C187">
            <v>1185</v>
          </cell>
          <cell r="E187">
            <v>0</v>
          </cell>
          <cell r="F187">
            <v>0</v>
          </cell>
          <cell r="G187">
            <v>0</v>
          </cell>
          <cell r="H187">
            <v>0</v>
          </cell>
          <cell r="I187">
            <v>0</v>
          </cell>
          <cell r="J187">
            <v>0</v>
          </cell>
          <cell r="L187">
            <v>0</v>
          </cell>
          <cell r="N187">
            <v>0</v>
          </cell>
          <cell r="O187">
            <v>0</v>
          </cell>
          <cell r="P187">
            <v>0</v>
          </cell>
          <cell r="Q187">
            <v>0</v>
          </cell>
          <cell r="R187">
            <v>0</v>
          </cell>
          <cell r="S187">
            <v>0</v>
          </cell>
          <cell r="U187">
            <v>0</v>
          </cell>
          <cell r="V187">
            <v>0</v>
          </cell>
          <cell r="W187">
            <v>0</v>
          </cell>
          <cell r="X187">
            <v>0</v>
          </cell>
          <cell r="Y187">
            <v>0</v>
          </cell>
          <cell r="Z187">
            <v>0</v>
          </cell>
        </row>
        <row r="188">
          <cell r="A188">
            <v>0</v>
          </cell>
          <cell r="B188">
            <v>0</v>
          </cell>
          <cell r="C188">
            <v>1186</v>
          </cell>
          <cell r="E188">
            <v>0</v>
          </cell>
          <cell r="F188">
            <v>0</v>
          </cell>
          <cell r="G188">
            <v>0</v>
          </cell>
          <cell r="H188">
            <v>0</v>
          </cell>
          <cell r="I188">
            <v>0</v>
          </cell>
          <cell r="J188">
            <v>0</v>
          </cell>
          <cell r="L188">
            <v>0</v>
          </cell>
          <cell r="N188">
            <v>0</v>
          </cell>
          <cell r="O188">
            <v>0</v>
          </cell>
          <cell r="P188">
            <v>0</v>
          </cell>
          <cell r="Q188">
            <v>0</v>
          </cell>
          <cell r="R188">
            <v>0</v>
          </cell>
          <cell r="S188">
            <v>0</v>
          </cell>
          <cell r="U188">
            <v>0</v>
          </cell>
          <cell r="V188">
            <v>0</v>
          </cell>
          <cell r="W188">
            <v>0</v>
          </cell>
          <cell r="X188">
            <v>0</v>
          </cell>
          <cell r="Y188">
            <v>0</v>
          </cell>
          <cell r="Z188">
            <v>0</v>
          </cell>
        </row>
        <row r="189">
          <cell r="A189">
            <v>0</v>
          </cell>
          <cell r="B189">
            <v>0</v>
          </cell>
          <cell r="C189">
            <v>1187</v>
          </cell>
          <cell r="E189">
            <v>0</v>
          </cell>
          <cell r="F189">
            <v>0</v>
          </cell>
          <cell r="G189">
            <v>0</v>
          </cell>
          <cell r="H189">
            <v>0</v>
          </cell>
          <cell r="I189">
            <v>0</v>
          </cell>
          <cell r="J189">
            <v>0</v>
          </cell>
          <cell r="L189">
            <v>0</v>
          </cell>
          <cell r="N189">
            <v>0</v>
          </cell>
          <cell r="O189">
            <v>0</v>
          </cell>
          <cell r="P189">
            <v>0</v>
          </cell>
          <cell r="Q189">
            <v>0</v>
          </cell>
          <cell r="R189">
            <v>0</v>
          </cell>
          <cell r="S189">
            <v>0</v>
          </cell>
          <cell r="U189">
            <v>0</v>
          </cell>
          <cell r="V189">
            <v>0</v>
          </cell>
          <cell r="W189">
            <v>0</v>
          </cell>
          <cell r="X189">
            <v>0</v>
          </cell>
          <cell r="Y189">
            <v>0</v>
          </cell>
          <cell r="Z189">
            <v>0</v>
          </cell>
        </row>
        <row r="190">
          <cell r="A190">
            <v>0</v>
          </cell>
          <cell r="B190">
            <v>0</v>
          </cell>
          <cell r="C190">
            <v>1188</v>
          </cell>
          <cell r="E190">
            <v>0</v>
          </cell>
          <cell r="F190">
            <v>0</v>
          </cell>
          <cell r="G190">
            <v>0</v>
          </cell>
          <cell r="H190">
            <v>0</v>
          </cell>
          <cell r="I190">
            <v>0</v>
          </cell>
          <cell r="J190">
            <v>0</v>
          </cell>
          <cell r="L190">
            <v>0</v>
          </cell>
          <cell r="N190">
            <v>0</v>
          </cell>
          <cell r="O190">
            <v>0</v>
          </cell>
          <cell r="P190">
            <v>0</v>
          </cell>
          <cell r="Q190">
            <v>0</v>
          </cell>
          <cell r="R190">
            <v>0</v>
          </cell>
          <cell r="S190">
            <v>0</v>
          </cell>
          <cell r="U190">
            <v>0</v>
          </cell>
          <cell r="V190">
            <v>0</v>
          </cell>
          <cell r="W190">
            <v>0</v>
          </cell>
          <cell r="X190">
            <v>0</v>
          </cell>
          <cell r="Y190">
            <v>0</v>
          </cell>
          <cell r="Z190">
            <v>0</v>
          </cell>
        </row>
        <row r="191">
          <cell r="A191">
            <v>0</v>
          </cell>
          <cell r="B191">
            <v>0</v>
          </cell>
          <cell r="C191">
            <v>1189</v>
          </cell>
          <cell r="E191">
            <v>0</v>
          </cell>
          <cell r="F191">
            <v>0</v>
          </cell>
          <cell r="G191">
            <v>0</v>
          </cell>
          <cell r="H191">
            <v>0</v>
          </cell>
          <cell r="I191">
            <v>0</v>
          </cell>
          <cell r="J191">
            <v>0</v>
          </cell>
          <cell r="L191">
            <v>0</v>
          </cell>
          <cell r="N191">
            <v>0</v>
          </cell>
          <cell r="O191">
            <v>0</v>
          </cell>
          <cell r="P191">
            <v>0</v>
          </cell>
          <cell r="Q191">
            <v>0</v>
          </cell>
          <cell r="R191">
            <v>0</v>
          </cell>
          <cell r="S191">
            <v>0</v>
          </cell>
          <cell r="U191">
            <v>0</v>
          </cell>
          <cell r="V191">
            <v>0</v>
          </cell>
          <cell r="W191">
            <v>0</v>
          </cell>
          <cell r="X191">
            <v>0</v>
          </cell>
          <cell r="Y191">
            <v>0</v>
          </cell>
          <cell r="Z191">
            <v>0</v>
          </cell>
        </row>
        <row r="192">
          <cell r="A192">
            <v>0</v>
          </cell>
          <cell r="B192">
            <v>0</v>
          </cell>
          <cell r="C192">
            <v>1190</v>
          </cell>
          <cell r="E192">
            <v>0</v>
          </cell>
          <cell r="F192">
            <v>0</v>
          </cell>
          <cell r="G192">
            <v>0</v>
          </cell>
          <cell r="H192">
            <v>0</v>
          </cell>
          <cell r="I192">
            <v>0</v>
          </cell>
          <cell r="J192">
            <v>0</v>
          </cell>
          <cell r="L192">
            <v>0</v>
          </cell>
          <cell r="N192">
            <v>0</v>
          </cell>
          <cell r="O192">
            <v>0</v>
          </cell>
          <cell r="P192">
            <v>0</v>
          </cell>
          <cell r="Q192">
            <v>0</v>
          </cell>
          <cell r="R192">
            <v>0</v>
          </cell>
          <cell r="S192">
            <v>0</v>
          </cell>
          <cell r="U192">
            <v>0</v>
          </cell>
          <cell r="V192">
            <v>0</v>
          </cell>
          <cell r="W192">
            <v>0</v>
          </cell>
          <cell r="X192">
            <v>0</v>
          </cell>
          <cell r="Y192">
            <v>0</v>
          </cell>
          <cell r="Z192">
            <v>0</v>
          </cell>
        </row>
        <row r="193">
          <cell r="A193">
            <v>0</v>
          </cell>
          <cell r="B193">
            <v>0</v>
          </cell>
          <cell r="C193">
            <v>1191</v>
          </cell>
          <cell r="E193">
            <v>0</v>
          </cell>
          <cell r="F193">
            <v>0</v>
          </cell>
          <cell r="G193">
            <v>0</v>
          </cell>
          <cell r="H193">
            <v>0</v>
          </cell>
          <cell r="I193">
            <v>0</v>
          </cell>
          <cell r="J193">
            <v>0</v>
          </cell>
          <cell r="L193">
            <v>0</v>
          </cell>
          <cell r="N193">
            <v>0</v>
          </cell>
          <cell r="O193">
            <v>0</v>
          </cell>
          <cell r="P193">
            <v>0</v>
          </cell>
          <cell r="Q193">
            <v>0</v>
          </cell>
          <cell r="R193">
            <v>0</v>
          </cell>
          <cell r="S193">
            <v>0</v>
          </cell>
          <cell r="U193">
            <v>0</v>
          </cell>
          <cell r="V193">
            <v>0</v>
          </cell>
          <cell r="W193">
            <v>0</v>
          </cell>
          <cell r="X193">
            <v>0</v>
          </cell>
          <cell r="Y193">
            <v>0</v>
          </cell>
          <cell r="Z193">
            <v>0</v>
          </cell>
        </row>
        <row r="194">
          <cell r="A194">
            <v>0</v>
          </cell>
          <cell r="B194">
            <v>0</v>
          </cell>
          <cell r="C194">
            <v>1192</v>
          </cell>
          <cell r="E194">
            <v>0</v>
          </cell>
          <cell r="F194">
            <v>0</v>
          </cell>
          <cell r="G194">
            <v>0</v>
          </cell>
          <cell r="H194">
            <v>0</v>
          </cell>
          <cell r="I194">
            <v>0</v>
          </cell>
          <cell r="J194">
            <v>0</v>
          </cell>
          <cell r="L194">
            <v>0</v>
          </cell>
          <cell r="N194">
            <v>0</v>
          </cell>
          <cell r="O194">
            <v>0</v>
          </cell>
          <cell r="P194">
            <v>0</v>
          </cell>
          <cell r="Q194">
            <v>0</v>
          </cell>
          <cell r="R194">
            <v>0</v>
          </cell>
          <cell r="S194">
            <v>0</v>
          </cell>
          <cell r="U194">
            <v>0</v>
          </cell>
          <cell r="V194">
            <v>0</v>
          </cell>
          <cell r="W194">
            <v>0</v>
          </cell>
          <cell r="X194">
            <v>0</v>
          </cell>
          <cell r="Y194">
            <v>0</v>
          </cell>
          <cell r="Z194">
            <v>0</v>
          </cell>
        </row>
        <row r="195">
          <cell r="A195">
            <v>0</v>
          </cell>
          <cell r="B195">
            <v>0</v>
          </cell>
          <cell r="C195">
            <v>1193</v>
          </cell>
          <cell r="E195">
            <v>0</v>
          </cell>
          <cell r="F195">
            <v>0</v>
          </cell>
          <cell r="G195">
            <v>0</v>
          </cell>
          <cell r="H195">
            <v>0</v>
          </cell>
          <cell r="I195">
            <v>0</v>
          </cell>
          <cell r="J195">
            <v>0</v>
          </cell>
          <cell r="L195">
            <v>0</v>
          </cell>
          <cell r="N195">
            <v>0</v>
          </cell>
          <cell r="O195">
            <v>0</v>
          </cell>
          <cell r="P195">
            <v>0</v>
          </cell>
          <cell r="Q195">
            <v>0</v>
          </cell>
          <cell r="R195">
            <v>0</v>
          </cell>
          <cell r="S195">
            <v>0</v>
          </cell>
          <cell r="U195">
            <v>0</v>
          </cell>
          <cell r="V195">
            <v>0</v>
          </cell>
          <cell r="W195">
            <v>0</v>
          </cell>
          <cell r="X195">
            <v>0</v>
          </cell>
          <cell r="Y195">
            <v>0</v>
          </cell>
          <cell r="Z195">
            <v>0</v>
          </cell>
        </row>
        <row r="196">
          <cell r="A196">
            <v>0</v>
          </cell>
          <cell r="B196">
            <v>0</v>
          </cell>
          <cell r="C196">
            <v>1194</v>
          </cell>
          <cell r="E196">
            <v>0</v>
          </cell>
          <cell r="F196">
            <v>0</v>
          </cell>
          <cell r="G196">
            <v>0</v>
          </cell>
          <cell r="H196">
            <v>0</v>
          </cell>
          <cell r="I196">
            <v>0</v>
          </cell>
          <cell r="J196">
            <v>0</v>
          </cell>
          <cell r="L196">
            <v>0</v>
          </cell>
          <cell r="N196">
            <v>0</v>
          </cell>
          <cell r="O196">
            <v>0</v>
          </cell>
          <cell r="P196">
            <v>0</v>
          </cell>
          <cell r="Q196">
            <v>0</v>
          </cell>
          <cell r="R196">
            <v>0</v>
          </cell>
          <cell r="S196">
            <v>0</v>
          </cell>
          <cell r="U196">
            <v>0</v>
          </cell>
          <cell r="V196">
            <v>0</v>
          </cell>
          <cell r="W196">
            <v>0</v>
          </cell>
          <cell r="X196">
            <v>0</v>
          </cell>
          <cell r="Y196">
            <v>0</v>
          </cell>
          <cell r="Z196">
            <v>0</v>
          </cell>
        </row>
        <row r="197">
          <cell r="A197">
            <v>0</v>
          </cell>
          <cell r="B197">
            <v>0</v>
          </cell>
          <cell r="C197">
            <v>1195</v>
          </cell>
          <cell r="E197">
            <v>0</v>
          </cell>
          <cell r="F197">
            <v>0</v>
          </cell>
          <cell r="G197">
            <v>0</v>
          </cell>
          <cell r="H197">
            <v>0</v>
          </cell>
          <cell r="I197">
            <v>0</v>
          </cell>
          <cell r="J197">
            <v>0</v>
          </cell>
          <cell r="L197">
            <v>0</v>
          </cell>
          <cell r="N197">
            <v>0</v>
          </cell>
          <cell r="O197">
            <v>0</v>
          </cell>
          <cell r="P197">
            <v>0</v>
          </cell>
          <cell r="Q197">
            <v>0</v>
          </cell>
          <cell r="R197">
            <v>0</v>
          </cell>
          <cell r="S197">
            <v>0</v>
          </cell>
          <cell r="U197">
            <v>0</v>
          </cell>
          <cell r="V197">
            <v>0</v>
          </cell>
          <cell r="W197">
            <v>0</v>
          </cell>
          <cell r="X197">
            <v>0</v>
          </cell>
          <cell r="Y197">
            <v>0</v>
          </cell>
          <cell r="Z197">
            <v>0</v>
          </cell>
        </row>
        <row r="198">
          <cell r="A198">
            <v>0</v>
          </cell>
          <cell r="B198">
            <v>0</v>
          </cell>
          <cell r="C198">
            <v>1196</v>
          </cell>
          <cell r="E198">
            <v>0</v>
          </cell>
          <cell r="F198">
            <v>0</v>
          </cell>
          <cell r="G198">
            <v>0</v>
          </cell>
          <cell r="H198">
            <v>0</v>
          </cell>
          <cell r="I198">
            <v>0</v>
          </cell>
          <cell r="J198">
            <v>0</v>
          </cell>
          <cell r="L198">
            <v>0</v>
          </cell>
          <cell r="N198">
            <v>0</v>
          </cell>
          <cell r="O198">
            <v>0</v>
          </cell>
          <cell r="P198">
            <v>0</v>
          </cell>
          <cell r="Q198">
            <v>0</v>
          </cell>
          <cell r="R198">
            <v>0</v>
          </cell>
          <cell r="S198">
            <v>0</v>
          </cell>
          <cell r="U198">
            <v>0</v>
          </cell>
          <cell r="V198">
            <v>0</v>
          </cell>
          <cell r="W198">
            <v>0</v>
          </cell>
          <cell r="X198">
            <v>0</v>
          </cell>
          <cell r="Y198">
            <v>0</v>
          </cell>
          <cell r="Z198">
            <v>0</v>
          </cell>
        </row>
        <row r="199">
          <cell r="A199">
            <v>0</v>
          </cell>
          <cell r="B199">
            <v>0</v>
          </cell>
          <cell r="C199">
            <v>1197</v>
          </cell>
          <cell r="E199">
            <v>0</v>
          </cell>
          <cell r="F199">
            <v>0</v>
          </cell>
          <cell r="G199">
            <v>0</v>
          </cell>
          <cell r="H199">
            <v>0</v>
          </cell>
          <cell r="I199">
            <v>0</v>
          </cell>
          <cell r="J199">
            <v>0</v>
          </cell>
          <cell r="L199">
            <v>0</v>
          </cell>
          <cell r="N199">
            <v>0</v>
          </cell>
          <cell r="O199">
            <v>0</v>
          </cell>
          <cell r="P199">
            <v>0</v>
          </cell>
          <cell r="Q199">
            <v>0</v>
          </cell>
          <cell r="R199">
            <v>0</v>
          </cell>
          <cell r="S199">
            <v>0</v>
          </cell>
          <cell r="U199">
            <v>0</v>
          </cell>
          <cell r="V199">
            <v>0</v>
          </cell>
          <cell r="W199">
            <v>0</v>
          </cell>
          <cell r="X199">
            <v>0</v>
          </cell>
          <cell r="Y199">
            <v>0</v>
          </cell>
          <cell r="Z199">
            <v>0</v>
          </cell>
        </row>
        <row r="200">
          <cell r="A200">
            <v>0</v>
          </cell>
          <cell r="B200">
            <v>0</v>
          </cell>
          <cell r="C200">
            <v>1198</v>
          </cell>
          <cell r="E200">
            <v>0</v>
          </cell>
          <cell r="F200">
            <v>0</v>
          </cell>
          <cell r="G200">
            <v>0</v>
          </cell>
          <cell r="H200">
            <v>0</v>
          </cell>
          <cell r="I200">
            <v>0</v>
          </cell>
          <cell r="J200">
            <v>0</v>
          </cell>
          <cell r="L200">
            <v>0</v>
          </cell>
          <cell r="N200">
            <v>0</v>
          </cell>
          <cell r="O200">
            <v>0</v>
          </cell>
          <cell r="P200">
            <v>0</v>
          </cell>
          <cell r="Q200">
            <v>0</v>
          </cell>
          <cell r="R200">
            <v>0</v>
          </cell>
          <cell r="S200">
            <v>0</v>
          </cell>
          <cell r="U200">
            <v>0</v>
          </cell>
          <cell r="V200">
            <v>0</v>
          </cell>
          <cell r="W200">
            <v>0</v>
          </cell>
          <cell r="X200">
            <v>0</v>
          </cell>
          <cell r="Y200">
            <v>0</v>
          </cell>
          <cell r="Z200">
            <v>0</v>
          </cell>
        </row>
        <row r="201">
          <cell r="A201">
            <v>0</v>
          </cell>
          <cell r="B201">
            <v>0</v>
          </cell>
          <cell r="C201">
            <v>1199</v>
          </cell>
          <cell r="E201">
            <v>0</v>
          </cell>
          <cell r="F201">
            <v>0</v>
          </cell>
          <cell r="G201">
            <v>0</v>
          </cell>
          <cell r="H201">
            <v>0</v>
          </cell>
          <cell r="I201">
            <v>0</v>
          </cell>
          <cell r="J201">
            <v>0</v>
          </cell>
          <cell r="L201">
            <v>0</v>
          </cell>
          <cell r="N201">
            <v>0</v>
          </cell>
          <cell r="O201">
            <v>0</v>
          </cell>
          <cell r="P201">
            <v>0</v>
          </cell>
          <cell r="Q201">
            <v>0</v>
          </cell>
          <cell r="R201">
            <v>0</v>
          </cell>
          <cell r="S201">
            <v>0</v>
          </cell>
          <cell r="U201">
            <v>0</v>
          </cell>
          <cell r="V201">
            <v>0</v>
          </cell>
          <cell r="W201">
            <v>0</v>
          </cell>
          <cell r="X201">
            <v>0</v>
          </cell>
          <cell r="Y201">
            <v>0</v>
          </cell>
          <cell r="Z201">
            <v>0</v>
          </cell>
        </row>
        <row r="202">
          <cell r="A202">
            <v>0</v>
          </cell>
          <cell r="B202">
            <v>0</v>
          </cell>
          <cell r="C202">
            <v>1200</v>
          </cell>
          <cell r="E202">
            <v>0</v>
          </cell>
          <cell r="F202">
            <v>0</v>
          </cell>
          <cell r="G202">
            <v>0</v>
          </cell>
          <cell r="H202">
            <v>0</v>
          </cell>
          <cell r="I202">
            <v>0</v>
          </cell>
          <cell r="J202">
            <v>0</v>
          </cell>
          <cell r="L202">
            <v>0</v>
          </cell>
          <cell r="N202">
            <v>0</v>
          </cell>
          <cell r="O202">
            <v>0</v>
          </cell>
          <cell r="P202">
            <v>0</v>
          </cell>
          <cell r="Q202">
            <v>0</v>
          </cell>
          <cell r="R202">
            <v>0</v>
          </cell>
          <cell r="S202">
            <v>0</v>
          </cell>
          <cell r="U202">
            <v>0</v>
          </cell>
          <cell r="V202">
            <v>0</v>
          </cell>
          <cell r="W202">
            <v>0</v>
          </cell>
          <cell r="X202">
            <v>0</v>
          </cell>
          <cell r="Y202">
            <v>0</v>
          </cell>
          <cell r="Z202">
            <v>0</v>
          </cell>
        </row>
        <row r="203">
          <cell r="A203">
            <v>0</v>
          </cell>
          <cell r="B203">
            <v>0</v>
          </cell>
          <cell r="C203">
            <v>1201</v>
          </cell>
          <cell r="E203">
            <v>0</v>
          </cell>
          <cell r="F203">
            <v>0</v>
          </cell>
          <cell r="G203">
            <v>0</v>
          </cell>
          <cell r="H203">
            <v>0</v>
          </cell>
          <cell r="I203">
            <v>0</v>
          </cell>
          <cell r="J203">
            <v>0</v>
          </cell>
          <cell r="L203">
            <v>0</v>
          </cell>
          <cell r="N203">
            <v>0</v>
          </cell>
          <cell r="O203">
            <v>0</v>
          </cell>
          <cell r="P203">
            <v>0</v>
          </cell>
          <cell r="Q203">
            <v>0</v>
          </cell>
          <cell r="R203">
            <v>0</v>
          </cell>
          <cell r="S203">
            <v>0</v>
          </cell>
          <cell r="U203">
            <v>0</v>
          </cell>
          <cell r="V203">
            <v>0</v>
          </cell>
          <cell r="W203">
            <v>0</v>
          </cell>
          <cell r="X203">
            <v>0</v>
          </cell>
          <cell r="Y203">
            <v>0</v>
          </cell>
          <cell r="Z203">
            <v>0</v>
          </cell>
        </row>
        <row r="204">
          <cell r="A204">
            <v>0</v>
          </cell>
          <cell r="B204">
            <v>0</v>
          </cell>
          <cell r="C204">
            <v>1202</v>
          </cell>
          <cell r="E204">
            <v>0</v>
          </cell>
          <cell r="F204">
            <v>0</v>
          </cell>
          <cell r="G204">
            <v>0</v>
          </cell>
          <cell r="H204">
            <v>0</v>
          </cell>
          <cell r="I204">
            <v>0</v>
          </cell>
          <cell r="J204">
            <v>0</v>
          </cell>
          <cell r="L204">
            <v>0</v>
          </cell>
          <cell r="N204">
            <v>0</v>
          </cell>
          <cell r="O204">
            <v>0</v>
          </cell>
          <cell r="P204">
            <v>0</v>
          </cell>
          <cell r="Q204">
            <v>0</v>
          </cell>
          <cell r="R204">
            <v>0</v>
          </cell>
          <cell r="S204">
            <v>0</v>
          </cell>
          <cell r="U204">
            <v>0</v>
          </cell>
          <cell r="V204">
            <v>0</v>
          </cell>
          <cell r="W204">
            <v>0</v>
          </cell>
          <cell r="X204">
            <v>0</v>
          </cell>
          <cell r="Y204">
            <v>0</v>
          </cell>
          <cell r="Z204">
            <v>0</v>
          </cell>
        </row>
        <row r="205">
          <cell r="A205">
            <v>0</v>
          </cell>
          <cell r="B205">
            <v>0</v>
          </cell>
          <cell r="C205">
            <v>1203</v>
          </cell>
          <cell r="E205">
            <v>0</v>
          </cell>
          <cell r="F205">
            <v>0</v>
          </cell>
          <cell r="G205">
            <v>0</v>
          </cell>
          <cell r="H205">
            <v>0</v>
          </cell>
          <cell r="I205">
            <v>0</v>
          </cell>
          <cell r="J205">
            <v>0</v>
          </cell>
          <cell r="L205">
            <v>0</v>
          </cell>
          <cell r="N205">
            <v>0</v>
          </cell>
          <cell r="O205">
            <v>0</v>
          </cell>
          <cell r="P205">
            <v>0</v>
          </cell>
          <cell r="Q205">
            <v>0</v>
          </cell>
          <cell r="R205">
            <v>0</v>
          </cell>
          <cell r="S205">
            <v>0</v>
          </cell>
          <cell r="U205">
            <v>0</v>
          </cell>
          <cell r="V205">
            <v>0</v>
          </cell>
          <cell r="W205">
            <v>0</v>
          </cell>
          <cell r="X205">
            <v>0</v>
          </cell>
          <cell r="Y205">
            <v>0</v>
          </cell>
          <cell r="Z205">
            <v>0</v>
          </cell>
        </row>
        <row r="206">
          <cell r="A206">
            <v>0</v>
          </cell>
          <cell r="B206">
            <v>0</v>
          </cell>
          <cell r="C206">
            <v>1204</v>
          </cell>
          <cell r="E206">
            <v>0</v>
          </cell>
          <cell r="F206">
            <v>0</v>
          </cell>
          <cell r="G206">
            <v>0</v>
          </cell>
          <cell r="H206">
            <v>0</v>
          </cell>
          <cell r="I206">
            <v>0</v>
          </cell>
          <cell r="J206">
            <v>0</v>
          </cell>
          <cell r="L206">
            <v>0</v>
          </cell>
          <cell r="N206">
            <v>0</v>
          </cell>
          <cell r="O206">
            <v>0</v>
          </cell>
          <cell r="P206">
            <v>0</v>
          </cell>
          <cell r="Q206">
            <v>0</v>
          </cell>
          <cell r="R206">
            <v>0</v>
          </cell>
          <cell r="S206">
            <v>0</v>
          </cell>
          <cell r="U206">
            <v>0</v>
          </cell>
          <cell r="V206">
            <v>0</v>
          </cell>
          <cell r="W206">
            <v>0</v>
          </cell>
          <cell r="X206">
            <v>0</v>
          </cell>
          <cell r="Y206">
            <v>0</v>
          </cell>
          <cell r="Z206">
            <v>0</v>
          </cell>
        </row>
        <row r="207">
          <cell r="A207">
            <v>0</v>
          </cell>
          <cell r="B207">
            <v>0</v>
          </cell>
          <cell r="C207">
            <v>1205</v>
          </cell>
          <cell r="E207">
            <v>0</v>
          </cell>
          <cell r="F207">
            <v>0</v>
          </cell>
          <cell r="G207">
            <v>0</v>
          </cell>
          <cell r="H207">
            <v>0</v>
          </cell>
          <cell r="I207">
            <v>0</v>
          </cell>
          <cell r="J207">
            <v>0</v>
          </cell>
          <cell r="L207">
            <v>0</v>
          </cell>
          <cell r="N207">
            <v>0</v>
          </cell>
          <cell r="O207">
            <v>0</v>
          </cell>
          <cell r="P207">
            <v>0</v>
          </cell>
          <cell r="Q207">
            <v>0</v>
          </cell>
          <cell r="R207">
            <v>0</v>
          </cell>
          <cell r="S207">
            <v>0</v>
          </cell>
          <cell r="U207">
            <v>0</v>
          </cell>
          <cell r="V207">
            <v>0</v>
          </cell>
          <cell r="W207">
            <v>0</v>
          </cell>
          <cell r="X207">
            <v>0</v>
          </cell>
          <cell r="Y207">
            <v>0</v>
          </cell>
          <cell r="Z207">
            <v>0</v>
          </cell>
        </row>
        <row r="208">
          <cell r="A208">
            <v>0</v>
          </cell>
          <cell r="B208">
            <v>0</v>
          </cell>
          <cell r="C208">
            <v>1206</v>
          </cell>
          <cell r="E208">
            <v>0</v>
          </cell>
          <cell r="F208">
            <v>0</v>
          </cell>
          <cell r="G208">
            <v>0</v>
          </cell>
          <cell r="H208">
            <v>0</v>
          </cell>
          <cell r="I208">
            <v>0</v>
          </cell>
          <cell r="J208">
            <v>0</v>
          </cell>
          <cell r="L208">
            <v>0</v>
          </cell>
          <cell r="N208">
            <v>0</v>
          </cell>
          <cell r="O208">
            <v>0</v>
          </cell>
          <cell r="P208">
            <v>0</v>
          </cell>
          <cell r="Q208">
            <v>0</v>
          </cell>
          <cell r="R208">
            <v>0</v>
          </cell>
          <cell r="S208">
            <v>0</v>
          </cell>
          <cell r="U208">
            <v>0</v>
          </cell>
          <cell r="V208">
            <v>0</v>
          </cell>
          <cell r="W208">
            <v>0</v>
          </cell>
          <cell r="X208">
            <v>0</v>
          </cell>
          <cell r="Y208">
            <v>0</v>
          </cell>
          <cell r="Z208">
            <v>0</v>
          </cell>
        </row>
        <row r="209">
          <cell r="A209">
            <v>0</v>
          </cell>
          <cell r="B209">
            <v>0</v>
          </cell>
          <cell r="C209">
            <v>1207</v>
          </cell>
          <cell r="E209">
            <v>0</v>
          </cell>
          <cell r="F209">
            <v>0</v>
          </cell>
          <cell r="G209">
            <v>0</v>
          </cell>
          <cell r="H209">
            <v>0</v>
          </cell>
          <cell r="I209">
            <v>0</v>
          </cell>
          <cell r="J209">
            <v>0</v>
          </cell>
          <cell r="L209">
            <v>0</v>
          </cell>
          <cell r="N209">
            <v>0</v>
          </cell>
          <cell r="O209">
            <v>0</v>
          </cell>
          <cell r="P209">
            <v>0</v>
          </cell>
          <cell r="Q209">
            <v>0</v>
          </cell>
          <cell r="R209">
            <v>0</v>
          </cell>
          <cell r="S209">
            <v>0</v>
          </cell>
          <cell r="U209">
            <v>0</v>
          </cell>
          <cell r="V209">
            <v>0</v>
          </cell>
          <cell r="W209">
            <v>0</v>
          </cell>
          <cell r="X209">
            <v>0</v>
          </cell>
          <cell r="Y209">
            <v>0</v>
          </cell>
          <cell r="Z209">
            <v>0</v>
          </cell>
        </row>
        <row r="210">
          <cell r="A210">
            <v>0</v>
          </cell>
          <cell r="B210">
            <v>0</v>
          </cell>
          <cell r="C210">
            <v>1208</v>
          </cell>
          <cell r="E210">
            <v>0</v>
          </cell>
          <cell r="F210">
            <v>0</v>
          </cell>
          <cell r="G210">
            <v>0</v>
          </cell>
          <cell r="H210">
            <v>0</v>
          </cell>
          <cell r="I210">
            <v>0</v>
          </cell>
          <cell r="J210">
            <v>0</v>
          </cell>
          <cell r="L210">
            <v>0</v>
          </cell>
          <cell r="N210">
            <v>0</v>
          </cell>
          <cell r="O210">
            <v>0</v>
          </cell>
          <cell r="P210">
            <v>0</v>
          </cell>
          <cell r="Q210">
            <v>0</v>
          </cell>
          <cell r="R210">
            <v>0</v>
          </cell>
          <cell r="S210">
            <v>0</v>
          </cell>
          <cell r="U210">
            <v>0</v>
          </cell>
          <cell r="V210">
            <v>0</v>
          </cell>
          <cell r="W210">
            <v>0</v>
          </cell>
          <cell r="X210">
            <v>0</v>
          </cell>
          <cell r="Y210">
            <v>0</v>
          </cell>
          <cell r="Z210">
            <v>0</v>
          </cell>
        </row>
        <row r="211">
          <cell r="A211">
            <v>0</v>
          </cell>
          <cell r="B211">
            <v>0</v>
          </cell>
          <cell r="C211">
            <v>1209</v>
          </cell>
          <cell r="E211">
            <v>0</v>
          </cell>
          <cell r="F211">
            <v>0</v>
          </cell>
          <cell r="G211">
            <v>0</v>
          </cell>
          <cell r="H211">
            <v>0</v>
          </cell>
          <cell r="I211">
            <v>0</v>
          </cell>
          <cell r="J211">
            <v>0</v>
          </cell>
          <cell r="L211">
            <v>0</v>
          </cell>
          <cell r="N211">
            <v>0</v>
          </cell>
          <cell r="O211">
            <v>0</v>
          </cell>
          <cell r="P211">
            <v>0</v>
          </cell>
          <cell r="Q211">
            <v>0</v>
          </cell>
          <cell r="R211">
            <v>0</v>
          </cell>
          <cell r="S211">
            <v>0</v>
          </cell>
          <cell r="U211">
            <v>0</v>
          </cell>
          <cell r="V211">
            <v>0</v>
          </cell>
          <cell r="W211">
            <v>0</v>
          </cell>
          <cell r="X211">
            <v>0</v>
          </cell>
          <cell r="Y211">
            <v>0</v>
          </cell>
          <cell r="Z211">
            <v>0</v>
          </cell>
        </row>
        <row r="212">
          <cell r="A212">
            <v>0</v>
          </cell>
          <cell r="B212">
            <v>0</v>
          </cell>
          <cell r="C212">
            <v>1210</v>
          </cell>
          <cell r="E212">
            <v>0</v>
          </cell>
          <cell r="F212">
            <v>0</v>
          </cell>
          <cell r="G212">
            <v>0</v>
          </cell>
          <cell r="H212">
            <v>0</v>
          </cell>
          <cell r="I212">
            <v>0</v>
          </cell>
          <cell r="J212">
            <v>0</v>
          </cell>
          <cell r="L212">
            <v>0</v>
          </cell>
          <cell r="N212">
            <v>0</v>
          </cell>
          <cell r="O212">
            <v>0</v>
          </cell>
          <cell r="P212">
            <v>0</v>
          </cell>
          <cell r="Q212">
            <v>0</v>
          </cell>
          <cell r="R212">
            <v>0</v>
          </cell>
          <cell r="S212">
            <v>0</v>
          </cell>
          <cell r="U212">
            <v>0</v>
          </cell>
          <cell r="V212">
            <v>0</v>
          </cell>
          <cell r="W212">
            <v>0</v>
          </cell>
          <cell r="X212">
            <v>0</v>
          </cell>
          <cell r="Y212">
            <v>0</v>
          </cell>
          <cell r="Z212">
            <v>0</v>
          </cell>
        </row>
        <row r="213">
          <cell r="A213">
            <v>0</v>
          </cell>
          <cell r="B213">
            <v>0</v>
          </cell>
          <cell r="C213">
            <v>1211</v>
          </cell>
          <cell r="E213">
            <v>0</v>
          </cell>
          <cell r="F213">
            <v>0</v>
          </cell>
          <cell r="G213">
            <v>0</v>
          </cell>
          <cell r="H213">
            <v>0</v>
          </cell>
          <cell r="I213">
            <v>0</v>
          </cell>
          <cell r="J213">
            <v>0</v>
          </cell>
          <cell r="L213">
            <v>0</v>
          </cell>
          <cell r="N213">
            <v>0</v>
          </cell>
          <cell r="O213">
            <v>0</v>
          </cell>
          <cell r="P213">
            <v>0</v>
          </cell>
          <cell r="Q213">
            <v>0</v>
          </cell>
          <cell r="R213">
            <v>0</v>
          </cell>
          <cell r="S213">
            <v>0</v>
          </cell>
          <cell r="U213">
            <v>0</v>
          </cell>
          <cell r="V213">
            <v>0</v>
          </cell>
          <cell r="W213">
            <v>0</v>
          </cell>
          <cell r="X213">
            <v>0</v>
          </cell>
          <cell r="Y213">
            <v>0</v>
          </cell>
          <cell r="Z213">
            <v>0</v>
          </cell>
        </row>
        <row r="214">
          <cell r="A214">
            <v>0</v>
          </cell>
          <cell r="B214">
            <v>0</v>
          </cell>
          <cell r="C214">
            <v>1212</v>
          </cell>
          <cell r="E214">
            <v>0</v>
          </cell>
          <cell r="F214">
            <v>0</v>
          </cell>
          <cell r="G214">
            <v>0</v>
          </cell>
          <cell r="H214">
            <v>0</v>
          </cell>
          <cell r="I214">
            <v>0</v>
          </cell>
          <cell r="J214">
            <v>0</v>
          </cell>
          <cell r="L214">
            <v>0</v>
          </cell>
          <cell r="N214">
            <v>0</v>
          </cell>
          <cell r="O214">
            <v>0</v>
          </cell>
          <cell r="P214">
            <v>0</v>
          </cell>
          <cell r="Q214">
            <v>0</v>
          </cell>
          <cell r="R214">
            <v>0</v>
          </cell>
          <cell r="S214">
            <v>0</v>
          </cell>
          <cell r="U214">
            <v>0</v>
          </cell>
          <cell r="V214">
            <v>0</v>
          </cell>
          <cell r="W214">
            <v>0</v>
          </cell>
          <cell r="X214">
            <v>0</v>
          </cell>
          <cell r="Y214">
            <v>0</v>
          </cell>
          <cell r="Z214">
            <v>0</v>
          </cell>
        </row>
        <row r="215">
          <cell r="A215">
            <v>0</v>
          </cell>
          <cell r="B215">
            <v>0</v>
          </cell>
          <cell r="C215">
            <v>1213</v>
          </cell>
          <cell r="E215">
            <v>0</v>
          </cell>
          <cell r="F215">
            <v>0</v>
          </cell>
          <cell r="G215">
            <v>0</v>
          </cell>
          <cell r="H215">
            <v>0</v>
          </cell>
          <cell r="I215">
            <v>0</v>
          </cell>
          <cell r="J215">
            <v>0</v>
          </cell>
          <cell r="L215">
            <v>0</v>
          </cell>
          <cell r="N215">
            <v>0</v>
          </cell>
          <cell r="O215">
            <v>0</v>
          </cell>
          <cell r="P215">
            <v>0</v>
          </cell>
          <cell r="Q215">
            <v>0</v>
          </cell>
          <cell r="R215">
            <v>0</v>
          </cell>
          <cell r="S215">
            <v>0</v>
          </cell>
          <cell r="U215">
            <v>0</v>
          </cell>
          <cell r="V215">
            <v>0</v>
          </cell>
          <cell r="W215">
            <v>0</v>
          </cell>
          <cell r="X215">
            <v>0</v>
          </cell>
          <cell r="Y215">
            <v>0</v>
          </cell>
          <cell r="Z215">
            <v>0</v>
          </cell>
        </row>
        <row r="216">
          <cell r="A216">
            <v>0</v>
          </cell>
          <cell r="B216">
            <v>0</v>
          </cell>
          <cell r="C216">
            <v>1214</v>
          </cell>
          <cell r="E216">
            <v>0</v>
          </cell>
          <cell r="F216">
            <v>0</v>
          </cell>
          <cell r="G216">
            <v>0</v>
          </cell>
          <cell r="H216">
            <v>0</v>
          </cell>
          <cell r="I216">
            <v>0</v>
          </cell>
          <cell r="J216">
            <v>0</v>
          </cell>
          <cell r="L216">
            <v>0</v>
          </cell>
          <cell r="N216">
            <v>0</v>
          </cell>
          <cell r="O216">
            <v>0</v>
          </cell>
          <cell r="P216">
            <v>0</v>
          </cell>
          <cell r="Q216">
            <v>0</v>
          </cell>
          <cell r="R216">
            <v>0</v>
          </cell>
          <cell r="S216">
            <v>0</v>
          </cell>
          <cell r="U216">
            <v>0</v>
          </cell>
          <cell r="V216">
            <v>0</v>
          </cell>
          <cell r="W216">
            <v>0</v>
          </cell>
          <cell r="X216">
            <v>0</v>
          </cell>
          <cell r="Y216">
            <v>0</v>
          </cell>
          <cell r="Z216">
            <v>0</v>
          </cell>
        </row>
        <row r="217">
          <cell r="A217">
            <v>0</v>
          </cell>
          <cell r="B217">
            <v>0</v>
          </cell>
          <cell r="C217">
            <v>1215</v>
          </cell>
          <cell r="E217">
            <v>0</v>
          </cell>
          <cell r="F217">
            <v>0</v>
          </cell>
          <cell r="G217">
            <v>0</v>
          </cell>
          <cell r="H217">
            <v>0</v>
          </cell>
          <cell r="I217">
            <v>0</v>
          </cell>
          <cell r="J217">
            <v>0</v>
          </cell>
          <cell r="L217">
            <v>0</v>
          </cell>
          <cell r="N217">
            <v>0</v>
          </cell>
          <cell r="O217">
            <v>0</v>
          </cell>
          <cell r="P217">
            <v>0</v>
          </cell>
          <cell r="Q217">
            <v>0</v>
          </cell>
          <cell r="R217">
            <v>0</v>
          </cell>
          <cell r="S217">
            <v>0</v>
          </cell>
          <cell r="U217">
            <v>0</v>
          </cell>
          <cell r="V217">
            <v>0</v>
          </cell>
          <cell r="W217">
            <v>0</v>
          </cell>
          <cell r="X217">
            <v>0</v>
          </cell>
          <cell r="Y217">
            <v>0</v>
          </cell>
          <cell r="Z217">
            <v>0</v>
          </cell>
        </row>
        <row r="218">
          <cell r="A218">
            <v>0</v>
          </cell>
          <cell r="B218">
            <v>0</v>
          </cell>
          <cell r="C218">
            <v>1216</v>
          </cell>
          <cell r="E218">
            <v>0</v>
          </cell>
          <cell r="F218">
            <v>0</v>
          </cell>
          <cell r="G218">
            <v>0</v>
          </cell>
          <cell r="H218">
            <v>0</v>
          </cell>
          <cell r="I218">
            <v>0</v>
          </cell>
          <cell r="J218">
            <v>0</v>
          </cell>
          <cell r="L218">
            <v>0</v>
          </cell>
          <cell r="N218">
            <v>0</v>
          </cell>
          <cell r="O218">
            <v>0</v>
          </cell>
          <cell r="P218">
            <v>0</v>
          </cell>
          <cell r="Q218">
            <v>0</v>
          </cell>
          <cell r="R218">
            <v>0</v>
          </cell>
          <cell r="S218">
            <v>0</v>
          </cell>
          <cell r="U218">
            <v>0</v>
          </cell>
          <cell r="V218">
            <v>0</v>
          </cell>
          <cell r="W218">
            <v>0</v>
          </cell>
          <cell r="X218">
            <v>0</v>
          </cell>
          <cell r="Y218">
            <v>0</v>
          </cell>
          <cell r="Z218">
            <v>0</v>
          </cell>
        </row>
        <row r="219">
          <cell r="A219">
            <v>0</v>
          </cell>
          <cell r="B219">
            <v>0</v>
          </cell>
          <cell r="C219">
            <v>1217</v>
          </cell>
          <cell r="E219">
            <v>0</v>
          </cell>
          <cell r="F219">
            <v>0</v>
          </cell>
          <cell r="G219">
            <v>0</v>
          </cell>
          <cell r="H219">
            <v>0</v>
          </cell>
          <cell r="I219">
            <v>0</v>
          </cell>
          <cell r="J219">
            <v>0</v>
          </cell>
          <cell r="L219">
            <v>0</v>
          </cell>
          <cell r="N219">
            <v>0</v>
          </cell>
          <cell r="O219">
            <v>0</v>
          </cell>
          <cell r="P219">
            <v>0</v>
          </cell>
          <cell r="Q219">
            <v>0</v>
          </cell>
          <cell r="R219">
            <v>0</v>
          </cell>
          <cell r="S219">
            <v>0</v>
          </cell>
          <cell r="U219">
            <v>0</v>
          </cell>
          <cell r="V219">
            <v>0</v>
          </cell>
          <cell r="W219">
            <v>0</v>
          </cell>
          <cell r="X219">
            <v>0</v>
          </cell>
          <cell r="Y219">
            <v>0</v>
          </cell>
          <cell r="Z219">
            <v>0</v>
          </cell>
        </row>
        <row r="220">
          <cell r="A220">
            <v>0</v>
          </cell>
          <cell r="B220">
            <v>0</v>
          </cell>
          <cell r="C220">
            <v>1218</v>
          </cell>
          <cell r="E220">
            <v>0</v>
          </cell>
          <cell r="F220">
            <v>0</v>
          </cell>
          <cell r="G220">
            <v>0</v>
          </cell>
          <cell r="H220">
            <v>0</v>
          </cell>
          <cell r="I220">
            <v>0</v>
          </cell>
          <cell r="J220">
            <v>0</v>
          </cell>
          <cell r="L220">
            <v>0</v>
          </cell>
          <cell r="N220">
            <v>0</v>
          </cell>
          <cell r="O220">
            <v>0</v>
          </cell>
          <cell r="P220">
            <v>0</v>
          </cell>
          <cell r="Q220">
            <v>0</v>
          </cell>
          <cell r="R220">
            <v>0</v>
          </cell>
          <cell r="S220">
            <v>0</v>
          </cell>
          <cell r="U220">
            <v>0</v>
          </cell>
          <cell r="V220">
            <v>0</v>
          </cell>
          <cell r="W220">
            <v>0</v>
          </cell>
          <cell r="X220">
            <v>0</v>
          </cell>
          <cell r="Y220">
            <v>0</v>
          </cell>
          <cell r="Z220">
            <v>0</v>
          </cell>
        </row>
        <row r="221">
          <cell r="A221">
            <v>0</v>
          </cell>
          <cell r="B221">
            <v>0</v>
          </cell>
          <cell r="C221">
            <v>1219</v>
          </cell>
          <cell r="E221">
            <v>0</v>
          </cell>
          <cell r="F221">
            <v>0</v>
          </cell>
          <cell r="G221">
            <v>0</v>
          </cell>
          <cell r="H221">
            <v>0</v>
          </cell>
          <cell r="I221">
            <v>0</v>
          </cell>
          <cell r="J221">
            <v>0</v>
          </cell>
          <cell r="L221">
            <v>0</v>
          </cell>
          <cell r="N221">
            <v>0</v>
          </cell>
          <cell r="O221">
            <v>0</v>
          </cell>
          <cell r="P221">
            <v>0</v>
          </cell>
          <cell r="Q221">
            <v>0</v>
          </cell>
          <cell r="R221">
            <v>0</v>
          </cell>
          <cell r="S221">
            <v>0</v>
          </cell>
          <cell r="U221">
            <v>0</v>
          </cell>
          <cell r="V221">
            <v>0</v>
          </cell>
          <cell r="W221">
            <v>0</v>
          </cell>
          <cell r="X221">
            <v>0</v>
          </cell>
          <cell r="Y221">
            <v>0</v>
          </cell>
          <cell r="Z221">
            <v>0</v>
          </cell>
        </row>
        <row r="222">
          <cell r="A222">
            <v>0</v>
          </cell>
          <cell r="B222">
            <v>0</v>
          </cell>
          <cell r="C222">
            <v>1220</v>
          </cell>
          <cell r="E222">
            <v>0</v>
          </cell>
          <cell r="F222">
            <v>0</v>
          </cell>
          <cell r="G222">
            <v>0</v>
          </cell>
          <cell r="H222">
            <v>0</v>
          </cell>
          <cell r="I222">
            <v>0</v>
          </cell>
          <cell r="J222">
            <v>0</v>
          </cell>
          <cell r="L222">
            <v>0</v>
          </cell>
          <cell r="N222">
            <v>0</v>
          </cell>
          <cell r="O222">
            <v>0</v>
          </cell>
          <cell r="P222">
            <v>0</v>
          </cell>
          <cell r="Q222">
            <v>0</v>
          </cell>
          <cell r="R222">
            <v>0</v>
          </cell>
          <cell r="S222">
            <v>0</v>
          </cell>
          <cell r="U222">
            <v>0</v>
          </cell>
          <cell r="V222">
            <v>0</v>
          </cell>
          <cell r="W222">
            <v>0</v>
          </cell>
          <cell r="X222">
            <v>0</v>
          </cell>
          <cell r="Y222">
            <v>0</v>
          </cell>
          <cell r="Z222">
            <v>0</v>
          </cell>
        </row>
        <row r="223">
          <cell r="A223">
            <v>0</v>
          </cell>
          <cell r="B223">
            <v>0</v>
          </cell>
          <cell r="C223">
            <v>1221</v>
          </cell>
          <cell r="E223">
            <v>0</v>
          </cell>
          <cell r="F223">
            <v>0</v>
          </cell>
          <cell r="G223">
            <v>0</v>
          </cell>
          <cell r="H223">
            <v>0</v>
          </cell>
          <cell r="I223">
            <v>0</v>
          </cell>
          <cell r="J223">
            <v>0</v>
          </cell>
          <cell r="L223">
            <v>0</v>
          </cell>
          <cell r="N223">
            <v>0</v>
          </cell>
          <cell r="O223">
            <v>0</v>
          </cell>
          <cell r="P223">
            <v>0</v>
          </cell>
          <cell r="Q223">
            <v>0</v>
          </cell>
          <cell r="R223">
            <v>0</v>
          </cell>
          <cell r="S223">
            <v>0</v>
          </cell>
          <cell r="U223">
            <v>0</v>
          </cell>
          <cell r="V223">
            <v>0</v>
          </cell>
          <cell r="W223">
            <v>0</v>
          </cell>
          <cell r="X223">
            <v>0</v>
          </cell>
          <cell r="Y223">
            <v>0</v>
          </cell>
          <cell r="Z223">
            <v>0</v>
          </cell>
        </row>
        <row r="224">
          <cell r="A224">
            <v>0</v>
          </cell>
          <cell r="B224">
            <v>0</v>
          </cell>
          <cell r="C224">
            <v>1222</v>
          </cell>
          <cell r="E224">
            <v>0</v>
          </cell>
          <cell r="F224">
            <v>0</v>
          </cell>
          <cell r="G224">
            <v>0</v>
          </cell>
          <cell r="H224">
            <v>0</v>
          </cell>
          <cell r="I224">
            <v>0</v>
          </cell>
          <cell r="J224">
            <v>0</v>
          </cell>
          <cell r="L224">
            <v>0</v>
          </cell>
          <cell r="N224">
            <v>0</v>
          </cell>
          <cell r="O224">
            <v>0</v>
          </cell>
          <cell r="P224">
            <v>0</v>
          </cell>
          <cell r="Q224">
            <v>0</v>
          </cell>
          <cell r="R224">
            <v>0</v>
          </cell>
          <cell r="S224">
            <v>0</v>
          </cell>
          <cell r="U224">
            <v>0</v>
          </cell>
          <cell r="V224">
            <v>0</v>
          </cell>
          <cell r="W224">
            <v>0</v>
          </cell>
          <cell r="X224">
            <v>0</v>
          </cell>
          <cell r="Y224">
            <v>0</v>
          </cell>
          <cell r="Z224">
            <v>0</v>
          </cell>
        </row>
        <row r="225">
          <cell r="A225">
            <v>0</v>
          </cell>
          <cell r="B225">
            <v>0</v>
          </cell>
          <cell r="C225">
            <v>1223</v>
          </cell>
          <cell r="E225">
            <v>0</v>
          </cell>
          <cell r="F225">
            <v>0</v>
          </cell>
          <cell r="G225">
            <v>0</v>
          </cell>
          <cell r="H225">
            <v>0</v>
          </cell>
          <cell r="I225">
            <v>0</v>
          </cell>
          <cell r="J225">
            <v>0</v>
          </cell>
          <cell r="L225">
            <v>0</v>
          </cell>
          <cell r="N225">
            <v>0</v>
          </cell>
          <cell r="O225">
            <v>0</v>
          </cell>
          <cell r="P225">
            <v>0</v>
          </cell>
          <cell r="Q225">
            <v>0</v>
          </cell>
          <cell r="R225">
            <v>0</v>
          </cell>
          <cell r="S225">
            <v>0</v>
          </cell>
          <cell r="U225">
            <v>0</v>
          </cell>
          <cell r="V225">
            <v>0</v>
          </cell>
          <cell r="W225">
            <v>0</v>
          </cell>
          <cell r="X225">
            <v>0</v>
          </cell>
          <cell r="Y225">
            <v>0</v>
          </cell>
          <cell r="Z225">
            <v>0</v>
          </cell>
        </row>
        <row r="226">
          <cell r="A226">
            <v>0</v>
          </cell>
          <cell r="B226">
            <v>0</v>
          </cell>
          <cell r="C226">
            <v>1224</v>
          </cell>
          <cell r="E226">
            <v>0</v>
          </cell>
          <cell r="F226">
            <v>0</v>
          </cell>
          <cell r="G226">
            <v>0</v>
          </cell>
          <cell r="H226">
            <v>0</v>
          </cell>
          <cell r="I226">
            <v>0</v>
          </cell>
          <cell r="J226">
            <v>0</v>
          </cell>
          <cell r="L226">
            <v>0</v>
          </cell>
          <cell r="N226">
            <v>0</v>
          </cell>
          <cell r="O226">
            <v>0</v>
          </cell>
          <cell r="P226">
            <v>0</v>
          </cell>
          <cell r="Q226">
            <v>0</v>
          </cell>
          <cell r="R226">
            <v>0</v>
          </cell>
          <cell r="S226">
            <v>0</v>
          </cell>
          <cell r="U226">
            <v>0</v>
          </cell>
          <cell r="V226">
            <v>0</v>
          </cell>
          <cell r="W226">
            <v>0</v>
          </cell>
          <cell r="X226">
            <v>0</v>
          </cell>
          <cell r="Y226">
            <v>0</v>
          </cell>
          <cell r="Z226">
            <v>0</v>
          </cell>
        </row>
        <row r="227">
          <cell r="A227">
            <v>0</v>
          </cell>
          <cell r="B227">
            <v>0</v>
          </cell>
          <cell r="C227">
            <v>1225</v>
          </cell>
          <cell r="E227">
            <v>0</v>
          </cell>
          <cell r="F227">
            <v>0</v>
          </cell>
          <cell r="G227">
            <v>0</v>
          </cell>
          <cell r="H227">
            <v>0</v>
          </cell>
          <cell r="I227">
            <v>0</v>
          </cell>
          <cell r="J227">
            <v>0</v>
          </cell>
          <cell r="L227">
            <v>0</v>
          </cell>
          <cell r="N227">
            <v>0</v>
          </cell>
          <cell r="O227">
            <v>0</v>
          </cell>
          <cell r="P227">
            <v>0</v>
          </cell>
          <cell r="Q227">
            <v>0</v>
          </cell>
          <cell r="R227">
            <v>0</v>
          </cell>
          <cell r="S227">
            <v>0</v>
          </cell>
          <cell r="U227">
            <v>0</v>
          </cell>
          <cell r="V227">
            <v>0</v>
          </cell>
          <cell r="W227">
            <v>0</v>
          </cell>
          <cell r="X227">
            <v>0</v>
          </cell>
          <cell r="Y227">
            <v>0</v>
          </cell>
          <cell r="Z227">
            <v>0</v>
          </cell>
        </row>
        <row r="228">
          <cell r="A228">
            <v>0</v>
          </cell>
          <cell r="B228">
            <v>0</v>
          </cell>
          <cell r="C228">
            <v>1226</v>
          </cell>
          <cell r="E228">
            <v>0</v>
          </cell>
          <cell r="F228">
            <v>0</v>
          </cell>
          <cell r="G228">
            <v>0</v>
          </cell>
          <cell r="H228">
            <v>0</v>
          </cell>
          <cell r="I228">
            <v>0</v>
          </cell>
          <cell r="J228">
            <v>0</v>
          </cell>
          <cell r="L228">
            <v>0</v>
          </cell>
          <cell r="N228">
            <v>0</v>
          </cell>
          <cell r="O228">
            <v>0</v>
          </cell>
          <cell r="P228">
            <v>0</v>
          </cell>
          <cell r="Q228">
            <v>0</v>
          </cell>
          <cell r="R228">
            <v>0</v>
          </cell>
          <cell r="S228">
            <v>0</v>
          </cell>
          <cell r="U228">
            <v>0</v>
          </cell>
          <cell r="V228">
            <v>0</v>
          </cell>
          <cell r="W228">
            <v>0</v>
          </cell>
          <cell r="X228">
            <v>0</v>
          </cell>
          <cell r="Y228">
            <v>0</v>
          </cell>
          <cell r="Z228">
            <v>0</v>
          </cell>
        </row>
        <row r="229">
          <cell r="A229">
            <v>0</v>
          </cell>
          <cell r="B229">
            <v>0</v>
          </cell>
          <cell r="C229">
            <v>1227</v>
          </cell>
          <cell r="E229">
            <v>0</v>
          </cell>
          <cell r="F229">
            <v>0</v>
          </cell>
          <cell r="G229">
            <v>0</v>
          </cell>
          <cell r="H229">
            <v>0</v>
          </cell>
          <cell r="I229">
            <v>0</v>
          </cell>
          <cell r="J229">
            <v>0</v>
          </cell>
          <cell r="L229">
            <v>0</v>
          </cell>
          <cell r="N229">
            <v>0</v>
          </cell>
          <cell r="O229">
            <v>0</v>
          </cell>
          <cell r="P229">
            <v>0</v>
          </cell>
          <cell r="Q229">
            <v>0</v>
          </cell>
          <cell r="R229">
            <v>0</v>
          </cell>
          <cell r="S229">
            <v>0</v>
          </cell>
          <cell r="U229">
            <v>0</v>
          </cell>
          <cell r="V229">
            <v>0</v>
          </cell>
          <cell r="W229">
            <v>0</v>
          </cell>
          <cell r="X229">
            <v>0</v>
          </cell>
          <cell r="Y229">
            <v>0</v>
          </cell>
          <cell r="Z229">
            <v>0</v>
          </cell>
        </row>
        <row r="230">
          <cell r="A230">
            <v>0</v>
          </cell>
          <cell r="B230">
            <v>0</v>
          </cell>
          <cell r="C230">
            <v>1228</v>
          </cell>
          <cell r="E230">
            <v>0</v>
          </cell>
          <cell r="F230">
            <v>0</v>
          </cell>
          <cell r="G230">
            <v>0</v>
          </cell>
          <cell r="H230">
            <v>0</v>
          </cell>
          <cell r="I230">
            <v>0</v>
          </cell>
          <cell r="J230">
            <v>0</v>
          </cell>
          <cell r="L230">
            <v>0</v>
          </cell>
          <cell r="N230">
            <v>0</v>
          </cell>
          <cell r="O230">
            <v>0</v>
          </cell>
          <cell r="P230">
            <v>0</v>
          </cell>
          <cell r="Q230">
            <v>0</v>
          </cell>
          <cell r="R230">
            <v>0</v>
          </cell>
          <cell r="S230">
            <v>0</v>
          </cell>
          <cell r="U230">
            <v>0</v>
          </cell>
          <cell r="V230">
            <v>0</v>
          </cell>
          <cell r="W230">
            <v>0</v>
          </cell>
          <cell r="X230">
            <v>0</v>
          </cell>
          <cell r="Y230">
            <v>0</v>
          </cell>
          <cell r="Z230">
            <v>0</v>
          </cell>
        </row>
        <row r="231">
          <cell r="A231">
            <v>0</v>
          </cell>
          <cell r="B231">
            <v>0</v>
          </cell>
          <cell r="C231">
            <v>1229</v>
          </cell>
          <cell r="E231">
            <v>0</v>
          </cell>
          <cell r="F231">
            <v>0</v>
          </cell>
          <cell r="G231">
            <v>0</v>
          </cell>
          <cell r="H231">
            <v>0</v>
          </cell>
          <cell r="I231">
            <v>0</v>
          </cell>
          <cell r="J231">
            <v>0</v>
          </cell>
          <cell r="L231">
            <v>0</v>
          </cell>
          <cell r="N231">
            <v>0</v>
          </cell>
          <cell r="O231">
            <v>0</v>
          </cell>
          <cell r="P231">
            <v>0</v>
          </cell>
          <cell r="Q231">
            <v>0</v>
          </cell>
          <cell r="R231">
            <v>0</v>
          </cell>
          <cell r="S231">
            <v>0</v>
          </cell>
          <cell r="U231">
            <v>0</v>
          </cell>
          <cell r="V231">
            <v>0</v>
          </cell>
          <cell r="W231">
            <v>0</v>
          </cell>
          <cell r="X231">
            <v>0</v>
          </cell>
          <cell r="Y231">
            <v>0</v>
          </cell>
          <cell r="Z231">
            <v>0</v>
          </cell>
        </row>
        <row r="232">
          <cell r="A232">
            <v>0</v>
          </cell>
          <cell r="B232">
            <v>0</v>
          </cell>
          <cell r="C232">
            <v>1230</v>
          </cell>
          <cell r="E232">
            <v>0</v>
          </cell>
          <cell r="F232">
            <v>0</v>
          </cell>
          <cell r="G232">
            <v>0</v>
          </cell>
          <cell r="H232">
            <v>0</v>
          </cell>
          <cell r="I232">
            <v>0</v>
          </cell>
          <cell r="J232">
            <v>0</v>
          </cell>
          <cell r="L232">
            <v>0</v>
          </cell>
          <cell r="N232">
            <v>0</v>
          </cell>
          <cell r="O232">
            <v>0</v>
          </cell>
          <cell r="P232">
            <v>0</v>
          </cell>
          <cell r="Q232">
            <v>0</v>
          </cell>
          <cell r="R232">
            <v>0</v>
          </cell>
          <cell r="S232">
            <v>0</v>
          </cell>
          <cell r="U232">
            <v>0</v>
          </cell>
          <cell r="V232">
            <v>0</v>
          </cell>
          <cell r="W232">
            <v>0</v>
          </cell>
          <cell r="X232">
            <v>0</v>
          </cell>
          <cell r="Y232">
            <v>0</v>
          </cell>
          <cell r="Z232">
            <v>0</v>
          </cell>
        </row>
        <row r="233">
          <cell r="A233">
            <v>0</v>
          </cell>
          <cell r="B233">
            <v>0</v>
          </cell>
          <cell r="C233">
            <v>1231</v>
          </cell>
          <cell r="E233">
            <v>0</v>
          </cell>
          <cell r="F233">
            <v>0</v>
          </cell>
          <cell r="G233">
            <v>0</v>
          </cell>
          <cell r="H233">
            <v>0</v>
          </cell>
          <cell r="I233">
            <v>0</v>
          </cell>
          <cell r="J233">
            <v>0</v>
          </cell>
          <cell r="L233">
            <v>0</v>
          </cell>
          <cell r="N233">
            <v>0</v>
          </cell>
          <cell r="O233">
            <v>0</v>
          </cell>
          <cell r="P233">
            <v>0</v>
          </cell>
          <cell r="Q233">
            <v>0</v>
          </cell>
          <cell r="R233">
            <v>0</v>
          </cell>
          <cell r="S233">
            <v>0</v>
          </cell>
          <cell r="U233">
            <v>0</v>
          </cell>
          <cell r="V233">
            <v>0</v>
          </cell>
          <cell r="W233">
            <v>0</v>
          </cell>
          <cell r="X233">
            <v>0</v>
          </cell>
          <cell r="Y233">
            <v>0</v>
          </cell>
          <cell r="Z233">
            <v>0</v>
          </cell>
        </row>
        <row r="234">
          <cell r="A234">
            <v>0</v>
          </cell>
          <cell r="B234">
            <v>0</v>
          </cell>
          <cell r="C234">
            <v>1232</v>
          </cell>
          <cell r="E234">
            <v>0</v>
          </cell>
          <cell r="F234">
            <v>0</v>
          </cell>
          <cell r="G234">
            <v>0</v>
          </cell>
          <cell r="H234">
            <v>0</v>
          </cell>
          <cell r="I234">
            <v>0</v>
          </cell>
          <cell r="J234">
            <v>0</v>
          </cell>
          <cell r="L234">
            <v>0</v>
          </cell>
          <cell r="N234">
            <v>0</v>
          </cell>
          <cell r="O234">
            <v>0</v>
          </cell>
          <cell r="P234">
            <v>0</v>
          </cell>
          <cell r="Q234">
            <v>0</v>
          </cell>
          <cell r="R234">
            <v>0</v>
          </cell>
          <cell r="S234">
            <v>0</v>
          </cell>
          <cell r="U234">
            <v>0</v>
          </cell>
          <cell r="V234">
            <v>0</v>
          </cell>
          <cell r="W234">
            <v>0</v>
          </cell>
          <cell r="X234">
            <v>0</v>
          </cell>
          <cell r="Y234">
            <v>0</v>
          </cell>
          <cell r="Z234">
            <v>0</v>
          </cell>
        </row>
        <row r="235">
          <cell r="A235">
            <v>0</v>
          </cell>
          <cell r="B235">
            <v>0</v>
          </cell>
          <cell r="C235">
            <v>1233</v>
          </cell>
          <cell r="E235">
            <v>0</v>
          </cell>
          <cell r="F235">
            <v>0</v>
          </cell>
          <cell r="G235">
            <v>0</v>
          </cell>
          <cell r="H235">
            <v>0</v>
          </cell>
          <cell r="I235">
            <v>0</v>
          </cell>
          <cell r="J235">
            <v>0</v>
          </cell>
          <cell r="L235">
            <v>0</v>
          </cell>
          <cell r="N235">
            <v>0</v>
          </cell>
          <cell r="O235">
            <v>0</v>
          </cell>
          <cell r="P235">
            <v>0</v>
          </cell>
          <cell r="Q235">
            <v>0</v>
          </cell>
          <cell r="R235">
            <v>0</v>
          </cell>
          <cell r="S235">
            <v>0</v>
          </cell>
          <cell r="U235">
            <v>0</v>
          </cell>
          <cell r="V235">
            <v>0</v>
          </cell>
          <cell r="W235">
            <v>0</v>
          </cell>
          <cell r="X235">
            <v>0</v>
          </cell>
          <cell r="Y235">
            <v>0</v>
          </cell>
          <cell r="Z235">
            <v>0</v>
          </cell>
        </row>
        <row r="236">
          <cell r="A236">
            <v>0</v>
          </cell>
          <cell r="B236">
            <v>0</v>
          </cell>
          <cell r="C236">
            <v>1234</v>
          </cell>
          <cell r="E236">
            <v>0</v>
          </cell>
          <cell r="F236">
            <v>0</v>
          </cell>
          <cell r="G236">
            <v>0</v>
          </cell>
          <cell r="H236">
            <v>0</v>
          </cell>
          <cell r="I236">
            <v>0</v>
          </cell>
          <cell r="J236">
            <v>0</v>
          </cell>
          <cell r="L236">
            <v>0</v>
          </cell>
          <cell r="N236">
            <v>0</v>
          </cell>
          <cell r="O236">
            <v>0</v>
          </cell>
          <cell r="P236">
            <v>0</v>
          </cell>
          <cell r="Q236">
            <v>0</v>
          </cell>
          <cell r="R236">
            <v>0</v>
          </cell>
          <cell r="S236">
            <v>0</v>
          </cell>
          <cell r="U236">
            <v>0</v>
          </cell>
          <cell r="V236">
            <v>0</v>
          </cell>
          <cell r="W236">
            <v>0</v>
          </cell>
          <cell r="X236">
            <v>0</v>
          </cell>
          <cell r="Y236">
            <v>0</v>
          </cell>
          <cell r="Z236">
            <v>0</v>
          </cell>
        </row>
        <row r="237">
          <cell r="A237">
            <v>0</v>
          </cell>
          <cell r="B237">
            <v>0</v>
          </cell>
          <cell r="C237">
            <v>1235</v>
          </cell>
          <cell r="E237">
            <v>0</v>
          </cell>
          <cell r="F237">
            <v>0</v>
          </cell>
          <cell r="G237">
            <v>0</v>
          </cell>
          <cell r="H237">
            <v>0</v>
          </cell>
          <cell r="I237">
            <v>0</v>
          </cell>
          <cell r="J237">
            <v>0</v>
          </cell>
          <cell r="L237">
            <v>0</v>
          </cell>
          <cell r="N237">
            <v>0</v>
          </cell>
          <cell r="O237">
            <v>0</v>
          </cell>
          <cell r="P237">
            <v>0</v>
          </cell>
          <cell r="Q237">
            <v>0</v>
          </cell>
          <cell r="R237">
            <v>0</v>
          </cell>
          <cell r="S237">
            <v>0</v>
          </cell>
          <cell r="U237">
            <v>0</v>
          </cell>
          <cell r="V237">
            <v>0</v>
          </cell>
          <cell r="W237">
            <v>0</v>
          </cell>
          <cell r="X237">
            <v>0</v>
          </cell>
          <cell r="Y237">
            <v>0</v>
          </cell>
          <cell r="Z237">
            <v>0</v>
          </cell>
        </row>
        <row r="238">
          <cell r="A238">
            <v>0</v>
          </cell>
          <cell r="B238">
            <v>0</v>
          </cell>
          <cell r="C238">
            <v>1236</v>
          </cell>
          <cell r="E238">
            <v>0</v>
          </cell>
          <cell r="F238">
            <v>0</v>
          </cell>
          <cell r="G238">
            <v>0</v>
          </cell>
          <cell r="H238">
            <v>0</v>
          </cell>
          <cell r="I238">
            <v>0</v>
          </cell>
          <cell r="J238">
            <v>0</v>
          </cell>
          <cell r="L238">
            <v>0</v>
          </cell>
          <cell r="N238">
            <v>0</v>
          </cell>
          <cell r="O238">
            <v>0</v>
          </cell>
          <cell r="P238">
            <v>0</v>
          </cell>
          <cell r="Q238">
            <v>0</v>
          </cell>
          <cell r="R238">
            <v>0</v>
          </cell>
          <cell r="S238">
            <v>0</v>
          </cell>
          <cell r="U238">
            <v>0</v>
          </cell>
          <cell r="V238">
            <v>0</v>
          </cell>
          <cell r="W238">
            <v>0</v>
          </cell>
          <cell r="X238">
            <v>0</v>
          </cell>
          <cell r="Y238">
            <v>0</v>
          </cell>
          <cell r="Z238">
            <v>0</v>
          </cell>
        </row>
        <row r="239">
          <cell r="A239">
            <v>0</v>
          </cell>
          <cell r="B239">
            <v>0</v>
          </cell>
          <cell r="C239">
            <v>1237</v>
          </cell>
          <cell r="E239">
            <v>0</v>
          </cell>
          <cell r="F239">
            <v>0</v>
          </cell>
          <cell r="G239">
            <v>0</v>
          </cell>
          <cell r="H239">
            <v>0</v>
          </cell>
          <cell r="I239">
            <v>0</v>
          </cell>
          <cell r="J239">
            <v>0</v>
          </cell>
          <cell r="L239">
            <v>0</v>
          </cell>
          <cell r="N239">
            <v>0</v>
          </cell>
          <cell r="O239">
            <v>0</v>
          </cell>
          <cell r="P239">
            <v>0</v>
          </cell>
          <cell r="Q239">
            <v>0</v>
          </cell>
          <cell r="R239">
            <v>0</v>
          </cell>
          <cell r="S239">
            <v>0</v>
          </cell>
          <cell r="U239">
            <v>0</v>
          </cell>
          <cell r="V239">
            <v>0</v>
          </cell>
          <cell r="W239">
            <v>0</v>
          </cell>
          <cell r="X239">
            <v>0</v>
          </cell>
          <cell r="Y239">
            <v>0</v>
          </cell>
          <cell r="Z239">
            <v>0</v>
          </cell>
        </row>
        <row r="240">
          <cell r="A240">
            <v>0</v>
          </cell>
          <cell r="B240">
            <v>0</v>
          </cell>
          <cell r="C240">
            <v>1238</v>
          </cell>
          <cell r="E240">
            <v>0</v>
          </cell>
          <cell r="F240">
            <v>0</v>
          </cell>
          <cell r="G240">
            <v>0</v>
          </cell>
          <cell r="H240">
            <v>0</v>
          </cell>
          <cell r="I240">
            <v>0</v>
          </cell>
          <cell r="J240">
            <v>0</v>
          </cell>
          <cell r="L240">
            <v>0</v>
          </cell>
          <cell r="N240">
            <v>0</v>
          </cell>
          <cell r="O240">
            <v>0</v>
          </cell>
          <cell r="P240">
            <v>0</v>
          </cell>
          <cell r="Q240">
            <v>0</v>
          </cell>
          <cell r="R240">
            <v>0</v>
          </cell>
          <cell r="S240">
            <v>0</v>
          </cell>
          <cell r="U240">
            <v>0</v>
          </cell>
          <cell r="V240">
            <v>0</v>
          </cell>
          <cell r="W240">
            <v>0</v>
          </cell>
          <cell r="X240">
            <v>0</v>
          </cell>
          <cell r="Y240">
            <v>0</v>
          </cell>
          <cell r="Z240">
            <v>0</v>
          </cell>
        </row>
        <row r="241">
          <cell r="A241">
            <v>0</v>
          </cell>
          <cell r="B241">
            <v>0</v>
          </cell>
          <cell r="C241">
            <v>1239</v>
          </cell>
          <cell r="E241">
            <v>0</v>
          </cell>
          <cell r="F241">
            <v>0</v>
          </cell>
          <cell r="G241">
            <v>0</v>
          </cell>
          <cell r="H241">
            <v>0</v>
          </cell>
          <cell r="I241">
            <v>0</v>
          </cell>
          <cell r="J241">
            <v>0</v>
          </cell>
          <cell r="L241">
            <v>0</v>
          </cell>
          <cell r="N241">
            <v>0</v>
          </cell>
          <cell r="O241">
            <v>0</v>
          </cell>
          <cell r="P241">
            <v>0</v>
          </cell>
          <cell r="Q241">
            <v>0</v>
          </cell>
          <cell r="R241">
            <v>0</v>
          </cell>
          <cell r="S241">
            <v>0</v>
          </cell>
          <cell r="U241">
            <v>0</v>
          </cell>
          <cell r="V241">
            <v>0</v>
          </cell>
          <cell r="W241">
            <v>0</v>
          </cell>
          <cell r="X241">
            <v>0</v>
          </cell>
          <cell r="Y241">
            <v>0</v>
          </cell>
          <cell r="Z241">
            <v>0</v>
          </cell>
        </row>
        <row r="242">
          <cell r="A242">
            <v>0</v>
          </cell>
          <cell r="B242">
            <v>0</v>
          </cell>
          <cell r="C242">
            <v>1240</v>
          </cell>
          <cell r="E242">
            <v>0</v>
          </cell>
          <cell r="F242">
            <v>0</v>
          </cell>
          <cell r="G242">
            <v>0</v>
          </cell>
          <cell r="H242">
            <v>0</v>
          </cell>
          <cell r="I242">
            <v>0</v>
          </cell>
          <cell r="J242">
            <v>0</v>
          </cell>
          <cell r="L242">
            <v>0</v>
          </cell>
          <cell r="N242">
            <v>0</v>
          </cell>
          <cell r="O242">
            <v>0</v>
          </cell>
          <cell r="P242">
            <v>0</v>
          </cell>
          <cell r="Q242">
            <v>0</v>
          </cell>
          <cell r="R242">
            <v>0</v>
          </cell>
          <cell r="S242">
            <v>0</v>
          </cell>
          <cell r="U242">
            <v>0</v>
          </cell>
          <cell r="V242">
            <v>0</v>
          </cell>
          <cell r="W242">
            <v>0</v>
          </cell>
          <cell r="X242">
            <v>0</v>
          </cell>
          <cell r="Y242">
            <v>0</v>
          </cell>
          <cell r="Z242">
            <v>0</v>
          </cell>
        </row>
        <row r="243">
          <cell r="A243">
            <v>0</v>
          </cell>
          <cell r="B243">
            <v>0</v>
          </cell>
          <cell r="C243">
            <v>1241</v>
          </cell>
          <cell r="E243">
            <v>0</v>
          </cell>
          <cell r="F243">
            <v>0</v>
          </cell>
          <cell r="G243">
            <v>0</v>
          </cell>
          <cell r="H243">
            <v>0</v>
          </cell>
          <cell r="I243">
            <v>0</v>
          </cell>
          <cell r="J243">
            <v>0</v>
          </cell>
          <cell r="L243">
            <v>0</v>
          </cell>
          <cell r="N243">
            <v>0</v>
          </cell>
          <cell r="O243">
            <v>0</v>
          </cell>
          <cell r="P243">
            <v>0</v>
          </cell>
          <cell r="Q243">
            <v>0</v>
          </cell>
          <cell r="R243">
            <v>0</v>
          </cell>
          <cell r="S243">
            <v>0</v>
          </cell>
          <cell r="U243">
            <v>0</v>
          </cell>
          <cell r="V243">
            <v>0</v>
          </cell>
          <cell r="W243">
            <v>0</v>
          </cell>
          <cell r="X243">
            <v>0</v>
          </cell>
          <cell r="Y243">
            <v>0</v>
          </cell>
          <cell r="Z243">
            <v>0</v>
          </cell>
        </row>
        <row r="244">
          <cell r="A244">
            <v>0</v>
          </cell>
          <cell r="B244">
            <v>0</v>
          </cell>
          <cell r="C244">
            <v>1242</v>
          </cell>
          <cell r="E244">
            <v>0</v>
          </cell>
          <cell r="F244">
            <v>0</v>
          </cell>
          <cell r="G244">
            <v>0</v>
          </cell>
          <cell r="H244">
            <v>0</v>
          </cell>
          <cell r="I244">
            <v>0</v>
          </cell>
          <cell r="J244">
            <v>0</v>
          </cell>
          <cell r="L244">
            <v>0</v>
          </cell>
          <cell r="N244">
            <v>0</v>
          </cell>
          <cell r="O244">
            <v>0</v>
          </cell>
          <cell r="P244">
            <v>0</v>
          </cell>
          <cell r="Q244">
            <v>0</v>
          </cell>
          <cell r="R244">
            <v>0</v>
          </cell>
          <cell r="S244">
            <v>0</v>
          </cell>
          <cell r="U244">
            <v>0</v>
          </cell>
          <cell r="V244">
            <v>0</v>
          </cell>
          <cell r="W244">
            <v>0</v>
          </cell>
          <cell r="X244">
            <v>0</v>
          </cell>
          <cell r="Y244">
            <v>0</v>
          </cell>
          <cell r="Z244">
            <v>0</v>
          </cell>
        </row>
        <row r="245">
          <cell r="A245">
            <v>0</v>
          </cell>
          <cell r="B245">
            <v>0</v>
          </cell>
          <cell r="C245">
            <v>1243</v>
          </cell>
          <cell r="E245">
            <v>0</v>
          </cell>
          <cell r="F245">
            <v>0</v>
          </cell>
          <cell r="G245">
            <v>0</v>
          </cell>
          <cell r="H245">
            <v>0</v>
          </cell>
          <cell r="I245">
            <v>0</v>
          </cell>
          <cell r="J245">
            <v>0</v>
          </cell>
          <cell r="L245">
            <v>0</v>
          </cell>
          <cell r="N245">
            <v>0</v>
          </cell>
          <cell r="O245">
            <v>0</v>
          </cell>
          <cell r="P245">
            <v>0</v>
          </cell>
          <cell r="Q245">
            <v>0</v>
          </cell>
          <cell r="R245">
            <v>0</v>
          </cell>
          <cell r="S245">
            <v>0</v>
          </cell>
          <cell r="U245">
            <v>0</v>
          </cell>
          <cell r="V245">
            <v>0</v>
          </cell>
          <cell r="W245">
            <v>0</v>
          </cell>
          <cell r="X245">
            <v>0</v>
          </cell>
          <cell r="Y245">
            <v>0</v>
          </cell>
          <cell r="Z245">
            <v>0</v>
          </cell>
        </row>
        <row r="246">
          <cell r="A246">
            <v>0</v>
          </cell>
          <cell r="B246">
            <v>0</v>
          </cell>
          <cell r="C246">
            <v>1244</v>
          </cell>
          <cell r="E246">
            <v>0</v>
          </cell>
          <cell r="F246">
            <v>0</v>
          </cell>
          <cell r="G246">
            <v>0</v>
          </cell>
          <cell r="H246">
            <v>0</v>
          </cell>
          <cell r="I246">
            <v>0</v>
          </cell>
          <cell r="J246">
            <v>0</v>
          </cell>
          <cell r="L246">
            <v>0</v>
          </cell>
          <cell r="N246">
            <v>0</v>
          </cell>
          <cell r="O246">
            <v>0</v>
          </cell>
          <cell r="P246">
            <v>0</v>
          </cell>
          <cell r="Q246">
            <v>0</v>
          </cell>
          <cell r="R246">
            <v>0</v>
          </cell>
          <cell r="S246">
            <v>0</v>
          </cell>
          <cell r="U246">
            <v>0</v>
          </cell>
          <cell r="V246">
            <v>0</v>
          </cell>
          <cell r="W246">
            <v>0</v>
          </cell>
          <cell r="X246">
            <v>0</v>
          </cell>
          <cell r="Y246">
            <v>0</v>
          </cell>
          <cell r="Z246">
            <v>0</v>
          </cell>
        </row>
        <row r="247">
          <cell r="A247">
            <v>0</v>
          </cell>
          <cell r="B247">
            <v>0</v>
          </cell>
          <cell r="C247">
            <v>1245</v>
          </cell>
          <cell r="E247">
            <v>0</v>
          </cell>
          <cell r="F247">
            <v>0</v>
          </cell>
          <cell r="G247">
            <v>0</v>
          </cell>
          <cell r="H247">
            <v>0</v>
          </cell>
          <cell r="I247">
            <v>0</v>
          </cell>
          <cell r="J247">
            <v>0</v>
          </cell>
          <cell r="L247">
            <v>0</v>
          </cell>
          <cell r="N247">
            <v>0</v>
          </cell>
          <cell r="O247">
            <v>0</v>
          </cell>
          <cell r="P247">
            <v>0</v>
          </cell>
          <cell r="Q247">
            <v>0</v>
          </cell>
          <cell r="R247">
            <v>0</v>
          </cell>
          <cell r="S247">
            <v>0</v>
          </cell>
          <cell r="U247">
            <v>0</v>
          </cell>
          <cell r="V247">
            <v>0</v>
          </cell>
          <cell r="W247">
            <v>0</v>
          </cell>
          <cell r="X247">
            <v>0</v>
          </cell>
          <cell r="Y247">
            <v>0</v>
          </cell>
          <cell r="Z247">
            <v>0</v>
          </cell>
        </row>
        <row r="248">
          <cell r="A248">
            <v>0</v>
          </cell>
          <cell r="B248">
            <v>0</v>
          </cell>
          <cell r="C248">
            <v>1246</v>
          </cell>
          <cell r="E248">
            <v>0</v>
          </cell>
          <cell r="F248">
            <v>0</v>
          </cell>
          <cell r="G248">
            <v>0</v>
          </cell>
          <cell r="H248">
            <v>0</v>
          </cell>
          <cell r="I248">
            <v>0</v>
          </cell>
          <cell r="J248">
            <v>0</v>
          </cell>
          <cell r="L248">
            <v>0</v>
          </cell>
          <cell r="N248">
            <v>0</v>
          </cell>
          <cell r="O248">
            <v>0</v>
          </cell>
          <cell r="P248">
            <v>0</v>
          </cell>
          <cell r="Q248">
            <v>0</v>
          </cell>
          <cell r="R248">
            <v>0</v>
          </cell>
          <cell r="S248">
            <v>0</v>
          </cell>
          <cell r="U248">
            <v>0</v>
          </cell>
          <cell r="V248">
            <v>0</v>
          </cell>
          <cell r="W248">
            <v>0</v>
          </cell>
          <cell r="X248">
            <v>0</v>
          </cell>
          <cell r="Y248">
            <v>0</v>
          </cell>
          <cell r="Z248">
            <v>0</v>
          </cell>
        </row>
        <row r="249">
          <cell r="A249">
            <v>0</v>
          </cell>
          <cell r="B249">
            <v>0</v>
          </cell>
          <cell r="C249">
            <v>1247</v>
          </cell>
          <cell r="E249">
            <v>0</v>
          </cell>
          <cell r="F249">
            <v>0</v>
          </cell>
          <cell r="G249">
            <v>0</v>
          </cell>
          <cell r="H249">
            <v>0</v>
          </cell>
          <cell r="I249">
            <v>0</v>
          </cell>
          <cell r="J249">
            <v>0</v>
          </cell>
          <cell r="L249">
            <v>0</v>
          </cell>
          <cell r="N249">
            <v>0</v>
          </cell>
          <cell r="O249">
            <v>0</v>
          </cell>
          <cell r="P249">
            <v>0</v>
          </cell>
          <cell r="Q249">
            <v>0</v>
          </cell>
          <cell r="R249">
            <v>0</v>
          </cell>
          <cell r="S249">
            <v>0</v>
          </cell>
          <cell r="U249">
            <v>0</v>
          </cell>
          <cell r="V249">
            <v>0</v>
          </cell>
          <cell r="W249">
            <v>0</v>
          </cell>
          <cell r="X249">
            <v>0</v>
          </cell>
          <cell r="Y249">
            <v>0</v>
          </cell>
          <cell r="Z249">
            <v>0</v>
          </cell>
        </row>
        <row r="250">
          <cell r="A250">
            <v>0</v>
          </cell>
          <cell r="B250">
            <v>0</v>
          </cell>
          <cell r="C250">
            <v>1248</v>
          </cell>
          <cell r="E250">
            <v>0</v>
          </cell>
          <cell r="F250">
            <v>0</v>
          </cell>
          <cell r="G250">
            <v>0</v>
          </cell>
          <cell r="H250">
            <v>0</v>
          </cell>
          <cell r="I250">
            <v>0</v>
          </cell>
          <cell r="J250">
            <v>0</v>
          </cell>
          <cell r="L250">
            <v>0</v>
          </cell>
          <cell r="N250">
            <v>0</v>
          </cell>
          <cell r="O250">
            <v>0</v>
          </cell>
          <cell r="P250">
            <v>0</v>
          </cell>
          <cell r="Q250">
            <v>0</v>
          </cell>
          <cell r="R250">
            <v>0</v>
          </cell>
          <cell r="S250">
            <v>0</v>
          </cell>
          <cell r="U250">
            <v>0</v>
          </cell>
          <cell r="V250">
            <v>0</v>
          </cell>
          <cell r="W250">
            <v>0</v>
          </cell>
          <cell r="X250">
            <v>0</v>
          </cell>
          <cell r="Y250">
            <v>0</v>
          </cell>
          <cell r="Z250">
            <v>0</v>
          </cell>
        </row>
        <row r="251">
          <cell r="A251">
            <v>0</v>
          </cell>
          <cell r="B251">
            <v>0</v>
          </cell>
          <cell r="C251">
            <v>1249</v>
          </cell>
          <cell r="E251">
            <v>0</v>
          </cell>
          <cell r="F251">
            <v>0</v>
          </cell>
          <cell r="G251">
            <v>0</v>
          </cell>
          <cell r="H251">
            <v>0</v>
          </cell>
          <cell r="I251">
            <v>0</v>
          </cell>
          <cell r="J251">
            <v>0</v>
          </cell>
          <cell r="L251">
            <v>0</v>
          </cell>
          <cell r="N251">
            <v>0</v>
          </cell>
          <cell r="O251">
            <v>0</v>
          </cell>
          <cell r="P251">
            <v>0</v>
          </cell>
          <cell r="Q251">
            <v>0</v>
          </cell>
          <cell r="R251">
            <v>0</v>
          </cell>
          <cell r="S251">
            <v>0</v>
          </cell>
          <cell r="U251">
            <v>0</v>
          </cell>
          <cell r="V251">
            <v>0</v>
          </cell>
          <cell r="W251">
            <v>0</v>
          </cell>
          <cell r="X251">
            <v>0</v>
          </cell>
          <cell r="Y251">
            <v>0</v>
          </cell>
          <cell r="Z251">
            <v>0</v>
          </cell>
        </row>
        <row r="252">
          <cell r="A252">
            <v>0</v>
          </cell>
          <cell r="B252">
            <v>0</v>
          </cell>
          <cell r="C252">
            <v>1250</v>
          </cell>
          <cell r="E252">
            <v>0</v>
          </cell>
          <cell r="F252">
            <v>0</v>
          </cell>
          <cell r="G252">
            <v>0</v>
          </cell>
          <cell r="H252">
            <v>0</v>
          </cell>
          <cell r="I252">
            <v>0</v>
          </cell>
          <cell r="J252">
            <v>0</v>
          </cell>
          <cell r="L252">
            <v>0</v>
          </cell>
          <cell r="N252">
            <v>0</v>
          </cell>
          <cell r="O252">
            <v>0</v>
          </cell>
          <cell r="P252">
            <v>0</v>
          </cell>
          <cell r="Q252">
            <v>0</v>
          </cell>
          <cell r="R252">
            <v>0</v>
          </cell>
          <cell r="S252">
            <v>0</v>
          </cell>
          <cell r="U252">
            <v>0</v>
          </cell>
          <cell r="V252">
            <v>0</v>
          </cell>
          <cell r="W252">
            <v>0</v>
          </cell>
          <cell r="X252">
            <v>0</v>
          </cell>
          <cell r="Y252">
            <v>0</v>
          </cell>
          <cell r="Z252">
            <v>0</v>
          </cell>
        </row>
        <row r="253">
          <cell r="A253">
            <v>0</v>
          </cell>
          <cell r="B253">
            <v>0</v>
          </cell>
          <cell r="C253">
            <v>1251</v>
          </cell>
          <cell r="E253">
            <v>0</v>
          </cell>
          <cell r="F253">
            <v>0</v>
          </cell>
          <cell r="G253">
            <v>0</v>
          </cell>
          <cell r="H253">
            <v>0</v>
          </cell>
          <cell r="I253">
            <v>0</v>
          </cell>
          <cell r="J253">
            <v>0</v>
          </cell>
          <cell r="L253">
            <v>0</v>
          </cell>
          <cell r="N253">
            <v>0</v>
          </cell>
          <cell r="O253">
            <v>0</v>
          </cell>
          <cell r="P253">
            <v>0</v>
          </cell>
          <cell r="Q253">
            <v>0</v>
          </cell>
          <cell r="R253">
            <v>0</v>
          </cell>
          <cell r="S253">
            <v>0</v>
          </cell>
          <cell r="U253">
            <v>0</v>
          </cell>
          <cell r="V253">
            <v>0</v>
          </cell>
          <cell r="W253">
            <v>0</v>
          </cell>
          <cell r="X253">
            <v>0</v>
          </cell>
          <cell r="Y253">
            <v>0</v>
          </cell>
          <cell r="Z253">
            <v>0</v>
          </cell>
        </row>
        <row r="254">
          <cell r="A254">
            <v>0</v>
          </cell>
          <cell r="B254">
            <v>0</v>
          </cell>
          <cell r="C254">
            <v>1252</v>
          </cell>
          <cell r="E254">
            <v>0</v>
          </cell>
          <cell r="F254">
            <v>0</v>
          </cell>
          <cell r="G254">
            <v>0</v>
          </cell>
          <cell r="H254">
            <v>0</v>
          </cell>
          <cell r="I254">
            <v>0</v>
          </cell>
          <cell r="J254">
            <v>0</v>
          </cell>
          <cell r="L254">
            <v>0</v>
          </cell>
          <cell r="N254">
            <v>0</v>
          </cell>
          <cell r="O254">
            <v>0</v>
          </cell>
          <cell r="P254">
            <v>0</v>
          </cell>
          <cell r="Q254">
            <v>0</v>
          </cell>
          <cell r="R254">
            <v>0</v>
          </cell>
          <cell r="S254">
            <v>0</v>
          </cell>
          <cell r="U254">
            <v>0</v>
          </cell>
          <cell r="V254">
            <v>0</v>
          </cell>
          <cell r="W254">
            <v>0</v>
          </cell>
          <cell r="X254">
            <v>0</v>
          </cell>
          <cell r="Y254">
            <v>0</v>
          </cell>
          <cell r="Z254">
            <v>0</v>
          </cell>
        </row>
        <row r="255">
          <cell r="A255">
            <v>0</v>
          </cell>
          <cell r="B255">
            <v>0</v>
          </cell>
          <cell r="C255">
            <v>1253</v>
          </cell>
          <cell r="E255">
            <v>0</v>
          </cell>
          <cell r="F255">
            <v>0</v>
          </cell>
          <cell r="G255">
            <v>0</v>
          </cell>
          <cell r="H255">
            <v>0</v>
          </cell>
          <cell r="I255">
            <v>0</v>
          </cell>
          <cell r="J255">
            <v>0</v>
          </cell>
          <cell r="L255">
            <v>0</v>
          </cell>
          <cell r="N255">
            <v>0</v>
          </cell>
          <cell r="O255">
            <v>0</v>
          </cell>
          <cell r="P255">
            <v>0</v>
          </cell>
          <cell r="Q255">
            <v>0</v>
          </cell>
          <cell r="R255">
            <v>0</v>
          </cell>
          <cell r="S255">
            <v>0</v>
          </cell>
          <cell r="U255">
            <v>0</v>
          </cell>
          <cell r="V255">
            <v>0</v>
          </cell>
          <cell r="W255">
            <v>0</v>
          </cell>
          <cell r="X255">
            <v>0</v>
          </cell>
          <cell r="Y255">
            <v>0</v>
          </cell>
          <cell r="Z255">
            <v>0</v>
          </cell>
        </row>
        <row r="256">
          <cell r="A256">
            <v>0</v>
          </cell>
          <cell r="B256">
            <v>0</v>
          </cell>
          <cell r="C256">
            <v>1254</v>
          </cell>
          <cell r="E256">
            <v>0</v>
          </cell>
          <cell r="F256">
            <v>0</v>
          </cell>
          <cell r="G256">
            <v>0</v>
          </cell>
          <cell r="H256">
            <v>0</v>
          </cell>
          <cell r="I256">
            <v>0</v>
          </cell>
          <cell r="J256">
            <v>0</v>
          </cell>
          <cell r="L256">
            <v>0</v>
          </cell>
          <cell r="N256">
            <v>0</v>
          </cell>
          <cell r="O256">
            <v>0</v>
          </cell>
          <cell r="P256">
            <v>0</v>
          </cell>
          <cell r="Q256">
            <v>0</v>
          </cell>
          <cell r="R256">
            <v>0</v>
          </cell>
          <cell r="S256">
            <v>0</v>
          </cell>
          <cell r="U256">
            <v>0</v>
          </cell>
          <cell r="V256">
            <v>0</v>
          </cell>
          <cell r="W256">
            <v>0</v>
          </cell>
          <cell r="X256">
            <v>0</v>
          </cell>
          <cell r="Y256">
            <v>0</v>
          </cell>
          <cell r="Z256">
            <v>0</v>
          </cell>
        </row>
        <row r="257">
          <cell r="A257">
            <v>0</v>
          </cell>
          <cell r="B257">
            <v>0</v>
          </cell>
          <cell r="C257">
            <v>1255</v>
          </cell>
          <cell r="E257">
            <v>0</v>
          </cell>
          <cell r="F257">
            <v>0</v>
          </cell>
          <cell r="G257">
            <v>0</v>
          </cell>
          <cell r="H257">
            <v>0</v>
          </cell>
          <cell r="I257">
            <v>0</v>
          </cell>
          <cell r="J257">
            <v>0</v>
          </cell>
          <cell r="L257">
            <v>0</v>
          </cell>
          <cell r="N257">
            <v>0</v>
          </cell>
          <cell r="O257">
            <v>0</v>
          </cell>
          <cell r="P257">
            <v>0</v>
          </cell>
          <cell r="Q257">
            <v>0</v>
          </cell>
          <cell r="R257">
            <v>0</v>
          </cell>
          <cell r="S257">
            <v>0</v>
          </cell>
          <cell r="U257">
            <v>0</v>
          </cell>
          <cell r="V257">
            <v>0</v>
          </cell>
          <cell r="W257">
            <v>0</v>
          </cell>
          <cell r="X257">
            <v>0</v>
          </cell>
          <cell r="Y257">
            <v>0</v>
          </cell>
          <cell r="Z257">
            <v>0</v>
          </cell>
        </row>
        <row r="258">
          <cell r="A258">
            <v>0</v>
          </cell>
          <cell r="B258">
            <v>0</v>
          </cell>
          <cell r="C258">
            <v>1256</v>
          </cell>
          <cell r="E258">
            <v>0</v>
          </cell>
          <cell r="F258">
            <v>0</v>
          </cell>
          <cell r="G258">
            <v>0</v>
          </cell>
          <cell r="H258">
            <v>0</v>
          </cell>
          <cell r="I258">
            <v>0</v>
          </cell>
          <cell r="J258">
            <v>0</v>
          </cell>
          <cell r="L258">
            <v>0</v>
          </cell>
          <cell r="N258">
            <v>0</v>
          </cell>
          <cell r="O258">
            <v>0</v>
          </cell>
          <cell r="P258">
            <v>0</v>
          </cell>
          <cell r="Q258">
            <v>0</v>
          </cell>
          <cell r="R258">
            <v>0</v>
          </cell>
          <cell r="S258">
            <v>0</v>
          </cell>
          <cell r="U258">
            <v>0</v>
          </cell>
          <cell r="V258">
            <v>0</v>
          </cell>
          <cell r="W258">
            <v>0</v>
          </cell>
          <cell r="X258">
            <v>0</v>
          </cell>
          <cell r="Y258">
            <v>0</v>
          </cell>
          <cell r="Z258">
            <v>0</v>
          </cell>
        </row>
        <row r="259">
          <cell r="A259">
            <v>0</v>
          </cell>
          <cell r="B259">
            <v>0</v>
          </cell>
          <cell r="C259">
            <v>1257</v>
          </cell>
          <cell r="E259">
            <v>0</v>
          </cell>
          <cell r="F259">
            <v>0</v>
          </cell>
          <cell r="G259">
            <v>0</v>
          </cell>
          <cell r="H259">
            <v>0</v>
          </cell>
          <cell r="I259">
            <v>0</v>
          </cell>
          <cell r="J259">
            <v>0</v>
          </cell>
          <cell r="L259">
            <v>0</v>
          </cell>
          <cell r="N259">
            <v>0</v>
          </cell>
          <cell r="O259">
            <v>0</v>
          </cell>
          <cell r="P259">
            <v>0</v>
          </cell>
          <cell r="Q259">
            <v>0</v>
          </cell>
          <cell r="R259">
            <v>0</v>
          </cell>
          <cell r="S259">
            <v>0</v>
          </cell>
          <cell r="U259">
            <v>0</v>
          </cell>
          <cell r="V259">
            <v>0</v>
          </cell>
          <cell r="W259">
            <v>0</v>
          </cell>
          <cell r="X259">
            <v>0</v>
          </cell>
          <cell r="Y259">
            <v>0</v>
          </cell>
          <cell r="Z259">
            <v>0</v>
          </cell>
        </row>
        <row r="260">
          <cell r="A260">
            <v>0</v>
          </cell>
          <cell r="B260">
            <v>0</v>
          </cell>
          <cell r="C260">
            <v>1258</v>
          </cell>
          <cell r="E260">
            <v>0</v>
          </cell>
          <cell r="F260">
            <v>0</v>
          </cell>
          <cell r="G260">
            <v>0</v>
          </cell>
          <cell r="H260">
            <v>0</v>
          </cell>
          <cell r="I260">
            <v>0</v>
          </cell>
          <cell r="J260">
            <v>0</v>
          </cell>
          <cell r="L260">
            <v>0</v>
          </cell>
          <cell r="N260">
            <v>0</v>
          </cell>
          <cell r="O260">
            <v>0</v>
          </cell>
          <cell r="P260">
            <v>0</v>
          </cell>
          <cell r="Q260">
            <v>0</v>
          </cell>
          <cell r="R260">
            <v>0</v>
          </cell>
          <cell r="S260">
            <v>0</v>
          </cell>
          <cell r="U260">
            <v>0</v>
          </cell>
          <cell r="V260">
            <v>0</v>
          </cell>
          <cell r="W260">
            <v>0</v>
          </cell>
          <cell r="X260">
            <v>0</v>
          </cell>
          <cell r="Y260">
            <v>0</v>
          </cell>
          <cell r="Z260">
            <v>0</v>
          </cell>
        </row>
        <row r="261">
          <cell r="A261">
            <v>0</v>
          </cell>
          <cell r="B261">
            <v>0</v>
          </cell>
          <cell r="C261">
            <v>1259</v>
          </cell>
          <cell r="E261">
            <v>0</v>
          </cell>
          <cell r="F261">
            <v>0</v>
          </cell>
          <cell r="G261">
            <v>0</v>
          </cell>
          <cell r="H261">
            <v>0</v>
          </cell>
          <cell r="I261">
            <v>0</v>
          </cell>
          <cell r="J261">
            <v>0</v>
          </cell>
          <cell r="L261">
            <v>0</v>
          </cell>
          <cell r="N261">
            <v>0</v>
          </cell>
          <cell r="O261">
            <v>0</v>
          </cell>
          <cell r="P261">
            <v>0</v>
          </cell>
          <cell r="Q261">
            <v>0</v>
          </cell>
          <cell r="R261">
            <v>0</v>
          </cell>
          <cell r="S261">
            <v>0</v>
          </cell>
          <cell r="U261">
            <v>0</v>
          </cell>
          <cell r="V261">
            <v>0</v>
          </cell>
          <cell r="W261">
            <v>0</v>
          </cell>
          <cell r="X261">
            <v>0</v>
          </cell>
          <cell r="Y261">
            <v>0</v>
          </cell>
          <cell r="Z261">
            <v>0</v>
          </cell>
        </row>
        <row r="262">
          <cell r="A262">
            <v>0</v>
          </cell>
          <cell r="B262">
            <v>0</v>
          </cell>
          <cell r="C262">
            <v>1260</v>
          </cell>
          <cell r="E262">
            <v>0</v>
          </cell>
          <cell r="F262">
            <v>0</v>
          </cell>
          <cell r="G262">
            <v>0</v>
          </cell>
          <cell r="H262">
            <v>0</v>
          </cell>
          <cell r="I262">
            <v>0</v>
          </cell>
          <cell r="J262">
            <v>0</v>
          </cell>
          <cell r="L262">
            <v>0</v>
          </cell>
          <cell r="N262">
            <v>0</v>
          </cell>
          <cell r="O262">
            <v>0</v>
          </cell>
          <cell r="P262">
            <v>0</v>
          </cell>
          <cell r="Q262">
            <v>0</v>
          </cell>
          <cell r="R262">
            <v>0</v>
          </cell>
          <cell r="S262">
            <v>0</v>
          </cell>
          <cell r="U262">
            <v>0</v>
          </cell>
          <cell r="V262">
            <v>0</v>
          </cell>
          <cell r="W262">
            <v>0</v>
          </cell>
          <cell r="X262">
            <v>0</v>
          </cell>
          <cell r="Y262">
            <v>0</v>
          </cell>
          <cell r="Z262">
            <v>0</v>
          </cell>
        </row>
        <row r="263">
          <cell r="A263">
            <v>0</v>
          </cell>
          <cell r="B263">
            <v>0</v>
          </cell>
          <cell r="C263">
            <v>1261</v>
          </cell>
          <cell r="E263">
            <v>0</v>
          </cell>
          <cell r="F263">
            <v>0</v>
          </cell>
          <cell r="G263">
            <v>0</v>
          </cell>
          <cell r="H263">
            <v>0</v>
          </cell>
          <cell r="I263">
            <v>0</v>
          </cell>
          <cell r="J263">
            <v>0</v>
          </cell>
          <cell r="L263">
            <v>0</v>
          </cell>
          <cell r="N263">
            <v>0</v>
          </cell>
          <cell r="O263">
            <v>0</v>
          </cell>
          <cell r="P263">
            <v>0</v>
          </cell>
          <cell r="Q263">
            <v>0</v>
          </cell>
          <cell r="R263">
            <v>0</v>
          </cell>
          <cell r="S263">
            <v>0</v>
          </cell>
          <cell r="U263">
            <v>0</v>
          </cell>
          <cell r="V263">
            <v>0</v>
          </cell>
          <cell r="W263">
            <v>0</v>
          </cell>
          <cell r="X263">
            <v>0</v>
          </cell>
          <cell r="Y263">
            <v>0</v>
          </cell>
          <cell r="Z263">
            <v>0</v>
          </cell>
        </row>
        <row r="264">
          <cell r="A264">
            <v>0</v>
          </cell>
          <cell r="B264">
            <v>0</v>
          </cell>
          <cell r="C264">
            <v>1262</v>
          </cell>
          <cell r="E264">
            <v>0</v>
          </cell>
          <cell r="F264">
            <v>0</v>
          </cell>
          <cell r="G264">
            <v>0</v>
          </cell>
          <cell r="H264">
            <v>0</v>
          </cell>
          <cell r="I264">
            <v>0</v>
          </cell>
          <cell r="J264">
            <v>0</v>
          </cell>
          <cell r="L264">
            <v>0</v>
          </cell>
          <cell r="N264">
            <v>0</v>
          </cell>
          <cell r="O264">
            <v>0</v>
          </cell>
          <cell r="P264">
            <v>0</v>
          </cell>
          <cell r="Q264">
            <v>0</v>
          </cell>
          <cell r="R264">
            <v>0</v>
          </cell>
          <cell r="S264">
            <v>0</v>
          </cell>
          <cell r="U264">
            <v>0</v>
          </cell>
          <cell r="V264">
            <v>0</v>
          </cell>
          <cell r="W264">
            <v>0</v>
          </cell>
          <cell r="X264">
            <v>0</v>
          </cell>
          <cell r="Y264">
            <v>0</v>
          </cell>
          <cell r="Z264">
            <v>0</v>
          </cell>
        </row>
        <row r="265">
          <cell r="A265">
            <v>0</v>
          </cell>
          <cell r="B265">
            <v>0</v>
          </cell>
          <cell r="C265">
            <v>1263</v>
          </cell>
          <cell r="E265">
            <v>0</v>
          </cell>
          <cell r="F265">
            <v>0</v>
          </cell>
          <cell r="G265">
            <v>0</v>
          </cell>
          <cell r="H265">
            <v>0</v>
          </cell>
          <cell r="I265">
            <v>0</v>
          </cell>
          <cell r="J265">
            <v>0</v>
          </cell>
          <cell r="L265">
            <v>0</v>
          </cell>
          <cell r="N265">
            <v>0</v>
          </cell>
          <cell r="O265">
            <v>0</v>
          </cell>
          <cell r="P265">
            <v>0</v>
          </cell>
          <cell r="Q265">
            <v>0</v>
          </cell>
          <cell r="R265">
            <v>0</v>
          </cell>
          <cell r="S265">
            <v>0</v>
          </cell>
          <cell r="U265">
            <v>0</v>
          </cell>
          <cell r="V265">
            <v>0</v>
          </cell>
          <cell r="W265">
            <v>0</v>
          </cell>
          <cell r="X265">
            <v>0</v>
          </cell>
          <cell r="Y265">
            <v>0</v>
          </cell>
          <cell r="Z265">
            <v>0</v>
          </cell>
        </row>
        <row r="266">
          <cell r="A266">
            <v>0</v>
          </cell>
          <cell r="B266">
            <v>0</v>
          </cell>
          <cell r="C266">
            <v>1264</v>
          </cell>
          <cell r="E266">
            <v>0</v>
          </cell>
          <cell r="F266">
            <v>0</v>
          </cell>
          <cell r="G266">
            <v>0</v>
          </cell>
          <cell r="H266">
            <v>0</v>
          </cell>
          <cell r="I266">
            <v>0</v>
          </cell>
          <cell r="J266">
            <v>0</v>
          </cell>
          <cell r="L266">
            <v>0</v>
          </cell>
          <cell r="N266">
            <v>0</v>
          </cell>
          <cell r="O266">
            <v>0</v>
          </cell>
          <cell r="P266">
            <v>0</v>
          </cell>
          <cell r="Q266">
            <v>0</v>
          </cell>
          <cell r="R266">
            <v>0</v>
          </cell>
          <cell r="S266">
            <v>0</v>
          </cell>
          <cell r="U266">
            <v>0</v>
          </cell>
          <cell r="V266">
            <v>0</v>
          </cell>
          <cell r="W266">
            <v>0</v>
          </cell>
          <cell r="X266">
            <v>0</v>
          </cell>
          <cell r="Y266">
            <v>0</v>
          </cell>
          <cell r="Z266">
            <v>0</v>
          </cell>
        </row>
        <row r="267">
          <cell r="A267">
            <v>0</v>
          </cell>
          <cell r="B267">
            <v>0</v>
          </cell>
          <cell r="C267">
            <v>1265</v>
          </cell>
          <cell r="E267">
            <v>0</v>
          </cell>
          <cell r="F267">
            <v>0</v>
          </cell>
          <cell r="G267">
            <v>0</v>
          </cell>
          <cell r="H267">
            <v>0</v>
          </cell>
          <cell r="I267">
            <v>0</v>
          </cell>
          <cell r="J267">
            <v>0</v>
          </cell>
          <cell r="L267">
            <v>0</v>
          </cell>
          <cell r="N267">
            <v>0</v>
          </cell>
          <cell r="O267">
            <v>0</v>
          </cell>
          <cell r="P267">
            <v>0</v>
          </cell>
          <cell r="Q267">
            <v>0</v>
          </cell>
          <cell r="R267">
            <v>0</v>
          </cell>
          <cell r="S267">
            <v>0</v>
          </cell>
          <cell r="U267">
            <v>0</v>
          </cell>
          <cell r="V267">
            <v>0</v>
          </cell>
          <cell r="W267">
            <v>0</v>
          </cell>
          <cell r="X267">
            <v>0</v>
          </cell>
          <cell r="Y267">
            <v>0</v>
          </cell>
          <cell r="Z267">
            <v>0</v>
          </cell>
        </row>
        <row r="268">
          <cell r="A268">
            <v>0</v>
          </cell>
          <cell r="B268">
            <v>0</v>
          </cell>
          <cell r="C268">
            <v>1266</v>
          </cell>
          <cell r="E268">
            <v>0</v>
          </cell>
          <cell r="F268">
            <v>0</v>
          </cell>
          <cell r="G268">
            <v>0</v>
          </cell>
          <cell r="H268">
            <v>0</v>
          </cell>
          <cell r="I268">
            <v>0</v>
          </cell>
          <cell r="J268">
            <v>0</v>
          </cell>
          <cell r="L268">
            <v>0</v>
          </cell>
          <cell r="N268">
            <v>0</v>
          </cell>
          <cell r="O268">
            <v>0</v>
          </cell>
          <cell r="P268">
            <v>0</v>
          </cell>
          <cell r="Q268">
            <v>0</v>
          </cell>
          <cell r="R268">
            <v>0</v>
          </cell>
          <cell r="S268">
            <v>0</v>
          </cell>
          <cell r="U268">
            <v>0</v>
          </cell>
          <cell r="V268">
            <v>0</v>
          </cell>
          <cell r="W268">
            <v>0</v>
          </cell>
          <cell r="X268">
            <v>0</v>
          </cell>
          <cell r="Y268">
            <v>0</v>
          </cell>
          <cell r="Z268">
            <v>0</v>
          </cell>
        </row>
        <row r="269">
          <cell r="A269">
            <v>0</v>
          </cell>
          <cell r="B269">
            <v>0</v>
          </cell>
          <cell r="C269">
            <v>1267</v>
          </cell>
          <cell r="E269">
            <v>0</v>
          </cell>
          <cell r="F269">
            <v>0</v>
          </cell>
          <cell r="G269">
            <v>0</v>
          </cell>
          <cell r="H269">
            <v>0</v>
          </cell>
          <cell r="I269">
            <v>0</v>
          </cell>
          <cell r="J269">
            <v>0</v>
          </cell>
          <cell r="L269">
            <v>0</v>
          </cell>
          <cell r="N269">
            <v>0</v>
          </cell>
          <cell r="O269">
            <v>0</v>
          </cell>
          <cell r="P269">
            <v>0</v>
          </cell>
          <cell r="Q269">
            <v>0</v>
          </cell>
          <cell r="R269">
            <v>0</v>
          </cell>
          <cell r="S269">
            <v>0</v>
          </cell>
          <cell r="U269">
            <v>0</v>
          </cell>
          <cell r="V269">
            <v>0</v>
          </cell>
          <cell r="W269">
            <v>0</v>
          </cell>
          <cell r="X269">
            <v>0</v>
          </cell>
          <cell r="Y269">
            <v>0</v>
          </cell>
          <cell r="Z269">
            <v>0</v>
          </cell>
        </row>
        <row r="270">
          <cell r="A270">
            <v>0</v>
          </cell>
          <cell r="B270">
            <v>0</v>
          </cell>
          <cell r="C270">
            <v>1268</v>
          </cell>
          <cell r="E270">
            <v>0</v>
          </cell>
          <cell r="F270">
            <v>0</v>
          </cell>
          <cell r="G270">
            <v>0</v>
          </cell>
          <cell r="H270">
            <v>0</v>
          </cell>
          <cell r="I270">
            <v>0</v>
          </cell>
          <cell r="J270">
            <v>0</v>
          </cell>
          <cell r="L270">
            <v>0</v>
          </cell>
          <cell r="N270">
            <v>0</v>
          </cell>
          <cell r="O270">
            <v>0</v>
          </cell>
          <cell r="P270">
            <v>0</v>
          </cell>
          <cell r="Q270">
            <v>0</v>
          </cell>
          <cell r="R270">
            <v>0</v>
          </cell>
          <cell r="S270">
            <v>0</v>
          </cell>
          <cell r="U270">
            <v>0</v>
          </cell>
          <cell r="V270">
            <v>0</v>
          </cell>
          <cell r="W270">
            <v>0</v>
          </cell>
          <cell r="X270">
            <v>0</v>
          </cell>
          <cell r="Y270">
            <v>0</v>
          </cell>
          <cell r="Z270">
            <v>0</v>
          </cell>
        </row>
        <row r="271">
          <cell r="A271">
            <v>0</v>
          </cell>
          <cell r="B271">
            <v>0</v>
          </cell>
          <cell r="C271">
            <v>1269</v>
          </cell>
          <cell r="E271">
            <v>0</v>
          </cell>
          <cell r="F271">
            <v>0</v>
          </cell>
          <cell r="G271">
            <v>0</v>
          </cell>
          <cell r="H271">
            <v>0</v>
          </cell>
          <cell r="I271">
            <v>0</v>
          </cell>
          <cell r="J271">
            <v>0</v>
          </cell>
          <cell r="L271">
            <v>0</v>
          </cell>
          <cell r="N271">
            <v>0</v>
          </cell>
          <cell r="O271">
            <v>0</v>
          </cell>
          <cell r="P271">
            <v>0</v>
          </cell>
          <cell r="Q271">
            <v>0</v>
          </cell>
          <cell r="R271">
            <v>0</v>
          </cell>
          <cell r="S271">
            <v>0</v>
          </cell>
          <cell r="U271">
            <v>0</v>
          </cell>
          <cell r="V271">
            <v>0</v>
          </cell>
          <cell r="W271">
            <v>0</v>
          </cell>
          <cell r="X271">
            <v>0</v>
          </cell>
          <cell r="Y271">
            <v>0</v>
          </cell>
          <cell r="Z271">
            <v>0</v>
          </cell>
        </row>
        <row r="272">
          <cell r="A272">
            <v>0</v>
          </cell>
          <cell r="B272">
            <v>0</v>
          </cell>
          <cell r="C272">
            <v>1270</v>
          </cell>
          <cell r="E272">
            <v>0</v>
          </cell>
          <cell r="F272">
            <v>0</v>
          </cell>
          <cell r="G272">
            <v>0</v>
          </cell>
          <cell r="H272">
            <v>0</v>
          </cell>
          <cell r="I272">
            <v>0</v>
          </cell>
          <cell r="J272">
            <v>0</v>
          </cell>
          <cell r="L272">
            <v>0</v>
          </cell>
          <cell r="N272">
            <v>0</v>
          </cell>
          <cell r="O272">
            <v>0</v>
          </cell>
          <cell r="P272">
            <v>0</v>
          </cell>
          <cell r="Q272">
            <v>0</v>
          </cell>
          <cell r="R272">
            <v>0</v>
          </cell>
          <cell r="S272">
            <v>0</v>
          </cell>
          <cell r="U272">
            <v>0</v>
          </cell>
          <cell r="V272">
            <v>0</v>
          </cell>
          <cell r="W272">
            <v>0</v>
          </cell>
          <cell r="X272">
            <v>0</v>
          </cell>
          <cell r="Y272">
            <v>0</v>
          </cell>
          <cell r="Z272">
            <v>0</v>
          </cell>
        </row>
        <row r="273">
          <cell r="A273">
            <v>0</v>
          </cell>
          <cell r="B273">
            <v>0</v>
          </cell>
          <cell r="C273">
            <v>1271</v>
          </cell>
          <cell r="E273">
            <v>0</v>
          </cell>
          <cell r="F273">
            <v>0</v>
          </cell>
          <cell r="G273">
            <v>0</v>
          </cell>
          <cell r="H273">
            <v>0</v>
          </cell>
          <cell r="I273">
            <v>0</v>
          </cell>
          <cell r="J273">
            <v>0</v>
          </cell>
          <cell r="L273">
            <v>0</v>
          </cell>
          <cell r="N273">
            <v>0</v>
          </cell>
          <cell r="O273">
            <v>0</v>
          </cell>
          <cell r="P273">
            <v>0</v>
          </cell>
          <cell r="Q273">
            <v>0</v>
          </cell>
          <cell r="R273">
            <v>0</v>
          </cell>
          <cell r="S273">
            <v>0</v>
          </cell>
          <cell r="U273">
            <v>0</v>
          </cell>
          <cell r="V273">
            <v>0</v>
          </cell>
          <cell r="W273">
            <v>0</v>
          </cell>
          <cell r="X273">
            <v>0</v>
          </cell>
          <cell r="Y273">
            <v>0</v>
          </cell>
          <cell r="Z273">
            <v>0</v>
          </cell>
        </row>
        <row r="274">
          <cell r="A274">
            <v>0</v>
          </cell>
          <cell r="B274">
            <v>0</v>
          </cell>
          <cell r="C274">
            <v>1272</v>
          </cell>
          <cell r="E274">
            <v>0</v>
          </cell>
          <cell r="F274">
            <v>0</v>
          </cell>
          <cell r="G274">
            <v>0</v>
          </cell>
          <cell r="H274">
            <v>0</v>
          </cell>
          <cell r="I274">
            <v>0</v>
          </cell>
          <cell r="J274">
            <v>0</v>
          </cell>
          <cell r="L274">
            <v>0</v>
          </cell>
          <cell r="N274">
            <v>0</v>
          </cell>
          <cell r="O274">
            <v>0</v>
          </cell>
          <cell r="P274">
            <v>0</v>
          </cell>
          <cell r="Q274">
            <v>0</v>
          </cell>
          <cell r="R274">
            <v>0</v>
          </cell>
          <cell r="S274">
            <v>0</v>
          </cell>
          <cell r="U274">
            <v>0</v>
          </cell>
          <cell r="V274">
            <v>0</v>
          </cell>
          <cell r="W274">
            <v>0</v>
          </cell>
          <cell r="X274">
            <v>0</v>
          </cell>
          <cell r="Y274">
            <v>0</v>
          </cell>
          <cell r="Z274">
            <v>0</v>
          </cell>
        </row>
        <row r="275">
          <cell r="A275">
            <v>0</v>
          </cell>
          <cell r="B275">
            <v>0</v>
          </cell>
          <cell r="C275">
            <v>1273</v>
          </cell>
          <cell r="E275">
            <v>0</v>
          </cell>
          <cell r="F275">
            <v>0</v>
          </cell>
          <cell r="G275">
            <v>0</v>
          </cell>
          <cell r="H275">
            <v>0</v>
          </cell>
          <cell r="I275">
            <v>0</v>
          </cell>
          <cell r="J275">
            <v>0</v>
          </cell>
          <cell r="L275">
            <v>0</v>
          </cell>
          <cell r="N275">
            <v>0</v>
          </cell>
          <cell r="O275">
            <v>0</v>
          </cell>
          <cell r="P275">
            <v>0</v>
          </cell>
          <cell r="Q275">
            <v>0</v>
          </cell>
          <cell r="R275">
            <v>0</v>
          </cell>
          <cell r="S275">
            <v>0</v>
          </cell>
          <cell r="U275">
            <v>0</v>
          </cell>
          <cell r="V275">
            <v>0</v>
          </cell>
          <cell r="W275">
            <v>0</v>
          </cell>
          <cell r="X275">
            <v>0</v>
          </cell>
          <cell r="Y275">
            <v>0</v>
          </cell>
          <cell r="Z275">
            <v>0</v>
          </cell>
        </row>
        <row r="276">
          <cell r="A276">
            <v>0</v>
          </cell>
          <cell r="B276">
            <v>0</v>
          </cell>
          <cell r="C276">
            <v>1274</v>
          </cell>
          <cell r="E276">
            <v>0</v>
          </cell>
          <cell r="F276">
            <v>0</v>
          </cell>
          <cell r="G276">
            <v>0</v>
          </cell>
          <cell r="H276">
            <v>0</v>
          </cell>
          <cell r="I276">
            <v>0</v>
          </cell>
          <cell r="J276">
            <v>0</v>
          </cell>
          <cell r="L276">
            <v>0</v>
          </cell>
          <cell r="N276">
            <v>0</v>
          </cell>
          <cell r="O276">
            <v>0</v>
          </cell>
          <cell r="P276">
            <v>0</v>
          </cell>
          <cell r="Q276">
            <v>0</v>
          </cell>
          <cell r="R276">
            <v>0</v>
          </cell>
          <cell r="S276">
            <v>0</v>
          </cell>
          <cell r="U276">
            <v>0</v>
          </cell>
          <cell r="V276">
            <v>0</v>
          </cell>
          <cell r="W276">
            <v>0</v>
          </cell>
          <cell r="X276">
            <v>0</v>
          </cell>
          <cell r="Y276">
            <v>0</v>
          </cell>
          <cell r="Z276">
            <v>0</v>
          </cell>
        </row>
        <row r="277">
          <cell r="A277">
            <v>0</v>
          </cell>
          <cell r="B277">
            <v>0</v>
          </cell>
          <cell r="C277">
            <v>1275</v>
          </cell>
          <cell r="E277">
            <v>0</v>
          </cell>
          <cell r="F277">
            <v>0</v>
          </cell>
          <cell r="G277">
            <v>0</v>
          </cell>
          <cell r="H277">
            <v>0</v>
          </cell>
          <cell r="I277">
            <v>0</v>
          </cell>
          <cell r="J277">
            <v>0</v>
          </cell>
          <cell r="L277">
            <v>0</v>
          </cell>
          <cell r="N277">
            <v>0</v>
          </cell>
          <cell r="O277">
            <v>0</v>
          </cell>
          <cell r="P277">
            <v>0</v>
          </cell>
          <cell r="Q277">
            <v>0</v>
          </cell>
          <cell r="R277">
            <v>0</v>
          </cell>
          <cell r="S277">
            <v>0</v>
          </cell>
          <cell r="U277">
            <v>0</v>
          </cell>
          <cell r="V277">
            <v>0</v>
          </cell>
          <cell r="W277">
            <v>0</v>
          </cell>
          <cell r="X277">
            <v>0</v>
          </cell>
          <cell r="Y277">
            <v>0</v>
          </cell>
          <cell r="Z277">
            <v>0</v>
          </cell>
        </row>
        <row r="278">
          <cell r="A278">
            <v>0</v>
          </cell>
          <cell r="B278">
            <v>0</v>
          </cell>
          <cell r="C278">
            <v>1276</v>
          </cell>
          <cell r="E278">
            <v>0</v>
          </cell>
          <cell r="F278">
            <v>0</v>
          </cell>
          <cell r="G278">
            <v>0</v>
          </cell>
          <cell r="H278">
            <v>0</v>
          </cell>
          <cell r="I278">
            <v>0</v>
          </cell>
          <cell r="J278">
            <v>0</v>
          </cell>
          <cell r="L278">
            <v>0</v>
          </cell>
          <cell r="N278">
            <v>0</v>
          </cell>
          <cell r="O278">
            <v>0</v>
          </cell>
          <cell r="P278">
            <v>0</v>
          </cell>
          <cell r="Q278">
            <v>0</v>
          </cell>
          <cell r="R278">
            <v>0</v>
          </cell>
          <cell r="S278">
            <v>0</v>
          </cell>
          <cell r="U278">
            <v>0</v>
          </cell>
          <cell r="V278">
            <v>0</v>
          </cell>
          <cell r="W278">
            <v>0</v>
          </cell>
          <cell r="X278">
            <v>0</v>
          </cell>
          <cell r="Y278">
            <v>0</v>
          </cell>
          <cell r="Z278">
            <v>0</v>
          </cell>
        </row>
        <row r="279">
          <cell r="A279">
            <v>0</v>
          </cell>
          <cell r="B279">
            <v>0</v>
          </cell>
          <cell r="C279">
            <v>1277</v>
          </cell>
          <cell r="E279">
            <v>0</v>
          </cell>
          <cell r="F279">
            <v>0</v>
          </cell>
          <cell r="G279">
            <v>0</v>
          </cell>
          <cell r="H279">
            <v>0</v>
          </cell>
          <cell r="I279">
            <v>0</v>
          </cell>
          <cell r="J279">
            <v>0</v>
          </cell>
          <cell r="L279">
            <v>0</v>
          </cell>
          <cell r="N279">
            <v>0</v>
          </cell>
          <cell r="O279">
            <v>0</v>
          </cell>
          <cell r="P279">
            <v>0</v>
          </cell>
          <cell r="Q279">
            <v>0</v>
          </cell>
          <cell r="R279">
            <v>0</v>
          </cell>
          <cell r="S279">
            <v>0</v>
          </cell>
          <cell r="U279">
            <v>0</v>
          </cell>
          <cell r="V279">
            <v>0</v>
          </cell>
          <cell r="W279">
            <v>0</v>
          </cell>
          <cell r="X279">
            <v>0</v>
          </cell>
          <cell r="Y279">
            <v>0</v>
          </cell>
          <cell r="Z279">
            <v>0</v>
          </cell>
        </row>
        <row r="280">
          <cell r="A280">
            <v>0</v>
          </cell>
          <cell r="B280">
            <v>0</v>
          </cell>
          <cell r="C280">
            <v>1278</v>
          </cell>
          <cell r="E280">
            <v>0</v>
          </cell>
          <cell r="F280">
            <v>0</v>
          </cell>
          <cell r="G280">
            <v>0</v>
          </cell>
          <cell r="H280">
            <v>0</v>
          </cell>
          <cell r="I280">
            <v>0</v>
          </cell>
          <cell r="J280">
            <v>0</v>
          </cell>
          <cell r="L280">
            <v>0</v>
          </cell>
          <cell r="N280">
            <v>0</v>
          </cell>
          <cell r="O280">
            <v>0</v>
          </cell>
          <cell r="P280">
            <v>0</v>
          </cell>
          <cell r="Q280">
            <v>0</v>
          </cell>
          <cell r="R280">
            <v>0</v>
          </cell>
          <cell r="S280">
            <v>0</v>
          </cell>
          <cell r="U280">
            <v>0</v>
          </cell>
          <cell r="V280">
            <v>0</v>
          </cell>
          <cell r="W280">
            <v>0</v>
          </cell>
          <cell r="X280">
            <v>0</v>
          </cell>
          <cell r="Y280">
            <v>0</v>
          </cell>
          <cell r="Z280">
            <v>0</v>
          </cell>
        </row>
        <row r="281">
          <cell r="A281">
            <v>0</v>
          </cell>
          <cell r="B281">
            <v>0</v>
          </cell>
          <cell r="C281">
            <v>1279</v>
          </cell>
          <cell r="E281">
            <v>0</v>
          </cell>
          <cell r="F281">
            <v>0</v>
          </cell>
          <cell r="G281">
            <v>0</v>
          </cell>
          <cell r="H281">
            <v>0</v>
          </cell>
          <cell r="I281">
            <v>0</v>
          </cell>
          <cell r="J281">
            <v>0</v>
          </cell>
          <cell r="L281">
            <v>0</v>
          </cell>
          <cell r="N281">
            <v>0</v>
          </cell>
          <cell r="O281">
            <v>0</v>
          </cell>
          <cell r="P281">
            <v>0</v>
          </cell>
          <cell r="Q281">
            <v>0</v>
          </cell>
          <cell r="R281">
            <v>0</v>
          </cell>
          <cell r="S281">
            <v>0</v>
          </cell>
          <cell r="U281">
            <v>0</v>
          </cell>
          <cell r="V281">
            <v>0</v>
          </cell>
          <cell r="W281">
            <v>0</v>
          </cell>
          <cell r="X281">
            <v>0</v>
          </cell>
          <cell r="Y281">
            <v>0</v>
          </cell>
          <cell r="Z281">
            <v>0</v>
          </cell>
        </row>
        <row r="282">
          <cell r="A282">
            <v>0</v>
          </cell>
          <cell r="B282">
            <v>0</v>
          </cell>
          <cell r="C282">
            <v>1280</v>
          </cell>
          <cell r="E282">
            <v>0</v>
          </cell>
          <cell r="F282">
            <v>0</v>
          </cell>
          <cell r="G282">
            <v>0</v>
          </cell>
          <cell r="H282">
            <v>0</v>
          </cell>
          <cell r="I282">
            <v>0</v>
          </cell>
          <cell r="J282">
            <v>0</v>
          </cell>
          <cell r="L282">
            <v>0</v>
          </cell>
          <cell r="N282">
            <v>0</v>
          </cell>
          <cell r="O282">
            <v>0</v>
          </cell>
          <cell r="P282">
            <v>0</v>
          </cell>
          <cell r="Q282">
            <v>0</v>
          </cell>
          <cell r="R282">
            <v>0</v>
          </cell>
          <cell r="S282">
            <v>0</v>
          </cell>
          <cell r="U282">
            <v>0</v>
          </cell>
          <cell r="V282">
            <v>0</v>
          </cell>
          <cell r="W282">
            <v>0</v>
          </cell>
          <cell r="X282">
            <v>0</v>
          </cell>
          <cell r="Y282">
            <v>0</v>
          </cell>
          <cell r="Z282">
            <v>0</v>
          </cell>
        </row>
        <row r="283">
          <cell r="A283">
            <v>0</v>
          </cell>
          <cell r="B283">
            <v>0</v>
          </cell>
          <cell r="C283">
            <v>1281</v>
          </cell>
          <cell r="E283">
            <v>0</v>
          </cell>
          <cell r="F283">
            <v>0</v>
          </cell>
          <cell r="G283">
            <v>0</v>
          </cell>
          <cell r="H283">
            <v>0</v>
          </cell>
          <cell r="I283">
            <v>0</v>
          </cell>
          <cell r="J283">
            <v>0</v>
          </cell>
          <cell r="L283">
            <v>0</v>
          </cell>
          <cell r="N283">
            <v>0</v>
          </cell>
          <cell r="O283">
            <v>0</v>
          </cell>
          <cell r="P283">
            <v>0</v>
          </cell>
          <cell r="Q283">
            <v>0</v>
          </cell>
          <cell r="R283">
            <v>0</v>
          </cell>
          <cell r="S283">
            <v>0</v>
          </cell>
          <cell r="U283">
            <v>0</v>
          </cell>
          <cell r="V283">
            <v>0</v>
          </cell>
          <cell r="W283">
            <v>0</v>
          </cell>
          <cell r="X283">
            <v>0</v>
          </cell>
          <cell r="Y283">
            <v>0</v>
          </cell>
          <cell r="Z283">
            <v>0</v>
          </cell>
        </row>
        <row r="284">
          <cell r="A284">
            <v>0</v>
          </cell>
          <cell r="B284">
            <v>0</v>
          </cell>
          <cell r="C284">
            <v>1282</v>
          </cell>
          <cell r="E284">
            <v>0</v>
          </cell>
          <cell r="F284">
            <v>0</v>
          </cell>
          <cell r="G284">
            <v>0</v>
          </cell>
          <cell r="H284">
            <v>0</v>
          </cell>
          <cell r="I284">
            <v>0</v>
          </cell>
          <cell r="J284">
            <v>0</v>
          </cell>
          <cell r="L284">
            <v>0</v>
          </cell>
          <cell r="N284">
            <v>0</v>
          </cell>
          <cell r="O284">
            <v>0</v>
          </cell>
          <cell r="P284">
            <v>0</v>
          </cell>
          <cell r="Q284">
            <v>0</v>
          </cell>
          <cell r="R284">
            <v>0</v>
          </cell>
          <cell r="S284">
            <v>0</v>
          </cell>
          <cell r="U284">
            <v>0</v>
          </cell>
          <cell r="V284">
            <v>0</v>
          </cell>
          <cell r="W284">
            <v>0</v>
          </cell>
          <cell r="X284">
            <v>0</v>
          </cell>
          <cell r="Y284">
            <v>0</v>
          </cell>
          <cell r="Z284">
            <v>0</v>
          </cell>
        </row>
        <row r="285">
          <cell r="A285">
            <v>0</v>
          </cell>
          <cell r="B285">
            <v>0</v>
          </cell>
          <cell r="C285">
            <v>1283</v>
          </cell>
          <cell r="E285">
            <v>0</v>
          </cell>
          <cell r="F285">
            <v>0</v>
          </cell>
          <cell r="G285">
            <v>0</v>
          </cell>
          <cell r="H285">
            <v>0</v>
          </cell>
          <cell r="I285">
            <v>0</v>
          </cell>
          <cell r="J285">
            <v>0</v>
          </cell>
          <cell r="L285">
            <v>0</v>
          </cell>
          <cell r="N285">
            <v>0</v>
          </cell>
          <cell r="O285">
            <v>0</v>
          </cell>
          <cell r="P285">
            <v>0</v>
          </cell>
          <cell r="Q285">
            <v>0</v>
          </cell>
          <cell r="R285">
            <v>0</v>
          </cell>
          <cell r="S285">
            <v>0</v>
          </cell>
          <cell r="U285">
            <v>0</v>
          </cell>
          <cell r="V285">
            <v>0</v>
          </cell>
          <cell r="W285">
            <v>0</v>
          </cell>
          <cell r="X285">
            <v>0</v>
          </cell>
          <cell r="Y285">
            <v>0</v>
          </cell>
          <cell r="Z285">
            <v>0</v>
          </cell>
        </row>
        <row r="286">
          <cell r="A286">
            <v>0</v>
          </cell>
          <cell r="B286">
            <v>0</v>
          </cell>
          <cell r="C286">
            <v>1284</v>
          </cell>
          <cell r="E286">
            <v>0</v>
          </cell>
          <cell r="F286">
            <v>0</v>
          </cell>
          <cell r="G286">
            <v>0</v>
          </cell>
          <cell r="H286">
            <v>0</v>
          </cell>
          <cell r="I286">
            <v>0</v>
          </cell>
          <cell r="J286">
            <v>0</v>
          </cell>
          <cell r="L286">
            <v>0</v>
          </cell>
          <cell r="N286">
            <v>0</v>
          </cell>
          <cell r="O286">
            <v>0</v>
          </cell>
          <cell r="P286">
            <v>0</v>
          </cell>
          <cell r="Q286">
            <v>0</v>
          </cell>
          <cell r="R286">
            <v>0</v>
          </cell>
          <cell r="S286">
            <v>0</v>
          </cell>
          <cell r="U286">
            <v>0</v>
          </cell>
          <cell r="V286">
            <v>0</v>
          </cell>
          <cell r="W286">
            <v>0</v>
          </cell>
          <cell r="X286">
            <v>0</v>
          </cell>
          <cell r="Y286">
            <v>0</v>
          </cell>
          <cell r="Z286">
            <v>0</v>
          </cell>
        </row>
        <row r="287">
          <cell r="A287">
            <v>0</v>
          </cell>
          <cell r="B287">
            <v>0</v>
          </cell>
          <cell r="C287">
            <v>1285</v>
          </cell>
          <cell r="E287">
            <v>0</v>
          </cell>
          <cell r="F287">
            <v>0</v>
          </cell>
          <cell r="G287">
            <v>0</v>
          </cell>
          <cell r="H287">
            <v>0</v>
          </cell>
          <cell r="I287">
            <v>0</v>
          </cell>
          <cell r="J287">
            <v>0</v>
          </cell>
          <cell r="L287">
            <v>0</v>
          </cell>
          <cell r="N287">
            <v>0</v>
          </cell>
          <cell r="O287">
            <v>0</v>
          </cell>
          <cell r="P287">
            <v>0</v>
          </cell>
          <cell r="Q287">
            <v>0</v>
          </cell>
          <cell r="R287">
            <v>0</v>
          </cell>
          <cell r="S287">
            <v>0</v>
          </cell>
          <cell r="U287">
            <v>0</v>
          </cell>
          <cell r="V287">
            <v>0</v>
          </cell>
          <cell r="W287">
            <v>0</v>
          </cell>
          <cell r="X287">
            <v>0</v>
          </cell>
          <cell r="Y287">
            <v>0</v>
          </cell>
          <cell r="Z287">
            <v>0</v>
          </cell>
        </row>
        <row r="288">
          <cell r="A288">
            <v>0</v>
          </cell>
          <cell r="B288">
            <v>0</v>
          </cell>
          <cell r="C288">
            <v>1286</v>
          </cell>
          <cell r="E288">
            <v>0</v>
          </cell>
          <cell r="F288">
            <v>0</v>
          </cell>
          <cell r="G288">
            <v>0</v>
          </cell>
          <cell r="H288">
            <v>0</v>
          </cell>
          <cell r="I288">
            <v>0</v>
          </cell>
          <cell r="J288">
            <v>0</v>
          </cell>
          <cell r="L288">
            <v>0</v>
          </cell>
          <cell r="N288">
            <v>0</v>
          </cell>
          <cell r="O288">
            <v>0</v>
          </cell>
          <cell r="P288">
            <v>0</v>
          </cell>
          <cell r="Q288">
            <v>0</v>
          </cell>
          <cell r="R288">
            <v>0</v>
          </cell>
          <cell r="S288">
            <v>0</v>
          </cell>
          <cell r="U288">
            <v>0</v>
          </cell>
          <cell r="V288">
            <v>0</v>
          </cell>
          <cell r="W288">
            <v>0</v>
          </cell>
          <cell r="X288">
            <v>0</v>
          </cell>
          <cell r="Y288">
            <v>0</v>
          </cell>
          <cell r="Z288">
            <v>0</v>
          </cell>
        </row>
        <row r="289">
          <cell r="A289">
            <v>0</v>
          </cell>
          <cell r="B289">
            <v>0</v>
          </cell>
          <cell r="C289">
            <v>1287</v>
          </cell>
          <cell r="E289">
            <v>0</v>
          </cell>
          <cell r="F289">
            <v>0</v>
          </cell>
          <cell r="G289">
            <v>0</v>
          </cell>
          <cell r="H289">
            <v>0</v>
          </cell>
          <cell r="I289">
            <v>0</v>
          </cell>
          <cell r="J289">
            <v>0</v>
          </cell>
          <cell r="L289">
            <v>0</v>
          </cell>
          <cell r="N289">
            <v>0</v>
          </cell>
          <cell r="O289">
            <v>0</v>
          </cell>
          <cell r="P289">
            <v>0</v>
          </cell>
          <cell r="Q289">
            <v>0</v>
          </cell>
          <cell r="R289">
            <v>0</v>
          </cell>
          <cell r="S289">
            <v>0</v>
          </cell>
          <cell r="U289">
            <v>0</v>
          </cell>
          <cell r="V289">
            <v>0</v>
          </cell>
          <cell r="W289">
            <v>0</v>
          </cell>
          <cell r="X289">
            <v>0</v>
          </cell>
          <cell r="Y289">
            <v>0</v>
          </cell>
          <cell r="Z289">
            <v>0</v>
          </cell>
        </row>
        <row r="290">
          <cell r="A290">
            <v>0</v>
          </cell>
          <cell r="B290">
            <v>0</v>
          </cell>
          <cell r="C290">
            <v>1288</v>
          </cell>
          <cell r="E290">
            <v>0</v>
          </cell>
          <cell r="F290">
            <v>0</v>
          </cell>
          <cell r="G290">
            <v>0</v>
          </cell>
          <cell r="H290">
            <v>0</v>
          </cell>
          <cell r="I290">
            <v>0</v>
          </cell>
          <cell r="J290">
            <v>0</v>
          </cell>
          <cell r="L290">
            <v>0</v>
          </cell>
          <cell r="N290">
            <v>0</v>
          </cell>
          <cell r="O290">
            <v>0</v>
          </cell>
          <cell r="P290">
            <v>0</v>
          </cell>
          <cell r="Q290">
            <v>0</v>
          </cell>
          <cell r="R290">
            <v>0</v>
          </cell>
          <cell r="S290">
            <v>0</v>
          </cell>
          <cell r="U290">
            <v>0</v>
          </cell>
          <cell r="V290">
            <v>0</v>
          </cell>
          <cell r="W290">
            <v>0</v>
          </cell>
          <cell r="X290">
            <v>0</v>
          </cell>
          <cell r="Y290">
            <v>0</v>
          </cell>
          <cell r="Z290">
            <v>0</v>
          </cell>
        </row>
        <row r="291">
          <cell r="A291">
            <v>0</v>
          </cell>
          <cell r="B291">
            <v>0</v>
          </cell>
          <cell r="C291">
            <v>1289</v>
          </cell>
          <cell r="E291">
            <v>0</v>
          </cell>
          <cell r="F291">
            <v>0</v>
          </cell>
          <cell r="G291">
            <v>0</v>
          </cell>
          <cell r="H291">
            <v>0</v>
          </cell>
          <cell r="I291">
            <v>0</v>
          </cell>
          <cell r="J291">
            <v>0</v>
          </cell>
          <cell r="L291">
            <v>0</v>
          </cell>
          <cell r="N291">
            <v>0</v>
          </cell>
          <cell r="O291">
            <v>0</v>
          </cell>
          <cell r="P291">
            <v>0</v>
          </cell>
          <cell r="Q291">
            <v>0</v>
          </cell>
          <cell r="R291">
            <v>0</v>
          </cell>
          <cell r="S291">
            <v>0</v>
          </cell>
          <cell r="U291">
            <v>0</v>
          </cell>
          <cell r="V291">
            <v>0</v>
          </cell>
          <cell r="W291">
            <v>0</v>
          </cell>
          <cell r="X291">
            <v>0</v>
          </cell>
          <cell r="Y291">
            <v>0</v>
          </cell>
          <cell r="Z291">
            <v>0</v>
          </cell>
        </row>
        <row r="292">
          <cell r="A292">
            <v>0</v>
          </cell>
          <cell r="B292">
            <v>0</v>
          </cell>
          <cell r="C292">
            <v>1290</v>
          </cell>
          <cell r="E292">
            <v>0</v>
          </cell>
          <cell r="F292">
            <v>0</v>
          </cell>
          <cell r="G292">
            <v>0</v>
          </cell>
          <cell r="H292">
            <v>0</v>
          </cell>
          <cell r="I292">
            <v>0</v>
          </cell>
          <cell r="J292">
            <v>0</v>
          </cell>
          <cell r="L292">
            <v>0</v>
          </cell>
          <cell r="N292">
            <v>0</v>
          </cell>
          <cell r="O292">
            <v>0</v>
          </cell>
          <cell r="P292">
            <v>0</v>
          </cell>
          <cell r="Q292">
            <v>0</v>
          </cell>
          <cell r="R292">
            <v>0</v>
          </cell>
          <cell r="S292">
            <v>0</v>
          </cell>
          <cell r="U292">
            <v>0</v>
          </cell>
          <cell r="V292">
            <v>0</v>
          </cell>
          <cell r="W292">
            <v>0</v>
          </cell>
          <cell r="X292">
            <v>0</v>
          </cell>
          <cell r="Y292">
            <v>0</v>
          </cell>
          <cell r="Z292">
            <v>0</v>
          </cell>
        </row>
        <row r="293">
          <cell r="A293">
            <v>0</v>
          </cell>
          <cell r="B293">
            <v>0</v>
          </cell>
          <cell r="C293">
            <v>1291</v>
          </cell>
          <cell r="E293">
            <v>0</v>
          </cell>
          <cell r="F293">
            <v>0</v>
          </cell>
          <cell r="G293">
            <v>0</v>
          </cell>
          <cell r="H293">
            <v>0</v>
          </cell>
          <cell r="I293">
            <v>0</v>
          </cell>
          <cell r="J293">
            <v>0</v>
          </cell>
          <cell r="L293">
            <v>0</v>
          </cell>
          <cell r="N293">
            <v>0</v>
          </cell>
          <cell r="O293">
            <v>0</v>
          </cell>
          <cell r="P293">
            <v>0</v>
          </cell>
          <cell r="Q293">
            <v>0</v>
          </cell>
          <cell r="R293">
            <v>0</v>
          </cell>
          <cell r="S293">
            <v>0</v>
          </cell>
          <cell r="U293">
            <v>0</v>
          </cell>
          <cell r="V293">
            <v>0</v>
          </cell>
          <cell r="W293">
            <v>0</v>
          </cell>
          <cell r="X293">
            <v>0</v>
          </cell>
          <cell r="Y293">
            <v>0</v>
          </cell>
          <cell r="Z293">
            <v>0</v>
          </cell>
        </row>
        <row r="294">
          <cell r="A294">
            <v>0</v>
          </cell>
          <cell r="B294">
            <v>0</v>
          </cell>
          <cell r="C294">
            <v>1292</v>
          </cell>
          <cell r="E294">
            <v>0</v>
          </cell>
          <cell r="F294">
            <v>0</v>
          </cell>
          <cell r="G294">
            <v>0</v>
          </cell>
          <cell r="H294">
            <v>0</v>
          </cell>
          <cell r="I294">
            <v>0</v>
          </cell>
          <cell r="J294">
            <v>0</v>
          </cell>
          <cell r="L294">
            <v>0</v>
          </cell>
          <cell r="N294">
            <v>0</v>
          </cell>
          <cell r="O294">
            <v>0</v>
          </cell>
          <cell r="P294">
            <v>0</v>
          </cell>
          <cell r="Q294">
            <v>0</v>
          </cell>
          <cell r="R294">
            <v>0</v>
          </cell>
          <cell r="S294">
            <v>0</v>
          </cell>
          <cell r="U294">
            <v>0</v>
          </cell>
          <cell r="V294">
            <v>0</v>
          </cell>
          <cell r="W294">
            <v>0</v>
          </cell>
          <cell r="X294">
            <v>0</v>
          </cell>
          <cell r="Y294">
            <v>0</v>
          </cell>
          <cell r="Z294">
            <v>0</v>
          </cell>
        </row>
        <row r="295">
          <cell r="A295">
            <v>0</v>
          </cell>
          <cell r="B295">
            <v>0</v>
          </cell>
          <cell r="C295">
            <v>1293</v>
          </cell>
          <cell r="E295">
            <v>0</v>
          </cell>
          <cell r="F295">
            <v>0</v>
          </cell>
          <cell r="G295">
            <v>0</v>
          </cell>
          <cell r="H295">
            <v>0</v>
          </cell>
          <cell r="I295">
            <v>0</v>
          </cell>
          <cell r="J295">
            <v>0</v>
          </cell>
          <cell r="L295">
            <v>0</v>
          </cell>
          <cell r="N295">
            <v>0</v>
          </cell>
          <cell r="O295">
            <v>0</v>
          </cell>
          <cell r="P295">
            <v>0</v>
          </cell>
          <cell r="Q295">
            <v>0</v>
          </cell>
          <cell r="R295">
            <v>0</v>
          </cell>
          <cell r="S295">
            <v>0</v>
          </cell>
          <cell r="U295">
            <v>0</v>
          </cell>
          <cell r="V295">
            <v>0</v>
          </cell>
          <cell r="W295">
            <v>0</v>
          </cell>
          <cell r="X295">
            <v>0</v>
          </cell>
          <cell r="Y295">
            <v>0</v>
          </cell>
          <cell r="Z295">
            <v>0</v>
          </cell>
        </row>
        <row r="296">
          <cell r="A296">
            <v>0</v>
          </cell>
          <cell r="B296">
            <v>0</v>
          </cell>
          <cell r="C296">
            <v>1294</v>
          </cell>
          <cell r="E296">
            <v>0</v>
          </cell>
          <cell r="F296">
            <v>0</v>
          </cell>
          <cell r="G296">
            <v>0</v>
          </cell>
          <cell r="H296">
            <v>0</v>
          </cell>
          <cell r="I296">
            <v>0</v>
          </cell>
          <cell r="J296">
            <v>0</v>
          </cell>
          <cell r="L296">
            <v>0</v>
          </cell>
          <cell r="N296">
            <v>0</v>
          </cell>
          <cell r="O296">
            <v>0</v>
          </cell>
          <cell r="P296">
            <v>0</v>
          </cell>
          <cell r="Q296">
            <v>0</v>
          </cell>
          <cell r="R296">
            <v>0</v>
          </cell>
          <cell r="S296">
            <v>0</v>
          </cell>
          <cell r="U296">
            <v>0</v>
          </cell>
          <cell r="V296">
            <v>0</v>
          </cell>
          <cell r="W296">
            <v>0</v>
          </cell>
          <cell r="X296">
            <v>0</v>
          </cell>
          <cell r="Y296">
            <v>0</v>
          </cell>
          <cell r="Z296">
            <v>0</v>
          </cell>
        </row>
        <row r="297">
          <cell r="A297">
            <v>0</v>
          </cell>
          <cell r="B297">
            <v>0</v>
          </cell>
          <cell r="C297">
            <v>1295</v>
          </cell>
          <cell r="E297">
            <v>0</v>
          </cell>
          <cell r="F297">
            <v>0</v>
          </cell>
          <cell r="G297">
            <v>0</v>
          </cell>
          <cell r="H297">
            <v>0</v>
          </cell>
          <cell r="I297">
            <v>0</v>
          </cell>
          <cell r="J297">
            <v>0</v>
          </cell>
          <cell r="L297">
            <v>0</v>
          </cell>
          <cell r="N297">
            <v>0</v>
          </cell>
          <cell r="O297">
            <v>0</v>
          </cell>
          <cell r="P297">
            <v>0</v>
          </cell>
          <cell r="Q297">
            <v>0</v>
          </cell>
          <cell r="R297">
            <v>0</v>
          </cell>
          <cell r="S297">
            <v>0</v>
          </cell>
          <cell r="U297">
            <v>0</v>
          </cell>
          <cell r="V297">
            <v>0</v>
          </cell>
          <cell r="W297">
            <v>0</v>
          </cell>
          <cell r="X297">
            <v>0</v>
          </cell>
          <cell r="Y297">
            <v>0</v>
          </cell>
          <cell r="Z297">
            <v>0</v>
          </cell>
        </row>
        <row r="298">
          <cell r="A298">
            <v>0</v>
          </cell>
          <cell r="B298">
            <v>0</v>
          </cell>
          <cell r="C298">
            <v>1296</v>
          </cell>
          <cell r="E298">
            <v>0</v>
          </cell>
          <cell r="F298">
            <v>0</v>
          </cell>
          <cell r="G298">
            <v>0</v>
          </cell>
          <cell r="H298">
            <v>0</v>
          </cell>
          <cell r="I298">
            <v>0</v>
          </cell>
          <cell r="J298">
            <v>0</v>
          </cell>
          <cell r="L298">
            <v>0</v>
          </cell>
          <cell r="N298">
            <v>0</v>
          </cell>
          <cell r="O298">
            <v>0</v>
          </cell>
          <cell r="P298">
            <v>0</v>
          </cell>
          <cell r="Q298">
            <v>0</v>
          </cell>
          <cell r="R298">
            <v>0</v>
          </cell>
          <cell r="S298">
            <v>0</v>
          </cell>
          <cell r="U298">
            <v>0</v>
          </cell>
          <cell r="V298">
            <v>0</v>
          </cell>
          <cell r="W298">
            <v>0</v>
          </cell>
          <cell r="X298">
            <v>0</v>
          </cell>
          <cell r="Y298">
            <v>0</v>
          </cell>
          <cell r="Z298">
            <v>0</v>
          </cell>
        </row>
        <row r="299">
          <cell r="A299">
            <v>0</v>
          </cell>
          <cell r="B299">
            <v>0</v>
          </cell>
          <cell r="C299">
            <v>1297</v>
          </cell>
          <cell r="E299">
            <v>0</v>
          </cell>
          <cell r="F299">
            <v>0</v>
          </cell>
          <cell r="G299">
            <v>0</v>
          </cell>
          <cell r="H299">
            <v>0</v>
          </cell>
          <cell r="I299">
            <v>0</v>
          </cell>
          <cell r="J299">
            <v>0</v>
          </cell>
          <cell r="L299">
            <v>0</v>
          </cell>
          <cell r="N299">
            <v>0</v>
          </cell>
          <cell r="O299">
            <v>0</v>
          </cell>
          <cell r="P299">
            <v>0</v>
          </cell>
          <cell r="Q299">
            <v>0</v>
          </cell>
          <cell r="R299">
            <v>0</v>
          </cell>
          <cell r="S299">
            <v>0</v>
          </cell>
          <cell r="U299">
            <v>0</v>
          </cell>
          <cell r="V299">
            <v>0</v>
          </cell>
          <cell r="W299">
            <v>0</v>
          </cell>
          <cell r="X299">
            <v>0</v>
          </cell>
          <cell r="Y299">
            <v>0</v>
          </cell>
          <cell r="Z299">
            <v>0</v>
          </cell>
        </row>
        <row r="300">
          <cell r="A300">
            <v>0</v>
          </cell>
          <cell r="B300">
            <v>0</v>
          </cell>
          <cell r="C300">
            <v>1298</v>
          </cell>
          <cell r="E300">
            <v>0</v>
          </cell>
          <cell r="F300">
            <v>0</v>
          </cell>
          <cell r="G300">
            <v>0</v>
          </cell>
          <cell r="H300">
            <v>0</v>
          </cell>
          <cell r="I300">
            <v>0</v>
          </cell>
          <cell r="J300">
            <v>0</v>
          </cell>
          <cell r="L300">
            <v>0</v>
          </cell>
          <cell r="N300">
            <v>0</v>
          </cell>
          <cell r="O300">
            <v>0</v>
          </cell>
          <cell r="P300">
            <v>0</v>
          </cell>
          <cell r="Q300">
            <v>0</v>
          </cell>
          <cell r="R300">
            <v>0</v>
          </cell>
          <cell r="S300">
            <v>0</v>
          </cell>
          <cell r="U300">
            <v>0</v>
          </cell>
          <cell r="V300">
            <v>0</v>
          </cell>
          <cell r="W300">
            <v>0</v>
          </cell>
          <cell r="X300">
            <v>0</v>
          </cell>
          <cell r="Y300">
            <v>0</v>
          </cell>
          <cell r="Z300">
            <v>0</v>
          </cell>
        </row>
        <row r="301">
          <cell r="A301">
            <v>0</v>
          </cell>
          <cell r="B301">
            <v>0</v>
          </cell>
          <cell r="C301">
            <v>1299</v>
          </cell>
          <cell r="E301">
            <v>0</v>
          </cell>
          <cell r="F301">
            <v>0</v>
          </cell>
          <cell r="G301">
            <v>0</v>
          </cell>
          <cell r="H301">
            <v>0</v>
          </cell>
          <cell r="I301">
            <v>0</v>
          </cell>
          <cell r="J301">
            <v>0</v>
          </cell>
          <cell r="L301">
            <v>0</v>
          </cell>
          <cell r="N301">
            <v>0</v>
          </cell>
          <cell r="O301">
            <v>0</v>
          </cell>
          <cell r="P301">
            <v>0</v>
          </cell>
          <cell r="Q301">
            <v>0</v>
          </cell>
          <cell r="R301">
            <v>0</v>
          </cell>
          <cell r="S301">
            <v>0</v>
          </cell>
          <cell r="U301">
            <v>0</v>
          </cell>
          <cell r="V301">
            <v>0</v>
          </cell>
          <cell r="W301">
            <v>0</v>
          </cell>
          <cell r="X301">
            <v>0</v>
          </cell>
          <cell r="Y301">
            <v>0</v>
          </cell>
          <cell r="Z301">
            <v>0</v>
          </cell>
        </row>
        <row r="302">
          <cell r="A302">
            <v>0</v>
          </cell>
          <cell r="B302">
            <v>0</v>
          </cell>
          <cell r="C302">
            <v>1300</v>
          </cell>
          <cell r="E302">
            <v>0</v>
          </cell>
          <cell r="F302">
            <v>0</v>
          </cell>
          <cell r="G302">
            <v>0</v>
          </cell>
          <cell r="H302">
            <v>0</v>
          </cell>
          <cell r="I302">
            <v>0</v>
          </cell>
          <cell r="J302">
            <v>0</v>
          </cell>
          <cell r="L302">
            <v>0</v>
          </cell>
          <cell r="N302">
            <v>0</v>
          </cell>
          <cell r="O302">
            <v>0</v>
          </cell>
          <cell r="P302">
            <v>0</v>
          </cell>
          <cell r="Q302">
            <v>0</v>
          </cell>
          <cell r="R302">
            <v>0</v>
          </cell>
          <cell r="S302">
            <v>0</v>
          </cell>
          <cell r="U302">
            <v>0</v>
          </cell>
          <cell r="V302">
            <v>0</v>
          </cell>
          <cell r="W302">
            <v>0</v>
          </cell>
          <cell r="X302">
            <v>0</v>
          </cell>
          <cell r="Y302">
            <v>0</v>
          </cell>
          <cell r="Z302">
            <v>0</v>
          </cell>
        </row>
        <row r="303">
          <cell r="A303">
            <v>0</v>
          </cell>
          <cell r="B303">
            <v>0</v>
          </cell>
          <cell r="C303">
            <v>1301</v>
          </cell>
          <cell r="E303">
            <v>0</v>
          </cell>
          <cell r="F303">
            <v>0</v>
          </cell>
          <cell r="G303">
            <v>0</v>
          </cell>
          <cell r="H303">
            <v>0</v>
          </cell>
          <cell r="I303">
            <v>0</v>
          </cell>
          <cell r="J303">
            <v>0</v>
          </cell>
          <cell r="L303">
            <v>0</v>
          </cell>
          <cell r="N303">
            <v>0</v>
          </cell>
          <cell r="O303">
            <v>0</v>
          </cell>
          <cell r="P303">
            <v>0</v>
          </cell>
          <cell r="Q303">
            <v>0</v>
          </cell>
          <cell r="R303">
            <v>0</v>
          </cell>
          <cell r="S303">
            <v>0</v>
          </cell>
          <cell r="U303">
            <v>0</v>
          </cell>
          <cell r="V303">
            <v>0</v>
          </cell>
          <cell r="W303">
            <v>0</v>
          </cell>
          <cell r="X303">
            <v>0</v>
          </cell>
          <cell r="Y303">
            <v>0</v>
          </cell>
          <cell r="Z303">
            <v>0</v>
          </cell>
        </row>
        <row r="304">
          <cell r="A304">
            <v>0</v>
          </cell>
          <cell r="B304">
            <v>0</v>
          </cell>
          <cell r="C304">
            <v>1302</v>
          </cell>
          <cell r="E304">
            <v>0</v>
          </cell>
          <cell r="F304">
            <v>0</v>
          </cell>
          <cell r="G304">
            <v>0</v>
          </cell>
          <cell r="H304">
            <v>0</v>
          </cell>
          <cell r="I304">
            <v>0</v>
          </cell>
          <cell r="J304">
            <v>0</v>
          </cell>
          <cell r="L304">
            <v>0</v>
          </cell>
          <cell r="N304">
            <v>0</v>
          </cell>
          <cell r="O304">
            <v>0</v>
          </cell>
          <cell r="P304">
            <v>0</v>
          </cell>
          <cell r="Q304">
            <v>0</v>
          </cell>
          <cell r="R304">
            <v>0</v>
          </cell>
          <cell r="S304">
            <v>0</v>
          </cell>
          <cell r="U304">
            <v>0</v>
          </cell>
          <cell r="V304">
            <v>0</v>
          </cell>
          <cell r="W304">
            <v>0</v>
          </cell>
          <cell r="X304">
            <v>0</v>
          </cell>
          <cell r="Y304">
            <v>0</v>
          </cell>
          <cell r="Z304">
            <v>0</v>
          </cell>
        </row>
        <row r="305">
          <cell r="A305">
            <v>0</v>
          </cell>
          <cell r="B305">
            <v>0</v>
          </cell>
          <cell r="C305">
            <v>1303</v>
          </cell>
          <cell r="E305">
            <v>0</v>
          </cell>
          <cell r="F305">
            <v>0</v>
          </cell>
          <cell r="G305">
            <v>0</v>
          </cell>
          <cell r="H305">
            <v>0</v>
          </cell>
          <cell r="I305">
            <v>0</v>
          </cell>
          <cell r="J305">
            <v>0</v>
          </cell>
          <cell r="L305">
            <v>0</v>
          </cell>
          <cell r="N305">
            <v>0</v>
          </cell>
          <cell r="O305">
            <v>0</v>
          </cell>
          <cell r="P305">
            <v>0</v>
          </cell>
          <cell r="Q305">
            <v>0</v>
          </cell>
          <cell r="R305">
            <v>0</v>
          </cell>
          <cell r="S305">
            <v>0</v>
          </cell>
          <cell r="U305">
            <v>0</v>
          </cell>
          <cell r="V305">
            <v>0</v>
          </cell>
          <cell r="W305">
            <v>0</v>
          </cell>
          <cell r="X305">
            <v>0</v>
          </cell>
          <cell r="Y305">
            <v>0</v>
          </cell>
          <cell r="Z305">
            <v>0</v>
          </cell>
        </row>
        <row r="306">
          <cell r="A306">
            <v>0</v>
          </cell>
          <cell r="B306">
            <v>0</v>
          </cell>
          <cell r="C306">
            <v>1304</v>
          </cell>
          <cell r="E306">
            <v>0</v>
          </cell>
          <cell r="F306">
            <v>0</v>
          </cell>
          <cell r="G306">
            <v>0</v>
          </cell>
          <cell r="H306">
            <v>0</v>
          </cell>
          <cell r="I306">
            <v>0</v>
          </cell>
          <cell r="J306">
            <v>0</v>
          </cell>
          <cell r="L306">
            <v>0</v>
          </cell>
          <cell r="N306">
            <v>0</v>
          </cell>
          <cell r="O306">
            <v>0</v>
          </cell>
          <cell r="P306">
            <v>0</v>
          </cell>
          <cell r="Q306">
            <v>0</v>
          </cell>
          <cell r="R306">
            <v>0</v>
          </cell>
          <cell r="S306">
            <v>0</v>
          </cell>
          <cell r="U306">
            <v>0</v>
          </cell>
          <cell r="V306">
            <v>0</v>
          </cell>
          <cell r="W306">
            <v>0</v>
          </cell>
          <cell r="X306">
            <v>0</v>
          </cell>
          <cell r="Y306">
            <v>0</v>
          </cell>
          <cell r="Z306">
            <v>0</v>
          </cell>
        </row>
        <row r="307">
          <cell r="A307">
            <v>0</v>
          </cell>
          <cell r="B307">
            <v>0</v>
          </cell>
          <cell r="C307">
            <v>1305</v>
          </cell>
          <cell r="E307">
            <v>0</v>
          </cell>
          <cell r="F307">
            <v>0</v>
          </cell>
          <cell r="G307">
            <v>0</v>
          </cell>
          <cell r="H307">
            <v>0</v>
          </cell>
          <cell r="I307">
            <v>0</v>
          </cell>
          <cell r="J307">
            <v>0</v>
          </cell>
          <cell r="L307">
            <v>0</v>
          </cell>
          <cell r="N307">
            <v>0</v>
          </cell>
          <cell r="O307">
            <v>0</v>
          </cell>
          <cell r="P307">
            <v>0</v>
          </cell>
          <cell r="Q307">
            <v>0</v>
          </cell>
          <cell r="R307">
            <v>0</v>
          </cell>
          <cell r="S307">
            <v>0</v>
          </cell>
          <cell r="U307">
            <v>0</v>
          </cell>
          <cell r="V307">
            <v>0</v>
          </cell>
          <cell r="W307">
            <v>0</v>
          </cell>
          <cell r="X307">
            <v>0</v>
          </cell>
          <cell r="Y307">
            <v>0</v>
          </cell>
          <cell r="Z307">
            <v>0</v>
          </cell>
        </row>
        <row r="308">
          <cell r="A308">
            <v>0</v>
          </cell>
          <cell r="B308">
            <v>0</v>
          </cell>
          <cell r="C308">
            <v>1306</v>
          </cell>
          <cell r="E308">
            <v>0</v>
          </cell>
          <cell r="F308">
            <v>0</v>
          </cell>
          <cell r="G308">
            <v>0</v>
          </cell>
          <cell r="H308">
            <v>0</v>
          </cell>
          <cell r="I308">
            <v>0</v>
          </cell>
          <cell r="J308">
            <v>0</v>
          </cell>
          <cell r="L308">
            <v>0</v>
          </cell>
          <cell r="N308">
            <v>0</v>
          </cell>
          <cell r="O308">
            <v>0</v>
          </cell>
          <cell r="P308">
            <v>0</v>
          </cell>
          <cell r="Q308">
            <v>0</v>
          </cell>
          <cell r="R308">
            <v>0</v>
          </cell>
          <cell r="S308">
            <v>0</v>
          </cell>
          <cell r="U308">
            <v>0</v>
          </cell>
          <cell r="V308">
            <v>0</v>
          </cell>
          <cell r="W308">
            <v>0</v>
          </cell>
          <cell r="X308">
            <v>0</v>
          </cell>
          <cell r="Y308">
            <v>0</v>
          </cell>
          <cell r="Z308">
            <v>0</v>
          </cell>
        </row>
        <row r="309">
          <cell r="A309">
            <v>0</v>
          </cell>
          <cell r="B309">
            <v>0</v>
          </cell>
          <cell r="C309">
            <v>1307</v>
          </cell>
          <cell r="E309">
            <v>0</v>
          </cell>
          <cell r="F309">
            <v>0</v>
          </cell>
          <cell r="G309">
            <v>0</v>
          </cell>
          <cell r="H309">
            <v>0</v>
          </cell>
          <cell r="I309">
            <v>0</v>
          </cell>
          <cell r="J309">
            <v>0</v>
          </cell>
          <cell r="L309">
            <v>0</v>
          </cell>
          <cell r="N309">
            <v>0</v>
          </cell>
          <cell r="O309">
            <v>0</v>
          </cell>
          <cell r="P309">
            <v>0</v>
          </cell>
          <cell r="Q309">
            <v>0</v>
          </cell>
          <cell r="R309">
            <v>0</v>
          </cell>
          <cell r="S309">
            <v>0</v>
          </cell>
          <cell r="U309">
            <v>0</v>
          </cell>
          <cell r="V309">
            <v>0</v>
          </cell>
          <cell r="W309">
            <v>0</v>
          </cell>
          <cell r="X309">
            <v>0</v>
          </cell>
          <cell r="Y309">
            <v>0</v>
          </cell>
          <cell r="Z309">
            <v>0</v>
          </cell>
        </row>
        <row r="310">
          <cell r="A310">
            <v>0</v>
          </cell>
          <cell r="B310">
            <v>0</v>
          </cell>
          <cell r="C310">
            <v>1308</v>
          </cell>
          <cell r="E310">
            <v>0</v>
          </cell>
          <cell r="F310">
            <v>0</v>
          </cell>
          <cell r="G310">
            <v>0</v>
          </cell>
          <cell r="H310">
            <v>0</v>
          </cell>
          <cell r="I310">
            <v>0</v>
          </cell>
          <cell r="J310">
            <v>0</v>
          </cell>
          <cell r="L310">
            <v>0</v>
          </cell>
          <cell r="N310">
            <v>0</v>
          </cell>
          <cell r="O310">
            <v>0</v>
          </cell>
          <cell r="P310">
            <v>0</v>
          </cell>
          <cell r="Q310">
            <v>0</v>
          </cell>
          <cell r="R310">
            <v>0</v>
          </cell>
          <cell r="S310">
            <v>0</v>
          </cell>
          <cell r="U310">
            <v>0</v>
          </cell>
          <cell r="V310">
            <v>0</v>
          </cell>
          <cell r="W310">
            <v>0</v>
          </cell>
          <cell r="X310">
            <v>0</v>
          </cell>
          <cell r="Y310">
            <v>0</v>
          </cell>
          <cell r="Z310">
            <v>0</v>
          </cell>
        </row>
        <row r="311">
          <cell r="A311">
            <v>0</v>
          </cell>
          <cell r="B311">
            <v>0</v>
          </cell>
          <cell r="C311">
            <v>1309</v>
          </cell>
          <cell r="E311">
            <v>0</v>
          </cell>
          <cell r="F311">
            <v>0</v>
          </cell>
          <cell r="G311">
            <v>0</v>
          </cell>
          <cell r="H311">
            <v>0</v>
          </cell>
          <cell r="I311">
            <v>0</v>
          </cell>
          <cell r="J311">
            <v>0</v>
          </cell>
          <cell r="L311">
            <v>0</v>
          </cell>
          <cell r="N311">
            <v>0</v>
          </cell>
          <cell r="O311">
            <v>0</v>
          </cell>
          <cell r="P311">
            <v>0</v>
          </cell>
          <cell r="Q311">
            <v>0</v>
          </cell>
          <cell r="R311">
            <v>0</v>
          </cell>
          <cell r="S311">
            <v>0</v>
          </cell>
          <cell r="U311">
            <v>0</v>
          </cell>
          <cell r="V311">
            <v>0</v>
          </cell>
          <cell r="W311">
            <v>0</v>
          </cell>
          <cell r="X311">
            <v>0</v>
          </cell>
          <cell r="Y311">
            <v>0</v>
          </cell>
          <cell r="Z311">
            <v>0</v>
          </cell>
        </row>
        <row r="312">
          <cell r="A312">
            <v>0</v>
          </cell>
          <cell r="B312">
            <v>0</v>
          </cell>
          <cell r="C312">
            <v>1310</v>
          </cell>
          <cell r="E312">
            <v>0</v>
          </cell>
          <cell r="F312">
            <v>0</v>
          </cell>
          <cell r="G312">
            <v>0</v>
          </cell>
          <cell r="H312">
            <v>0</v>
          </cell>
          <cell r="I312">
            <v>0</v>
          </cell>
          <cell r="J312">
            <v>0</v>
          </cell>
          <cell r="L312">
            <v>0</v>
          </cell>
          <cell r="N312">
            <v>0</v>
          </cell>
          <cell r="O312">
            <v>0</v>
          </cell>
          <cell r="P312">
            <v>0</v>
          </cell>
          <cell r="Q312">
            <v>0</v>
          </cell>
          <cell r="R312">
            <v>0</v>
          </cell>
          <cell r="S312">
            <v>0</v>
          </cell>
          <cell r="U312">
            <v>0</v>
          </cell>
          <cell r="V312">
            <v>0</v>
          </cell>
          <cell r="W312">
            <v>0</v>
          </cell>
          <cell r="X312">
            <v>0</v>
          </cell>
          <cell r="Y312">
            <v>0</v>
          </cell>
          <cell r="Z312">
            <v>0</v>
          </cell>
        </row>
        <row r="313">
          <cell r="A313">
            <v>0</v>
          </cell>
          <cell r="B313">
            <v>0</v>
          </cell>
          <cell r="C313">
            <v>1311</v>
          </cell>
          <cell r="E313">
            <v>0</v>
          </cell>
          <cell r="F313">
            <v>0</v>
          </cell>
          <cell r="G313">
            <v>0</v>
          </cell>
          <cell r="H313">
            <v>0</v>
          </cell>
          <cell r="I313">
            <v>0</v>
          </cell>
          <cell r="J313">
            <v>0</v>
          </cell>
          <cell r="L313">
            <v>0</v>
          </cell>
          <cell r="N313">
            <v>0</v>
          </cell>
          <cell r="O313">
            <v>0</v>
          </cell>
          <cell r="P313">
            <v>0</v>
          </cell>
          <cell r="Q313">
            <v>0</v>
          </cell>
          <cell r="R313">
            <v>0</v>
          </cell>
          <cell r="S313">
            <v>0</v>
          </cell>
          <cell r="U313">
            <v>0</v>
          </cell>
          <cell r="V313">
            <v>0</v>
          </cell>
          <cell r="W313">
            <v>0</v>
          </cell>
          <cell r="X313">
            <v>0</v>
          </cell>
          <cell r="Y313">
            <v>0</v>
          </cell>
          <cell r="Z313">
            <v>0</v>
          </cell>
        </row>
        <row r="314">
          <cell r="A314">
            <v>0</v>
          </cell>
          <cell r="B314">
            <v>0</v>
          </cell>
          <cell r="C314">
            <v>1312</v>
          </cell>
          <cell r="E314">
            <v>0</v>
          </cell>
          <cell r="F314">
            <v>0</v>
          </cell>
          <cell r="G314">
            <v>0</v>
          </cell>
          <cell r="H314">
            <v>0</v>
          </cell>
          <cell r="I314">
            <v>0</v>
          </cell>
          <cell r="J314">
            <v>0</v>
          </cell>
          <cell r="L314">
            <v>0</v>
          </cell>
          <cell r="N314">
            <v>0</v>
          </cell>
          <cell r="O314">
            <v>0</v>
          </cell>
          <cell r="P314">
            <v>0</v>
          </cell>
          <cell r="Q314">
            <v>0</v>
          </cell>
          <cell r="R314">
            <v>0</v>
          </cell>
          <cell r="S314">
            <v>0</v>
          </cell>
          <cell r="U314">
            <v>0</v>
          </cell>
          <cell r="V314">
            <v>0</v>
          </cell>
          <cell r="W314">
            <v>0</v>
          </cell>
          <cell r="X314">
            <v>0</v>
          </cell>
          <cell r="Y314">
            <v>0</v>
          </cell>
          <cell r="Z314">
            <v>0</v>
          </cell>
        </row>
        <row r="315">
          <cell r="A315">
            <v>0</v>
          </cell>
          <cell r="B315">
            <v>0</v>
          </cell>
          <cell r="C315">
            <v>1313</v>
          </cell>
          <cell r="E315">
            <v>0</v>
          </cell>
          <cell r="F315">
            <v>0</v>
          </cell>
          <cell r="G315">
            <v>0</v>
          </cell>
          <cell r="H315">
            <v>0</v>
          </cell>
          <cell r="I315">
            <v>0</v>
          </cell>
          <cell r="J315">
            <v>0</v>
          </cell>
          <cell r="L315">
            <v>0</v>
          </cell>
          <cell r="N315">
            <v>0</v>
          </cell>
          <cell r="O315">
            <v>0</v>
          </cell>
          <cell r="P315">
            <v>0</v>
          </cell>
          <cell r="Q315">
            <v>0</v>
          </cell>
          <cell r="R315">
            <v>0</v>
          </cell>
          <cell r="S315">
            <v>0</v>
          </cell>
          <cell r="U315">
            <v>0</v>
          </cell>
          <cell r="V315">
            <v>0</v>
          </cell>
          <cell r="W315">
            <v>0</v>
          </cell>
          <cell r="X315">
            <v>0</v>
          </cell>
          <cell r="Y315">
            <v>0</v>
          </cell>
          <cell r="Z315">
            <v>0</v>
          </cell>
        </row>
        <row r="316">
          <cell r="A316">
            <v>0</v>
          </cell>
          <cell r="B316">
            <v>0</v>
          </cell>
          <cell r="C316">
            <v>1314</v>
          </cell>
          <cell r="E316">
            <v>0</v>
          </cell>
          <cell r="F316">
            <v>0</v>
          </cell>
          <cell r="G316">
            <v>0</v>
          </cell>
          <cell r="H316">
            <v>0</v>
          </cell>
          <cell r="I316">
            <v>0</v>
          </cell>
          <cell r="J316">
            <v>0</v>
          </cell>
          <cell r="L316">
            <v>0</v>
          </cell>
          <cell r="N316">
            <v>0</v>
          </cell>
          <cell r="O316">
            <v>0</v>
          </cell>
          <cell r="P316">
            <v>0</v>
          </cell>
          <cell r="Q316">
            <v>0</v>
          </cell>
          <cell r="R316">
            <v>0</v>
          </cell>
          <cell r="S316">
            <v>0</v>
          </cell>
          <cell r="U316">
            <v>0</v>
          </cell>
          <cell r="V316">
            <v>0</v>
          </cell>
          <cell r="W316">
            <v>0</v>
          </cell>
          <cell r="X316">
            <v>0</v>
          </cell>
          <cell r="Y316">
            <v>0</v>
          </cell>
          <cell r="Z316">
            <v>0</v>
          </cell>
        </row>
        <row r="317">
          <cell r="A317">
            <v>0</v>
          </cell>
          <cell r="B317">
            <v>0</v>
          </cell>
          <cell r="C317">
            <v>1315</v>
          </cell>
          <cell r="E317">
            <v>0</v>
          </cell>
          <cell r="F317">
            <v>0</v>
          </cell>
          <cell r="G317">
            <v>0</v>
          </cell>
          <cell r="H317">
            <v>0</v>
          </cell>
          <cell r="I317">
            <v>0</v>
          </cell>
          <cell r="J317">
            <v>0</v>
          </cell>
          <cell r="L317">
            <v>0</v>
          </cell>
          <cell r="N317">
            <v>0</v>
          </cell>
          <cell r="O317">
            <v>0</v>
          </cell>
          <cell r="P317">
            <v>0</v>
          </cell>
          <cell r="Q317">
            <v>0</v>
          </cell>
          <cell r="R317">
            <v>0</v>
          </cell>
          <cell r="S317">
            <v>0</v>
          </cell>
          <cell r="U317">
            <v>0</v>
          </cell>
          <cell r="V317">
            <v>0</v>
          </cell>
          <cell r="W317">
            <v>0</v>
          </cell>
          <cell r="X317">
            <v>0</v>
          </cell>
          <cell r="Y317">
            <v>0</v>
          </cell>
          <cell r="Z317">
            <v>0</v>
          </cell>
        </row>
        <row r="318">
          <cell r="A318">
            <v>0</v>
          </cell>
          <cell r="B318">
            <v>0</v>
          </cell>
          <cell r="C318">
            <v>1316</v>
          </cell>
          <cell r="E318">
            <v>0</v>
          </cell>
          <cell r="F318">
            <v>0</v>
          </cell>
          <cell r="G318">
            <v>0</v>
          </cell>
          <cell r="H318">
            <v>0</v>
          </cell>
          <cell r="I318">
            <v>0</v>
          </cell>
          <cell r="J318">
            <v>0</v>
          </cell>
          <cell r="L318">
            <v>0</v>
          </cell>
          <cell r="N318">
            <v>0</v>
          </cell>
          <cell r="O318">
            <v>0</v>
          </cell>
          <cell r="P318">
            <v>0</v>
          </cell>
          <cell r="Q318">
            <v>0</v>
          </cell>
          <cell r="R318">
            <v>0</v>
          </cell>
          <cell r="S318">
            <v>0</v>
          </cell>
          <cell r="U318">
            <v>0</v>
          </cell>
          <cell r="V318">
            <v>0</v>
          </cell>
          <cell r="W318">
            <v>0</v>
          </cell>
          <cell r="X318">
            <v>0</v>
          </cell>
          <cell r="Y318">
            <v>0</v>
          </cell>
          <cell r="Z318">
            <v>0</v>
          </cell>
        </row>
        <row r="319">
          <cell r="A319">
            <v>0</v>
          </cell>
          <cell r="B319">
            <v>0</v>
          </cell>
          <cell r="C319">
            <v>1317</v>
          </cell>
          <cell r="E319">
            <v>0</v>
          </cell>
          <cell r="F319">
            <v>0</v>
          </cell>
          <cell r="G319">
            <v>0</v>
          </cell>
          <cell r="H319">
            <v>0</v>
          </cell>
          <cell r="I319">
            <v>0</v>
          </cell>
          <cell r="J319">
            <v>0</v>
          </cell>
          <cell r="L319">
            <v>0</v>
          </cell>
          <cell r="N319">
            <v>0</v>
          </cell>
          <cell r="O319">
            <v>0</v>
          </cell>
          <cell r="P319">
            <v>0</v>
          </cell>
          <cell r="Q319">
            <v>0</v>
          </cell>
          <cell r="R319">
            <v>0</v>
          </cell>
          <cell r="S319">
            <v>0</v>
          </cell>
          <cell r="U319">
            <v>0</v>
          </cell>
          <cell r="V319">
            <v>0</v>
          </cell>
          <cell r="W319">
            <v>0</v>
          </cell>
          <cell r="X319">
            <v>0</v>
          </cell>
          <cell r="Y319">
            <v>0</v>
          </cell>
          <cell r="Z319">
            <v>0</v>
          </cell>
        </row>
        <row r="320">
          <cell r="A320">
            <v>0</v>
          </cell>
          <cell r="B320">
            <v>0</v>
          </cell>
          <cell r="C320">
            <v>1318</v>
          </cell>
          <cell r="E320">
            <v>0</v>
          </cell>
          <cell r="F320">
            <v>0</v>
          </cell>
          <cell r="G320">
            <v>0</v>
          </cell>
          <cell r="H320">
            <v>0</v>
          </cell>
          <cell r="I320">
            <v>0</v>
          </cell>
          <cell r="J320">
            <v>0</v>
          </cell>
          <cell r="L320">
            <v>0</v>
          </cell>
          <cell r="N320">
            <v>0</v>
          </cell>
          <cell r="O320">
            <v>0</v>
          </cell>
          <cell r="P320">
            <v>0</v>
          </cell>
          <cell r="Q320">
            <v>0</v>
          </cell>
          <cell r="R320">
            <v>0</v>
          </cell>
          <cell r="S320">
            <v>0</v>
          </cell>
          <cell r="U320">
            <v>0</v>
          </cell>
          <cell r="V320">
            <v>0</v>
          </cell>
          <cell r="W320">
            <v>0</v>
          </cell>
          <cell r="X320">
            <v>0</v>
          </cell>
          <cell r="Y320">
            <v>0</v>
          </cell>
          <cell r="Z320">
            <v>0</v>
          </cell>
        </row>
        <row r="321">
          <cell r="A321">
            <v>0</v>
          </cell>
          <cell r="B321">
            <v>0</v>
          </cell>
          <cell r="C321">
            <v>1319</v>
          </cell>
          <cell r="E321">
            <v>0</v>
          </cell>
          <cell r="F321">
            <v>0</v>
          </cell>
          <cell r="G321">
            <v>0</v>
          </cell>
          <cell r="H321">
            <v>0</v>
          </cell>
          <cell r="I321">
            <v>0</v>
          </cell>
          <cell r="J321">
            <v>0</v>
          </cell>
          <cell r="L321">
            <v>0</v>
          </cell>
          <cell r="N321">
            <v>0</v>
          </cell>
          <cell r="O321">
            <v>0</v>
          </cell>
          <cell r="P321">
            <v>0</v>
          </cell>
          <cell r="Q321">
            <v>0</v>
          </cell>
          <cell r="R321">
            <v>0</v>
          </cell>
          <cell r="S321">
            <v>0</v>
          </cell>
          <cell r="U321">
            <v>0</v>
          </cell>
          <cell r="V321">
            <v>0</v>
          </cell>
          <cell r="W321">
            <v>0</v>
          </cell>
          <cell r="X321">
            <v>0</v>
          </cell>
          <cell r="Y321">
            <v>0</v>
          </cell>
          <cell r="Z321">
            <v>0</v>
          </cell>
        </row>
        <row r="322">
          <cell r="A322">
            <v>0</v>
          </cell>
          <cell r="B322">
            <v>0</v>
          </cell>
          <cell r="C322">
            <v>1320</v>
          </cell>
          <cell r="E322">
            <v>0</v>
          </cell>
          <cell r="F322">
            <v>0</v>
          </cell>
          <cell r="G322">
            <v>0</v>
          </cell>
          <cell r="H322">
            <v>0</v>
          </cell>
          <cell r="I322">
            <v>0</v>
          </cell>
          <cell r="J322">
            <v>0</v>
          </cell>
          <cell r="L322">
            <v>0</v>
          </cell>
          <cell r="N322">
            <v>0</v>
          </cell>
          <cell r="O322">
            <v>0</v>
          </cell>
          <cell r="P322">
            <v>0</v>
          </cell>
          <cell r="Q322">
            <v>0</v>
          </cell>
          <cell r="R322">
            <v>0</v>
          </cell>
          <cell r="S322">
            <v>0</v>
          </cell>
          <cell r="U322">
            <v>0</v>
          </cell>
          <cell r="V322">
            <v>0</v>
          </cell>
          <cell r="W322">
            <v>0</v>
          </cell>
          <cell r="X322">
            <v>0</v>
          </cell>
          <cell r="Y322">
            <v>0</v>
          </cell>
          <cell r="Z322">
            <v>0</v>
          </cell>
        </row>
        <row r="323">
          <cell r="A323">
            <v>0</v>
          </cell>
          <cell r="B323">
            <v>0</v>
          </cell>
          <cell r="C323">
            <v>1321</v>
          </cell>
          <cell r="E323">
            <v>0</v>
          </cell>
          <cell r="F323">
            <v>0</v>
          </cell>
          <cell r="G323">
            <v>0</v>
          </cell>
          <cell r="H323">
            <v>0</v>
          </cell>
          <cell r="I323">
            <v>0</v>
          </cell>
          <cell r="J323">
            <v>0</v>
          </cell>
          <cell r="L323">
            <v>0</v>
          </cell>
          <cell r="N323">
            <v>0</v>
          </cell>
          <cell r="O323">
            <v>0</v>
          </cell>
          <cell r="P323">
            <v>0</v>
          </cell>
          <cell r="Q323">
            <v>0</v>
          </cell>
          <cell r="R323">
            <v>0</v>
          </cell>
          <cell r="S323">
            <v>0</v>
          </cell>
          <cell r="U323">
            <v>0</v>
          </cell>
          <cell r="V323">
            <v>0</v>
          </cell>
          <cell r="W323">
            <v>0</v>
          </cell>
          <cell r="X323">
            <v>0</v>
          </cell>
          <cell r="Y323">
            <v>0</v>
          </cell>
          <cell r="Z323">
            <v>0</v>
          </cell>
        </row>
        <row r="324">
          <cell r="A324">
            <v>0</v>
          </cell>
          <cell r="B324">
            <v>0</v>
          </cell>
          <cell r="C324">
            <v>1322</v>
          </cell>
          <cell r="E324">
            <v>0</v>
          </cell>
          <cell r="F324">
            <v>0</v>
          </cell>
          <cell r="G324">
            <v>0</v>
          </cell>
          <cell r="H324">
            <v>0</v>
          </cell>
          <cell r="I324">
            <v>0</v>
          </cell>
          <cell r="J324">
            <v>0</v>
          </cell>
          <cell r="L324">
            <v>0</v>
          </cell>
          <cell r="N324">
            <v>0</v>
          </cell>
          <cell r="O324">
            <v>0</v>
          </cell>
          <cell r="P324">
            <v>0</v>
          </cell>
          <cell r="Q324">
            <v>0</v>
          </cell>
          <cell r="R324">
            <v>0</v>
          </cell>
          <cell r="S324">
            <v>0</v>
          </cell>
          <cell r="U324">
            <v>0</v>
          </cell>
          <cell r="V324">
            <v>0</v>
          </cell>
          <cell r="W324">
            <v>0</v>
          </cell>
          <cell r="X324">
            <v>0</v>
          </cell>
          <cell r="Y324">
            <v>0</v>
          </cell>
          <cell r="Z324">
            <v>0</v>
          </cell>
        </row>
        <row r="325">
          <cell r="A325">
            <v>0</v>
          </cell>
          <cell r="B325">
            <v>0</v>
          </cell>
          <cell r="C325">
            <v>1323</v>
          </cell>
          <cell r="E325">
            <v>0</v>
          </cell>
          <cell r="F325">
            <v>0</v>
          </cell>
          <cell r="G325">
            <v>0</v>
          </cell>
          <cell r="H325">
            <v>0</v>
          </cell>
          <cell r="I325">
            <v>0</v>
          </cell>
          <cell r="J325">
            <v>0</v>
          </cell>
          <cell r="L325">
            <v>0</v>
          </cell>
          <cell r="N325">
            <v>0</v>
          </cell>
          <cell r="O325">
            <v>0</v>
          </cell>
          <cell r="P325">
            <v>0</v>
          </cell>
          <cell r="Q325">
            <v>0</v>
          </cell>
          <cell r="R325">
            <v>0</v>
          </cell>
          <cell r="S325">
            <v>0</v>
          </cell>
          <cell r="U325">
            <v>0</v>
          </cell>
          <cell r="V325">
            <v>0</v>
          </cell>
          <cell r="W325">
            <v>0</v>
          </cell>
          <cell r="X325">
            <v>0</v>
          </cell>
          <cell r="Y325">
            <v>0</v>
          </cell>
          <cell r="Z325">
            <v>0</v>
          </cell>
        </row>
        <row r="326">
          <cell r="A326">
            <v>0</v>
          </cell>
          <cell r="B326">
            <v>0</v>
          </cell>
          <cell r="C326">
            <v>1324</v>
          </cell>
          <cell r="E326">
            <v>0</v>
          </cell>
          <cell r="F326">
            <v>0</v>
          </cell>
          <cell r="G326">
            <v>0</v>
          </cell>
          <cell r="H326">
            <v>0</v>
          </cell>
          <cell r="I326">
            <v>0</v>
          </cell>
          <cell r="J326">
            <v>0</v>
          </cell>
          <cell r="L326">
            <v>0</v>
          </cell>
          <cell r="N326">
            <v>0</v>
          </cell>
          <cell r="O326">
            <v>0</v>
          </cell>
          <cell r="P326">
            <v>0</v>
          </cell>
          <cell r="Q326">
            <v>0</v>
          </cell>
          <cell r="R326">
            <v>0</v>
          </cell>
          <cell r="S326">
            <v>0</v>
          </cell>
          <cell r="U326">
            <v>0</v>
          </cell>
          <cell r="V326">
            <v>0</v>
          </cell>
          <cell r="W326">
            <v>0</v>
          </cell>
          <cell r="X326">
            <v>0</v>
          </cell>
          <cell r="Y326">
            <v>0</v>
          </cell>
          <cell r="Z326">
            <v>0</v>
          </cell>
        </row>
        <row r="327">
          <cell r="A327">
            <v>0</v>
          </cell>
          <cell r="B327">
            <v>0</v>
          </cell>
          <cell r="C327">
            <v>1325</v>
          </cell>
          <cell r="E327">
            <v>0</v>
          </cell>
          <cell r="F327">
            <v>0</v>
          </cell>
          <cell r="G327">
            <v>0</v>
          </cell>
          <cell r="H327">
            <v>0</v>
          </cell>
          <cell r="I327">
            <v>0</v>
          </cell>
          <cell r="J327">
            <v>0</v>
          </cell>
          <cell r="L327">
            <v>0</v>
          </cell>
          <cell r="N327">
            <v>0</v>
          </cell>
          <cell r="O327">
            <v>0</v>
          </cell>
          <cell r="P327">
            <v>0</v>
          </cell>
          <cell r="Q327">
            <v>0</v>
          </cell>
          <cell r="R327">
            <v>0</v>
          </cell>
          <cell r="S327">
            <v>0</v>
          </cell>
          <cell r="U327">
            <v>0</v>
          </cell>
          <cell r="V327">
            <v>0</v>
          </cell>
          <cell r="W327">
            <v>0</v>
          </cell>
          <cell r="X327">
            <v>0</v>
          </cell>
          <cell r="Y327">
            <v>0</v>
          </cell>
          <cell r="Z327">
            <v>0</v>
          </cell>
        </row>
        <row r="328">
          <cell r="A328">
            <v>0</v>
          </cell>
          <cell r="B328">
            <v>0</v>
          </cell>
          <cell r="C328">
            <v>1326</v>
          </cell>
          <cell r="E328">
            <v>0</v>
          </cell>
          <cell r="F328">
            <v>0</v>
          </cell>
          <cell r="G328">
            <v>0</v>
          </cell>
          <cell r="H328">
            <v>0</v>
          </cell>
          <cell r="I328">
            <v>0</v>
          </cell>
          <cell r="J328">
            <v>0</v>
          </cell>
          <cell r="L328">
            <v>0</v>
          </cell>
          <cell r="N328">
            <v>0</v>
          </cell>
          <cell r="O328">
            <v>0</v>
          </cell>
          <cell r="P328">
            <v>0</v>
          </cell>
          <cell r="Q328">
            <v>0</v>
          </cell>
          <cell r="R328">
            <v>0</v>
          </cell>
          <cell r="S328">
            <v>0</v>
          </cell>
          <cell r="U328">
            <v>0</v>
          </cell>
          <cell r="V328">
            <v>0</v>
          </cell>
          <cell r="W328">
            <v>0</v>
          </cell>
          <cell r="X328">
            <v>0</v>
          </cell>
          <cell r="Y328">
            <v>0</v>
          </cell>
          <cell r="Z328">
            <v>0</v>
          </cell>
        </row>
        <row r="329">
          <cell r="A329">
            <v>0</v>
          </cell>
          <cell r="B329">
            <v>0</v>
          </cell>
          <cell r="C329">
            <v>1327</v>
          </cell>
          <cell r="E329">
            <v>0</v>
          </cell>
          <cell r="F329">
            <v>0</v>
          </cell>
          <cell r="G329">
            <v>0</v>
          </cell>
          <cell r="H329">
            <v>0</v>
          </cell>
          <cell r="I329">
            <v>0</v>
          </cell>
          <cell r="J329">
            <v>0</v>
          </cell>
          <cell r="L329">
            <v>0</v>
          </cell>
          <cell r="N329">
            <v>0</v>
          </cell>
          <cell r="O329">
            <v>0</v>
          </cell>
          <cell r="P329">
            <v>0</v>
          </cell>
          <cell r="Q329">
            <v>0</v>
          </cell>
          <cell r="R329">
            <v>0</v>
          </cell>
          <cell r="S329">
            <v>0</v>
          </cell>
          <cell r="U329">
            <v>0</v>
          </cell>
          <cell r="V329">
            <v>0</v>
          </cell>
          <cell r="W329">
            <v>0</v>
          </cell>
          <cell r="X329">
            <v>0</v>
          </cell>
          <cell r="Y329">
            <v>0</v>
          </cell>
          <cell r="Z329">
            <v>0</v>
          </cell>
        </row>
        <row r="330">
          <cell r="A330">
            <v>0</v>
          </cell>
          <cell r="B330">
            <v>0</v>
          </cell>
          <cell r="C330">
            <v>1328</v>
          </cell>
          <cell r="E330">
            <v>0</v>
          </cell>
          <cell r="F330">
            <v>0</v>
          </cell>
          <cell r="G330">
            <v>0</v>
          </cell>
          <cell r="H330">
            <v>0</v>
          </cell>
          <cell r="I330">
            <v>0</v>
          </cell>
          <cell r="J330">
            <v>0</v>
          </cell>
          <cell r="L330">
            <v>0</v>
          </cell>
          <cell r="N330">
            <v>0</v>
          </cell>
          <cell r="O330">
            <v>0</v>
          </cell>
          <cell r="P330">
            <v>0</v>
          </cell>
          <cell r="Q330">
            <v>0</v>
          </cell>
          <cell r="R330">
            <v>0</v>
          </cell>
          <cell r="S330">
            <v>0</v>
          </cell>
          <cell r="U330">
            <v>0</v>
          </cell>
          <cell r="V330">
            <v>0</v>
          </cell>
          <cell r="W330">
            <v>0</v>
          </cell>
          <cell r="X330">
            <v>0</v>
          </cell>
          <cell r="Y330">
            <v>0</v>
          </cell>
          <cell r="Z330">
            <v>0</v>
          </cell>
        </row>
        <row r="331">
          <cell r="A331">
            <v>0</v>
          </cell>
          <cell r="B331">
            <v>0</v>
          </cell>
          <cell r="C331">
            <v>1329</v>
          </cell>
          <cell r="E331">
            <v>0</v>
          </cell>
          <cell r="F331">
            <v>0</v>
          </cell>
          <cell r="G331">
            <v>0</v>
          </cell>
          <cell r="H331">
            <v>0</v>
          </cell>
          <cell r="I331">
            <v>0</v>
          </cell>
          <cell r="J331">
            <v>0</v>
          </cell>
          <cell r="L331">
            <v>0</v>
          </cell>
          <cell r="N331">
            <v>0</v>
          </cell>
          <cell r="O331">
            <v>0</v>
          </cell>
          <cell r="P331">
            <v>0</v>
          </cell>
          <cell r="Q331">
            <v>0</v>
          </cell>
          <cell r="R331">
            <v>0</v>
          </cell>
          <cell r="S331">
            <v>0</v>
          </cell>
          <cell r="U331">
            <v>0</v>
          </cell>
          <cell r="V331">
            <v>0</v>
          </cell>
          <cell r="W331">
            <v>0</v>
          </cell>
          <cell r="X331">
            <v>0</v>
          </cell>
          <cell r="Y331">
            <v>0</v>
          </cell>
          <cell r="Z331">
            <v>0</v>
          </cell>
        </row>
        <row r="332">
          <cell r="A332">
            <v>0</v>
          </cell>
          <cell r="B332">
            <v>0</v>
          </cell>
          <cell r="C332">
            <v>1330</v>
          </cell>
          <cell r="E332">
            <v>0</v>
          </cell>
          <cell r="F332">
            <v>0</v>
          </cell>
          <cell r="G332">
            <v>0</v>
          </cell>
          <cell r="H332">
            <v>0</v>
          </cell>
          <cell r="I332">
            <v>0</v>
          </cell>
          <cell r="J332">
            <v>0</v>
          </cell>
          <cell r="L332">
            <v>0</v>
          </cell>
          <cell r="N332">
            <v>0</v>
          </cell>
          <cell r="O332">
            <v>0</v>
          </cell>
          <cell r="P332">
            <v>0</v>
          </cell>
          <cell r="Q332">
            <v>0</v>
          </cell>
          <cell r="R332">
            <v>0</v>
          </cell>
          <cell r="S332">
            <v>0</v>
          </cell>
          <cell r="U332">
            <v>0</v>
          </cell>
          <cell r="V332">
            <v>0</v>
          </cell>
          <cell r="W332">
            <v>0</v>
          </cell>
          <cell r="X332">
            <v>0</v>
          </cell>
          <cell r="Y332">
            <v>0</v>
          </cell>
          <cell r="Z332">
            <v>0</v>
          </cell>
        </row>
        <row r="333">
          <cell r="A333">
            <v>0</v>
          </cell>
          <cell r="B333">
            <v>0</v>
          </cell>
          <cell r="C333">
            <v>1331</v>
          </cell>
          <cell r="E333">
            <v>0</v>
          </cell>
          <cell r="F333">
            <v>0</v>
          </cell>
          <cell r="G333">
            <v>0</v>
          </cell>
          <cell r="H333">
            <v>0</v>
          </cell>
          <cell r="I333">
            <v>0</v>
          </cell>
          <cell r="J333">
            <v>0</v>
          </cell>
          <cell r="L333">
            <v>0</v>
          </cell>
          <cell r="N333">
            <v>0</v>
          </cell>
          <cell r="O333">
            <v>0</v>
          </cell>
          <cell r="P333">
            <v>0</v>
          </cell>
          <cell r="Q333">
            <v>0</v>
          </cell>
          <cell r="R333">
            <v>0</v>
          </cell>
          <cell r="S333">
            <v>0</v>
          </cell>
          <cell r="U333">
            <v>0</v>
          </cell>
          <cell r="V333">
            <v>0</v>
          </cell>
          <cell r="W333">
            <v>0</v>
          </cell>
          <cell r="X333">
            <v>0</v>
          </cell>
          <cell r="Y333">
            <v>0</v>
          </cell>
          <cell r="Z333">
            <v>0</v>
          </cell>
        </row>
        <row r="334">
          <cell r="A334">
            <v>0</v>
          </cell>
          <cell r="B334">
            <v>0</v>
          </cell>
          <cell r="C334">
            <v>1332</v>
          </cell>
          <cell r="E334">
            <v>0</v>
          </cell>
          <cell r="F334">
            <v>0</v>
          </cell>
          <cell r="G334">
            <v>0</v>
          </cell>
          <cell r="H334">
            <v>0</v>
          </cell>
          <cell r="I334">
            <v>0</v>
          </cell>
          <cell r="J334">
            <v>0</v>
          </cell>
          <cell r="L334">
            <v>0</v>
          </cell>
          <cell r="N334">
            <v>0</v>
          </cell>
          <cell r="O334">
            <v>0</v>
          </cell>
          <cell r="P334">
            <v>0</v>
          </cell>
          <cell r="Q334">
            <v>0</v>
          </cell>
          <cell r="R334">
            <v>0</v>
          </cell>
          <cell r="S334">
            <v>0</v>
          </cell>
          <cell r="U334">
            <v>0</v>
          </cell>
          <cell r="V334">
            <v>0</v>
          </cell>
          <cell r="W334">
            <v>0</v>
          </cell>
          <cell r="X334">
            <v>0</v>
          </cell>
          <cell r="Y334">
            <v>0</v>
          </cell>
          <cell r="Z334">
            <v>0</v>
          </cell>
        </row>
        <row r="335">
          <cell r="A335">
            <v>0</v>
          </cell>
          <cell r="B335">
            <v>0</v>
          </cell>
          <cell r="C335">
            <v>1333</v>
          </cell>
          <cell r="E335">
            <v>0</v>
          </cell>
          <cell r="F335">
            <v>0</v>
          </cell>
          <cell r="G335">
            <v>0</v>
          </cell>
          <cell r="H335">
            <v>0</v>
          </cell>
          <cell r="I335">
            <v>0</v>
          </cell>
          <cell r="J335">
            <v>0</v>
          </cell>
          <cell r="L335">
            <v>0</v>
          </cell>
          <cell r="N335">
            <v>0</v>
          </cell>
          <cell r="O335">
            <v>0</v>
          </cell>
          <cell r="P335">
            <v>0</v>
          </cell>
          <cell r="Q335">
            <v>0</v>
          </cell>
          <cell r="R335">
            <v>0</v>
          </cell>
          <cell r="S335">
            <v>0</v>
          </cell>
          <cell r="U335">
            <v>0</v>
          </cell>
          <cell r="V335">
            <v>0</v>
          </cell>
          <cell r="W335">
            <v>0</v>
          </cell>
          <cell r="X335">
            <v>0</v>
          </cell>
          <cell r="Y335">
            <v>0</v>
          </cell>
          <cell r="Z335">
            <v>0</v>
          </cell>
        </row>
        <row r="336">
          <cell r="A336">
            <v>0</v>
          </cell>
          <cell r="B336">
            <v>0</v>
          </cell>
          <cell r="C336">
            <v>1334</v>
          </cell>
          <cell r="E336">
            <v>0</v>
          </cell>
          <cell r="F336">
            <v>0</v>
          </cell>
          <cell r="G336">
            <v>0</v>
          </cell>
          <cell r="H336">
            <v>0</v>
          </cell>
          <cell r="I336">
            <v>0</v>
          </cell>
          <cell r="J336">
            <v>0</v>
          </cell>
          <cell r="L336">
            <v>0</v>
          </cell>
          <cell r="N336">
            <v>0</v>
          </cell>
          <cell r="O336">
            <v>0</v>
          </cell>
          <cell r="P336">
            <v>0</v>
          </cell>
          <cell r="Q336">
            <v>0</v>
          </cell>
          <cell r="R336">
            <v>0</v>
          </cell>
          <cell r="S336">
            <v>0</v>
          </cell>
          <cell r="U336">
            <v>0</v>
          </cell>
          <cell r="V336">
            <v>0</v>
          </cell>
          <cell r="W336">
            <v>0</v>
          </cell>
          <cell r="X336">
            <v>0</v>
          </cell>
          <cell r="Y336">
            <v>0</v>
          </cell>
          <cell r="Z336">
            <v>0</v>
          </cell>
        </row>
        <row r="337">
          <cell r="A337">
            <v>0</v>
          </cell>
          <cell r="B337">
            <v>0</v>
          </cell>
          <cell r="C337">
            <v>1335</v>
          </cell>
          <cell r="E337">
            <v>0</v>
          </cell>
          <cell r="F337">
            <v>0</v>
          </cell>
          <cell r="G337">
            <v>0</v>
          </cell>
          <cell r="H337">
            <v>0</v>
          </cell>
          <cell r="I337">
            <v>0</v>
          </cell>
          <cell r="J337">
            <v>0</v>
          </cell>
          <cell r="L337">
            <v>0</v>
          </cell>
          <cell r="N337">
            <v>0</v>
          </cell>
          <cell r="O337">
            <v>0</v>
          </cell>
          <cell r="P337">
            <v>0</v>
          </cell>
          <cell r="Q337">
            <v>0</v>
          </cell>
          <cell r="R337">
            <v>0</v>
          </cell>
          <cell r="S337">
            <v>0</v>
          </cell>
          <cell r="U337">
            <v>0</v>
          </cell>
          <cell r="V337">
            <v>0</v>
          </cell>
          <cell r="W337">
            <v>0</v>
          </cell>
          <cell r="X337">
            <v>0</v>
          </cell>
          <cell r="Y337">
            <v>0</v>
          </cell>
          <cell r="Z337">
            <v>0</v>
          </cell>
        </row>
        <row r="338">
          <cell r="A338">
            <v>0</v>
          </cell>
          <cell r="B338">
            <v>0</v>
          </cell>
          <cell r="C338">
            <v>1336</v>
          </cell>
          <cell r="E338">
            <v>0</v>
          </cell>
          <cell r="F338">
            <v>0</v>
          </cell>
          <cell r="G338">
            <v>0</v>
          </cell>
          <cell r="H338">
            <v>0</v>
          </cell>
          <cell r="I338">
            <v>0</v>
          </cell>
          <cell r="J338">
            <v>0</v>
          </cell>
          <cell r="L338">
            <v>0</v>
          </cell>
          <cell r="N338">
            <v>0</v>
          </cell>
          <cell r="O338">
            <v>0</v>
          </cell>
          <cell r="P338">
            <v>0</v>
          </cell>
          <cell r="Q338">
            <v>0</v>
          </cell>
          <cell r="R338">
            <v>0</v>
          </cell>
          <cell r="S338">
            <v>0</v>
          </cell>
          <cell r="U338">
            <v>0</v>
          </cell>
          <cell r="V338">
            <v>0</v>
          </cell>
          <cell r="W338">
            <v>0</v>
          </cell>
          <cell r="X338">
            <v>0</v>
          </cell>
          <cell r="Y338">
            <v>0</v>
          </cell>
          <cell r="Z338">
            <v>0</v>
          </cell>
        </row>
        <row r="339">
          <cell r="A339">
            <v>0</v>
          </cell>
          <cell r="B339">
            <v>0</v>
          </cell>
          <cell r="C339">
            <v>1337</v>
          </cell>
          <cell r="E339">
            <v>0</v>
          </cell>
          <cell r="F339">
            <v>0</v>
          </cell>
          <cell r="G339">
            <v>0</v>
          </cell>
          <cell r="H339">
            <v>0</v>
          </cell>
          <cell r="I339">
            <v>0</v>
          </cell>
          <cell r="J339">
            <v>0</v>
          </cell>
          <cell r="L339">
            <v>0</v>
          </cell>
          <cell r="N339">
            <v>0</v>
          </cell>
          <cell r="O339">
            <v>0</v>
          </cell>
          <cell r="P339">
            <v>0</v>
          </cell>
          <cell r="Q339">
            <v>0</v>
          </cell>
          <cell r="R339">
            <v>0</v>
          </cell>
          <cell r="S339">
            <v>0</v>
          </cell>
          <cell r="U339">
            <v>0</v>
          </cell>
          <cell r="V339">
            <v>0</v>
          </cell>
          <cell r="W339">
            <v>0</v>
          </cell>
          <cell r="X339">
            <v>0</v>
          </cell>
          <cell r="Y339">
            <v>0</v>
          </cell>
          <cell r="Z339">
            <v>0</v>
          </cell>
        </row>
        <row r="340">
          <cell r="A340">
            <v>0</v>
          </cell>
          <cell r="B340">
            <v>0</v>
          </cell>
          <cell r="C340">
            <v>1338</v>
          </cell>
          <cell r="E340">
            <v>0</v>
          </cell>
          <cell r="F340">
            <v>0</v>
          </cell>
          <cell r="G340">
            <v>0</v>
          </cell>
          <cell r="H340">
            <v>0</v>
          </cell>
          <cell r="I340">
            <v>0</v>
          </cell>
          <cell r="J340">
            <v>0</v>
          </cell>
          <cell r="L340">
            <v>0</v>
          </cell>
          <cell r="N340">
            <v>0</v>
          </cell>
          <cell r="O340">
            <v>0</v>
          </cell>
          <cell r="P340">
            <v>0</v>
          </cell>
          <cell r="Q340">
            <v>0</v>
          </cell>
          <cell r="R340">
            <v>0</v>
          </cell>
          <cell r="S340">
            <v>0</v>
          </cell>
          <cell r="U340">
            <v>0</v>
          </cell>
          <cell r="V340">
            <v>0</v>
          </cell>
          <cell r="W340">
            <v>0</v>
          </cell>
          <cell r="X340">
            <v>0</v>
          </cell>
          <cell r="Y340">
            <v>0</v>
          </cell>
          <cell r="Z340">
            <v>0</v>
          </cell>
        </row>
        <row r="341">
          <cell r="A341">
            <v>0</v>
          </cell>
          <cell r="B341">
            <v>0</v>
          </cell>
          <cell r="C341">
            <v>1339</v>
          </cell>
          <cell r="E341">
            <v>0</v>
          </cell>
          <cell r="F341">
            <v>0</v>
          </cell>
          <cell r="G341">
            <v>0</v>
          </cell>
          <cell r="H341">
            <v>0</v>
          </cell>
          <cell r="I341">
            <v>0</v>
          </cell>
          <cell r="J341">
            <v>0</v>
          </cell>
          <cell r="L341">
            <v>0</v>
          </cell>
          <cell r="N341">
            <v>0</v>
          </cell>
          <cell r="O341">
            <v>0</v>
          </cell>
          <cell r="P341">
            <v>0</v>
          </cell>
          <cell r="Q341">
            <v>0</v>
          </cell>
          <cell r="R341">
            <v>0</v>
          </cell>
          <cell r="S341">
            <v>0</v>
          </cell>
          <cell r="U341">
            <v>0</v>
          </cell>
          <cell r="V341">
            <v>0</v>
          </cell>
          <cell r="W341">
            <v>0</v>
          </cell>
          <cell r="X341">
            <v>0</v>
          </cell>
          <cell r="Y341">
            <v>0</v>
          </cell>
          <cell r="Z341">
            <v>0</v>
          </cell>
        </row>
        <row r="342">
          <cell r="A342">
            <v>0</v>
          </cell>
          <cell r="B342">
            <v>0</v>
          </cell>
          <cell r="C342">
            <v>1340</v>
          </cell>
          <cell r="E342">
            <v>0</v>
          </cell>
          <cell r="F342">
            <v>0</v>
          </cell>
          <cell r="G342">
            <v>0</v>
          </cell>
          <cell r="H342">
            <v>0</v>
          </cell>
          <cell r="I342">
            <v>0</v>
          </cell>
          <cell r="J342">
            <v>0</v>
          </cell>
          <cell r="L342">
            <v>0</v>
          </cell>
          <cell r="N342">
            <v>0</v>
          </cell>
          <cell r="O342">
            <v>0</v>
          </cell>
          <cell r="P342">
            <v>0</v>
          </cell>
          <cell r="Q342">
            <v>0</v>
          </cell>
          <cell r="R342">
            <v>0</v>
          </cell>
          <cell r="S342">
            <v>0</v>
          </cell>
          <cell r="U342">
            <v>0</v>
          </cell>
          <cell r="V342">
            <v>0</v>
          </cell>
          <cell r="W342">
            <v>0</v>
          </cell>
          <cell r="X342">
            <v>0</v>
          </cell>
          <cell r="Y342">
            <v>0</v>
          </cell>
          <cell r="Z342">
            <v>0</v>
          </cell>
        </row>
        <row r="343">
          <cell r="A343">
            <v>0</v>
          </cell>
          <cell r="B343">
            <v>0</v>
          </cell>
          <cell r="C343">
            <v>1341</v>
          </cell>
          <cell r="E343">
            <v>0</v>
          </cell>
          <cell r="F343">
            <v>0</v>
          </cell>
          <cell r="G343">
            <v>0</v>
          </cell>
          <cell r="H343">
            <v>0</v>
          </cell>
          <cell r="I343">
            <v>0</v>
          </cell>
          <cell r="J343">
            <v>0</v>
          </cell>
          <cell r="L343">
            <v>0</v>
          </cell>
          <cell r="N343">
            <v>0</v>
          </cell>
          <cell r="O343">
            <v>0</v>
          </cell>
          <cell r="P343">
            <v>0</v>
          </cell>
          <cell r="Q343">
            <v>0</v>
          </cell>
          <cell r="R343">
            <v>0</v>
          </cell>
          <cell r="S343">
            <v>0</v>
          </cell>
          <cell r="U343">
            <v>0</v>
          </cell>
          <cell r="V343">
            <v>0</v>
          </cell>
          <cell r="W343">
            <v>0</v>
          </cell>
          <cell r="X343">
            <v>0</v>
          </cell>
          <cell r="Y343">
            <v>0</v>
          </cell>
          <cell r="Z343">
            <v>0</v>
          </cell>
        </row>
        <row r="344">
          <cell r="A344">
            <v>0</v>
          </cell>
          <cell r="B344">
            <v>0</v>
          </cell>
          <cell r="C344">
            <v>1342</v>
          </cell>
          <cell r="E344">
            <v>0</v>
          </cell>
          <cell r="F344">
            <v>0</v>
          </cell>
          <cell r="G344">
            <v>0</v>
          </cell>
          <cell r="H344">
            <v>0</v>
          </cell>
          <cell r="I344">
            <v>0</v>
          </cell>
          <cell r="J344">
            <v>0</v>
          </cell>
          <cell r="L344">
            <v>0</v>
          </cell>
          <cell r="N344">
            <v>0</v>
          </cell>
          <cell r="O344">
            <v>0</v>
          </cell>
          <cell r="P344">
            <v>0</v>
          </cell>
          <cell r="Q344">
            <v>0</v>
          </cell>
          <cell r="R344">
            <v>0</v>
          </cell>
          <cell r="S344">
            <v>0</v>
          </cell>
          <cell r="U344">
            <v>0</v>
          </cell>
          <cell r="V344">
            <v>0</v>
          </cell>
          <cell r="W344">
            <v>0</v>
          </cell>
          <cell r="X344">
            <v>0</v>
          </cell>
          <cell r="Y344">
            <v>0</v>
          </cell>
          <cell r="Z344">
            <v>0</v>
          </cell>
        </row>
        <row r="345">
          <cell r="A345">
            <v>0</v>
          </cell>
          <cell r="B345">
            <v>0</v>
          </cell>
          <cell r="C345">
            <v>1343</v>
          </cell>
          <cell r="E345">
            <v>0</v>
          </cell>
          <cell r="F345">
            <v>0</v>
          </cell>
          <cell r="G345">
            <v>0</v>
          </cell>
          <cell r="H345">
            <v>0</v>
          </cell>
          <cell r="I345">
            <v>0</v>
          </cell>
          <cell r="J345">
            <v>0</v>
          </cell>
          <cell r="L345">
            <v>0</v>
          </cell>
          <cell r="N345">
            <v>0</v>
          </cell>
          <cell r="O345">
            <v>0</v>
          </cell>
          <cell r="P345">
            <v>0</v>
          </cell>
          <cell r="Q345">
            <v>0</v>
          </cell>
          <cell r="R345">
            <v>0</v>
          </cell>
          <cell r="S345">
            <v>0</v>
          </cell>
          <cell r="U345">
            <v>0</v>
          </cell>
          <cell r="V345">
            <v>0</v>
          </cell>
          <cell r="W345">
            <v>0</v>
          </cell>
          <cell r="X345">
            <v>0</v>
          </cell>
          <cell r="Y345">
            <v>0</v>
          </cell>
          <cell r="Z345">
            <v>0</v>
          </cell>
        </row>
        <row r="346">
          <cell r="A346">
            <v>0</v>
          </cell>
          <cell r="B346">
            <v>0</v>
          </cell>
          <cell r="C346">
            <v>1344</v>
          </cell>
          <cell r="E346">
            <v>0</v>
          </cell>
          <cell r="F346">
            <v>0</v>
          </cell>
          <cell r="G346">
            <v>0</v>
          </cell>
          <cell r="H346">
            <v>0</v>
          </cell>
          <cell r="I346">
            <v>0</v>
          </cell>
          <cell r="J346">
            <v>0</v>
          </cell>
          <cell r="L346">
            <v>0</v>
          </cell>
          <cell r="N346">
            <v>0</v>
          </cell>
          <cell r="O346">
            <v>0</v>
          </cell>
          <cell r="P346">
            <v>0</v>
          </cell>
          <cell r="Q346">
            <v>0</v>
          </cell>
          <cell r="R346">
            <v>0</v>
          </cell>
          <cell r="S346">
            <v>0</v>
          </cell>
          <cell r="U346">
            <v>0</v>
          </cell>
          <cell r="V346">
            <v>0</v>
          </cell>
          <cell r="W346">
            <v>0</v>
          </cell>
          <cell r="X346">
            <v>0</v>
          </cell>
          <cell r="Y346">
            <v>0</v>
          </cell>
          <cell r="Z346">
            <v>0</v>
          </cell>
        </row>
        <row r="347">
          <cell r="A347">
            <v>0</v>
          </cell>
          <cell r="B347">
            <v>0</v>
          </cell>
          <cell r="C347">
            <v>1345</v>
          </cell>
          <cell r="E347">
            <v>0</v>
          </cell>
          <cell r="F347">
            <v>0</v>
          </cell>
          <cell r="G347">
            <v>0</v>
          </cell>
          <cell r="H347">
            <v>0</v>
          </cell>
          <cell r="I347">
            <v>0</v>
          </cell>
          <cell r="J347">
            <v>0</v>
          </cell>
          <cell r="L347">
            <v>0</v>
          </cell>
          <cell r="N347">
            <v>0</v>
          </cell>
          <cell r="O347">
            <v>0</v>
          </cell>
          <cell r="P347">
            <v>0</v>
          </cell>
          <cell r="Q347">
            <v>0</v>
          </cell>
          <cell r="R347">
            <v>0</v>
          </cell>
          <cell r="S347">
            <v>0</v>
          </cell>
          <cell r="U347">
            <v>0</v>
          </cell>
          <cell r="V347">
            <v>0</v>
          </cell>
          <cell r="W347">
            <v>0</v>
          </cell>
          <cell r="X347">
            <v>0</v>
          </cell>
          <cell r="Y347">
            <v>0</v>
          </cell>
          <cell r="Z347">
            <v>0</v>
          </cell>
        </row>
        <row r="348">
          <cell r="A348">
            <v>0</v>
          </cell>
          <cell r="B348">
            <v>0</v>
          </cell>
          <cell r="C348">
            <v>1346</v>
          </cell>
          <cell r="E348">
            <v>0</v>
          </cell>
          <cell r="F348">
            <v>0</v>
          </cell>
          <cell r="G348">
            <v>0</v>
          </cell>
          <cell r="H348">
            <v>0</v>
          </cell>
          <cell r="I348">
            <v>0</v>
          </cell>
          <cell r="J348">
            <v>0</v>
          </cell>
          <cell r="L348">
            <v>0</v>
          </cell>
          <cell r="N348">
            <v>0</v>
          </cell>
          <cell r="O348">
            <v>0</v>
          </cell>
          <cell r="P348">
            <v>0</v>
          </cell>
          <cell r="Q348">
            <v>0</v>
          </cell>
          <cell r="R348">
            <v>0</v>
          </cell>
          <cell r="S348">
            <v>0</v>
          </cell>
          <cell r="U348">
            <v>0</v>
          </cell>
          <cell r="V348">
            <v>0</v>
          </cell>
          <cell r="W348">
            <v>0</v>
          </cell>
          <cell r="X348">
            <v>0</v>
          </cell>
          <cell r="Y348">
            <v>0</v>
          </cell>
          <cell r="Z348">
            <v>0</v>
          </cell>
        </row>
        <row r="349">
          <cell r="A349">
            <v>0</v>
          </cell>
          <cell r="B349">
            <v>0</v>
          </cell>
          <cell r="C349">
            <v>1347</v>
          </cell>
          <cell r="E349">
            <v>0</v>
          </cell>
          <cell r="F349">
            <v>0</v>
          </cell>
          <cell r="G349">
            <v>0</v>
          </cell>
          <cell r="H349">
            <v>0</v>
          </cell>
          <cell r="I349">
            <v>0</v>
          </cell>
          <cell r="J349">
            <v>0</v>
          </cell>
          <cell r="L349">
            <v>0</v>
          </cell>
          <cell r="N349">
            <v>0</v>
          </cell>
          <cell r="O349">
            <v>0</v>
          </cell>
          <cell r="P349">
            <v>0</v>
          </cell>
          <cell r="Q349">
            <v>0</v>
          </cell>
          <cell r="R349">
            <v>0</v>
          </cell>
          <cell r="S349">
            <v>0</v>
          </cell>
          <cell r="U349">
            <v>0</v>
          </cell>
          <cell r="V349">
            <v>0</v>
          </cell>
          <cell r="W349">
            <v>0</v>
          </cell>
          <cell r="X349">
            <v>0</v>
          </cell>
          <cell r="Y349">
            <v>0</v>
          </cell>
          <cell r="Z349">
            <v>0</v>
          </cell>
        </row>
        <row r="350">
          <cell r="A350">
            <v>0</v>
          </cell>
          <cell r="B350">
            <v>0</v>
          </cell>
          <cell r="C350">
            <v>1348</v>
          </cell>
          <cell r="E350">
            <v>0</v>
          </cell>
          <cell r="F350">
            <v>0</v>
          </cell>
          <cell r="G350">
            <v>0</v>
          </cell>
          <cell r="H350">
            <v>0</v>
          </cell>
          <cell r="I350">
            <v>0</v>
          </cell>
          <cell r="J350">
            <v>0</v>
          </cell>
          <cell r="L350">
            <v>0</v>
          </cell>
          <cell r="N350">
            <v>0</v>
          </cell>
          <cell r="O350">
            <v>0</v>
          </cell>
          <cell r="P350">
            <v>0</v>
          </cell>
          <cell r="Q350">
            <v>0</v>
          </cell>
          <cell r="R350">
            <v>0</v>
          </cell>
          <cell r="S350">
            <v>0</v>
          </cell>
          <cell r="U350">
            <v>0</v>
          </cell>
          <cell r="V350">
            <v>0</v>
          </cell>
          <cell r="W350">
            <v>0</v>
          </cell>
          <cell r="X350">
            <v>0</v>
          </cell>
          <cell r="Y350">
            <v>0</v>
          </cell>
          <cell r="Z350">
            <v>0</v>
          </cell>
        </row>
        <row r="351">
          <cell r="A351">
            <v>0</v>
          </cell>
          <cell r="B351">
            <v>0</v>
          </cell>
          <cell r="C351">
            <v>1349</v>
          </cell>
          <cell r="E351">
            <v>0</v>
          </cell>
          <cell r="F351">
            <v>0</v>
          </cell>
          <cell r="G351">
            <v>0</v>
          </cell>
          <cell r="H351">
            <v>0</v>
          </cell>
          <cell r="I351">
            <v>0</v>
          </cell>
          <cell r="J351">
            <v>0</v>
          </cell>
          <cell r="L351">
            <v>0</v>
          </cell>
          <cell r="N351">
            <v>0</v>
          </cell>
          <cell r="O351">
            <v>0</v>
          </cell>
          <cell r="P351">
            <v>0</v>
          </cell>
          <cell r="Q351">
            <v>0</v>
          </cell>
          <cell r="R351">
            <v>0</v>
          </cell>
          <cell r="S351">
            <v>0</v>
          </cell>
          <cell r="U351">
            <v>0</v>
          </cell>
          <cell r="V351">
            <v>0</v>
          </cell>
          <cell r="W351">
            <v>0</v>
          </cell>
          <cell r="X351">
            <v>0</v>
          </cell>
          <cell r="Y351">
            <v>0</v>
          </cell>
          <cell r="Z351">
            <v>0</v>
          </cell>
        </row>
        <row r="352">
          <cell r="A352">
            <v>0</v>
          </cell>
          <cell r="B352">
            <v>0</v>
          </cell>
          <cell r="C352">
            <v>1350</v>
          </cell>
          <cell r="E352">
            <v>0</v>
          </cell>
          <cell r="F352">
            <v>0</v>
          </cell>
          <cell r="G352">
            <v>0</v>
          </cell>
          <cell r="H352">
            <v>0</v>
          </cell>
          <cell r="I352">
            <v>0</v>
          </cell>
          <cell r="J352">
            <v>0</v>
          </cell>
          <cell r="L352">
            <v>0</v>
          </cell>
          <cell r="N352">
            <v>0</v>
          </cell>
          <cell r="O352">
            <v>0</v>
          </cell>
          <cell r="P352">
            <v>0</v>
          </cell>
          <cell r="Q352">
            <v>0</v>
          </cell>
          <cell r="R352">
            <v>0</v>
          </cell>
          <cell r="S352">
            <v>0</v>
          </cell>
          <cell r="U352">
            <v>0</v>
          </cell>
          <cell r="V352">
            <v>0</v>
          </cell>
          <cell r="W352">
            <v>0</v>
          </cell>
          <cell r="X352">
            <v>0</v>
          </cell>
          <cell r="Y352">
            <v>0</v>
          </cell>
          <cell r="Z352">
            <v>0</v>
          </cell>
        </row>
        <row r="353">
          <cell r="A353">
            <v>0</v>
          </cell>
          <cell r="B353">
            <v>0</v>
          </cell>
          <cell r="C353">
            <v>1351</v>
          </cell>
          <cell r="E353">
            <v>0</v>
          </cell>
          <cell r="F353">
            <v>0</v>
          </cell>
          <cell r="G353">
            <v>0</v>
          </cell>
          <cell r="H353">
            <v>0</v>
          </cell>
          <cell r="I353">
            <v>0</v>
          </cell>
          <cell r="J353">
            <v>0</v>
          </cell>
          <cell r="L353">
            <v>0</v>
          </cell>
          <cell r="N353">
            <v>0</v>
          </cell>
          <cell r="O353">
            <v>0</v>
          </cell>
          <cell r="P353">
            <v>0</v>
          </cell>
          <cell r="Q353">
            <v>0</v>
          </cell>
          <cell r="R353">
            <v>0</v>
          </cell>
          <cell r="S353">
            <v>0</v>
          </cell>
          <cell r="U353">
            <v>0</v>
          </cell>
          <cell r="V353">
            <v>0</v>
          </cell>
          <cell r="W353">
            <v>0</v>
          </cell>
          <cell r="X353">
            <v>0</v>
          </cell>
          <cell r="Y353">
            <v>0</v>
          </cell>
          <cell r="Z353">
            <v>0</v>
          </cell>
        </row>
        <row r="354">
          <cell r="A354">
            <v>0</v>
          </cell>
          <cell r="B354">
            <v>0</v>
          </cell>
          <cell r="C354">
            <v>1352</v>
          </cell>
          <cell r="E354">
            <v>0</v>
          </cell>
          <cell r="F354">
            <v>0</v>
          </cell>
          <cell r="G354">
            <v>0</v>
          </cell>
          <cell r="H354">
            <v>0</v>
          </cell>
          <cell r="I354">
            <v>0</v>
          </cell>
          <cell r="J354">
            <v>0</v>
          </cell>
          <cell r="L354">
            <v>0</v>
          </cell>
          <cell r="N354">
            <v>0</v>
          </cell>
          <cell r="O354">
            <v>0</v>
          </cell>
          <cell r="P354">
            <v>0</v>
          </cell>
          <cell r="Q354">
            <v>0</v>
          </cell>
          <cell r="R354">
            <v>0</v>
          </cell>
          <cell r="S354">
            <v>0</v>
          </cell>
          <cell r="U354">
            <v>0</v>
          </cell>
          <cell r="V354">
            <v>0</v>
          </cell>
          <cell r="W354">
            <v>0</v>
          </cell>
          <cell r="X354">
            <v>0</v>
          </cell>
          <cell r="Y354">
            <v>0</v>
          </cell>
          <cell r="Z354">
            <v>0</v>
          </cell>
        </row>
        <row r="355">
          <cell r="A355">
            <v>0</v>
          </cell>
          <cell r="B355">
            <v>0</v>
          </cell>
          <cell r="C355">
            <v>1353</v>
          </cell>
          <cell r="E355">
            <v>0</v>
          </cell>
          <cell r="F355">
            <v>0</v>
          </cell>
          <cell r="G355">
            <v>0</v>
          </cell>
          <cell r="H355">
            <v>0</v>
          </cell>
          <cell r="I355">
            <v>0</v>
          </cell>
          <cell r="J355">
            <v>0</v>
          </cell>
          <cell r="L355">
            <v>0</v>
          </cell>
          <cell r="N355">
            <v>0</v>
          </cell>
          <cell r="O355">
            <v>0</v>
          </cell>
          <cell r="P355">
            <v>0</v>
          </cell>
          <cell r="Q355">
            <v>0</v>
          </cell>
          <cell r="R355">
            <v>0</v>
          </cell>
          <cell r="S355">
            <v>0</v>
          </cell>
          <cell r="U355">
            <v>0</v>
          </cell>
          <cell r="V355">
            <v>0</v>
          </cell>
          <cell r="W355">
            <v>0</v>
          </cell>
          <cell r="X355">
            <v>0</v>
          </cell>
          <cell r="Y355">
            <v>0</v>
          </cell>
          <cell r="Z355">
            <v>0</v>
          </cell>
        </row>
        <row r="356">
          <cell r="A356">
            <v>0</v>
          </cell>
          <cell r="B356">
            <v>0</v>
          </cell>
          <cell r="C356">
            <v>1354</v>
          </cell>
          <cell r="E356">
            <v>0</v>
          </cell>
          <cell r="F356">
            <v>0</v>
          </cell>
          <cell r="G356">
            <v>0</v>
          </cell>
          <cell r="H356">
            <v>0</v>
          </cell>
          <cell r="I356">
            <v>0</v>
          </cell>
          <cell r="J356">
            <v>0</v>
          </cell>
          <cell r="L356">
            <v>0</v>
          </cell>
          <cell r="N356">
            <v>0</v>
          </cell>
          <cell r="O356">
            <v>0</v>
          </cell>
          <cell r="P356">
            <v>0</v>
          </cell>
          <cell r="Q356">
            <v>0</v>
          </cell>
          <cell r="R356">
            <v>0</v>
          </cell>
          <cell r="S356">
            <v>0</v>
          </cell>
          <cell r="U356">
            <v>0</v>
          </cell>
          <cell r="V356">
            <v>0</v>
          </cell>
          <cell r="W356">
            <v>0</v>
          </cell>
          <cell r="X356">
            <v>0</v>
          </cell>
          <cell r="Y356">
            <v>0</v>
          </cell>
          <cell r="Z356">
            <v>0</v>
          </cell>
        </row>
        <row r="357">
          <cell r="A357">
            <v>0</v>
          </cell>
          <cell r="B357">
            <v>0</v>
          </cell>
          <cell r="C357">
            <v>1355</v>
          </cell>
          <cell r="E357">
            <v>0</v>
          </cell>
          <cell r="F357">
            <v>0</v>
          </cell>
          <cell r="G357">
            <v>0</v>
          </cell>
          <cell r="H357">
            <v>0</v>
          </cell>
          <cell r="I357">
            <v>0</v>
          </cell>
          <cell r="J357">
            <v>0</v>
          </cell>
          <cell r="L357">
            <v>0</v>
          </cell>
          <cell r="N357">
            <v>0</v>
          </cell>
          <cell r="O357">
            <v>0</v>
          </cell>
          <cell r="P357">
            <v>0</v>
          </cell>
          <cell r="Q357">
            <v>0</v>
          </cell>
          <cell r="R357">
            <v>0</v>
          </cell>
          <cell r="S357">
            <v>0</v>
          </cell>
          <cell r="U357">
            <v>0</v>
          </cell>
          <cell r="V357">
            <v>0</v>
          </cell>
          <cell r="W357">
            <v>0</v>
          </cell>
          <cell r="X357">
            <v>0</v>
          </cell>
          <cell r="Y357">
            <v>0</v>
          </cell>
          <cell r="Z357">
            <v>0</v>
          </cell>
        </row>
        <row r="358">
          <cell r="A358">
            <v>0</v>
          </cell>
          <cell r="B358">
            <v>0</v>
          </cell>
          <cell r="C358">
            <v>1356</v>
          </cell>
          <cell r="E358">
            <v>0</v>
          </cell>
          <cell r="F358">
            <v>0</v>
          </cell>
          <cell r="G358">
            <v>0</v>
          </cell>
          <cell r="H358">
            <v>0</v>
          </cell>
          <cell r="I358">
            <v>0</v>
          </cell>
          <cell r="J358">
            <v>0</v>
          </cell>
          <cell r="L358">
            <v>0</v>
          </cell>
          <cell r="N358">
            <v>0</v>
          </cell>
          <cell r="O358">
            <v>0</v>
          </cell>
          <cell r="P358">
            <v>0</v>
          </cell>
          <cell r="Q358">
            <v>0</v>
          </cell>
          <cell r="R358">
            <v>0</v>
          </cell>
          <cell r="S358">
            <v>0</v>
          </cell>
          <cell r="U358">
            <v>0</v>
          </cell>
          <cell r="V358">
            <v>0</v>
          </cell>
          <cell r="W358">
            <v>0</v>
          </cell>
          <cell r="X358">
            <v>0</v>
          </cell>
          <cell r="Y358">
            <v>0</v>
          </cell>
          <cell r="Z358">
            <v>0</v>
          </cell>
        </row>
        <row r="359">
          <cell r="A359">
            <v>0</v>
          </cell>
          <cell r="B359">
            <v>0</v>
          </cell>
          <cell r="C359">
            <v>1357</v>
          </cell>
          <cell r="E359">
            <v>0</v>
          </cell>
          <cell r="F359">
            <v>0</v>
          </cell>
          <cell r="G359">
            <v>0</v>
          </cell>
          <cell r="H359">
            <v>0</v>
          </cell>
          <cell r="I359">
            <v>0</v>
          </cell>
          <cell r="J359">
            <v>0</v>
          </cell>
          <cell r="L359">
            <v>0</v>
          </cell>
          <cell r="N359">
            <v>0</v>
          </cell>
          <cell r="O359">
            <v>0</v>
          </cell>
          <cell r="P359">
            <v>0</v>
          </cell>
          <cell r="Q359">
            <v>0</v>
          </cell>
          <cell r="R359">
            <v>0</v>
          </cell>
          <cell r="S359">
            <v>0</v>
          </cell>
          <cell r="U359">
            <v>0</v>
          </cell>
          <cell r="V359">
            <v>0</v>
          </cell>
          <cell r="W359">
            <v>0</v>
          </cell>
          <cell r="X359">
            <v>0</v>
          </cell>
          <cell r="Y359">
            <v>0</v>
          </cell>
          <cell r="Z359">
            <v>0</v>
          </cell>
        </row>
        <row r="360">
          <cell r="A360">
            <v>0</v>
          </cell>
          <cell r="B360">
            <v>0</v>
          </cell>
          <cell r="C360">
            <v>1358</v>
          </cell>
          <cell r="E360">
            <v>0</v>
          </cell>
          <cell r="F360">
            <v>0</v>
          </cell>
          <cell r="G360">
            <v>0</v>
          </cell>
          <cell r="H360">
            <v>0</v>
          </cell>
          <cell r="I360">
            <v>0</v>
          </cell>
          <cell r="J360">
            <v>0</v>
          </cell>
          <cell r="L360">
            <v>0</v>
          </cell>
          <cell r="N360">
            <v>0</v>
          </cell>
          <cell r="O360">
            <v>0</v>
          </cell>
          <cell r="P360">
            <v>0</v>
          </cell>
          <cell r="Q360">
            <v>0</v>
          </cell>
          <cell r="R360">
            <v>0</v>
          </cell>
          <cell r="S360">
            <v>0</v>
          </cell>
          <cell r="U360">
            <v>0</v>
          </cell>
          <cell r="V360">
            <v>0</v>
          </cell>
          <cell r="W360">
            <v>0</v>
          </cell>
          <cell r="X360">
            <v>0</v>
          </cell>
          <cell r="Y360">
            <v>0</v>
          </cell>
          <cell r="Z360">
            <v>0</v>
          </cell>
        </row>
        <row r="361">
          <cell r="A361">
            <v>0</v>
          </cell>
          <cell r="B361">
            <v>0</v>
          </cell>
          <cell r="C361">
            <v>1359</v>
          </cell>
          <cell r="E361">
            <v>0</v>
          </cell>
          <cell r="F361">
            <v>0</v>
          </cell>
          <cell r="G361">
            <v>0</v>
          </cell>
          <cell r="H361">
            <v>0</v>
          </cell>
          <cell r="I361">
            <v>0</v>
          </cell>
          <cell r="J361">
            <v>0</v>
          </cell>
          <cell r="L361">
            <v>0</v>
          </cell>
          <cell r="N361">
            <v>0</v>
          </cell>
          <cell r="O361">
            <v>0</v>
          </cell>
          <cell r="P361">
            <v>0</v>
          </cell>
          <cell r="Q361">
            <v>0</v>
          </cell>
          <cell r="R361">
            <v>0</v>
          </cell>
          <cell r="S361">
            <v>0</v>
          </cell>
          <cell r="U361">
            <v>0</v>
          </cell>
          <cell r="V361">
            <v>0</v>
          </cell>
          <cell r="W361">
            <v>0</v>
          </cell>
          <cell r="X361">
            <v>0</v>
          </cell>
          <cell r="Y361">
            <v>0</v>
          </cell>
          <cell r="Z361">
            <v>0</v>
          </cell>
        </row>
        <row r="362">
          <cell r="A362">
            <v>0</v>
          </cell>
          <cell r="B362">
            <v>0</v>
          </cell>
          <cell r="C362">
            <v>1360</v>
          </cell>
          <cell r="E362">
            <v>0</v>
          </cell>
          <cell r="F362">
            <v>0</v>
          </cell>
          <cell r="G362">
            <v>0</v>
          </cell>
          <cell r="H362">
            <v>0</v>
          </cell>
          <cell r="I362">
            <v>0</v>
          </cell>
          <cell r="J362">
            <v>0</v>
          </cell>
          <cell r="L362">
            <v>0</v>
          </cell>
          <cell r="N362">
            <v>0</v>
          </cell>
          <cell r="O362">
            <v>0</v>
          </cell>
          <cell r="P362">
            <v>0</v>
          </cell>
          <cell r="Q362">
            <v>0</v>
          </cell>
          <cell r="R362">
            <v>0</v>
          </cell>
          <cell r="S362">
            <v>0</v>
          </cell>
          <cell r="U362">
            <v>0</v>
          </cell>
          <cell r="V362">
            <v>0</v>
          </cell>
          <cell r="W362">
            <v>0</v>
          </cell>
          <cell r="X362">
            <v>0</v>
          </cell>
          <cell r="Y362">
            <v>0</v>
          </cell>
          <cell r="Z362">
            <v>0</v>
          </cell>
        </row>
        <row r="363">
          <cell r="A363">
            <v>0</v>
          </cell>
          <cell r="B363">
            <v>0</v>
          </cell>
          <cell r="C363">
            <v>1361</v>
          </cell>
          <cell r="E363">
            <v>0</v>
          </cell>
          <cell r="F363">
            <v>0</v>
          </cell>
          <cell r="G363">
            <v>0</v>
          </cell>
          <cell r="H363">
            <v>0</v>
          </cell>
          <cell r="I363">
            <v>0</v>
          </cell>
          <cell r="J363">
            <v>0</v>
          </cell>
          <cell r="L363">
            <v>0</v>
          </cell>
          <cell r="N363">
            <v>0</v>
          </cell>
          <cell r="O363">
            <v>0</v>
          </cell>
          <cell r="P363">
            <v>0</v>
          </cell>
          <cell r="Q363">
            <v>0</v>
          </cell>
          <cell r="R363">
            <v>0</v>
          </cell>
          <cell r="S363">
            <v>0</v>
          </cell>
          <cell r="U363">
            <v>0</v>
          </cell>
          <cell r="V363">
            <v>0</v>
          </cell>
          <cell r="W363">
            <v>0</v>
          </cell>
          <cell r="X363">
            <v>0</v>
          </cell>
          <cell r="Y363">
            <v>0</v>
          </cell>
          <cell r="Z363">
            <v>0</v>
          </cell>
        </row>
        <row r="364">
          <cell r="A364">
            <v>0</v>
          </cell>
          <cell r="B364">
            <v>0</v>
          </cell>
          <cell r="C364">
            <v>1362</v>
          </cell>
          <cell r="E364">
            <v>0</v>
          </cell>
          <cell r="F364">
            <v>0</v>
          </cell>
          <cell r="G364">
            <v>0</v>
          </cell>
          <cell r="H364">
            <v>0</v>
          </cell>
          <cell r="I364">
            <v>0</v>
          </cell>
          <cell r="J364">
            <v>0</v>
          </cell>
          <cell r="L364">
            <v>0</v>
          </cell>
          <cell r="N364">
            <v>0</v>
          </cell>
          <cell r="O364">
            <v>0</v>
          </cell>
          <cell r="P364">
            <v>0</v>
          </cell>
          <cell r="Q364">
            <v>0</v>
          </cell>
          <cell r="R364">
            <v>0</v>
          </cell>
          <cell r="S364">
            <v>0</v>
          </cell>
          <cell r="U364">
            <v>0</v>
          </cell>
          <cell r="V364">
            <v>0</v>
          </cell>
          <cell r="W364">
            <v>0</v>
          </cell>
          <cell r="X364">
            <v>0</v>
          </cell>
          <cell r="Y364">
            <v>0</v>
          </cell>
          <cell r="Z364">
            <v>0</v>
          </cell>
        </row>
        <row r="365">
          <cell r="A365">
            <v>0</v>
          </cell>
          <cell r="B365">
            <v>0</v>
          </cell>
          <cell r="C365">
            <v>1363</v>
          </cell>
          <cell r="E365">
            <v>0</v>
          </cell>
          <cell r="F365">
            <v>0</v>
          </cell>
          <cell r="G365">
            <v>0</v>
          </cell>
          <cell r="H365">
            <v>0</v>
          </cell>
          <cell r="I365">
            <v>0</v>
          </cell>
          <cell r="J365">
            <v>0</v>
          </cell>
          <cell r="L365">
            <v>0</v>
          </cell>
          <cell r="N365">
            <v>0</v>
          </cell>
          <cell r="O365">
            <v>0</v>
          </cell>
          <cell r="P365">
            <v>0</v>
          </cell>
          <cell r="Q365">
            <v>0</v>
          </cell>
          <cell r="R365">
            <v>0</v>
          </cell>
          <cell r="S365">
            <v>0</v>
          </cell>
          <cell r="U365">
            <v>0</v>
          </cell>
          <cell r="V365">
            <v>0</v>
          </cell>
          <cell r="W365">
            <v>0</v>
          </cell>
          <cell r="X365">
            <v>0</v>
          </cell>
          <cell r="Y365">
            <v>0</v>
          </cell>
          <cell r="Z365">
            <v>0</v>
          </cell>
        </row>
        <row r="366">
          <cell r="A366">
            <v>0</v>
          </cell>
          <cell r="B366">
            <v>0</v>
          </cell>
          <cell r="C366">
            <v>1364</v>
          </cell>
          <cell r="E366">
            <v>0</v>
          </cell>
          <cell r="F366">
            <v>0</v>
          </cell>
          <cell r="G366">
            <v>0</v>
          </cell>
          <cell r="H366">
            <v>0</v>
          </cell>
          <cell r="I366">
            <v>0</v>
          </cell>
          <cell r="J366">
            <v>0</v>
          </cell>
          <cell r="L366">
            <v>0</v>
          </cell>
          <cell r="N366">
            <v>0</v>
          </cell>
          <cell r="O366">
            <v>0</v>
          </cell>
          <cell r="P366">
            <v>0</v>
          </cell>
          <cell r="Q366">
            <v>0</v>
          </cell>
          <cell r="R366">
            <v>0</v>
          </cell>
          <cell r="S366">
            <v>0</v>
          </cell>
          <cell r="U366">
            <v>0</v>
          </cell>
          <cell r="V366">
            <v>0</v>
          </cell>
          <cell r="W366">
            <v>0</v>
          </cell>
          <cell r="X366">
            <v>0</v>
          </cell>
          <cell r="Y366">
            <v>0</v>
          </cell>
          <cell r="Z366">
            <v>0</v>
          </cell>
        </row>
        <row r="367">
          <cell r="A367">
            <v>0</v>
          </cell>
          <cell r="B367">
            <v>0</v>
          </cell>
          <cell r="C367">
            <v>1365</v>
          </cell>
          <cell r="E367">
            <v>0</v>
          </cell>
          <cell r="F367">
            <v>0</v>
          </cell>
          <cell r="G367">
            <v>0</v>
          </cell>
          <cell r="H367">
            <v>0</v>
          </cell>
          <cell r="I367">
            <v>0</v>
          </cell>
          <cell r="J367">
            <v>0</v>
          </cell>
          <cell r="L367">
            <v>0</v>
          </cell>
          <cell r="N367">
            <v>0</v>
          </cell>
          <cell r="O367">
            <v>0</v>
          </cell>
          <cell r="P367">
            <v>0</v>
          </cell>
          <cell r="Q367">
            <v>0</v>
          </cell>
          <cell r="R367">
            <v>0</v>
          </cell>
          <cell r="S367">
            <v>0</v>
          </cell>
          <cell r="U367">
            <v>0</v>
          </cell>
          <cell r="V367">
            <v>0</v>
          </cell>
          <cell r="W367">
            <v>0</v>
          </cell>
          <cell r="X367">
            <v>0</v>
          </cell>
          <cell r="Y367">
            <v>0</v>
          </cell>
          <cell r="Z367">
            <v>0</v>
          </cell>
        </row>
        <row r="368">
          <cell r="A368">
            <v>0</v>
          </cell>
          <cell r="B368">
            <v>0</v>
          </cell>
          <cell r="C368">
            <v>1366</v>
          </cell>
          <cell r="E368">
            <v>0</v>
          </cell>
          <cell r="F368">
            <v>0</v>
          </cell>
          <cell r="G368">
            <v>0</v>
          </cell>
          <cell r="H368">
            <v>0</v>
          </cell>
          <cell r="I368">
            <v>0</v>
          </cell>
          <cell r="J368">
            <v>0</v>
          </cell>
          <cell r="L368">
            <v>0</v>
          </cell>
          <cell r="N368">
            <v>0</v>
          </cell>
          <cell r="O368">
            <v>0</v>
          </cell>
          <cell r="P368">
            <v>0</v>
          </cell>
          <cell r="Q368">
            <v>0</v>
          </cell>
          <cell r="R368">
            <v>0</v>
          </cell>
          <cell r="S368">
            <v>0</v>
          </cell>
          <cell r="U368">
            <v>0</v>
          </cell>
          <cell r="V368">
            <v>0</v>
          </cell>
          <cell r="W368">
            <v>0</v>
          </cell>
          <cell r="X368">
            <v>0</v>
          </cell>
          <cell r="Y368">
            <v>0</v>
          </cell>
          <cell r="Z368">
            <v>0</v>
          </cell>
        </row>
        <row r="369">
          <cell r="A369">
            <v>0</v>
          </cell>
          <cell r="B369">
            <v>0</v>
          </cell>
          <cell r="C369">
            <v>1367</v>
          </cell>
          <cell r="E369">
            <v>0</v>
          </cell>
          <cell r="F369">
            <v>0</v>
          </cell>
          <cell r="G369">
            <v>0</v>
          </cell>
          <cell r="H369">
            <v>0</v>
          </cell>
          <cell r="I369">
            <v>0</v>
          </cell>
          <cell r="J369">
            <v>0</v>
          </cell>
          <cell r="L369">
            <v>0</v>
          </cell>
          <cell r="N369">
            <v>0</v>
          </cell>
          <cell r="O369">
            <v>0</v>
          </cell>
          <cell r="P369">
            <v>0</v>
          </cell>
          <cell r="Q369">
            <v>0</v>
          </cell>
          <cell r="R369">
            <v>0</v>
          </cell>
          <cell r="S369">
            <v>0</v>
          </cell>
          <cell r="U369">
            <v>0</v>
          </cell>
          <cell r="V369">
            <v>0</v>
          </cell>
          <cell r="W369">
            <v>0</v>
          </cell>
          <cell r="X369">
            <v>0</v>
          </cell>
          <cell r="Y369">
            <v>0</v>
          </cell>
          <cell r="Z369">
            <v>0</v>
          </cell>
        </row>
        <row r="370">
          <cell r="A370">
            <v>0</v>
          </cell>
          <cell r="B370">
            <v>0</v>
          </cell>
          <cell r="C370">
            <v>1368</v>
          </cell>
          <cell r="E370">
            <v>0</v>
          </cell>
          <cell r="F370">
            <v>0</v>
          </cell>
          <cell r="G370">
            <v>0</v>
          </cell>
          <cell r="H370">
            <v>0</v>
          </cell>
          <cell r="I370">
            <v>0</v>
          </cell>
          <cell r="J370">
            <v>0</v>
          </cell>
          <cell r="L370">
            <v>0</v>
          </cell>
          <cell r="N370">
            <v>0</v>
          </cell>
          <cell r="O370">
            <v>0</v>
          </cell>
          <cell r="P370">
            <v>0</v>
          </cell>
          <cell r="Q370">
            <v>0</v>
          </cell>
          <cell r="R370">
            <v>0</v>
          </cell>
          <cell r="S370">
            <v>0</v>
          </cell>
          <cell r="U370">
            <v>0</v>
          </cell>
          <cell r="V370">
            <v>0</v>
          </cell>
          <cell r="W370">
            <v>0</v>
          </cell>
          <cell r="X370">
            <v>0</v>
          </cell>
          <cell r="Y370">
            <v>0</v>
          </cell>
          <cell r="Z370">
            <v>0</v>
          </cell>
        </row>
        <row r="371">
          <cell r="A371">
            <v>0</v>
          </cell>
          <cell r="B371">
            <v>0</v>
          </cell>
          <cell r="C371">
            <v>1369</v>
          </cell>
          <cell r="E371">
            <v>0</v>
          </cell>
          <cell r="F371">
            <v>0</v>
          </cell>
          <cell r="G371">
            <v>0</v>
          </cell>
          <cell r="H371">
            <v>0</v>
          </cell>
          <cell r="I371">
            <v>0</v>
          </cell>
          <cell r="J371">
            <v>0</v>
          </cell>
          <cell r="L371">
            <v>0</v>
          </cell>
          <cell r="N371">
            <v>0</v>
          </cell>
          <cell r="O371">
            <v>0</v>
          </cell>
          <cell r="P371">
            <v>0</v>
          </cell>
          <cell r="Q371">
            <v>0</v>
          </cell>
          <cell r="R371">
            <v>0</v>
          </cell>
          <cell r="S371">
            <v>0</v>
          </cell>
          <cell r="U371">
            <v>0</v>
          </cell>
          <cell r="V371">
            <v>0</v>
          </cell>
          <cell r="W371">
            <v>0</v>
          </cell>
          <cell r="X371">
            <v>0</v>
          </cell>
          <cell r="Y371">
            <v>0</v>
          </cell>
          <cell r="Z371">
            <v>0</v>
          </cell>
        </row>
        <row r="372">
          <cell r="A372">
            <v>0</v>
          </cell>
          <cell r="B372">
            <v>0</v>
          </cell>
          <cell r="C372">
            <v>1370</v>
          </cell>
          <cell r="E372">
            <v>0</v>
          </cell>
          <cell r="F372">
            <v>0</v>
          </cell>
          <cell r="G372">
            <v>0</v>
          </cell>
          <cell r="H372">
            <v>0</v>
          </cell>
          <cell r="I372">
            <v>0</v>
          </cell>
          <cell r="J372">
            <v>0</v>
          </cell>
          <cell r="L372">
            <v>0</v>
          </cell>
          <cell r="N372">
            <v>0</v>
          </cell>
          <cell r="O372">
            <v>0</v>
          </cell>
          <cell r="P372">
            <v>0</v>
          </cell>
          <cell r="Q372">
            <v>0</v>
          </cell>
          <cell r="R372">
            <v>0</v>
          </cell>
          <cell r="S372">
            <v>0</v>
          </cell>
          <cell r="U372">
            <v>0</v>
          </cell>
          <cell r="V372">
            <v>0</v>
          </cell>
          <cell r="W372">
            <v>0</v>
          </cell>
          <cell r="X372">
            <v>0</v>
          </cell>
          <cell r="Y372">
            <v>0</v>
          </cell>
          <cell r="Z372">
            <v>0</v>
          </cell>
        </row>
        <row r="373">
          <cell r="A373">
            <v>0</v>
          </cell>
          <cell r="B373">
            <v>0</v>
          </cell>
          <cell r="C373">
            <v>1371</v>
          </cell>
          <cell r="E373">
            <v>0</v>
          </cell>
          <cell r="F373">
            <v>0</v>
          </cell>
          <cell r="G373">
            <v>0</v>
          </cell>
          <cell r="H373">
            <v>0</v>
          </cell>
          <cell r="I373">
            <v>0</v>
          </cell>
          <cell r="J373">
            <v>0</v>
          </cell>
          <cell r="L373">
            <v>0</v>
          </cell>
          <cell r="N373">
            <v>0</v>
          </cell>
          <cell r="O373">
            <v>0</v>
          </cell>
          <cell r="P373">
            <v>0</v>
          </cell>
          <cell r="Q373">
            <v>0</v>
          </cell>
          <cell r="R373">
            <v>0</v>
          </cell>
          <cell r="S373">
            <v>0</v>
          </cell>
          <cell r="U373">
            <v>0</v>
          </cell>
          <cell r="V373">
            <v>0</v>
          </cell>
          <cell r="W373">
            <v>0</v>
          </cell>
          <cell r="X373">
            <v>0</v>
          </cell>
          <cell r="Y373">
            <v>0</v>
          </cell>
          <cell r="Z373">
            <v>0</v>
          </cell>
        </row>
        <row r="374">
          <cell r="A374">
            <v>0</v>
          </cell>
          <cell r="B374">
            <v>0</v>
          </cell>
          <cell r="C374">
            <v>1372</v>
          </cell>
          <cell r="E374">
            <v>0</v>
          </cell>
          <cell r="F374">
            <v>0</v>
          </cell>
          <cell r="G374">
            <v>0</v>
          </cell>
          <cell r="H374">
            <v>0</v>
          </cell>
          <cell r="I374">
            <v>0</v>
          </cell>
          <cell r="J374">
            <v>0</v>
          </cell>
          <cell r="L374">
            <v>0</v>
          </cell>
          <cell r="N374">
            <v>0</v>
          </cell>
          <cell r="O374">
            <v>0</v>
          </cell>
          <cell r="P374">
            <v>0</v>
          </cell>
          <cell r="Q374">
            <v>0</v>
          </cell>
          <cell r="R374">
            <v>0</v>
          </cell>
          <cell r="S374">
            <v>0</v>
          </cell>
          <cell r="U374">
            <v>0</v>
          </cell>
          <cell r="V374">
            <v>0</v>
          </cell>
          <cell r="W374">
            <v>0</v>
          </cell>
          <cell r="X374">
            <v>0</v>
          </cell>
          <cell r="Y374">
            <v>0</v>
          </cell>
          <cell r="Z374">
            <v>0</v>
          </cell>
        </row>
        <row r="375">
          <cell r="A375">
            <v>0</v>
          </cell>
          <cell r="B375">
            <v>0</v>
          </cell>
          <cell r="C375">
            <v>1373</v>
          </cell>
          <cell r="E375">
            <v>0</v>
          </cell>
          <cell r="F375">
            <v>0</v>
          </cell>
          <cell r="G375">
            <v>0</v>
          </cell>
          <cell r="H375">
            <v>0</v>
          </cell>
          <cell r="I375">
            <v>0</v>
          </cell>
          <cell r="J375">
            <v>0</v>
          </cell>
          <cell r="L375">
            <v>0</v>
          </cell>
          <cell r="N375">
            <v>0</v>
          </cell>
          <cell r="O375">
            <v>0</v>
          </cell>
          <cell r="P375">
            <v>0</v>
          </cell>
          <cell r="Q375">
            <v>0</v>
          </cell>
          <cell r="R375">
            <v>0</v>
          </cell>
          <cell r="S375">
            <v>0</v>
          </cell>
          <cell r="U375">
            <v>0</v>
          </cell>
          <cell r="V375">
            <v>0</v>
          </cell>
          <cell r="W375">
            <v>0</v>
          </cell>
          <cell r="X375">
            <v>0</v>
          </cell>
          <cell r="Y375">
            <v>0</v>
          </cell>
          <cell r="Z375">
            <v>0</v>
          </cell>
        </row>
        <row r="376">
          <cell r="A376">
            <v>0</v>
          </cell>
          <cell r="B376">
            <v>0</v>
          </cell>
          <cell r="C376">
            <v>1374</v>
          </cell>
          <cell r="E376">
            <v>0</v>
          </cell>
          <cell r="F376">
            <v>0</v>
          </cell>
          <cell r="G376">
            <v>0</v>
          </cell>
          <cell r="H376">
            <v>0</v>
          </cell>
          <cell r="I376">
            <v>0</v>
          </cell>
          <cell r="J376">
            <v>0</v>
          </cell>
          <cell r="L376">
            <v>0</v>
          </cell>
          <cell r="N376">
            <v>0</v>
          </cell>
          <cell r="O376">
            <v>0</v>
          </cell>
          <cell r="P376">
            <v>0</v>
          </cell>
          <cell r="Q376">
            <v>0</v>
          </cell>
          <cell r="R376">
            <v>0</v>
          </cell>
          <cell r="S376">
            <v>0</v>
          </cell>
          <cell r="U376">
            <v>0</v>
          </cell>
          <cell r="V376">
            <v>0</v>
          </cell>
          <cell r="W376">
            <v>0</v>
          </cell>
          <cell r="X376">
            <v>0</v>
          </cell>
          <cell r="Y376">
            <v>0</v>
          </cell>
          <cell r="Z376">
            <v>0</v>
          </cell>
        </row>
        <row r="377">
          <cell r="A377">
            <v>0</v>
          </cell>
          <cell r="B377">
            <v>0</v>
          </cell>
          <cell r="C377">
            <v>1375</v>
          </cell>
          <cell r="E377">
            <v>0</v>
          </cell>
          <cell r="F377">
            <v>0</v>
          </cell>
          <cell r="G377">
            <v>0</v>
          </cell>
          <cell r="H377">
            <v>0</v>
          </cell>
          <cell r="I377">
            <v>0</v>
          </cell>
          <cell r="J377">
            <v>0</v>
          </cell>
          <cell r="L377">
            <v>0</v>
          </cell>
          <cell r="N377">
            <v>0</v>
          </cell>
          <cell r="O377">
            <v>0</v>
          </cell>
          <cell r="P377">
            <v>0</v>
          </cell>
          <cell r="Q377">
            <v>0</v>
          </cell>
          <cell r="R377">
            <v>0</v>
          </cell>
          <cell r="S377">
            <v>0</v>
          </cell>
          <cell r="U377">
            <v>0</v>
          </cell>
          <cell r="V377">
            <v>0</v>
          </cell>
          <cell r="W377">
            <v>0</v>
          </cell>
          <cell r="X377">
            <v>0</v>
          </cell>
          <cell r="Y377">
            <v>0</v>
          </cell>
          <cell r="Z377">
            <v>0</v>
          </cell>
        </row>
        <row r="378">
          <cell r="A378">
            <v>0</v>
          </cell>
          <cell r="B378">
            <v>0</v>
          </cell>
          <cell r="C378">
            <v>1376</v>
          </cell>
          <cell r="E378">
            <v>0</v>
          </cell>
          <cell r="F378">
            <v>0</v>
          </cell>
          <cell r="G378">
            <v>0</v>
          </cell>
          <cell r="H378">
            <v>0</v>
          </cell>
          <cell r="I378">
            <v>0</v>
          </cell>
          <cell r="J378">
            <v>0</v>
          </cell>
          <cell r="L378">
            <v>0</v>
          </cell>
          <cell r="N378">
            <v>0</v>
          </cell>
          <cell r="O378">
            <v>0</v>
          </cell>
          <cell r="P378">
            <v>0</v>
          </cell>
          <cell r="Q378">
            <v>0</v>
          </cell>
          <cell r="R378">
            <v>0</v>
          </cell>
          <cell r="S378">
            <v>0</v>
          </cell>
          <cell r="U378">
            <v>0</v>
          </cell>
          <cell r="V378">
            <v>0</v>
          </cell>
          <cell r="W378">
            <v>0</v>
          </cell>
          <cell r="X378">
            <v>0</v>
          </cell>
          <cell r="Y378">
            <v>0</v>
          </cell>
          <cell r="Z378">
            <v>0</v>
          </cell>
        </row>
        <row r="379">
          <cell r="A379">
            <v>0</v>
          </cell>
          <cell r="B379">
            <v>0</v>
          </cell>
          <cell r="C379">
            <v>1377</v>
          </cell>
          <cell r="E379">
            <v>0</v>
          </cell>
          <cell r="F379">
            <v>0</v>
          </cell>
          <cell r="G379">
            <v>0</v>
          </cell>
          <cell r="H379">
            <v>0</v>
          </cell>
          <cell r="I379">
            <v>0</v>
          </cell>
          <cell r="J379">
            <v>0</v>
          </cell>
          <cell r="L379">
            <v>0</v>
          </cell>
          <cell r="N379">
            <v>0</v>
          </cell>
          <cell r="O379">
            <v>0</v>
          </cell>
          <cell r="P379">
            <v>0</v>
          </cell>
          <cell r="Q379">
            <v>0</v>
          </cell>
          <cell r="R379">
            <v>0</v>
          </cell>
          <cell r="S379">
            <v>0</v>
          </cell>
          <cell r="U379">
            <v>0</v>
          </cell>
          <cell r="V379">
            <v>0</v>
          </cell>
          <cell r="W379">
            <v>0</v>
          </cell>
          <cell r="X379">
            <v>0</v>
          </cell>
          <cell r="Y379">
            <v>0</v>
          </cell>
          <cell r="Z379">
            <v>0</v>
          </cell>
        </row>
        <row r="380">
          <cell r="A380">
            <v>0</v>
          </cell>
          <cell r="B380">
            <v>0</v>
          </cell>
          <cell r="C380">
            <v>1378</v>
          </cell>
          <cell r="E380">
            <v>0</v>
          </cell>
          <cell r="F380">
            <v>0</v>
          </cell>
          <cell r="G380">
            <v>0</v>
          </cell>
          <cell r="H380">
            <v>0</v>
          </cell>
          <cell r="I380">
            <v>0</v>
          </cell>
          <cell r="J380">
            <v>0</v>
          </cell>
          <cell r="L380">
            <v>0</v>
          </cell>
          <cell r="N380">
            <v>0</v>
          </cell>
          <cell r="O380">
            <v>0</v>
          </cell>
          <cell r="P380">
            <v>0</v>
          </cell>
          <cell r="Q380">
            <v>0</v>
          </cell>
          <cell r="R380">
            <v>0</v>
          </cell>
          <cell r="S380">
            <v>0</v>
          </cell>
          <cell r="U380">
            <v>0</v>
          </cell>
          <cell r="V380">
            <v>0</v>
          </cell>
          <cell r="W380">
            <v>0</v>
          </cell>
          <cell r="X380">
            <v>0</v>
          </cell>
          <cell r="Y380">
            <v>0</v>
          </cell>
          <cell r="Z380">
            <v>0</v>
          </cell>
        </row>
        <row r="381">
          <cell r="A381">
            <v>0</v>
          </cell>
          <cell r="B381">
            <v>0</v>
          </cell>
          <cell r="C381">
            <v>1379</v>
          </cell>
          <cell r="E381">
            <v>0</v>
          </cell>
          <cell r="F381">
            <v>0</v>
          </cell>
          <cell r="G381">
            <v>0</v>
          </cell>
          <cell r="H381">
            <v>0</v>
          </cell>
          <cell r="I381">
            <v>0</v>
          </cell>
          <cell r="J381">
            <v>0</v>
          </cell>
          <cell r="L381">
            <v>0</v>
          </cell>
          <cell r="N381">
            <v>0</v>
          </cell>
          <cell r="O381">
            <v>0</v>
          </cell>
          <cell r="P381">
            <v>0</v>
          </cell>
          <cell r="Q381">
            <v>0</v>
          </cell>
          <cell r="R381">
            <v>0</v>
          </cell>
          <cell r="S381">
            <v>0</v>
          </cell>
          <cell r="U381">
            <v>0</v>
          </cell>
          <cell r="V381">
            <v>0</v>
          </cell>
          <cell r="W381">
            <v>0</v>
          </cell>
          <cell r="X381">
            <v>0</v>
          </cell>
          <cell r="Y381">
            <v>0</v>
          </cell>
          <cell r="Z381">
            <v>0</v>
          </cell>
        </row>
        <row r="382">
          <cell r="A382">
            <v>0</v>
          </cell>
          <cell r="B382">
            <v>0</v>
          </cell>
          <cell r="C382">
            <v>1380</v>
          </cell>
          <cell r="E382">
            <v>0</v>
          </cell>
          <cell r="F382">
            <v>0</v>
          </cell>
          <cell r="G382">
            <v>0</v>
          </cell>
          <cell r="H382">
            <v>0</v>
          </cell>
          <cell r="I382">
            <v>0</v>
          </cell>
          <cell r="J382">
            <v>0</v>
          </cell>
          <cell r="L382">
            <v>0</v>
          </cell>
          <cell r="N382">
            <v>0</v>
          </cell>
          <cell r="O382">
            <v>0</v>
          </cell>
          <cell r="P382">
            <v>0</v>
          </cell>
          <cell r="Q382">
            <v>0</v>
          </cell>
          <cell r="R382">
            <v>0</v>
          </cell>
          <cell r="S382">
            <v>0</v>
          </cell>
          <cell r="U382">
            <v>0</v>
          </cell>
          <cell r="V382">
            <v>0</v>
          </cell>
          <cell r="W382">
            <v>0</v>
          </cell>
          <cell r="X382">
            <v>0</v>
          </cell>
          <cell r="Y382">
            <v>0</v>
          </cell>
          <cell r="Z382">
            <v>0</v>
          </cell>
        </row>
        <row r="383">
          <cell r="A383">
            <v>0</v>
          </cell>
          <cell r="B383">
            <v>0</v>
          </cell>
          <cell r="C383">
            <v>1381</v>
          </cell>
          <cell r="E383">
            <v>0</v>
          </cell>
          <cell r="F383">
            <v>0</v>
          </cell>
          <cell r="G383">
            <v>0</v>
          </cell>
          <cell r="H383">
            <v>0</v>
          </cell>
          <cell r="I383">
            <v>0</v>
          </cell>
          <cell r="J383">
            <v>0</v>
          </cell>
          <cell r="L383">
            <v>0</v>
          </cell>
          <cell r="N383">
            <v>0</v>
          </cell>
          <cell r="O383">
            <v>0</v>
          </cell>
          <cell r="P383">
            <v>0</v>
          </cell>
          <cell r="Q383">
            <v>0</v>
          </cell>
          <cell r="R383">
            <v>0</v>
          </cell>
          <cell r="S383">
            <v>0</v>
          </cell>
          <cell r="U383">
            <v>0</v>
          </cell>
          <cell r="V383">
            <v>0</v>
          </cell>
          <cell r="W383">
            <v>0</v>
          </cell>
          <cell r="X383">
            <v>0</v>
          </cell>
          <cell r="Y383">
            <v>0</v>
          </cell>
          <cell r="Z383">
            <v>0</v>
          </cell>
        </row>
        <row r="384">
          <cell r="A384">
            <v>0</v>
          </cell>
          <cell r="B384">
            <v>0</v>
          </cell>
          <cell r="C384">
            <v>1382</v>
          </cell>
          <cell r="E384">
            <v>0</v>
          </cell>
          <cell r="F384">
            <v>0</v>
          </cell>
          <cell r="G384">
            <v>0</v>
          </cell>
          <cell r="H384">
            <v>0</v>
          </cell>
          <cell r="I384">
            <v>0</v>
          </cell>
          <cell r="J384">
            <v>0</v>
          </cell>
          <cell r="L384">
            <v>0</v>
          </cell>
          <cell r="N384">
            <v>0</v>
          </cell>
          <cell r="O384">
            <v>0</v>
          </cell>
          <cell r="P384">
            <v>0</v>
          </cell>
          <cell r="Q384">
            <v>0</v>
          </cell>
          <cell r="R384">
            <v>0</v>
          </cell>
          <cell r="S384">
            <v>0</v>
          </cell>
          <cell r="U384">
            <v>0</v>
          </cell>
          <cell r="V384">
            <v>0</v>
          </cell>
          <cell r="W384">
            <v>0</v>
          </cell>
          <cell r="X384">
            <v>0</v>
          </cell>
          <cell r="Y384">
            <v>0</v>
          </cell>
          <cell r="Z384">
            <v>0</v>
          </cell>
        </row>
        <row r="385">
          <cell r="A385">
            <v>0</v>
          </cell>
          <cell r="B385">
            <v>0</v>
          </cell>
          <cell r="C385">
            <v>1383</v>
          </cell>
          <cell r="E385">
            <v>0</v>
          </cell>
          <cell r="F385">
            <v>0</v>
          </cell>
          <cell r="G385">
            <v>0</v>
          </cell>
          <cell r="H385">
            <v>0</v>
          </cell>
          <cell r="I385">
            <v>0</v>
          </cell>
          <cell r="J385">
            <v>0</v>
          </cell>
          <cell r="L385">
            <v>0</v>
          </cell>
          <cell r="N385">
            <v>0</v>
          </cell>
          <cell r="O385">
            <v>0</v>
          </cell>
          <cell r="P385">
            <v>0</v>
          </cell>
          <cell r="Q385">
            <v>0</v>
          </cell>
          <cell r="R385">
            <v>0</v>
          </cell>
          <cell r="S385">
            <v>0</v>
          </cell>
          <cell r="U385">
            <v>0</v>
          </cell>
          <cell r="V385">
            <v>0</v>
          </cell>
          <cell r="W385">
            <v>0</v>
          </cell>
          <cell r="X385">
            <v>0</v>
          </cell>
          <cell r="Y385">
            <v>0</v>
          </cell>
          <cell r="Z385">
            <v>0</v>
          </cell>
        </row>
        <row r="386">
          <cell r="A386">
            <v>0</v>
          </cell>
          <cell r="B386">
            <v>0</v>
          </cell>
          <cell r="C386">
            <v>1384</v>
          </cell>
          <cell r="E386">
            <v>0</v>
          </cell>
          <cell r="F386">
            <v>0</v>
          </cell>
          <cell r="G386">
            <v>0</v>
          </cell>
          <cell r="H386">
            <v>0</v>
          </cell>
          <cell r="I386">
            <v>0</v>
          </cell>
          <cell r="J386">
            <v>0</v>
          </cell>
          <cell r="L386">
            <v>0</v>
          </cell>
          <cell r="N386">
            <v>0</v>
          </cell>
          <cell r="O386">
            <v>0</v>
          </cell>
          <cell r="P386">
            <v>0</v>
          </cell>
          <cell r="Q386">
            <v>0</v>
          </cell>
          <cell r="R386">
            <v>0</v>
          </cell>
          <cell r="S386">
            <v>0</v>
          </cell>
          <cell r="U386">
            <v>0</v>
          </cell>
          <cell r="V386">
            <v>0</v>
          </cell>
          <cell r="W386">
            <v>0</v>
          </cell>
          <cell r="X386">
            <v>0</v>
          </cell>
          <cell r="Y386">
            <v>0</v>
          </cell>
          <cell r="Z386">
            <v>0</v>
          </cell>
        </row>
        <row r="387">
          <cell r="A387">
            <v>0</v>
          </cell>
          <cell r="B387">
            <v>0</v>
          </cell>
          <cell r="C387">
            <v>1385</v>
          </cell>
          <cell r="E387">
            <v>0</v>
          </cell>
          <cell r="F387">
            <v>0</v>
          </cell>
          <cell r="G387">
            <v>0</v>
          </cell>
          <cell r="H387">
            <v>0</v>
          </cell>
          <cell r="I387">
            <v>0</v>
          </cell>
          <cell r="J387">
            <v>0</v>
          </cell>
          <cell r="L387">
            <v>0</v>
          </cell>
          <cell r="N387">
            <v>0</v>
          </cell>
          <cell r="O387">
            <v>0</v>
          </cell>
          <cell r="P387">
            <v>0</v>
          </cell>
          <cell r="Q387">
            <v>0</v>
          </cell>
          <cell r="R387">
            <v>0</v>
          </cell>
          <cell r="S387">
            <v>0</v>
          </cell>
          <cell r="U387">
            <v>0</v>
          </cell>
          <cell r="V387">
            <v>0</v>
          </cell>
          <cell r="W387">
            <v>0</v>
          </cell>
          <cell r="X387">
            <v>0</v>
          </cell>
          <cell r="Y387">
            <v>0</v>
          </cell>
          <cell r="Z387">
            <v>0</v>
          </cell>
        </row>
        <row r="388">
          <cell r="A388">
            <v>0</v>
          </cell>
          <cell r="B388">
            <v>0</v>
          </cell>
          <cell r="C388">
            <v>1386</v>
          </cell>
          <cell r="E388">
            <v>0</v>
          </cell>
          <cell r="F388">
            <v>0</v>
          </cell>
          <cell r="G388">
            <v>0</v>
          </cell>
          <cell r="H388">
            <v>0</v>
          </cell>
          <cell r="I388">
            <v>0</v>
          </cell>
          <cell r="J388">
            <v>0</v>
          </cell>
          <cell r="L388">
            <v>0</v>
          </cell>
          <cell r="N388">
            <v>0</v>
          </cell>
          <cell r="O388">
            <v>0</v>
          </cell>
          <cell r="P388">
            <v>0</v>
          </cell>
          <cell r="Q388">
            <v>0</v>
          </cell>
          <cell r="R388">
            <v>0</v>
          </cell>
          <cell r="S388">
            <v>0</v>
          </cell>
          <cell r="U388">
            <v>0</v>
          </cell>
          <cell r="V388">
            <v>0</v>
          </cell>
          <cell r="W388">
            <v>0</v>
          </cell>
          <cell r="X388">
            <v>0</v>
          </cell>
          <cell r="Y388">
            <v>0</v>
          </cell>
          <cell r="Z388">
            <v>0</v>
          </cell>
        </row>
        <row r="389">
          <cell r="A389">
            <v>0</v>
          </cell>
          <cell r="B389">
            <v>0</v>
          </cell>
          <cell r="C389">
            <v>1387</v>
          </cell>
          <cell r="E389">
            <v>0</v>
          </cell>
          <cell r="F389">
            <v>0</v>
          </cell>
          <cell r="G389">
            <v>0</v>
          </cell>
          <cell r="H389">
            <v>0</v>
          </cell>
          <cell r="I389">
            <v>0</v>
          </cell>
          <cell r="J389">
            <v>0</v>
          </cell>
          <cell r="L389">
            <v>0</v>
          </cell>
          <cell r="N389">
            <v>0</v>
          </cell>
          <cell r="O389">
            <v>0</v>
          </cell>
          <cell r="P389">
            <v>0</v>
          </cell>
          <cell r="Q389">
            <v>0</v>
          </cell>
          <cell r="R389">
            <v>0</v>
          </cell>
          <cell r="S389">
            <v>0</v>
          </cell>
          <cell r="U389">
            <v>0</v>
          </cell>
          <cell r="V389">
            <v>0</v>
          </cell>
          <cell r="W389">
            <v>0</v>
          </cell>
          <cell r="X389">
            <v>0</v>
          </cell>
          <cell r="Y389">
            <v>0</v>
          </cell>
          <cell r="Z389">
            <v>0</v>
          </cell>
        </row>
        <row r="390">
          <cell r="A390">
            <v>0</v>
          </cell>
          <cell r="B390">
            <v>0</v>
          </cell>
          <cell r="C390">
            <v>1388</v>
          </cell>
          <cell r="E390">
            <v>0</v>
          </cell>
          <cell r="F390">
            <v>0</v>
          </cell>
          <cell r="G390">
            <v>0</v>
          </cell>
          <cell r="H390">
            <v>0</v>
          </cell>
          <cell r="I390">
            <v>0</v>
          </cell>
          <cell r="J390">
            <v>0</v>
          </cell>
          <cell r="L390">
            <v>0</v>
          </cell>
          <cell r="N390">
            <v>0</v>
          </cell>
          <cell r="O390">
            <v>0</v>
          </cell>
          <cell r="P390">
            <v>0</v>
          </cell>
          <cell r="Q390">
            <v>0</v>
          </cell>
          <cell r="R390">
            <v>0</v>
          </cell>
          <cell r="S390">
            <v>0</v>
          </cell>
          <cell r="U390">
            <v>0</v>
          </cell>
          <cell r="V390">
            <v>0</v>
          </cell>
          <cell r="W390">
            <v>0</v>
          </cell>
          <cell r="X390">
            <v>0</v>
          </cell>
          <cell r="Y390">
            <v>0</v>
          </cell>
          <cell r="Z390">
            <v>0</v>
          </cell>
        </row>
        <row r="391">
          <cell r="A391">
            <v>0</v>
          </cell>
          <cell r="B391">
            <v>0</v>
          </cell>
          <cell r="C391">
            <v>1389</v>
          </cell>
          <cell r="E391">
            <v>0</v>
          </cell>
          <cell r="F391">
            <v>0</v>
          </cell>
          <cell r="G391">
            <v>0</v>
          </cell>
          <cell r="H391">
            <v>0</v>
          </cell>
          <cell r="I391">
            <v>0</v>
          </cell>
          <cell r="J391">
            <v>0</v>
          </cell>
          <cell r="L391">
            <v>0</v>
          </cell>
          <cell r="N391">
            <v>0</v>
          </cell>
          <cell r="O391">
            <v>0</v>
          </cell>
          <cell r="P391">
            <v>0</v>
          </cell>
          <cell r="Q391">
            <v>0</v>
          </cell>
          <cell r="R391">
            <v>0</v>
          </cell>
          <cell r="S391">
            <v>0</v>
          </cell>
          <cell r="U391">
            <v>0</v>
          </cell>
          <cell r="V391">
            <v>0</v>
          </cell>
          <cell r="W391">
            <v>0</v>
          </cell>
          <cell r="X391">
            <v>0</v>
          </cell>
          <cell r="Y391">
            <v>0</v>
          </cell>
          <cell r="Z391">
            <v>0</v>
          </cell>
        </row>
        <row r="392">
          <cell r="A392">
            <v>0</v>
          </cell>
          <cell r="B392">
            <v>0</v>
          </cell>
          <cell r="C392">
            <v>1390</v>
          </cell>
          <cell r="E392">
            <v>0</v>
          </cell>
          <cell r="F392">
            <v>0</v>
          </cell>
          <cell r="G392">
            <v>0</v>
          </cell>
          <cell r="H392">
            <v>0</v>
          </cell>
          <cell r="I392">
            <v>0</v>
          </cell>
          <cell r="J392">
            <v>0</v>
          </cell>
          <cell r="L392">
            <v>0</v>
          </cell>
          <cell r="N392">
            <v>0</v>
          </cell>
          <cell r="O392">
            <v>0</v>
          </cell>
          <cell r="P392">
            <v>0</v>
          </cell>
          <cell r="Q392">
            <v>0</v>
          </cell>
          <cell r="R392">
            <v>0</v>
          </cell>
          <cell r="S392">
            <v>0</v>
          </cell>
          <cell r="U392">
            <v>0</v>
          </cell>
          <cell r="V392">
            <v>0</v>
          </cell>
          <cell r="W392">
            <v>0</v>
          </cell>
          <cell r="X392">
            <v>0</v>
          </cell>
          <cell r="Y392">
            <v>0</v>
          </cell>
          <cell r="Z392">
            <v>0</v>
          </cell>
        </row>
        <row r="393">
          <cell r="A393">
            <v>0</v>
          </cell>
          <cell r="B393">
            <v>0</v>
          </cell>
          <cell r="C393">
            <v>1391</v>
          </cell>
          <cell r="E393">
            <v>0</v>
          </cell>
          <cell r="F393">
            <v>0</v>
          </cell>
          <cell r="G393">
            <v>0</v>
          </cell>
          <cell r="H393">
            <v>0</v>
          </cell>
          <cell r="I393">
            <v>0</v>
          </cell>
          <cell r="J393">
            <v>0</v>
          </cell>
          <cell r="L393">
            <v>0</v>
          </cell>
          <cell r="N393">
            <v>0</v>
          </cell>
          <cell r="O393">
            <v>0</v>
          </cell>
          <cell r="P393">
            <v>0</v>
          </cell>
          <cell r="Q393">
            <v>0</v>
          </cell>
          <cell r="R393">
            <v>0</v>
          </cell>
          <cell r="S393">
            <v>0</v>
          </cell>
          <cell r="U393">
            <v>0</v>
          </cell>
          <cell r="V393">
            <v>0</v>
          </cell>
          <cell r="W393">
            <v>0</v>
          </cell>
          <cell r="X393">
            <v>0</v>
          </cell>
          <cell r="Y393">
            <v>0</v>
          </cell>
          <cell r="Z393">
            <v>0</v>
          </cell>
        </row>
        <row r="394">
          <cell r="A394">
            <v>0</v>
          </cell>
          <cell r="B394">
            <v>0</v>
          </cell>
          <cell r="C394">
            <v>1392</v>
          </cell>
          <cell r="E394">
            <v>0</v>
          </cell>
          <cell r="F394">
            <v>0</v>
          </cell>
          <cell r="G394">
            <v>0</v>
          </cell>
          <cell r="H394">
            <v>0</v>
          </cell>
          <cell r="I394">
            <v>0</v>
          </cell>
          <cell r="J394">
            <v>0</v>
          </cell>
          <cell r="L394">
            <v>0</v>
          </cell>
          <cell r="N394">
            <v>0</v>
          </cell>
          <cell r="O394">
            <v>0</v>
          </cell>
          <cell r="P394">
            <v>0</v>
          </cell>
          <cell r="Q394">
            <v>0</v>
          </cell>
          <cell r="R394">
            <v>0</v>
          </cell>
          <cell r="S394">
            <v>0</v>
          </cell>
          <cell r="U394">
            <v>0</v>
          </cell>
          <cell r="V394">
            <v>0</v>
          </cell>
          <cell r="W394">
            <v>0</v>
          </cell>
          <cell r="X394">
            <v>0</v>
          </cell>
          <cell r="Y394">
            <v>0</v>
          </cell>
          <cell r="Z394">
            <v>0</v>
          </cell>
        </row>
        <row r="395">
          <cell r="A395">
            <v>0</v>
          </cell>
          <cell r="B395">
            <v>0</v>
          </cell>
          <cell r="C395">
            <v>1393</v>
          </cell>
          <cell r="E395">
            <v>0</v>
          </cell>
          <cell r="F395">
            <v>0</v>
          </cell>
          <cell r="G395">
            <v>0</v>
          </cell>
          <cell r="H395">
            <v>0</v>
          </cell>
          <cell r="I395">
            <v>0</v>
          </cell>
          <cell r="J395">
            <v>0</v>
          </cell>
          <cell r="L395">
            <v>0</v>
          </cell>
          <cell r="N395">
            <v>0</v>
          </cell>
          <cell r="O395">
            <v>0</v>
          </cell>
          <cell r="P395">
            <v>0</v>
          </cell>
          <cell r="Q395">
            <v>0</v>
          </cell>
          <cell r="R395">
            <v>0</v>
          </cell>
          <cell r="S395">
            <v>0</v>
          </cell>
          <cell r="U395">
            <v>0</v>
          </cell>
          <cell r="V395">
            <v>0</v>
          </cell>
          <cell r="W395">
            <v>0</v>
          </cell>
          <cell r="X395">
            <v>0</v>
          </cell>
          <cell r="Y395">
            <v>0</v>
          </cell>
          <cell r="Z395">
            <v>0</v>
          </cell>
        </row>
        <row r="396">
          <cell r="A396">
            <v>0</v>
          </cell>
          <cell r="B396">
            <v>0</v>
          </cell>
          <cell r="C396">
            <v>1394</v>
          </cell>
          <cell r="E396">
            <v>0</v>
          </cell>
          <cell r="F396">
            <v>0</v>
          </cell>
          <cell r="G396">
            <v>0</v>
          </cell>
          <cell r="H396">
            <v>0</v>
          </cell>
          <cell r="I396">
            <v>0</v>
          </cell>
          <cell r="J396">
            <v>0</v>
          </cell>
          <cell r="L396">
            <v>0</v>
          </cell>
          <cell r="N396">
            <v>0</v>
          </cell>
          <cell r="O396">
            <v>0</v>
          </cell>
          <cell r="P396">
            <v>0</v>
          </cell>
          <cell r="Q396">
            <v>0</v>
          </cell>
          <cell r="R396">
            <v>0</v>
          </cell>
          <cell r="S396">
            <v>0</v>
          </cell>
          <cell r="U396">
            <v>0</v>
          </cell>
          <cell r="V396">
            <v>0</v>
          </cell>
          <cell r="W396">
            <v>0</v>
          </cell>
          <cell r="X396">
            <v>0</v>
          </cell>
          <cell r="Y396">
            <v>0</v>
          </cell>
          <cell r="Z396">
            <v>0</v>
          </cell>
        </row>
        <row r="397">
          <cell r="A397">
            <v>0</v>
          </cell>
          <cell r="B397">
            <v>0</v>
          </cell>
          <cell r="C397">
            <v>1395</v>
          </cell>
          <cell r="E397">
            <v>0</v>
          </cell>
          <cell r="F397">
            <v>0</v>
          </cell>
          <cell r="G397">
            <v>0</v>
          </cell>
          <cell r="H397">
            <v>0</v>
          </cell>
          <cell r="I397">
            <v>0</v>
          </cell>
          <cell r="J397">
            <v>0</v>
          </cell>
          <cell r="L397">
            <v>0</v>
          </cell>
          <cell r="N397">
            <v>0</v>
          </cell>
          <cell r="O397">
            <v>0</v>
          </cell>
          <cell r="P397">
            <v>0</v>
          </cell>
          <cell r="Q397">
            <v>0</v>
          </cell>
          <cell r="R397">
            <v>0</v>
          </cell>
          <cell r="S397">
            <v>0</v>
          </cell>
          <cell r="U397">
            <v>0</v>
          </cell>
          <cell r="V397">
            <v>0</v>
          </cell>
          <cell r="W397">
            <v>0</v>
          </cell>
          <cell r="X397">
            <v>0</v>
          </cell>
          <cell r="Y397">
            <v>0</v>
          </cell>
          <cell r="Z397">
            <v>0</v>
          </cell>
        </row>
        <row r="398">
          <cell r="A398">
            <v>0</v>
          </cell>
          <cell r="B398">
            <v>0</v>
          </cell>
          <cell r="C398">
            <v>1396</v>
          </cell>
          <cell r="E398">
            <v>0</v>
          </cell>
          <cell r="F398">
            <v>0</v>
          </cell>
          <cell r="G398">
            <v>0</v>
          </cell>
          <cell r="H398">
            <v>0</v>
          </cell>
          <cell r="I398">
            <v>0</v>
          </cell>
          <cell r="J398">
            <v>0</v>
          </cell>
          <cell r="L398">
            <v>0</v>
          </cell>
          <cell r="N398">
            <v>0</v>
          </cell>
          <cell r="O398">
            <v>0</v>
          </cell>
          <cell r="P398">
            <v>0</v>
          </cell>
          <cell r="Q398">
            <v>0</v>
          </cell>
          <cell r="R398">
            <v>0</v>
          </cell>
          <cell r="S398">
            <v>0</v>
          </cell>
          <cell r="U398">
            <v>0</v>
          </cell>
          <cell r="V398">
            <v>0</v>
          </cell>
          <cell r="W398">
            <v>0</v>
          </cell>
          <cell r="X398">
            <v>0</v>
          </cell>
          <cell r="Y398">
            <v>0</v>
          </cell>
          <cell r="Z398">
            <v>0</v>
          </cell>
        </row>
        <row r="399">
          <cell r="A399">
            <v>0</v>
          </cell>
          <cell r="B399">
            <v>0</v>
          </cell>
          <cell r="C399">
            <v>1397</v>
          </cell>
          <cell r="E399">
            <v>0</v>
          </cell>
          <cell r="F399">
            <v>0</v>
          </cell>
          <cell r="G399">
            <v>0</v>
          </cell>
          <cell r="H399">
            <v>0</v>
          </cell>
          <cell r="I399">
            <v>0</v>
          </cell>
          <cell r="J399">
            <v>0</v>
          </cell>
          <cell r="L399">
            <v>0</v>
          </cell>
          <cell r="N399">
            <v>0</v>
          </cell>
          <cell r="O399">
            <v>0</v>
          </cell>
          <cell r="P399">
            <v>0</v>
          </cell>
          <cell r="Q399">
            <v>0</v>
          </cell>
          <cell r="R399">
            <v>0</v>
          </cell>
          <cell r="S399">
            <v>0</v>
          </cell>
          <cell r="U399">
            <v>0</v>
          </cell>
          <cell r="V399">
            <v>0</v>
          </cell>
          <cell r="W399">
            <v>0</v>
          </cell>
          <cell r="X399">
            <v>0</v>
          </cell>
          <cell r="Y399">
            <v>0</v>
          </cell>
          <cell r="Z399">
            <v>0</v>
          </cell>
        </row>
        <row r="400">
          <cell r="A400">
            <v>0</v>
          </cell>
          <cell r="B400">
            <v>0</v>
          </cell>
          <cell r="C400">
            <v>1398</v>
          </cell>
          <cell r="E400">
            <v>0</v>
          </cell>
          <cell r="F400">
            <v>0</v>
          </cell>
          <cell r="G400">
            <v>0</v>
          </cell>
          <cell r="H400">
            <v>0</v>
          </cell>
          <cell r="I400">
            <v>0</v>
          </cell>
          <cell r="J400">
            <v>0</v>
          </cell>
          <cell r="L400">
            <v>0</v>
          </cell>
          <cell r="N400">
            <v>0</v>
          </cell>
          <cell r="O400">
            <v>0</v>
          </cell>
          <cell r="P400">
            <v>0</v>
          </cell>
          <cell r="Q400">
            <v>0</v>
          </cell>
          <cell r="R400">
            <v>0</v>
          </cell>
          <cell r="S400">
            <v>0</v>
          </cell>
          <cell r="U400">
            <v>0</v>
          </cell>
          <cell r="V400">
            <v>0</v>
          </cell>
          <cell r="W400">
            <v>0</v>
          </cell>
          <cell r="X400">
            <v>0</v>
          </cell>
          <cell r="Y400">
            <v>0</v>
          </cell>
          <cell r="Z400">
            <v>0</v>
          </cell>
        </row>
        <row r="401">
          <cell r="A401">
            <v>0</v>
          </cell>
          <cell r="B401">
            <v>0</v>
          </cell>
          <cell r="C401">
            <v>1399</v>
          </cell>
          <cell r="E401">
            <v>0</v>
          </cell>
          <cell r="F401">
            <v>0</v>
          </cell>
          <cell r="G401">
            <v>0</v>
          </cell>
          <cell r="H401">
            <v>0</v>
          </cell>
          <cell r="I401">
            <v>0</v>
          </cell>
          <cell r="J401">
            <v>0</v>
          </cell>
          <cell r="L401">
            <v>0</v>
          </cell>
          <cell r="N401">
            <v>0</v>
          </cell>
          <cell r="O401">
            <v>0</v>
          </cell>
          <cell r="P401">
            <v>0</v>
          </cell>
          <cell r="Q401">
            <v>0</v>
          </cell>
          <cell r="R401">
            <v>0</v>
          </cell>
          <cell r="S401">
            <v>0</v>
          </cell>
          <cell r="U401">
            <v>0</v>
          </cell>
          <cell r="V401">
            <v>0</v>
          </cell>
          <cell r="W401">
            <v>0</v>
          </cell>
          <cell r="X401">
            <v>0</v>
          </cell>
          <cell r="Y401">
            <v>0</v>
          </cell>
          <cell r="Z401">
            <v>0</v>
          </cell>
        </row>
        <row r="402">
          <cell r="A402">
            <v>0</v>
          </cell>
          <cell r="B402">
            <v>0</v>
          </cell>
          <cell r="C402">
            <v>1400</v>
          </cell>
          <cell r="E402">
            <v>0</v>
          </cell>
          <cell r="F402">
            <v>0</v>
          </cell>
          <cell r="G402">
            <v>0</v>
          </cell>
          <cell r="H402">
            <v>0</v>
          </cell>
          <cell r="I402">
            <v>0</v>
          </cell>
          <cell r="J402">
            <v>0</v>
          </cell>
          <cell r="L402">
            <v>0</v>
          </cell>
          <cell r="N402">
            <v>0</v>
          </cell>
          <cell r="O402">
            <v>0</v>
          </cell>
          <cell r="P402">
            <v>0</v>
          </cell>
          <cell r="Q402">
            <v>0</v>
          </cell>
          <cell r="R402">
            <v>0</v>
          </cell>
          <cell r="S402">
            <v>0</v>
          </cell>
          <cell r="U402">
            <v>0</v>
          </cell>
          <cell r="V402">
            <v>0</v>
          </cell>
          <cell r="W402">
            <v>0</v>
          </cell>
          <cell r="X402">
            <v>0</v>
          </cell>
          <cell r="Y402">
            <v>0</v>
          </cell>
          <cell r="Z402">
            <v>0</v>
          </cell>
        </row>
        <row r="403">
          <cell r="A403">
            <v>0</v>
          </cell>
          <cell r="B403">
            <v>0</v>
          </cell>
          <cell r="C403">
            <v>1401</v>
          </cell>
          <cell r="E403">
            <v>0</v>
          </cell>
          <cell r="F403">
            <v>0</v>
          </cell>
          <cell r="G403">
            <v>0</v>
          </cell>
          <cell r="H403">
            <v>0</v>
          </cell>
          <cell r="I403">
            <v>0</v>
          </cell>
          <cell r="J403">
            <v>0</v>
          </cell>
          <cell r="L403">
            <v>0</v>
          </cell>
          <cell r="N403">
            <v>0</v>
          </cell>
          <cell r="O403">
            <v>0</v>
          </cell>
          <cell r="P403">
            <v>0</v>
          </cell>
          <cell r="Q403">
            <v>0</v>
          </cell>
          <cell r="R403">
            <v>0</v>
          </cell>
          <cell r="S403">
            <v>0</v>
          </cell>
          <cell r="U403">
            <v>0</v>
          </cell>
          <cell r="V403">
            <v>0</v>
          </cell>
          <cell r="W403">
            <v>0</v>
          </cell>
          <cell r="X403">
            <v>0</v>
          </cell>
          <cell r="Y403">
            <v>0</v>
          </cell>
          <cell r="Z403">
            <v>0</v>
          </cell>
        </row>
        <row r="404">
          <cell r="A404">
            <v>0</v>
          </cell>
          <cell r="B404">
            <v>0</v>
          </cell>
          <cell r="C404">
            <v>1402</v>
          </cell>
          <cell r="E404">
            <v>0</v>
          </cell>
          <cell r="F404">
            <v>0</v>
          </cell>
          <cell r="G404">
            <v>0</v>
          </cell>
          <cell r="H404">
            <v>0</v>
          </cell>
          <cell r="I404">
            <v>0</v>
          </cell>
          <cell r="J404">
            <v>0</v>
          </cell>
          <cell r="L404">
            <v>0</v>
          </cell>
          <cell r="N404">
            <v>0</v>
          </cell>
          <cell r="O404">
            <v>0</v>
          </cell>
          <cell r="P404">
            <v>0</v>
          </cell>
          <cell r="Q404">
            <v>0</v>
          </cell>
          <cell r="R404">
            <v>0</v>
          </cell>
          <cell r="S404">
            <v>0</v>
          </cell>
          <cell r="U404">
            <v>0</v>
          </cell>
          <cell r="V404">
            <v>0</v>
          </cell>
          <cell r="W404">
            <v>0</v>
          </cell>
          <cell r="X404">
            <v>0</v>
          </cell>
          <cell r="Y404">
            <v>0</v>
          </cell>
          <cell r="Z404">
            <v>0</v>
          </cell>
        </row>
        <row r="405">
          <cell r="A405">
            <v>0</v>
          </cell>
          <cell r="B405">
            <v>0</v>
          </cell>
          <cell r="C405">
            <v>1403</v>
          </cell>
          <cell r="E405">
            <v>0</v>
          </cell>
          <cell r="F405">
            <v>0</v>
          </cell>
          <cell r="G405">
            <v>0</v>
          </cell>
          <cell r="H405">
            <v>0</v>
          </cell>
          <cell r="I405">
            <v>0</v>
          </cell>
          <cell r="J405">
            <v>0</v>
          </cell>
          <cell r="L405">
            <v>0</v>
          </cell>
          <cell r="N405">
            <v>0</v>
          </cell>
          <cell r="O405">
            <v>0</v>
          </cell>
          <cell r="P405">
            <v>0</v>
          </cell>
          <cell r="Q405">
            <v>0</v>
          </cell>
          <cell r="R405">
            <v>0</v>
          </cell>
          <cell r="S405">
            <v>0</v>
          </cell>
          <cell r="U405">
            <v>0</v>
          </cell>
          <cell r="V405">
            <v>0</v>
          </cell>
          <cell r="W405">
            <v>0</v>
          </cell>
          <cell r="X405">
            <v>0</v>
          </cell>
          <cell r="Y405">
            <v>0</v>
          </cell>
          <cell r="Z405">
            <v>0</v>
          </cell>
        </row>
        <row r="406">
          <cell r="A406">
            <v>0</v>
          </cell>
          <cell r="B406">
            <v>0</v>
          </cell>
          <cell r="C406">
            <v>1404</v>
          </cell>
          <cell r="E406">
            <v>0</v>
          </cell>
          <cell r="F406">
            <v>0</v>
          </cell>
          <cell r="G406">
            <v>0</v>
          </cell>
          <cell r="H406">
            <v>0</v>
          </cell>
          <cell r="I406">
            <v>0</v>
          </cell>
          <cell r="J406">
            <v>0</v>
          </cell>
          <cell r="L406">
            <v>0</v>
          </cell>
          <cell r="N406">
            <v>0</v>
          </cell>
          <cell r="O406">
            <v>0</v>
          </cell>
          <cell r="P406">
            <v>0</v>
          </cell>
          <cell r="Q406">
            <v>0</v>
          </cell>
          <cell r="R406">
            <v>0</v>
          </cell>
          <cell r="S406">
            <v>0</v>
          </cell>
          <cell r="U406">
            <v>0</v>
          </cell>
          <cell r="V406">
            <v>0</v>
          </cell>
          <cell r="W406">
            <v>0</v>
          </cell>
          <cell r="X406">
            <v>0</v>
          </cell>
          <cell r="Y406">
            <v>0</v>
          </cell>
          <cell r="Z406">
            <v>0</v>
          </cell>
        </row>
        <row r="407">
          <cell r="A407">
            <v>0</v>
          </cell>
          <cell r="B407">
            <v>0</v>
          </cell>
          <cell r="C407">
            <v>1405</v>
          </cell>
          <cell r="E407">
            <v>0</v>
          </cell>
          <cell r="F407">
            <v>0</v>
          </cell>
          <cell r="G407">
            <v>0</v>
          </cell>
          <cell r="H407">
            <v>0</v>
          </cell>
          <cell r="I407">
            <v>0</v>
          </cell>
          <cell r="J407">
            <v>0</v>
          </cell>
          <cell r="L407">
            <v>0</v>
          </cell>
          <cell r="N407">
            <v>0</v>
          </cell>
          <cell r="O407">
            <v>0</v>
          </cell>
          <cell r="P407">
            <v>0</v>
          </cell>
          <cell r="Q407">
            <v>0</v>
          </cell>
          <cell r="R407">
            <v>0</v>
          </cell>
          <cell r="S407">
            <v>0</v>
          </cell>
          <cell r="U407">
            <v>0</v>
          </cell>
          <cell r="V407">
            <v>0</v>
          </cell>
          <cell r="W407">
            <v>0</v>
          </cell>
          <cell r="X407">
            <v>0</v>
          </cell>
          <cell r="Y407">
            <v>0</v>
          </cell>
          <cell r="Z407">
            <v>0</v>
          </cell>
        </row>
        <row r="408">
          <cell r="A408">
            <v>0</v>
          </cell>
          <cell r="B408">
            <v>0</v>
          </cell>
          <cell r="C408">
            <v>1406</v>
          </cell>
          <cell r="E408">
            <v>0</v>
          </cell>
          <cell r="F408">
            <v>0</v>
          </cell>
          <cell r="G408">
            <v>0</v>
          </cell>
          <cell r="H408">
            <v>0</v>
          </cell>
          <cell r="I408">
            <v>0</v>
          </cell>
          <cell r="J408">
            <v>0</v>
          </cell>
          <cell r="L408">
            <v>0</v>
          </cell>
          <cell r="N408">
            <v>0</v>
          </cell>
          <cell r="O408">
            <v>0</v>
          </cell>
          <cell r="P408">
            <v>0</v>
          </cell>
          <cell r="Q408">
            <v>0</v>
          </cell>
          <cell r="R408">
            <v>0</v>
          </cell>
          <cell r="S408">
            <v>0</v>
          </cell>
          <cell r="U408">
            <v>0</v>
          </cell>
          <cell r="V408">
            <v>0</v>
          </cell>
          <cell r="W408">
            <v>0</v>
          </cell>
          <cell r="X408">
            <v>0</v>
          </cell>
          <cell r="Y408">
            <v>0</v>
          </cell>
          <cell r="Z408">
            <v>0</v>
          </cell>
        </row>
        <row r="409">
          <cell r="A409">
            <v>0</v>
          </cell>
          <cell r="B409">
            <v>0</v>
          </cell>
          <cell r="C409">
            <v>1407</v>
          </cell>
          <cell r="E409">
            <v>0</v>
          </cell>
          <cell r="F409">
            <v>0</v>
          </cell>
          <cell r="G409">
            <v>0</v>
          </cell>
          <cell r="H409">
            <v>0</v>
          </cell>
          <cell r="I409">
            <v>0</v>
          </cell>
          <cell r="J409">
            <v>0</v>
          </cell>
          <cell r="L409">
            <v>0</v>
          </cell>
          <cell r="N409">
            <v>0</v>
          </cell>
          <cell r="O409">
            <v>0</v>
          </cell>
          <cell r="P409">
            <v>0</v>
          </cell>
          <cell r="Q409">
            <v>0</v>
          </cell>
          <cell r="R409">
            <v>0</v>
          </cell>
          <cell r="S409">
            <v>0</v>
          </cell>
          <cell r="U409">
            <v>0</v>
          </cell>
          <cell r="V409">
            <v>0</v>
          </cell>
          <cell r="W409">
            <v>0</v>
          </cell>
          <cell r="X409">
            <v>0</v>
          </cell>
          <cell r="Y409">
            <v>0</v>
          </cell>
          <cell r="Z409">
            <v>0</v>
          </cell>
        </row>
        <row r="410">
          <cell r="A410">
            <v>0</v>
          </cell>
          <cell r="B410">
            <v>0</v>
          </cell>
          <cell r="C410">
            <v>1408</v>
          </cell>
          <cell r="E410">
            <v>0</v>
          </cell>
          <cell r="F410">
            <v>0</v>
          </cell>
          <cell r="G410">
            <v>0</v>
          </cell>
          <cell r="H410">
            <v>0</v>
          </cell>
          <cell r="I410">
            <v>0</v>
          </cell>
          <cell r="J410">
            <v>0</v>
          </cell>
          <cell r="L410">
            <v>0</v>
          </cell>
          <cell r="N410">
            <v>0</v>
          </cell>
          <cell r="O410">
            <v>0</v>
          </cell>
          <cell r="P410">
            <v>0</v>
          </cell>
          <cell r="Q410">
            <v>0</v>
          </cell>
          <cell r="R410">
            <v>0</v>
          </cell>
          <cell r="S410">
            <v>0</v>
          </cell>
          <cell r="U410">
            <v>0</v>
          </cell>
          <cell r="V410">
            <v>0</v>
          </cell>
          <cell r="W410">
            <v>0</v>
          </cell>
          <cell r="X410">
            <v>0</v>
          </cell>
          <cell r="Y410">
            <v>0</v>
          </cell>
          <cell r="Z410">
            <v>0</v>
          </cell>
        </row>
        <row r="411">
          <cell r="A411">
            <v>0</v>
          </cell>
          <cell r="B411">
            <v>0</v>
          </cell>
          <cell r="C411">
            <v>1409</v>
          </cell>
          <cell r="E411">
            <v>0</v>
          </cell>
          <cell r="F411">
            <v>0</v>
          </cell>
          <cell r="G411">
            <v>0</v>
          </cell>
          <cell r="H411">
            <v>0</v>
          </cell>
          <cell r="I411">
            <v>0</v>
          </cell>
          <cell r="J411">
            <v>0</v>
          </cell>
          <cell r="L411">
            <v>0</v>
          </cell>
          <cell r="N411">
            <v>0</v>
          </cell>
          <cell r="O411">
            <v>0</v>
          </cell>
          <cell r="P411">
            <v>0</v>
          </cell>
          <cell r="Q411">
            <v>0</v>
          </cell>
          <cell r="R411">
            <v>0</v>
          </cell>
          <cell r="S411">
            <v>0</v>
          </cell>
          <cell r="U411">
            <v>0</v>
          </cell>
          <cell r="V411">
            <v>0</v>
          </cell>
          <cell r="W411">
            <v>0</v>
          </cell>
          <cell r="X411">
            <v>0</v>
          </cell>
          <cell r="Y411">
            <v>0</v>
          </cell>
          <cell r="Z411">
            <v>0</v>
          </cell>
        </row>
        <row r="412">
          <cell r="A412">
            <v>0</v>
          </cell>
          <cell r="B412">
            <v>0</v>
          </cell>
          <cell r="C412">
            <v>1410</v>
          </cell>
          <cell r="E412">
            <v>0</v>
          </cell>
          <cell r="F412">
            <v>0</v>
          </cell>
          <cell r="G412">
            <v>0</v>
          </cell>
          <cell r="H412">
            <v>0</v>
          </cell>
          <cell r="I412">
            <v>0</v>
          </cell>
          <cell r="J412">
            <v>0</v>
          </cell>
          <cell r="L412">
            <v>0</v>
          </cell>
          <cell r="N412">
            <v>0</v>
          </cell>
          <cell r="O412">
            <v>0</v>
          </cell>
          <cell r="P412">
            <v>0</v>
          </cell>
          <cell r="Q412">
            <v>0</v>
          </cell>
          <cell r="R412">
            <v>0</v>
          </cell>
          <cell r="S412">
            <v>0</v>
          </cell>
          <cell r="U412">
            <v>0</v>
          </cell>
          <cell r="V412">
            <v>0</v>
          </cell>
          <cell r="W412">
            <v>0</v>
          </cell>
          <cell r="X412">
            <v>0</v>
          </cell>
          <cell r="Y412">
            <v>0</v>
          </cell>
          <cell r="Z412">
            <v>0</v>
          </cell>
        </row>
        <row r="413">
          <cell r="A413">
            <v>0</v>
          </cell>
          <cell r="B413">
            <v>0</v>
          </cell>
          <cell r="C413">
            <v>1411</v>
          </cell>
          <cell r="E413">
            <v>0</v>
          </cell>
          <cell r="F413">
            <v>0</v>
          </cell>
          <cell r="G413">
            <v>0</v>
          </cell>
          <cell r="H413">
            <v>0</v>
          </cell>
          <cell r="I413">
            <v>0</v>
          </cell>
          <cell r="J413">
            <v>0</v>
          </cell>
          <cell r="L413">
            <v>0</v>
          </cell>
          <cell r="N413">
            <v>0</v>
          </cell>
          <cell r="O413">
            <v>0</v>
          </cell>
          <cell r="P413">
            <v>0</v>
          </cell>
          <cell r="Q413">
            <v>0</v>
          </cell>
          <cell r="R413">
            <v>0</v>
          </cell>
          <cell r="S413">
            <v>0</v>
          </cell>
          <cell r="U413">
            <v>0</v>
          </cell>
          <cell r="V413">
            <v>0</v>
          </cell>
          <cell r="W413">
            <v>0</v>
          </cell>
          <cell r="X413">
            <v>0</v>
          </cell>
          <cell r="Y413">
            <v>0</v>
          </cell>
          <cell r="Z413">
            <v>0</v>
          </cell>
        </row>
        <row r="414">
          <cell r="A414">
            <v>0</v>
          </cell>
          <cell r="B414">
            <v>0</v>
          </cell>
          <cell r="C414">
            <v>1412</v>
          </cell>
          <cell r="E414">
            <v>0</v>
          </cell>
          <cell r="F414">
            <v>0</v>
          </cell>
          <cell r="G414">
            <v>0</v>
          </cell>
          <cell r="H414">
            <v>0</v>
          </cell>
          <cell r="I414">
            <v>0</v>
          </cell>
          <cell r="J414">
            <v>0</v>
          </cell>
          <cell r="L414">
            <v>0</v>
          </cell>
          <cell r="N414">
            <v>0</v>
          </cell>
          <cell r="O414">
            <v>0</v>
          </cell>
          <cell r="P414">
            <v>0</v>
          </cell>
          <cell r="Q414">
            <v>0</v>
          </cell>
          <cell r="R414">
            <v>0</v>
          </cell>
          <cell r="S414">
            <v>0</v>
          </cell>
          <cell r="U414">
            <v>0</v>
          </cell>
          <cell r="V414">
            <v>0</v>
          </cell>
          <cell r="W414">
            <v>0</v>
          </cell>
          <cell r="X414">
            <v>0</v>
          </cell>
          <cell r="Y414">
            <v>0</v>
          </cell>
          <cell r="Z414">
            <v>0</v>
          </cell>
        </row>
        <row r="415">
          <cell r="A415">
            <v>0</v>
          </cell>
          <cell r="B415">
            <v>0</v>
          </cell>
          <cell r="C415">
            <v>1413</v>
          </cell>
          <cell r="E415">
            <v>0</v>
          </cell>
          <cell r="F415">
            <v>0</v>
          </cell>
          <cell r="G415">
            <v>0</v>
          </cell>
          <cell r="H415">
            <v>0</v>
          </cell>
          <cell r="I415">
            <v>0</v>
          </cell>
          <cell r="J415">
            <v>0</v>
          </cell>
          <cell r="L415">
            <v>0</v>
          </cell>
          <cell r="N415">
            <v>0</v>
          </cell>
          <cell r="O415">
            <v>0</v>
          </cell>
          <cell r="P415">
            <v>0</v>
          </cell>
          <cell r="Q415">
            <v>0</v>
          </cell>
          <cell r="R415">
            <v>0</v>
          </cell>
          <cell r="S415">
            <v>0</v>
          </cell>
          <cell r="U415">
            <v>0</v>
          </cell>
          <cell r="V415">
            <v>0</v>
          </cell>
          <cell r="W415">
            <v>0</v>
          </cell>
          <cell r="X415">
            <v>0</v>
          </cell>
          <cell r="Y415">
            <v>0</v>
          </cell>
          <cell r="Z415">
            <v>0</v>
          </cell>
        </row>
        <row r="416">
          <cell r="A416">
            <v>0</v>
          </cell>
          <cell r="B416">
            <v>0</v>
          </cell>
          <cell r="C416">
            <v>1414</v>
          </cell>
          <cell r="E416">
            <v>0</v>
          </cell>
          <cell r="F416">
            <v>0</v>
          </cell>
          <cell r="G416">
            <v>0</v>
          </cell>
          <cell r="H416">
            <v>0</v>
          </cell>
          <cell r="I416">
            <v>0</v>
          </cell>
          <cell r="J416">
            <v>0</v>
          </cell>
          <cell r="L416">
            <v>0</v>
          </cell>
          <cell r="N416">
            <v>0</v>
          </cell>
          <cell r="O416">
            <v>0</v>
          </cell>
          <cell r="P416">
            <v>0</v>
          </cell>
          <cell r="Q416">
            <v>0</v>
          </cell>
          <cell r="R416">
            <v>0</v>
          </cell>
          <cell r="S416">
            <v>0</v>
          </cell>
          <cell r="U416">
            <v>0</v>
          </cell>
          <cell r="V416">
            <v>0</v>
          </cell>
          <cell r="W416">
            <v>0</v>
          </cell>
          <cell r="X416">
            <v>0</v>
          </cell>
          <cell r="Y416">
            <v>0</v>
          </cell>
          <cell r="Z416">
            <v>0</v>
          </cell>
        </row>
        <row r="417">
          <cell r="A417">
            <v>0</v>
          </cell>
          <cell r="B417">
            <v>0</v>
          </cell>
          <cell r="C417">
            <v>1415</v>
          </cell>
          <cell r="E417">
            <v>0</v>
          </cell>
          <cell r="F417">
            <v>0</v>
          </cell>
          <cell r="G417">
            <v>0</v>
          </cell>
          <cell r="H417">
            <v>0</v>
          </cell>
          <cell r="I417">
            <v>0</v>
          </cell>
          <cell r="J417">
            <v>0</v>
          </cell>
          <cell r="L417">
            <v>0</v>
          </cell>
          <cell r="N417">
            <v>0</v>
          </cell>
          <cell r="O417">
            <v>0</v>
          </cell>
          <cell r="P417">
            <v>0</v>
          </cell>
          <cell r="Q417">
            <v>0</v>
          </cell>
          <cell r="R417">
            <v>0</v>
          </cell>
          <cell r="S417">
            <v>0</v>
          </cell>
          <cell r="U417">
            <v>0</v>
          </cell>
          <cell r="V417">
            <v>0</v>
          </cell>
          <cell r="W417">
            <v>0</v>
          </cell>
          <cell r="X417">
            <v>0</v>
          </cell>
          <cell r="Y417">
            <v>0</v>
          </cell>
          <cell r="Z417">
            <v>0</v>
          </cell>
        </row>
        <row r="418">
          <cell r="A418">
            <v>0</v>
          </cell>
          <cell r="B418">
            <v>0</v>
          </cell>
          <cell r="C418">
            <v>1416</v>
          </cell>
          <cell r="E418">
            <v>0</v>
          </cell>
          <cell r="F418">
            <v>0</v>
          </cell>
          <cell r="G418">
            <v>0</v>
          </cell>
          <cell r="H418">
            <v>0</v>
          </cell>
          <cell r="I418">
            <v>0</v>
          </cell>
          <cell r="J418">
            <v>0</v>
          </cell>
          <cell r="L418">
            <v>0</v>
          </cell>
          <cell r="N418">
            <v>0</v>
          </cell>
          <cell r="O418">
            <v>0</v>
          </cell>
          <cell r="P418">
            <v>0</v>
          </cell>
          <cell r="Q418">
            <v>0</v>
          </cell>
          <cell r="R418">
            <v>0</v>
          </cell>
          <cell r="S418">
            <v>0</v>
          </cell>
          <cell r="U418">
            <v>0</v>
          </cell>
          <cell r="V418">
            <v>0</v>
          </cell>
          <cell r="W418">
            <v>0</v>
          </cell>
          <cell r="X418">
            <v>0</v>
          </cell>
          <cell r="Y418">
            <v>0</v>
          </cell>
          <cell r="Z418">
            <v>0</v>
          </cell>
        </row>
        <row r="419">
          <cell r="A419">
            <v>0</v>
          </cell>
          <cell r="B419">
            <v>0</v>
          </cell>
          <cell r="C419">
            <v>1417</v>
          </cell>
          <cell r="E419">
            <v>0</v>
          </cell>
          <cell r="F419">
            <v>0</v>
          </cell>
          <cell r="G419">
            <v>0</v>
          </cell>
          <cell r="H419">
            <v>0</v>
          </cell>
          <cell r="I419">
            <v>0</v>
          </cell>
          <cell r="J419">
            <v>0</v>
          </cell>
          <cell r="L419">
            <v>0</v>
          </cell>
          <cell r="N419">
            <v>0</v>
          </cell>
          <cell r="O419">
            <v>0</v>
          </cell>
          <cell r="P419">
            <v>0</v>
          </cell>
          <cell r="Q419">
            <v>0</v>
          </cell>
          <cell r="R419">
            <v>0</v>
          </cell>
          <cell r="S419">
            <v>0</v>
          </cell>
          <cell r="U419">
            <v>0</v>
          </cell>
          <cell r="V419">
            <v>0</v>
          </cell>
          <cell r="W419">
            <v>0</v>
          </cell>
          <cell r="X419">
            <v>0</v>
          </cell>
          <cell r="Y419">
            <v>0</v>
          </cell>
          <cell r="Z419">
            <v>0</v>
          </cell>
        </row>
        <row r="420">
          <cell r="A420">
            <v>0</v>
          </cell>
          <cell r="B420">
            <v>0</v>
          </cell>
          <cell r="C420">
            <v>1418</v>
          </cell>
          <cell r="E420">
            <v>0</v>
          </cell>
          <cell r="F420">
            <v>0</v>
          </cell>
          <cell r="G420">
            <v>0</v>
          </cell>
          <cell r="H420">
            <v>0</v>
          </cell>
          <cell r="I420">
            <v>0</v>
          </cell>
          <cell r="J420">
            <v>0</v>
          </cell>
          <cell r="L420">
            <v>0</v>
          </cell>
          <cell r="N420">
            <v>0</v>
          </cell>
          <cell r="O420">
            <v>0</v>
          </cell>
          <cell r="P420">
            <v>0</v>
          </cell>
          <cell r="Q420">
            <v>0</v>
          </cell>
          <cell r="R420">
            <v>0</v>
          </cell>
          <cell r="S420">
            <v>0</v>
          </cell>
          <cell r="U420">
            <v>0</v>
          </cell>
          <cell r="V420">
            <v>0</v>
          </cell>
          <cell r="W420">
            <v>0</v>
          </cell>
          <cell r="X420">
            <v>0</v>
          </cell>
          <cell r="Y420">
            <v>0</v>
          </cell>
          <cell r="Z420">
            <v>0</v>
          </cell>
        </row>
        <row r="421">
          <cell r="A421">
            <v>0</v>
          </cell>
          <cell r="B421">
            <v>0</v>
          </cell>
          <cell r="C421">
            <v>1419</v>
          </cell>
          <cell r="E421">
            <v>0</v>
          </cell>
          <cell r="F421">
            <v>0</v>
          </cell>
          <cell r="G421">
            <v>0</v>
          </cell>
          <cell r="H421">
            <v>0</v>
          </cell>
          <cell r="I421">
            <v>0</v>
          </cell>
          <cell r="J421">
            <v>0</v>
          </cell>
          <cell r="L421">
            <v>0</v>
          </cell>
          <cell r="N421">
            <v>0</v>
          </cell>
          <cell r="O421">
            <v>0</v>
          </cell>
          <cell r="P421">
            <v>0</v>
          </cell>
          <cell r="Q421">
            <v>0</v>
          </cell>
          <cell r="R421">
            <v>0</v>
          </cell>
          <cell r="S421">
            <v>0</v>
          </cell>
          <cell r="U421">
            <v>0</v>
          </cell>
          <cell r="V421">
            <v>0</v>
          </cell>
          <cell r="W421">
            <v>0</v>
          </cell>
          <cell r="X421">
            <v>0</v>
          </cell>
          <cell r="Y421">
            <v>0</v>
          </cell>
          <cell r="Z421">
            <v>0</v>
          </cell>
        </row>
        <row r="422">
          <cell r="A422">
            <v>0</v>
          </cell>
          <cell r="B422">
            <v>0</v>
          </cell>
          <cell r="C422">
            <v>1420</v>
          </cell>
          <cell r="E422">
            <v>0</v>
          </cell>
          <cell r="F422">
            <v>0</v>
          </cell>
          <cell r="G422">
            <v>0</v>
          </cell>
          <cell r="H422">
            <v>0</v>
          </cell>
          <cell r="I422">
            <v>0</v>
          </cell>
          <cell r="J422">
            <v>0</v>
          </cell>
          <cell r="L422">
            <v>0</v>
          </cell>
          <cell r="N422">
            <v>0</v>
          </cell>
          <cell r="O422">
            <v>0</v>
          </cell>
          <cell r="P422">
            <v>0</v>
          </cell>
          <cell r="Q422">
            <v>0</v>
          </cell>
          <cell r="R422">
            <v>0</v>
          </cell>
          <cell r="S422">
            <v>0</v>
          </cell>
          <cell r="U422">
            <v>0</v>
          </cell>
          <cell r="V422">
            <v>0</v>
          </cell>
          <cell r="W422">
            <v>0</v>
          </cell>
          <cell r="X422">
            <v>0</v>
          </cell>
          <cell r="Y422">
            <v>0</v>
          </cell>
          <cell r="Z422">
            <v>0</v>
          </cell>
        </row>
        <row r="423">
          <cell r="A423">
            <v>0</v>
          </cell>
          <cell r="B423">
            <v>0</v>
          </cell>
          <cell r="C423">
            <v>1421</v>
          </cell>
          <cell r="E423">
            <v>0</v>
          </cell>
          <cell r="F423">
            <v>0</v>
          </cell>
          <cell r="G423">
            <v>0</v>
          </cell>
          <cell r="H423">
            <v>0</v>
          </cell>
          <cell r="I423">
            <v>0</v>
          </cell>
          <cell r="J423">
            <v>0</v>
          </cell>
          <cell r="L423">
            <v>0</v>
          </cell>
          <cell r="N423">
            <v>0</v>
          </cell>
          <cell r="O423">
            <v>0</v>
          </cell>
          <cell r="P423">
            <v>0</v>
          </cell>
          <cell r="Q423">
            <v>0</v>
          </cell>
          <cell r="R423">
            <v>0</v>
          </cell>
          <cell r="S423">
            <v>0</v>
          </cell>
          <cell r="U423">
            <v>0</v>
          </cell>
          <cell r="V423">
            <v>0</v>
          </cell>
          <cell r="W423">
            <v>0</v>
          </cell>
          <cell r="X423">
            <v>0</v>
          </cell>
          <cell r="Y423">
            <v>0</v>
          </cell>
          <cell r="Z423">
            <v>0</v>
          </cell>
        </row>
        <row r="424">
          <cell r="A424">
            <v>0</v>
          </cell>
          <cell r="B424">
            <v>0</v>
          </cell>
          <cell r="C424">
            <v>1422</v>
          </cell>
          <cell r="E424">
            <v>0</v>
          </cell>
          <cell r="F424">
            <v>0</v>
          </cell>
          <cell r="G424">
            <v>0</v>
          </cell>
          <cell r="H424">
            <v>0</v>
          </cell>
          <cell r="I424">
            <v>0</v>
          </cell>
          <cell r="J424">
            <v>0</v>
          </cell>
          <cell r="L424">
            <v>0</v>
          </cell>
          <cell r="N424">
            <v>0</v>
          </cell>
          <cell r="O424">
            <v>0</v>
          </cell>
          <cell r="P424">
            <v>0</v>
          </cell>
          <cell r="Q424">
            <v>0</v>
          </cell>
          <cell r="R424">
            <v>0</v>
          </cell>
          <cell r="S424">
            <v>0</v>
          </cell>
          <cell r="U424">
            <v>0</v>
          </cell>
          <cell r="V424">
            <v>0</v>
          </cell>
          <cell r="W424">
            <v>0</v>
          </cell>
          <cell r="X424">
            <v>0</v>
          </cell>
          <cell r="Y424">
            <v>0</v>
          </cell>
          <cell r="Z424">
            <v>0</v>
          </cell>
        </row>
        <row r="425">
          <cell r="A425">
            <v>0</v>
          </cell>
          <cell r="B425">
            <v>0</v>
          </cell>
          <cell r="C425">
            <v>1423</v>
          </cell>
          <cell r="E425">
            <v>0</v>
          </cell>
          <cell r="F425">
            <v>0</v>
          </cell>
          <cell r="G425">
            <v>0</v>
          </cell>
          <cell r="H425">
            <v>0</v>
          </cell>
          <cell r="I425">
            <v>0</v>
          </cell>
          <cell r="J425">
            <v>0</v>
          </cell>
          <cell r="L425">
            <v>0</v>
          </cell>
          <cell r="N425">
            <v>0</v>
          </cell>
          <cell r="O425">
            <v>0</v>
          </cell>
          <cell r="P425">
            <v>0</v>
          </cell>
          <cell r="Q425">
            <v>0</v>
          </cell>
          <cell r="R425">
            <v>0</v>
          </cell>
          <cell r="S425">
            <v>0</v>
          </cell>
          <cell r="U425">
            <v>0</v>
          </cell>
          <cell r="V425">
            <v>0</v>
          </cell>
          <cell r="W425">
            <v>0</v>
          </cell>
          <cell r="X425">
            <v>0</v>
          </cell>
          <cell r="Y425">
            <v>0</v>
          </cell>
          <cell r="Z425">
            <v>0</v>
          </cell>
        </row>
        <row r="426">
          <cell r="A426">
            <v>0</v>
          </cell>
          <cell r="B426">
            <v>0</v>
          </cell>
          <cell r="C426">
            <v>1424</v>
          </cell>
          <cell r="E426">
            <v>0</v>
          </cell>
          <cell r="F426">
            <v>0</v>
          </cell>
          <cell r="G426">
            <v>0</v>
          </cell>
          <cell r="H426">
            <v>0</v>
          </cell>
          <cell r="I426">
            <v>0</v>
          </cell>
          <cell r="J426">
            <v>0</v>
          </cell>
          <cell r="L426">
            <v>0</v>
          </cell>
          <cell r="N426">
            <v>0</v>
          </cell>
          <cell r="O426">
            <v>0</v>
          </cell>
          <cell r="P426">
            <v>0</v>
          </cell>
          <cell r="Q426">
            <v>0</v>
          </cell>
          <cell r="R426">
            <v>0</v>
          </cell>
          <cell r="S426">
            <v>0</v>
          </cell>
          <cell r="U426">
            <v>0</v>
          </cell>
          <cell r="V426">
            <v>0</v>
          </cell>
          <cell r="W426">
            <v>0</v>
          </cell>
          <cell r="X426">
            <v>0</v>
          </cell>
          <cell r="Y426">
            <v>0</v>
          </cell>
          <cell r="Z426">
            <v>0</v>
          </cell>
        </row>
        <row r="427">
          <cell r="A427">
            <v>0</v>
          </cell>
          <cell r="B427">
            <v>0</v>
          </cell>
          <cell r="C427">
            <v>1425</v>
          </cell>
          <cell r="E427">
            <v>0</v>
          </cell>
          <cell r="F427">
            <v>0</v>
          </cell>
          <cell r="G427">
            <v>0</v>
          </cell>
          <cell r="H427">
            <v>0</v>
          </cell>
          <cell r="I427">
            <v>0</v>
          </cell>
          <cell r="J427">
            <v>0</v>
          </cell>
          <cell r="L427">
            <v>0</v>
          </cell>
          <cell r="N427">
            <v>0</v>
          </cell>
          <cell r="O427">
            <v>0</v>
          </cell>
          <cell r="P427">
            <v>0</v>
          </cell>
          <cell r="Q427">
            <v>0</v>
          </cell>
          <cell r="R427">
            <v>0</v>
          </cell>
          <cell r="S427">
            <v>0</v>
          </cell>
          <cell r="U427">
            <v>0</v>
          </cell>
          <cell r="V427">
            <v>0</v>
          </cell>
          <cell r="W427">
            <v>0</v>
          </cell>
          <cell r="X427">
            <v>0</v>
          </cell>
          <cell r="Y427">
            <v>0</v>
          </cell>
          <cell r="Z427">
            <v>0</v>
          </cell>
        </row>
        <row r="428">
          <cell r="A428">
            <v>0</v>
          </cell>
          <cell r="B428">
            <v>0</v>
          </cell>
          <cell r="C428">
            <v>1426</v>
          </cell>
          <cell r="E428">
            <v>0</v>
          </cell>
          <cell r="F428">
            <v>0</v>
          </cell>
          <cell r="G428">
            <v>0</v>
          </cell>
          <cell r="H428">
            <v>0</v>
          </cell>
          <cell r="I428">
            <v>0</v>
          </cell>
          <cell r="J428">
            <v>0</v>
          </cell>
          <cell r="L428">
            <v>0</v>
          </cell>
          <cell r="N428">
            <v>0</v>
          </cell>
          <cell r="O428">
            <v>0</v>
          </cell>
          <cell r="P428">
            <v>0</v>
          </cell>
          <cell r="Q428">
            <v>0</v>
          </cell>
          <cell r="R428">
            <v>0</v>
          </cell>
          <cell r="S428">
            <v>0</v>
          </cell>
          <cell r="U428">
            <v>0</v>
          </cell>
          <cell r="V428">
            <v>0</v>
          </cell>
          <cell r="W428">
            <v>0</v>
          </cell>
          <cell r="X428">
            <v>0</v>
          </cell>
          <cell r="Y428">
            <v>0</v>
          </cell>
          <cell r="Z428">
            <v>0</v>
          </cell>
        </row>
        <row r="429">
          <cell r="A429">
            <v>0</v>
          </cell>
          <cell r="B429">
            <v>0</v>
          </cell>
          <cell r="C429">
            <v>1427</v>
          </cell>
          <cell r="E429">
            <v>0</v>
          </cell>
          <cell r="F429">
            <v>0</v>
          </cell>
          <cell r="G429">
            <v>0</v>
          </cell>
          <cell r="H429">
            <v>0</v>
          </cell>
          <cell r="I429">
            <v>0</v>
          </cell>
          <cell r="J429">
            <v>0</v>
          </cell>
          <cell r="L429">
            <v>0</v>
          </cell>
          <cell r="N429">
            <v>0</v>
          </cell>
          <cell r="O429">
            <v>0</v>
          </cell>
          <cell r="P429">
            <v>0</v>
          </cell>
          <cell r="Q429">
            <v>0</v>
          </cell>
          <cell r="R429">
            <v>0</v>
          </cell>
          <cell r="S429">
            <v>0</v>
          </cell>
          <cell r="U429">
            <v>0</v>
          </cell>
          <cell r="V429">
            <v>0</v>
          </cell>
          <cell r="W429">
            <v>0</v>
          </cell>
          <cell r="X429">
            <v>0</v>
          </cell>
          <cell r="Y429">
            <v>0</v>
          </cell>
          <cell r="Z429">
            <v>0</v>
          </cell>
        </row>
        <row r="430">
          <cell r="A430">
            <v>0</v>
          </cell>
          <cell r="B430">
            <v>0</v>
          </cell>
          <cell r="C430">
            <v>1428</v>
          </cell>
          <cell r="E430">
            <v>0</v>
          </cell>
          <cell r="F430">
            <v>0</v>
          </cell>
          <cell r="G430">
            <v>0</v>
          </cell>
          <cell r="H430">
            <v>0</v>
          </cell>
          <cell r="I430">
            <v>0</v>
          </cell>
          <cell r="J430">
            <v>0</v>
          </cell>
          <cell r="L430">
            <v>0</v>
          </cell>
          <cell r="N430">
            <v>0</v>
          </cell>
          <cell r="O430">
            <v>0</v>
          </cell>
          <cell r="P430">
            <v>0</v>
          </cell>
          <cell r="Q430">
            <v>0</v>
          </cell>
          <cell r="R430">
            <v>0</v>
          </cell>
          <cell r="S430">
            <v>0</v>
          </cell>
          <cell r="U430">
            <v>0</v>
          </cell>
          <cell r="V430">
            <v>0</v>
          </cell>
          <cell r="W430">
            <v>0</v>
          </cell>
          <cell r="X430">
            <v>0</v>
          </cell>
          <cell r="Y430">
            <v>0</v>
          </cell>
          <cell r="Z430">
            <v>0</v>
          </cell>
        </row>
        <row r="431">
          <cell r="A431">
            <v>0</v>
          </cell>
          <cell r="B431">
            <v>0</v>
          </cell>
          <cell r="C431">
            <v>1429</v>
          </cell>
          <cell r="E431">
            <v>0</v>
          </cell>
          <cell r="F431">
            <v>0</v>
          </cell>
          <cell r="G431">
            <v>0</v>
          </cell>
          <cell r="H431">
            <v>0</v>
          </cell>
          <cell r="I431">
            <v>0</v>
          </cell>
          <cell r="J431">
            <v>0</v>
          </cell>
          <cell r="L431">
            <v>0</v>
          </cell>
          <cell r="N431">
            <v>0</v>
          </cell>
          <cell r="O431">
            <v>0</v>
          </cell>
          <cell r="P431">
            <v>0</v>
          </cell>
          <cell r="Q431">
            <v>0</v>
          </cell>
          <cell r="R431">
            <v>0</v>
          </cell>
          <cell r="S431">
            <v>0</v>
          </cell>
          <cell r="U431">
            <v>0</v>
          </cell>
          <cell r="V431">
            <v>0</v>
          </cell>
          <cell r="W431">
            <v>0</v>
          </cell>
          <cell r="X431">
            <v>0</v>
          </cell>
          <cell r="Y431">
            <v>0</v>
          </cell>
          <cell r="Z431">
            <v>0</v>
          </cell>
        </row>
        <row r="432">
          <cell r="A432">
            <v>0</v>
          </cell>
          <cell r="B432">
            <v>0</v>
          </cell>
          <cell r="C432">
            <v>1430</v>
          </cell>
          <cell r="E432">
            <v>0</v>
          </cell>
          <cell r="F432">
            <v>0</v>
          </cell>
          <cell r="G432">
            <v>0</v>
          </cell>
          <cell r="H432">
            <v>0</v>
          </cell>
          <cell r="I432">
            <v>0</v>
          </cell>
          <cell r="J432">
            <v>0</v>
          </cell>
          <cell r="L432">
            <v>0</v>
          </cell>
          <cell r="N432">
            <v>0</v>
          </cell>
          <cell r="O432">
            <v>0</v>
          </cell>
          <cell r="P432">
            <v>0</v>
          </cell>
          <cell r="Q432">
            <v>0</v>
          </cell>
          <cell r="R432">
            <v>0</v>
          </cell>
          <cell r="S432">
            <v>0</v>
          </cell>
          <cell r="U432">
            <v>0</v>
          </cell>
          <cell r="V432">
            <v>0</v>
          </cell>
          <cell r="W432">
            <v>0</v>
          </cell>
          <cell r="X432">
            <v>0</v>
          </cell>
          <cell r="Y432">
            <v>0</v>
          </cell>
          <cell r="Z432">
            <v>0</v>
          </cell>
        </row>
        <row r="433">
          <cell r="A433">
            <v>0</v>
          </cell>
          <cell r="B433">
            <v>0</v>
          </cell>
          <cell r="C433">
            <v>1431</v>
          </cell>
          <cell r="E433">
            <v>0</v>
          </cell>
          <cell r="F433">
            <v>0</v>
          </cell>
          <cell r="G433">
            <v>0</v>
          </cell>
          <cell r="H433">
            <v>0</v>
          </cell>
          <cell r="I433">
            <v>0</v>
          </cell>
          <cell r="J433">
            <v>0</v>
          </cell>
          <cell r="L433">
            <v>0</v>
          </cell>
          <cell r="N433">
            <v>0</v>
          </cell>
          <cell r="O433">
            <v>0</v>
          </cell>
          <cell r="P433">
            <v>0</v>
          </cell>
          <cell r="Q433">
            <v>0</v>
          </cell>
          <cell r="R433">
            <v>0</v>
          </cell>
          <cell r="S433">
            <v>0</v>
          </cell>
          <cell r="U433">
            <v>0</v>
          </cell>
          <cell r="V433">
            <v>0</v>
          </cell>
          <cell r="W433">
            <v>0</v>
          </cell>
          <cell r="X433">
            <v>0</v>
          </cell>
          <cell r="Y433">
            <v>0</v>
          </cell>
          <cell r="Z433">
            <v>0</v>
          </cell>
        </row>
        <row r="434">
          <cell r="A434">
            <v>0</v>
          </cell>
          <cell r="B434">
            <v>0</v>
          </cell>
          <cell r="C434">
            <v>1432</v>
          </cell>
          <cell r="E434">
            <v>0</v>
          </cell>
          <cell r="F434">
            <v>0</v>
          </cell>
          <cell r="G434">
            <v>0</v>
          </cell>
          <cell r="H434">
            <v>0</v>
          </cell>
          <cell r="I434">
            <v>0</v>
          </cell>
          <cell r="J434">
            <v>0</v>
          </cell>
          <cell r="L434">
            <v>0</v>
          </cell>
          <cell r="N434">
            <v>0</v>
          </cell>
          <cell r="O434">
            <v>0</v>
          </cell>
          <cell r="P434">
            <v>0</v>
          </cell>
          <cell r="Q434">
            <v>0</v>
          </cell>
          <cell r="R434">
            <v>0</v>
          </cell>
          <cell r="S434">
            <v>0</v>
          </cell>
          <cell r="U434">
            <v>0</v>
          </cell>
          <cell r="V434">
            <v>0</v>
          </cell>
          <cell r="W434">
            <v>0</v>
          </cell>
          <cell r="X434">
            <v>0</v>
          </cell>
          <cell r="Y434">
            <v>0</v>
          </cell>
          <cell r="Z434">
            <v>0</v>
          </cell>
        </row>
        <row r="435">
          <cell r="A435">
            <v>0</v>
          </cell>
          <cell r="B435">
            <v>0</v>
          </cell>
          <cell r="C435">
            <v>1433</v>
          </cell>
          <cell r="E435">
            <v>0</v>
          </cell>
          <cell r="F435">
            <v>0</v>
          </cell>
          <cell r="G435">
            <v>0</v>
          </cell>
          <cell r="H435">
            <v>0</v>
          </cell>
          <cell r="I435">
            <v>0</v>
          </cell>
          <cell r="J435">
            <v>0</v>
          </cell>
          <cell r="L435">
            <v>0</v>
          </cell>
          <cell r="N435">
            <v>0</v>
          </cell>
          <cell r="O435">
            <v>0</v>
          </cell>
          <cell r="P435">
            <v>0</v>
          </cell>
          <cell r="Q435">
            <v>0</v>
          </cell>
          <cell r="R435">
            <v>0</v>
          </cell>
          <cell r="S435">
            <v>0</v>
          </cell>
          <cell r="U435">
            <v>0</v>
          </cell>
          <cell r="V435">
            <v>0</v>
          </cell>
          <cell r="W435">
            <v>0</v>
          </cell>
          <cell r="X435">
            <v>0</v>
          </cell>
          <cell r="Y435">
            <v>0</v>
          </cell>
          <cell r="Z435">
            <v>0</v>
          </cell>
        </row>
        <row r="436">
          <cell r="A436">
            <v>0</v>
          </cell>
          <cell r="B436">
            <v>0</v>
          </cell>
          <cell r="C436">
            <v>1434</v>
          </cell>
          <cell r="E436">
            <v>0</v>
          </cell>
          <cell r="F436">
            <v>0</v>
          </cell>
          <cell r="G436">
            <v>0</v>
          </cell>
          <cell r="H436">
            <v>0</v>
          </cell>
          <cell r="I436">
            <v>0</v>
          </cell>
          <cell r="J436">
            <v>0</v>
          </cell>
          <cell r="L436">
            <v>0</v>
          </cell>
          <cell r="N436">
            <v>0</v>
          </cell>
          <cell r="O436">
            <v>0</v>
          </cell>
          <cell r="P436">
            <v>0</v>
          </cell>
          <cell r="Q436">
            <v>0</v>
          </cell>
          <cell r="R436">
            <v>0</v>
          </cell>
          <cell r="S436">
            <v>0</v>
          </cell>
          <cell r="U436">
            <v>0</v>
          </cell>
          <cell r="V436">
            <v>0</v>
          </cell>
          <cell r="W436">
            <v>0</v>
          </cell>
          <cell r="X436">
            <v>0</v>
          </cell>
          <cell r="Y436">
            <v>0</v>
          </cell>
          <cell r="Z436">
            <v>0</v>
          </cell>
        </row>
        <row r="437">
          <cell r="A437">
            <v>0</v>
          </cell>
          <cell r="B437">
            <v>0</v>
          </cell>
          <cell r="C437">
            <v>1435</v>
          </cell>
          <cell r="E437">
            <v>0</v>
          </cell>
          <cell r="F437">
            <v>0</v>
          </cell>
          <cell r="G437">
            <v>0</v>
          </cell>
          <cell r="H437">
            <v>0</v>
          </cell>
          <cell r="I437">
            <v>0</v>
          </cell>
          <cell r="J437">
            <v>0</v>
          </cell>
          <cell r="L437">
            <v>0</v>
          </cell>
          <cell r="N437">
            <v>0</v>
          </cell>
          <cell r="O437">
            <v>0</v>
          </cell>
          <cell r="P437">
            <v>0</v>
          </cell>
          <cell r="Q437">
            <v>0</v>
          </cell>
          <cell r="R437">
            <v>0</v>
          </cell>
          <cell r="S437">
            <v>0</v>
          </cell>
          <cell r="U437">
            <v>0</v>
          </cell>
          <cell r="V437">
            <v>0</v>
          </cell>
          <cell r="W437">
            <v>0</v>
          </cell>
          <cell r="X437">
            <v>0</v>
          </cell>
          <cell r="Y437">
            <v>0</v>
          </cell>
          <cell r="Z437">
            <v>0</v>
          </cell>
        </row>
        <row r="438">
          <cell r="A438">
            <v>0</v>
          </cell>
          <cell r="B438">
            <v>0</v>
          </cell>
          <cell r="C438">
            <v>1436</v>
          </cell>
          <cell r="E438">
            <v>0</v>
          </cell>
          <cell r="F438">
            <v>0</v>
          </cell>
          <cell r="G438">
            <v>0</v>
          </cell>
          <cell r="H438">
            <v>0</v>
          </cell>
          <cell r="I438">
            <v>0</v>
          </cell>
          <cell r="J438">
            <v>0</v>
          </cell>
          <cell r="L438">
            <v>0</v>
          </cell>
          <cell r="N438">
            <v>0</v>
          </cell>
          <cell r="O438">
            <v>0</v>
          </cell>
          <cell r="P438">
            <v>0</v>
          </cell>
          <cell r="Q438">
            <v>0</v>
          </cell>
          <cell r="R438">
            <v>0</v>
          </cell>
          <cell r="S438">
            <v>0</v>
          </cell>
          <cell r="U438">
            <v>0</v>
          </cell>
          <cell r="V438">
            <v>0</v>
          </cell>
          <cell r="W438">
            <v>0</v>
          </cell>
          <cell r="X438">
            <v>0</v>
          </cell>
          <cell r="Y438">
            <v>0</v>
          </cell>
          <cell r="Z438">
            <v>0</v>
          </cell>
        </row>
        <row r="439">
          <cell r="A439">
            <v>0</v>
          </cell>
          <cell r="B439">
            <v>0</v>
          </cell>
          <cell r="C439">
            <v>1437</v>
          </cell>
          <cell r="E439">
            <v>0</v>
          </cell>
          <cell r="F439">
            <v>0</v>
          </cell>
          <cell r="G439">
            <v>0</v>
          </cell>
          <cell r="H439">
            <v>0</v>
          </cell>
          <cell r="I439">
            <v>0</v>
          </cell>
          <cell r="J439">
            <v>0</v>
          </cell>
          <cell r="L439">
            <v>0</v>
          </cell>
          <cell r="N439">
            <v>0</v>
          </cell>
          <cell r="O439">
            <v>0</v>
          </cell>
          <cell r="P439">
            <v>0</v>
          </cell>
          <cell r="Q439">
            <v>0</v>
          </cell>
          <cell r="R439">
            <v>0</v>
          </cell>
          <cell r="S439">
            <v>0</v>
          </cell>
          <cell r="U439">
            <v>0</v>
          </cell>
          <cell r="V439">
            <v>0</v>
          </cell>
          <cell r="W439">
            <v>0</v>
          </cell>
          <cell r="X439">
            <v>0</v>
          </cell>
          <cell r="Y439">
            <v>0</v>
          </cell>
          <cell r="Z439">
            <v>0</v>
          </cell>
        </row>
        <row r="440">
          <cell r="A440">
            <v>0</v>
          </cell>
          <cell r="B440">
            <v>0</v>
          </cell>
          <cell r="C440">
            <v>1438</v>
          </cell>
          <cell r="E440">
            <v>0</v>
          </cell>
          <cell r="F440">
            <v>0</v>
          </cell>
          <cell r="G440">
            <v>0</v>
          </cell>
          <cell r="H440">
            <v>0</v>
          </cell>
          <cell r="I440">
            <v>0</v>
          </cell>
          <cell r="J440">
            <v>0</v>
          </cell>
          <cell r="L440">
            <v>0</v>
          </cell>
          <cell r="N440">
            <v>0</v>
          </cell>
          <cell r="O440">
            <v>0</v>
          </cell>
          <cell r="P440">
            <v>0</v>
          </cell>
          <cell r="Q440">
            <v>0</v>
          </cell>
          <cell r="R440">
            <v>0</v>
          </cell>
          <cell r="S440">
            <v>0</v>
          </cell>
          <cell r="U440">
            <v>0</v>
          </cell>
          <cell r="V440">
            <v>0</v>
          </cell>
          <cell r="W440">
            <v>0</v>
          </cell>
          <cell r="X440">
            <v>0</v>
          </cell>
          <cell r="Y440">
            <v>0</v>
          </cell>
          <cell r="Z440">
            <v>0</v>
          </cell>
        </row>
        <row r="441">
          <cell r="A441">
            <v>0</v>
          </cell>
          <cell r="B441">
            <v>0</v>
          </cell>
          <cell r="C441">
            <v>1439</v>
          </cell>
          <cell r="E441">
            <v>0</v>
          </cell>
          <cell r="F441">
            <v>0</v>
          </cell>
          <cell r="G441">
            <v>0</v>
          </cell>
          <cell r="H441">
            <v>0</v>
          </cell>
          <cell r="I441">
            <v>0</v>
          </cell>
          <cell r="J441">
            <v>0</v>
          </cell>
          <cell r="L441">
            <v>0</v>
          </cell>
          <cell r="N441">
            <v>0</v>
          </cell>
          <cell r="O441">
            <v>0</v>
          </cell>
          <cell r="P441">
            <v>0</v>
          </cell>
          <cell r="Q441">
            <v>0</v>
          </cell>
          <cell r="R441">
            <v>0</v>
          </cell>
          <cell r="S441">
            <v>0</v>
          </cell>
          <cell r="U441">
            <v>0</v>
          </cell>
          <cell r="V441">
            <v>0</v>
          </cell>
          <cell r="W441">
            <v>0</v>
          </cell>
          <cell r="X441">
            <v>0</v>
          </cell>
          <cell r="Y441">
            <v>0</v>
          </cell>
          <cell r="Z441">
            <v>0</v>
          </cell>
        </row>
        <row r="442">
          <cell r="A442">
            <v>0</v>
          </cell>
          <cell r="B442">
            <v>0</v>
          </cell>
          <cell r="C442">
            <v>1440</v>
          </cell>
          <cell r="E442">
            <v>0</v>
          </cell>
          <cell r="F442">
            <v>0</v>
          </cell>
          <cell r="G442">
            <v>0</v>
          </cell>
          <cell r="H442">
            <v>0</v>
          </cell>
          <cell r="I442">
            <v>0</v>
          </cell>
          <cell r="J442">
            <v>0</v>
          </cell>
          <cell r="L442">
            <v>0</v>
          </cell>
          <cell r="N442">
            <v>0</v>
          </cell>
          <cell r="O442">
            <v>0</v>
          </cell>
          <cell r="P442">
            <v>0</v>
          </cell>
          <cell r="Q442">
            <v>0</v>
          </cell>
          <cell r="R442">
            <v>0</v>
          </cell>
          <cell r="S442">
            <v>0</v>
          </cell>
          <cell r="U442">
            <v>0</v>
          </cell>
          <cell r="V442">
            <v>0</v>
          </cell>
          <cell r="W442">
            <v>0</v>
          </cell>
          <cell r="X442">
            <v>0</v>
          </cell>
          <cell r="Y442">
            <v>0</v>
          </cell>
          <cell r="Z442">
            <v>0</v>
          </cell>
        </row>
        <row r="443">
          <cell r="A443">
            <v>0</v>
          </cell>
          <cell r="B443">
            <v>0</v>
          </cell>
          <cell r="C443">
            <v>1441</v>
          </cell>
          <cell r="E443">
            <v>0</v>
          </cell>
          <cell r="F443">
            <v>0</v>
          </cell>
          <cell r="G443">
            <v>0</v>
          </cell>
          <cell r="H443">
            <v>0</v>
          </cell>
          <cell r="I443">
            <v>0</v>
          </cell>
          <cell r="J443">
            <v>0</v>
          </cell>
          <cell r="L443">
            <v>0</v>
          </cell>
          <cell r="N443">
            <v>0</v>
          </cell>
          <cell r="O443">
            <v>0</v>
          </cell>
          <cell r="P443">
            <v>0</v>
          </cell>
          <cell r="Q443">
            <v>0</v>
          </cell>
          <cell r="R443">
            <v>0</v>
          </cell>
          <cell r="S443">
            <v>0</v>
          </cell>
          <cell r="U443">
            <v>0</v>
          </cell>
          <cell r="V443">
            <v>0</v>
          </cell>
          <cell r="W443">
            <v>0</v>
          </cell>
          <cell r="X443">
            <v>0</v>
          </cell>
          <cell r="Y443">
            <v>0</v>
          </cell>
          <cell r="Z443">
            <v>0</v>
          </cell>
        </row>
        <row r="444">
          <cell r="A444">
            <v>0</v>
          </cell>
          <cell r="B444">
            <v>0</v>
          </cell>
          <cell r="C444">
            <v>1442</v>
          </cell>
          <cell r="E444">
            <v>0</v>
          </cell>
          <cell r="F444">
            <v>0</v>
          </cell>
          <cell r="G444">
            <v>0</v>
          </cell>
          <cell r="H444">
            <v>0</v>
          </cell>
          <cell r="I444">
            <v>0</v>
          </cell>
          <cell r="J444">
            <v>0</v>
          </cell>
          <cell r="L444">
            <v>0</v>
          </cell>
          <cell r="N444">
            <v>0</v>
          </cell>
          <cell r="O444">
            <v>0</v>
          </cell>
          <cell r="P444">
            <v>0</v>
          </cell>
          <cell r="Q444">
            <v>0</v>
          </cell>
          <cell r="R444">
            <v>0</v>
          </cell>
          <cell r="S444">
            <v>0</v>
          </cell>
          <cell r="U444">
            <v>0</v>
          </cell>
          <cell r="V444">
            <v>0</v>
          </cell>
          <cell r="W444">
            <v>0</v>
          </cell>
          <cell r="X444">
            <v>0</v>
          </cell>
          <cell r="Y444">
            <v>0</v>
          </cell>
          <cell r="Z444">
            <v>0</v>
          </cell>
        </row>
        <row r="445">
          <cell r="A445">
            <v>0</v>
          </cell>
          <cell r="B445">
            <v>0</v>
          </cell>
          <cell r="C445">
            <v>1443</v>
          </cell>
          <cell r="E445">
            <v>0</v>
          </cell>
          <cell r="F445">
            <v>0</v>
          </cell>
          <cell r="G445">
            <v>0</v>
          </cell>
          <cell r="H445">
            <v>0</v>
          </cell>
          <cell r="I445">
            <v>0</v>
          </cell>
          <cell r="J445">
            <v>0</v>
          </cell>
          <cell r="L445">
            <v>0</v>
          </cell>
          <cell r="N445">
            <v>0</v>
          </cell>
          <cell r="O445">
            <v>0</v>
          </cell>
          <cell r="P445">
            <v>0</v>
          </cell>
          <cell r="Q445">
            <v>0</v>
          </cell>
          <cell r="R445">
            <v>0</v>
          </cell>
          <cell r="S445">
            <v>0</v>
          </cell>
          <cell r="U445">
            <v>0</v>
          </cell>
          <cell r="V445">
            <v>0</v>
          </cell>
          <cell r="W445">
            <v>0</v>
          </cell>
          <cell r="X445">
            <v>0</v>
          </cell>
          <cell r="Y445">
            <v>0</v>
          </cell>
          <cell r="Z445">
            <v>0</v>
          </cell>
        </row>
        <row r="446">
          <cell r="A446">
            <v>0</v>
          </cell>
          <cell r="B446">
            <v>0</v>
          </cell>
          <cell r="C446">
            <v>1444</v>
          </cell>
          <cell r="E446">
            <v>0</v>
          </cell>
          <cell r="F446">
            <v>0</v>
          </cell>
          <cell r="G446">
            <v>0</v>
          </cell>
          <cell r="H446">
            <v>0</v>
          </cell>
          <cell r="I446">
            <v>0</v>
          </cell>
          <cell r="J446">
            <v>0</v>
          </cell>
          <cell r="L446">
            <v>0</v>
          </cell>
          <cell r="N446">
            <v>0</v>
          </cell>
          <cell r="O446">
            <v>0</v>
          </cell>
          <cell r="P446">
            <v>0</v>
          </cell>
          <cell r="Q446">
            <v>0</v>
          </cell>
          <cell r="R446">
            <v>0</v>
          </cell>
          <cell r="S446">
            <v>0</v>
          </cell>
          <cell r="U446">
            <v>0</v>
          </cell>
          <cell r="V446">
            <v>0</v>
          </cell>
          <cell r="W446">
            <v>0</v>
          </cell>
          <cell r="X446">
            <v>0</v>
          </cell>
          <cell r="Y446">
            <v>0</v>
          </cell>
          <cell r="Z446">
            <v>0</v>
          </cell>
        </row>
        <row r="447">
          <cell r="A447">
            <v>0</v>
          </cell>
          <cell r="B447">
            <v>0</v>
          </cell>
          <cell r="C447">
            <v>1445</v>
          </cell>
          <cell r="E447">
            <v>0</v>
          </cell>
          <cell r="F447">
            <v>0</v>
          </cell>
          <cell r="G447">
            <v>0</v>
          </cell>
          <cell r="H447">
            <v>0</v>
          </cell>
          <cell r="I447">
            <v>0</v>
          </cell>
          <cell r="J447">
            <v>0</v>
          </cell>
          <cell r="L447">
            <v>0</v>
          </cell>
          <cell r="N447">
            <v>0</v>
          </cell>
          <cell r="O447">
            <v>0</v>
          </cell>
          <cell r="P447">
            <v>0</v>
          </cell>
          <cell r="Q447">
            <v>0</v>
          </cell>
          <cell r="R447">
            <v>0</v>
          </cell>
          <cell r="S447">
            <v>0</v>
          </cell>
          <cell r="U447">
            <v>0</v>
          </cell>
          <cell r="V447">
            <v>0</v>
          </cell>
          <cell r="W447">
            <v>0</v>
          </cell>
          <cell r="X447">
            <v>0</v>
          </cell>
          <cell r="Y447">
            <v>0</v>
          </cell>
          <cell r="Z447">
            <v>0</v>
          </cell>
        </row>
        <row r="448">
          <cell r="A448">
            <v>0</v>
          </cell>
          <cell r="B448">
            <v>0</v>
          </cell>
          <cell r="C448">
            <v>1446</v>
          </cell>
          <cell r="E448">
            <v>0</v>
          </cell>
          <cell r="F448">
            <v>0</v>
          </cell>
          <cell r="G448">
            <v>0</v>
          </cell>
          <cell r="H448">
            <v>0</v>
          </cell>
          <cell r="I448">
            <v>0</v>
          </cell>
          <cell r="J448">
            <v>0</v>
          </cell>
          <cell r="L448">
            <v>0</v>
          </cell>
          <cell r="N448">
            <v>0</v>
          </cell>
          <cell r="O448">
            <v>0</v>
          </cell>
          <cell r="P448">
            <v>0</v>
          </cell>
          <cell r="Q448">
            <v>0</v>
          </cell>
          <cell r="R448">
            <v>0</v>
          </cell>
          <cell r="S448">
            <v>0</v>
          </cell>
          <cell r="U448">
            <v>0</v>
          </cell>
          <cell r="V448">
            <v>0</v>
          </cell>
          <cell r="W448">
            <v>0</v>
          </cell>
          <cell r="X448">
            <v>0</v>
          </cell>
          <cell r="Y448">
            <v>0</v>
          </cell>
          <cell r="Z448">
            <v>0</v>
          </cell>
        </row>
        <row r="449">
          <cell r="A449">
            <v>0</v>
          </cell>
          <cell r="B449">
            <v>0</v>
          </cell>
          <cell r="C449">
            <v>1447</v>
          </cell>
          <cell r="E449">
            <v>0</v>
          </cell>
          <cell r="F449">
            <v>0</v>
          </cell>
          <cell r="G449">
            <v>0</v>
          </cell>
          <cell r="H449">
            <v>0</v>
          </cell>
          <cell r="I449">
            <v>0</v>
          </cell>
          <cell r="J449">
            <v>0</v>
          </cell>
          <cell r="L449">
            <v>0</v>
          </cell>
          <cell r="N449">
            <v>0</v>
          </cell>
          <cell r="O449">
            <v>0</v>
          </cell>
          <cell r="P449">
            <v>0</v>
          </cell>
          <cell r="Q449">
            <v>0</v>
          </cell>
          <cell r="R449">
            <v>0</v>
          </cell>
          <cell r="S449">
            <v>0</v>
          </cell>
          <cell r="U449">
            <v>0</v>
          </cell>
          <cell r="V449">
            <v>0</v>
          </cell>
          <cell r="W449">
            <v>0</v>
          </cell>
          <cell r="X449">
            <v>0</v>
          </cell>
          <cell r="Y449">
            <v>0</v>
          </cell>
          <cell r="Z449">
            <v>0</v>
          </cell>
        </row>
        <row r="450">
          <cell r="A450">
            <v>0</v>
          </cell>
          <cell r="B450">
            <v>0</v>
          </cell>
          <cell r="C450">
            <v>1448</v>
          </cell>
          <cell r="E450">
            <v>0</v>
          </cell>
          <cell r="F450">
            <v>0</v>
          </cell>
          <cell r="G450">
            <v>0</v>
          </cell>
          <cell r="H450">
            <v>0</v>
          </cell>
          <cell r="I450">
            <v>0</v>
          </cell>
          <cell r="J450">
            <v>0</v>
          </cell>
          <cell r="L450">
            <v>0</v>
          </cell>
          <cell r="N450">
            <v>0</v>
          </cell>
          <cell r="O450">
            <v>0</v>
          </cell>
          <cell r="P450">
            <v>0</v>
          </cell>
          <cell r="Q450">
            <v>0</v>
          </cell>
          <cell r="R450">
            <v>0</v>
          </cell>
          <cell r="S450">
            <v>0</v>
          </cell>
          <cell r="U450">
            <v>0</v>
          </cell>
          <cell r="V450">
            <v>0</v>
          </cell>
          <cell r="W450">
            <v>0</v>
          </cell>
          <cell r="X450">
            <v>0</v>
          </cell>
          <cell r="Y450">
            <v>0</v>
          </cell>
          <cell r="Z450">
            <v>0</v>
          </cell>
        </row>
        <row r="451">
          <cell r="A451">
            <v>0</v>
          </cell>
          <cell r="B451">
            <v>0</v>
          </cell>
          <cell r="C451">
            <v>1449</v>
          </cell>
          <cell r="E451">
            <v>0</v>
          </cell>
          <cell r="F451">
            <v>0</v>
          </cell>
          <cell r="G451">
            <v>0</v>
          </cell>
          <cell r="H451">
            <v>0</v>
          </cell>
          <cell r="I451">
            <v>0</v>
          </cell>
          <cell r="J451">
            <v>0</v>
          </cell>
          <cell r="L451">
            <v>0</v>
          </cell>
          <cell r="N451">
            <v>0</v>
          </cell>
          <cell r="O451">
            <v>0</v>
          </cell>
          <cell r="P451">
            <v>0</v>
          </cell>
          <cell r="Q451">
            <v>0</v>
          </cell>
          <cell r="R451">
            <v>0</v>
          </cell>
          <cell r="S451">
            <v>0</v>
          </cell>
          <cell r="U451">
            <v>0</v>
          </cell>
          <cell r="V451">
            <v>0</v>
          </cell>
          <cell r="W451">
            <v>0</v>
          </cell>
          <cell r="X451">
            <v>0</v>
          </cell>
          <cell r="Y451">
            <v>0</v>
          </cell>
          <cell r="Z451">
            <v>0</v>
          </cell>
        </row>
        <row r="452">
          <cell r="A452">
            <v>0</v>
          </cell>
          <cell r="B452">
            <v>0</v>
          </cell>
          <cell r="C452">
            <v>1450</v>
          </cell>
          <cell r="E452">
            <v>0</v>
          </cell>
          <cell r="F452">
            <v>0</v>
          </cell>
          <cell r="G452">
            <v>0</v>
          </cell>
          <cell r="H452">
            <v>0</v>
          </cell>
          <cell r="I452">
            <v>0</v>
          </cell>
          <cell r="J452">
            <v>0</v>
          </cell>
          <cell r="L452">
            <v>0</v>
          </cell>
          <cell r="N452">
            <v>0</v>
          </cell>
          <cell r="O452">
            <v>0</v>
          </cell>
          <cell r="P452">
            <v>0</v>
          </cell>
          <cell r="Q452">
            <v>0</v>
          </cell>
          <cell r="R452">
            <v>0</v>
          </cell>
          <cell r="S452">
            <v>0</v>
          </cell>
          <cell r="U452">
            <v>0</v>
          </cell>
          <cell r="V452">
            <v>0</v>
          </cell>
          <cell r="W452">
            <v>0</v>
          </cell>
          <cell r="X452">
            <v>0</v>
          </cell>
          <cell r="Y452">
            <v>0</v>
          </cell>
          <cell r="Z452">
            <v>0</v>
          </cell>
        </row>
        <row r="453">
          <cell r="A453">
            <v>0</v>
          </cell>
          <cell r="B453">
            <v>0</v>
          </cell>
          <cell r="C453">
            <v>1451</v>
          </cell>
          <cell r="E453">
            <v>0</v>
          </cell>
          <cell r="F453">
            <v>0</v>
          </cell>
          <cell r="G453">
            <v>0</v>
          </cell>
          <cell r="H453">
            <v>0</v>
          </cell>
          <cell r="I453">
            <v>0</v>
          </cell>
          <cell r="J453">
            <v>0</v>
          </cell>
          <cell r="L453">
            <v>0</v>
          </cell>
          <cell r="N453">
            <v>0</v>
          </cell>
          <cell r="O453">
            <v>0</v>
          </cell>
          <cell r="P453">
            <v>0</v>
          </cell>
          <cell r="Q453">
            <v>0</v>
          </cell>
          <cell r="R453">
            <v>0</v>
          </cell>
          <cell r="S453">
            <v>0</v>
          </cell>
          <cell r="U453">
            <v>0</v>
          </cell>
          <cell r="V453">
            <v>0</v>
          </cell>
          <cell r="W453">
            <v>0</v>
          </cell>
          <cell r="X453">
            <v>0</v>
          </cell>
          <cell r="Y453">
            <v>0</v>
          </cell>
          <cell r="Z453">
            <v>0</v>
          </cell>
        </row>
        <row r="454">
          <cell r="A454">
            <v>0</v>
          </cell>
          <cell r="B454">
            <v>0</v>
          </cell>
          <cell r="C454">
            <v>1452</v>
          </cell>
          <cell r="E454">
            <v>0</v>
          </cell>
          <cell r="F454">
            <v>0</v>
          </cell>
          <cell r="G454">
            <v>0</v>
          </cell>
          <cell r="H454">
            <v>0</v>
          </cell>
          <cell r="I454">
            <v>0</v>
          </cell>
          <cell r="J454">
            <v>0</v>
          </cell>
          <cell r="L454">
            <v>0</v>
          </cell>
          <cell r="N454">
            <v>0</v>
          </cell>
          <cell r="O454">
            <v>0</v>
          </cell>
          <cell r="P454">
            <v>0</v>
          </cell>
          <cell r="Q454">
            <v>0</v>
          </cell>
          <cell r="R454">
            <v>0</v>
          </cell>
          <cell r="S454">
            <v>0</v>
          </cell>
          <cell r="U454">
            <v>0</v>
          </cell>
          <cell r="V454">
            <v>0</v>
          </cell>
          <cell r="W454">
            <v>0</v>
          </cell>
          <cell r="X454">
            <v>0</v>
          </cell>
          <cell r="Y454">
            <v>0</v>
          </cell>
          <cell r="Z454">
            <v>0</v>
          </cell>
        </row>
        <row r="455">
          <cell r="A455">
            <v>0</v>
          </cell>
          <cell r="B455">
            <v>0</v>
          </cell>
          <cell r="C455">
            <v>1453</v>
          </cell>
          <cell r="E455">
            <v>0</v>
          </cell>
          <cell r="F455">
            <v>0</v>
          </cell>
          <cell r="G455">
            <v>0</v>
          </cell>
          <cell r="H455">
            <v>0</v>
          </cell>
          <cell r="I455">
            <v>0</v>
          </cell>
          <cell r="J455">
            <v>0</v>
          </cell>
          <cell r="L455">
            <v>0</v>
          </cell>
          <cell r="N455">
            <v>0</v>
          </cell>
          <cell r="O455">
            <v>0</v>
          </cell>
          <cell r="P455">
            <v>0</v>
          </cell>
          <cell r="Q455">
            <v>0</v>
          </cell>
          <cell r="R455">
            <v>0</v>
          </cell>
          <cell r="S455">
            <v>0</v>
          </cell>
          <cell r="U455">
            <v>0</v>
          </cell>
          <cell r="V455">
            <v>0</v>
          </cell>
          <cell r="W455">
            <v>0</v>
          </cell>
          <cell r="X455">
            <v>0</v>
          </cell>
          <cell r="Y455">
            <v>0</v>
          </cell>
          <cell r="Z455">
            <v>0</v>
          </cell>
        </row>
        <row r="456">
          <cell r="A456">
            <v>0</v>
          </cell>
          <cell r="B456">
            <v>0</v>
          </cell>
          <cell r="C456">
            <v>1454</v>
          </cell>
          <cell r="E456">
            <v>0</v>
          </cell>
          <cell r="F456">
            <v>0</v>
          </cell>
          <cell r="G456">
            <v>0</v>
          </cell>
          <cell r="H456">
            <v>0</v>
          </cell>
          <cell r="I456">
            <v>0</v>
          </cell>
          <cell r="J456">
            <v>0</v>
          </cell>
          <cell r="L456">
            <v>0</v>
          </cell>
          <cell r="N456">
            <v>0</v>
          </cell>
          <cell r="O456">
            <v>0</v>
          </cell>
          <cell r="P456">
            <v>0</v>
          </cell>
          <cell r="Q456">
            <v>0</v>
          </cell>
          <cell r="R456">
            <v>0</v>
          </cell>
          <cell r="S456">
            <v>0</v>
          </cell>
          <cell r="U456">
            <v>0</v>
          </cell>
          <cell r="V456">
            <v>0</v>
          </cell>
          <cell r="W456">
            <v>0</v>
          </cell>
          <cell r="X456">
            <v>0</v>
          </cell>
          <cell r="Y456">
            <v>0</v>
          </cell>
          <cell r="Z456">
            <v>0</v>
          </cell>
        </row>
        <row r="457">
          <cell r="A457">
            <v>0</v>
          </cell>
          <cell r="B457">
            <v>0</v>
          </cell>
          <cell r="C457">
            <v>1455</v>
          </cell>
          <cell r="E457">
            <v>0</v>
          </cell>
          <cell r="F457">
            <v>0</v>
          </cell>
          <cell r="G457">
            <v>0</v>
          </cell>
          <cell r="H457">
            <v>0</v>
          </cell>
          <cell r="I457">
            <v>0</v>
          </cell>
          <cell r="J457">
            <v>0</v>
          </cell>
          <cell r="L457">
            <v>0</v>
          </cell>
          <cell r="N457">
            <v>0</v>
          </cell>
          <cell r="O457">
            <v>0</v>
          </cell>
          <cell r="P457">
            <v>0</v>
          </cell>
          <cell r="Q457">
            <v>0</v>
          </cell>
          <cell r="R457">
            <v>0</v>
          </cell>
          <cell r="S457">
            <v>0</v>
          </cell>
          <cell r="U457">
            <v>0</v>
          </cell>
          <cell r="V457">
            <v>0</v>
          </cell>
          <cell r="W457">
            <v>0</v>
          </cell>
          <cell r="X457">
            <v>0</v>
          </cell>
          <cell r="Y457">
            <v>0</v>
          </cell>
          <cell r="Z457">
            <v>0</v>
          </cell>
        </row>
        <row r="458">
          <cell r="A458">
            <v>0</v>
          </cell>
          <cell r="B458">
            <v>0</v>
          </cell>
          <cell r="C458">
            <v>1456</v>
          </cell>
          <cell r="E458">
            <v>0</v>
          </cell>
          <cell r="F458">
            <v>0</v>
          </cell>
          <cell r="G458">
            <v>0</v>
          </cell>
          <cell r="H458">
            <v>0</v>
          </cell>
          <cell r="I458">
            <v>0</v>
          </cell>
          <cell r="J458">
            <v>0</v>
          </cell>
          <cell r="L458">
            <v>0</v>
          </cell>
          <cell r="N458">
            <v>0</v>
          </cell>
          <cell r="O458">
            <v>0</v>
          </cell>
          <cell r="P458">
            <v>0</v>
          </cell>
          <cell r="Q458">
            <v>0</v>
          </cell>
          <cell r="R458">
            <v>0</v>
          </cell>
          <cell r="S458">
            <v>0</v>
          </cell>
          <cell r="U458">
            <v>0</v>
          </cell>
          <cell r="V458">
            <v>0</v>
          </cell>
          <cell r="W458">
            <v>0</v>
          </cell>
          <cell r="X458">
            <v>0</v>
          </cell>
          <cell r="Y458">
            <v>0</v>
          </cell>
          <cell r="Z458">
            <v>0</v>
          </cell>
        </row>
        <row r="459">
          <cell r="A459">
            <v>0</v>
          </cell>
          <cell r="B459">
            <v>0</v>
          </cell>
          <cell r="C459">
            <v>1457</v>
          </cell>
          <cell r="E459">
            <v>0</v>
          </cell>
          <cell r="F459">
            <v>0</v>
          </cell>
          <cell r="G459">
            <v>0</v>
          </cell>
          <cell r="H459">
            <v>0</v>
          </cell>
          <cell r="I459">
            <v>0</v>
          </cell>
          <cell r="J459">
            <v>0</v>
          </cell>
          <cell r="L459">
            <v>0</v>
          </cell>
          <cell r="N459">
            <v>0</v>
          </cell>
          <cell r="O459">
            <v>0</v>
          </cell>
          <cell r="P459">
            <v>0</v>
          </cell>
          <cell r="Q459">
            <v>0</v>
          </cell>
          <cell r="R459">
            <v>0</v>
          </cell>
          <cell r="S459">
            <v>0</v>
          </cell>
          <cell r="U459">
            <v>0</v>
          </cell>
          <cell r="V459">
            <v>0</v>
          </cell>
          <cell r="W459">
            <v>0</v>
          </cell>
          <cell r="X459">
            <v>0</v>
          </cell>
          <cell r="Y459">
            <v>0</v>
          </cell>
          <cell r="Z459">
            <v>0</v>
          </cell>
        </row>
        <row r="460">
          <cell r="A460">
            <v>0</v>
          </cell>
          <cell r="B460">
            <v>0</v>
          </cell>
          <cell r="C460">
            <v>1458</v>
          </cell>
          <cell r="E460">
            <v>0</v>
          </cell>
          <cell r="F460">
            <v>0</v>
          </cell>
          <cell r="G460">
            <v>0</v>
          </cell>
          <cell r="H460">
            <v>0</v>
          </cell>
          <cell r="I460">
            <v>0</v>
          </cell>
          <cell r="J460">
            <v>0</v>
          </cell>
          <cell r="L460">
            <v>0</v>
          </cell>
          <cell r="N460">
            <v>0</v>
          </cell>
          <cell r="O460">
            <v>0</v>
          </cell>
          <cell r="P460">
            <v>0</v>
          </cell>
          <cell r="Q460">
            <v>0</v>
          </cell>
          <cell r="R460">
            <v>0</v>
          </cell>
          <cell r="S460">
            <v>0</v>
          </cell>
          <cell r="U460">
            <v>0</v>
          </cell>
          <cell r="V460">
            <v>0</v>
          </cell>
          <cell r="W460">
            <v>0</v>
          </cell>
          <cell r="X460">
            <v>0</v>
          </cell>
          <cell r="Y460">
            <v>0</v>
          </cell>
          <cell r="Z460">
            <v>0</v>
          </cell>
        </row>
        <row r="461">
          <cell r="A461">
            <v>0</v>
          </cell>
          <cell r="B461">
            <v>0</v>
          </cell>
          <cell r="C461">
            <v>1459</v>
          </cell>
          <cell r="E461">
            <v>0</v>
          </cell>
          <cell r="F461">
            <v>0</v>
          </cell>
          <cell r="G461">
            <v>0</v>
          </cell>
          <cell r="H461">
            <v>0</v>
          </cell>
          <cell r="I461">
            <v>0</v>
          </cell>
          <cell r="J461">
            <v>0</v>
          </cell>
          <cell r="L461">
            <v>0</v>
          </cell>
          <cell r="N461">
            <v>0</v>
          </cell>
          <cell r="O461">
            <v>0</v>
          </cell>
          <cell r="P461">
            <v>0</v>
          </cell>
          <cell r="Q461">
            <v>0</v>
          </cell>
          <cell r="R461">
            <v>0</v>
          </cell>
          <cell r="S461">
            <v>0</v>
          </cell>
          <cell r="U461">
            <v>0</v>
          </cell>
          <cell r="V461">
            <v>0</v>
          </cell>
          <cell r="W461">
            <v>0</v>
          </cell>
          <cell r="X461">
            <v>0</v>
          </cell>
          <cell r="Y461">
            <v>0</v>
          </cell>
          <cell r="Z461">
            <v>0</v>
          </cell>
        </row>
        <row r="462">
          <cell r="A462">
            <v>0</v>
          </cell>
          <cell r="B462">
            <v>0</v>
          </cell>
          <cell r="C462">
            <v>1460</v>
          </cell>
          <cell r="E462">
            <v>0</v>
          </cell>
          <cell r="F462">
            <v>0</v>
          </cell>
          <cell r="G462">
            <v>0</v>
          </cell>
          <cell r="H462">
            <v>0</v>
          </cell>
          <cell r="I462">
            <v>0</v>
          </cell>
          <cell r="J462">
            <v>0</v>
          </cell>
          <cell r="L462">
            <v>0</v>
          </cell>
          <cell r="N462">
            <v>0</v>
          </cell>
          <cell r="O462">
            <v>0</v>
          </cell>
          <cell r="P462">
            <v>0</v>
          </cell>
          <cell r="Q462">
            <v>0</v>
          </cell>
          <cell r="R462">
            <v>0</v>
          </cell>
          <cell r="S462">
            <v>0</v>
          </cell>
          <cell r="U462">
            <v>0</v>
          </cell>
          <cell r="V462">
            <v>0</v>
          </cell>
          <cell r="W462">
            <v>0</v>
          </cell>
          <cell r="X462">
            <v>0</v>
          </cell>
          <cell r="Y462">
            <v>0</v>
          </cell>
          <cell r="Z462">
            <v>0</v>
          </cell>
        </row>
        <row r="463">
          <cell r="A463">
            <v>0</v>
          </cell>
          <cell r="B463">
            <v>0</v>
          </cell>
          <cell r="C463">
            <v>1461</v>
          </cell>
          <cell r="E463">
            <v>0</v>
          </cell>
          <cell r="F463">
            <v>0</v>
          </cell>
          <cell r="G463">
            <v>0</v>
          </cell>
          <cell r="H463">
            <v>0</v>
          </cell>
          <cell r="I463">
            <v>0</v>
          </cell>
          <cell r="J463">
            <v>0</v>
          </cell>
          <cell r="L463">
            <v>0</v>
          </cell>
          <cell r="N463">
            <v>0</v>
          </cell>
          <cell r="O463">
            <v>0</v>
          </cell>
          <cell r="P463">
            <v>0</v>
          </cell>
          <cell r="Q463">
            <v>0</v>
          </cell>
          <cell r="R463">
            <v>0</v>
          </cell>
          <cell r="S463">
            <v>0</v>
          </cell>
          <cell r="U463">
            <v>0</v>
          </cell>
          <cell r="V463">
            <v>0</v>
          </cell>
          <cell r="W463">
            <v>0</v>
          </cell>
          <cell r="X463">
            <v>0</v>
          </cell>
          <cell r="Y463">
            <v>0</v>
          </cell>
          <cell r="Z463">
            <v>0</v>
          </cell>
        </row>
        <row r="464">
          <cell r="A464">
            <v>0</v>
          </cell>
          <cell r="B464">
            <v>0</v>
          </cell>
          <cell r="C464">
            <v>1462</v>
          </cell>
          <cell r="E464">
            <v>0</v>
          </cell>
          <cell r="F464">
            <v>0</v>
          </cell>
          <cell r="G464">
            <v>0</v>
          </cell>
          <cell r="H464">
            <v>0</v>
          </cell>
          <cell r="I464">
            <v>0</v>
          </cell>
          <cell r="J464">
            <v>0</v>
          </cell>
          <cell r="L464">
            <v>0</v>
          </cell>
          <cell r="N464">
            <v>0</v>
          </cell>
          <cell r="O464">
            <v>0</v>
          </cell>
          <cell r="P464">
            <v>0</v>
          </cell>
          <cell r="Q464">
            <v>0</v>
          </cell>
          <cell r="R464">
            <v>0</v>
          </cell>
          <cell r="S464">
            <v>0</v>
          </cell>
          <cell r="U464">
            <v>0</v>
          </cell>
          <cell r="V464">
            <v>0</v>
          </cell>
          <cell r="W464">
            <v>0</v>
          </cell>
          <cell r="X464">
            <v>0</v>
          </cell>
          <cell r="Y464">
            <v>0</v>
          </cell>
          <cell r="Z464">
            <v>0</v>
          </cell>
        </row>
        <row r="465">
          <cell r="A465">
            <v>0</v>
          </cell>
          <cell r="B465">
            <v>0</v>
          </cell>
          <cell r="C465">
            <v>1463</v>
          </cell>
          <cell r="E465">
            <v>0</v>
          </cell>
          <cell r="F465">
            <v>0</v>
          </cell>
          <cell r="G465">
            <v>0</v>
          </cell>
          <cell r="H465">
            <v>0</v>
          </cell>
          <cell r="I465">
            <v>0</v>
          </cell>
          <cell r="J465">
            <v>0</v>
          </cell>
          <cell r="L465">
            <v>0</v>
          </cell>
          <cell r="N465">
            <v>0</v>
          </cell>
          <cell r="O465">
            <v>0</v>
          </cell>
          <cell r="P465">
            <v>0</v>
          </cell>
          <cell r="Q465">
            <v>0</v>
          </cell>
          <cell r="R465">
            <v>0</v>
          </cell>
          <cell r="S465">
            <v>0</v>
          </cell>
          <cell r="U465">
            <v>0</v>
          </cell>
          <cell r="V465">
            <v>0</v>
          </cell>
          <cell r="W465">
            <v>0</v>
          </cell>
          <cell r="X465">
            <v>0</v>
          </cell>
          <cell r="Y465">
            <v>0</v>
          </cell>
          <cell r="Z465">
            <v>0</v>
          </cell>
        </row>
        <row r="466">
          <cell r="A466">
            <v>0</v>
          </cell>
          <cell r="B466">
            <v>0</v>
          </cell>
          <cell r="C466">
            <v>1464</v>
          </cell>
          <cell r="E466">
            <v>0</v>
          </cell>
          <cell r="F466">
            <v>0</v>
          </cell>
          <cell r="G466">
            <v>0</v>
          </cell>
          <cell r="H466">
            <v>0</v>
          </cell>
          <cell r="I466">
            <v>0</v>
          </cell>
          <cell r="J466">
            <v>0</v>
          </cell>
          <cell r="L466">
            <v>0</v>
          </cell>
          <cell r="N466">
            <v>0</v>
          </cell>
          <cell r="O466">
            <v>0</v>
          </cell>
          <cell r="P466">
            <v>0</v>
          </cell>
          <cell r="Q466">
            <v>0</v>
          </cell>
          <cell r="R466">
            <v>0</v>
          </cell>
          <cell r="S466">
            <v>0</v>
          </cell>
          <cell r="U466">
            <v>0</v>
          </cell>
          <cell r="V466">
            <v>0</v>
          </cell>
          <cell r="W466">
            <v>0</v>
          </cell>
          <cell r="X466">
            <v>0</v>
          </cell>
          <cell r="Y466">
            <v>0</v>
          </cell>
          <cell r="Z466">
            <v>0</v>
          </cell>
        </row>
        <row r="467">
          <cell r="A467">
            <v>0</v>
          </cell>
          <cell r="B467">
            <v>0</v>
          </cell>
          <cell r="C467">
            <v>1465</v>
          </cell>
          <cell r="E467">
            <v>0</v>
          </cell>
          <cell r="F467">
            <v>0</v>
          </cell>
          <cell r="G467">
            <v>0</v>
          </cell>
          <cell r="H467">
            <v>0</v>
          </cell>
          <cell r="I467">
            <v>0</v>
          </cell>
          <cell r="J467">
            <v>0</v>
          </cell>
          <cell r="L467">
            <v>0</v>
          </cell>
          <cell r="N467">
            <v>0</v>
          </cell>
          <cell r="O467">
            <v>0</v>
          </cell>
          <cell r="P467">
            <v>0</v>
          </cell>
          <cell r="Q467">
            <v>0</v>
          </cell>
          <cell r="R467">
            <v>0</v>
          </cell>
          <cell r="S467">
            <v>0</v>
          </cell>
          <cell r="U467">
            <v>0</v>
          </cell>
          <cell r="V467">
            <v>0</v>
          </cell>
          <cell r="W467">
            <v>0</v>
          </cell>
          <cell r="X467">
            <v>0</v>
          </cell>
          <cell r="Y467">
            <v>0</v>
          </cell>
          <cell r="Z467">
            <v>0</v>
          </cell>
        </row>
        <row r="468">
          <cell r="A468">
            <v>0</v>
          </cell>
          <cell r="B468">
            <v>0</v>
          </cell>
          <cell r="C468">
            <v>1466</v>
          </cell>
          <cell r="E468">
            <v>0</v>
          </cell>
          <cell r="F468">
            <v>0</v>
          </cell>
          <cell r="G468">
            <v>0</v>
          </cell>
          <cell r="H468">
            <v>0</v>
          </cell>
          <cell r="I468">
            <v>0</v>
          </cell>
          <cell r="J468">
            <v>0</v>
          </cell>
          <cell r="L468">
            <v>0</v>
          </cell>
          <cell r="N468">
            <v>0</v>
          </cell>
          <cell r="O468">
            <v>0</v>
          </cell>
          <cell r="P468">
            <v>0</v>
          </cell>
          <cell r="Q468">
            <v>0</v>
          </cell>
          <cell r="R468">
            <v>0</v>
          </cell>
          <cell r="S468">
            <v>0</v>
          </cell>
          <cell r="U468">
            <v>0</v>
          </cell>
          <cell r="V468">
            <v>0</v>
          </cell>
          <cell r="W468">
            <v>0</v>
          </cell>
          <cell r="X468">
            <v>0</v>
          </cell>
          <cell r="Y468">
            <v>0</v>
          </cell>
          <cell r="Z468">
            <v>0</v>
          </cell>
        </row>
        <row r="469">
          <cell r="A469">
            <v>0</v>
          </cell>
          <cell r="B469">
            <v>0</v>
          </cell>
          <cell r="C469">
            <v>1467</v>
          </cell>
          <cell r="E469">
            <v>0</v>
          </cell>
          <cell r="F469">
            <v>0</v>
          </cell>
          <cell r="G469">
            <v>0</v>
          </cell>
          <cell r="H469">
            <v>0</v>
          </cell>
          <cell r="I469">
            <v>0</v>
          </cell>
          <cell r="J469">
            <v>0</v>
          </cell>
          <cell r="L469">
            <v>0</v>
          </cell>
          <cell r="N469">
            <v>0</v>
          </cell>
          <cell r="O469">
            <v>0</v>
          </cell>
          <cell r="P469">
            <v>0</v>
          </cell>
          <cell r="Q469">
            <v>0</v>
          </cell>
          <cell r="R469">
            <v>0</v>
          </cell>
          <cell r="S469">
            <v>0</v>
          </cell>
          <cell r="U469">
            <v>0</v>
          </cell>
          <cell r="V469">
            <v>0</v>
          </cell>
          <cell r="W469">
            <v>0</v>
          </cell>
          <cell r="X469">
            <v>0</v>
          </cell>
          <cell r="Y469">
            <v>0</v>
          </cell>
          <cell r="Z469">
            <v>0</v>
          </cell>
        </row>
        <row r="470">
          <cell r="A470">
            <v>0</v>
          </cell>
          <cell r="B470">
            <v>0</v>
          </cell>
          <cell r="C470">
            <v>1468</v>
          </cell>
          <cell r="E470">
            <v>0</v>
          </cell>
          <cell r="F470">
            <v>0</v>
          </cell>
          <cell r="G470">
            <v>0</v>
          </cell>
          <cell r="H470">
            <v>0</v>
          </cell>
          <cell r="I470">
            <v>0</v>
          </cell>
          <cell r="J470">
            <v>0</v>
          </cell>
          <cell r="L470">
            <v>0</v>
          </cell>
          <cell r="N470">
            <v>0</v>
          </cell>
          <cell r="O470">
            <v>0</v>
          </cell>
          <cell r="P470">
            <v>0</v>
          </cell>
          <cell r="Q470">
            <v>0</v>
          </cell>
          <cell r="R470">
            <v>0</v>
          </cell>
          <cell r="S470">
            <v>0</v>
          </cell>
          <cell r="U470">
            <v>0</v>
          </cell>
          <cell r="V470">
            <v>0</v>
          </cell>
          <cell r="W470">
            <v>0</v>
          </cell>
          <cell r="X470">
            <v>0</v>
          </cell>
          <cell r="Y470">
            <v>0</v>
          </cell>
          <cell r="Z470">
            <v>0</v>
          </cell>
        </row>
        <row r="471">
          <cell r="A471">
            <v>0</v>
          </cell>
          <cell r="B471">
            <v>0</v>
          </cell>
          <cell r="C471">
            <v>1469</v>
          </cell>
          <cell r="E471">
            <v>0</v>
          </cell>
          <cell r="F471">
            <v>0</v>
          </cell>
          <cell r="G471">
            <v>0</v>
          </cell>
          <cell r="H471">
            <v>0</v>
          </cell>
          <cell r="I471">
            <v>0</v>
          </cell>
          <cell r="J471">
            <v>0</v>
          </cell>
          <cell r="L471">
            <v>0</v>
          </cell>
          <cell r="N471">
            <v>0</v>
          </cell>
          <cell r="O471">
            <v>0</v>
          </cell>
          <cell r="P471">
            <v>0</v>
          </cell>
          <cell r="Q471">
            <v>0</v>
          </cell>
          <cell r="R471">
            <v>0</v>
          </cell>
          <cell r="S471">
            <v>0</v>
          </cell>
          <cell r="U471">
            <v>0</v>
          </cell>
          <cell r="V471">
            <v>0</v>
          </cell>
          <cell r="W471">
            <v>0</v>
          </cell>
          <cell r="X471">
            <v>0</v>
          </cell>
          <cell r="Y471">
            <v>0</v>
          </cell>
          <cell r="Z471">
            <v>0</v>
          </cell>
        </row>
        <row r="472">
          <cell r="A472">
            <v>0</v>
          </cell>
          <cell r="B472">
            <v>0</v>
          </cell>
          <cell r="C472">
            <v>1470</v>
          </cell>
          <cell r="E472">
            <v>0</v>
          </cell>
          <cell r="F472">
            <v>0</v>
          </cell>
          <cell r="G472">
            <v>0</v>
          </cell>
          <cell r="H472">
            <v>0</v>
          </cell>
          <cell r="I472">
            <v>0</v>
          </cell>
          <cell r="J472">
            <v>0</v>
          </cell>
          <cell r="L472">
            <v>0</v>
          </cell>
          <cell r="N472">
            <v>0</v>
          </cell>
          <cell r="O472">
            <v>0</v>
          </cell>
          <cell r="P472">
            <v>0</v>
          </cell>
          <cell r="Q472">
            <v>0</v>
          </cell>
          <cell r="R472">
            <v>0</v>
          </cell>
          <cell r="S472">
            <v>0</v>
          </cell>
          <cell r="U472">
            <v>0</v>
          </cell>
          <cell r="V472">
            <v>0</v>
          </cell>
          <cell r="W472">
            <v>0</v>
          </cell>
          <cell r="X472">
            <v>0</v>
          </cell>
          <cell r="Y472">
            <v>0</v>
          </cell>
          <cell r="Z472">
            <v>0</v>
          </cell>
        </row>
        <row r="473">
          <cell r="A473">
            <v>0</v>
          </cell>
          <cell r="B473">
            <v>0</v>
          </cell>
          <cell r="C473">
            <v>1471</v>
          </cell>
          <cell r="E473">
            <v>0</v>
          </cell>
          <cell r="F473">
            <v>0</v>
          </cell>
          <cell r="G473">
            <v>0</v>
          </cell>
          <cell r="H473">
            <v>0</v>
          </cell>
          <cell r="I473">
            <v>0</v>
          </cell>
          <cell r="J473">
            <v>0</v>
          </cell>
          <cell r="L473">
            <v>0</v>
          </cell>
          <cell r="N473">
            <v>0</v>
          </cell>
          <cell r="O473">
            <v>0</v>
          </cell>
          <cell r="P473">
            <v>0</v>
          </cell>
          <cell r="Q473">
            <v>0</v>
          </cell>
          <cell r="R473">
            <v>0</v>
          </cell>
          <cell r="S473">
            <v>0</v>
          </cell>
          <cell r="U473">
            <v>0</v>
          </cell>
          <cell r="V473">
            <v>0</v>
          </cell>
          <cell r="W473">
            <v>0</v>
          </cell>
          <cell r="X473">
            <v>0</v>
          </cell>
          <cell r="Y473">
            <v>0</v>
          </cell>
          <cell r="Z473">
            <v>0</v>
          </cell>
        </row>
        <row r="474">
          <cell r="A474">
            <v>0</v>
          </cell>
          <cell r="B474">
            <v>0</v>
          </cell>
          <cell r="C474">
            <v>1472</v>
          </cell>
          <cell r="E474">
            <v>0</v>
          </cell>
          <cell r="F474">
            <v>0</v>
          </cell>
          <cell r="G474">
            <v>0</v>
          </cell>
          <cell r="H474">
            <v>0</v>
          </cell>
          <cell r="I474">
            <v>0</v>
          </cell>
          <cell r="J474">
            <v>0</v>
          </cell>
          <cell r="L474">
            <v>0</v>
          </cell>
          <cell r="N474">
            <v>0</v>
          </cell>
          <cell r="O474">
            <v>0</v>
          </cell>
          <cell r="P474">
            <v>0</v>
          </cell>
          <cell r="Q474">
            <v>0</v>
          </cell>
          <cell r="R474">
            <v>0</v>
          </cell>
          <cell r="S474">
            <v>0</v>
          </cell>
          <cell r="U474">
            <v>0</v>
          </cell>
          <cell r="V474">
            <v>0</v>
          </cell>
          <cell r="W474">
            <v>0</v>
          </cell>
          <cell r="X474">
            <v>0</v>
          </cell>
          <cell r="Y474">
            <v>0</v>
          </cell>
          <cell r="Z474">
            <v>0</v>
          </cell>
        </row>
        <row r="475">
          <cell r="A475">
            <v>0</v>
          </cell>
          <cell r="B475">
            <v>0</v>
          </cell>
          <cell r="C475">
            <v>1473</v>
          </cell>
          <cell r="E475">
            <v>0</v>
          </cell>
          <cell r="F475">
            <v>0</v>
          </cell>
          <cell r="G475">
            <v>0</v>
          </cell>
          <cell r="H475">
            <v>0</v>
          </cell>
          <cell r="I475">
            <v>0</v>
          </cell>
          <cell r="J475">
            <v>0</v>
          </cell>
          <cell r="L475">
            <v>0</v>
          </cell>
          <cell r="N475">
            <v>0</v>
          </cell>
          <cell r="O475">
            <v>0</v>
          </cell>
          <cell r="P475">
            <v>0</v>
          </cell>
          <cell r="Q475">
            <v>0</v>
          </cell>
          <cell r="R475">
            <v>0</v>
          </cell>
          <cell r="S475">
            <v>0</v>
          </cell>
          <cell r="U475">
            <v>0</v>
          </cell>
          <cell r="V475">
            <v>0</v>
          </cell>
          <cell r="W475">
            <v>0</v>
          </cell>
          <cell r="X475">
            <v>0</v>
          </cell>
          <cell r="Y475">
            <v>0</v>
          </cell>
          <cell r="Z475">
            <v>0</v>
          </cell>
        </row>
        <row r="476">
          <cell r="A476">
            <v>0</v>
          </cell>
          <cell r="B476">
            <v>0</v>
          </cell>
          <cell r="C476">
            <v>1474</v>
          </cell>
          <cell r="E476">
            <v>0</v>
          </cell>
          <cell r="F476">
            <v>0</v>
          </cell>
          <cell r="G476">
            <v>0</v>
          </cell>
          <cell r="H476">
            <v>0</v>
          </cell>
          <cell r="I476">
            <v>0</v>
          </cell>
          <cell r="J476">
            <v>0</v>
          </cell>
          <cell r="L476">
            <v>0</v>
          </cell>
          <cell r="N476">
            <v>0</v>
          </cell>
          <cell r="O476">
            <v>0</v>
          </cell>
          <cell r="P476">
            <v>0</v>
          </cell>
          <cell r="Q476">
            <v>0</v>
          </cell>
          <cell r="R476">
            <v>0</v>
          </cell>
          <cell r="S476">
            <v>0</v>
          </cell>
          <cell r="U476">
            <v>0</v>
          </cell>
          <cell r="V476">
            <v>0</v>
          </cell>
          <cell r="W476">
            <v>0</v>
          </cell>
          <cell r="X476">
            <v>0</v>
          </cell>
          <cell r="Y476">
            <v>0</v>
          </cell>
          <cell r="Z476">
            <v>0</v>
          </cell>
        </row>
        <row r="477">
          <cell r="A477">
            <v>0</v>
          </cell>
          <cell r="B477">
            <v>0</v>
          </cell>
          <cell r="C477">
            <v>1475</v>
          </cell>
          <cell r="E477">
            <v>0</v>
          </cell>
          <cell r="F477">
            <v>0</v>
          </cell>
          <cell r="G477">
            <v>0</v>
          </cell>
          <cell r="H477">
            <v>0</v>
          </cell>
          <cell r="I477">
            <v>0</v>
          </cell>
          <cell r="J477">
            <v>0</v>
          </cell>
          <cell r="L477">
            <v>0</v>
          </cell>
          <cell r="N477">
            <v>0</v>
          </cell>
          <cell r="O477">
            <v>0</v>
          </cell>
          <cell r="P477">
            <v>0</v>
          </cell>
          <cell r="Q477">
            <v>0</v>
          </cell>
          <cell r="R477">
            <v>0</v>
          </cell>
          <cell r="S477">
            <v>0</v>
          </cell>
          <cell r="U477">
            <v>0</v>
          </cell>
          <cell r="V477">
            <v>0</v>
          </cell>
          <cell r="W477">
            <v>0</v>
          </cell>
          <cell r="X477">
            <v>0</v>
          </cell>
          <cell r="Y477">
            <v>0</v>
          </cell>
          <cell r="Z477">
            <v>0</v>
          </cell>
        </row>
        <row r="478">
          <cell r="A478">
            <v>0</v>
          </cell>
          <cell r="B478">
            <v>0</v>
          </cell>
          <cell r="C478">
            <v>1476</v>
          </cell>
          <cell r="E478">
            <v>0</v>
          </cell>
          <cell r="F478">
            <v>0</v>
          </cell>
          <cell r="G478">
            <v>0</v>
          </cell>
          <cell r="H478">
            <v>0</v>
          </cell>
          <cell r="I478">
            <v>0</v>
          </cell>
          <cell r="J478">
            <v>0</v>
          </cell>
          <cell r="L478">
            <v>0</v>
          </cell>
          <cell r="N478">
            <v>0</v>
          </cell>
          <cell r="O478">
            <v>0</v>
          </cell>
          <cell r="P478">
            <v>0</v>
          </cell>
          <cell r="Q478">
            <v>0</v>
          </cell>
          <cell r="R478">
            <v>0</v>
          </cell>
          <cell r="S478">
            <v>0</v>
          </cell>
          <cell r="U478">
            <v>0</v>
          </cell>
          <cell r="V478">
            <v>0</v>
          </cell>
          <cell r="W478">
            <v>0</v>
          </cell>
          <cell r="X478">
            <v>0</v>
          </cell>
          <cell r="Y478">
            <v>0</v>
          </cell>
          <cell r="Z478">
            <v>0</v>
          </cell>
        </row>
        <row r="479">
          <cell r="A479">
            <v>0</v>
          </cell>
          <cell r="B479">
            <v>0</v>
          </cell>
          <cell r="C479">
            <v>1477</v>
          </cell>
          <cell r="E479">
            <v>0</v>
          </cell>
          <cell r="F479">
            <v>0</v>
          </cell>
          <cell r="G479">
            <v>0</v>
          </cell>
          <cell r="H479">
            <v>0</v>
          </cell>
          <cell r="I479">
            <v>0</v>
          </cell>
          <cell r="J479">
            <v>0</v>
          </cell>
          <cell r="L479">
            <v>0</v>
          </cell>
          <cell r="N479">
            <v>0</v>
          </cell>
          <cell r="O479">
            <v>0</v>
          </cell>
          <cell r="P479">
            <v>0</v>
          </cell>
          <cell r="Q479">
            <v>0</v>
          </cell>
          <cell r="R479">
            <v>0</v>
          </cell>
          <cell r="S479">
            <v>0</v>
          </cell>
          <cell r="U479">
            <v>0</v>
          </cell>
          <cell r="V479">
            <v>0</v>
          </cell>
          <cell r="W479">
            <v>0</v>
          </cell>
          <cell r="X479">
            <v>0</v>
          </cell>
          <cell r="Y479">
            <v>0</v>
          </cell>
          <cell r="Z479">
            <v>0</v>
          </cell>
        </row>
        <row r="480">
          <cell r="A480">
            <v>0</v>
          </cell>
          <cell r="B480">
            <v>0</v>
          </cell>
          <cell r="C480">
            <v>1478</v>
          </cell>
          <cell r="E480">
            <v>0</v>
          </cell>
          <cell r="F480">
            <v>0</v>
          </cell>
          <cell r="G480">
            <v>0</v>
          </cell>
          <cell r="H480">
            <v>0</v>
          </cell>
          <cell r="I480">
            <v>0</v>
          </cell>
          <cell r="J480">
            <v>0</v>
          </cell>
          <cell r="L480">
            <v>0</v>
          </cell>
          <cell r="N480">
            <v>0</v>
          </cell>
          <cell r="O480">
            <v>0</v>
          </cell>
          <cell r="P480">
            <v>0</v>
          </cell>
          <cell r="Q480">
            <v>0</v>
          </cell>
          <cell r="R480">
            <v>0</v>
          </cell>
          <cell r="S480">
            <v>0</v>
          </cell>
          <cell r="U480">
            <v>0</v>
          </cell>
          <cell r="V480">
            <v>0</v>
          </cell>
          <cell r="W480">
            <v>0</v>
          </cell>
          <cell r="X480">
            <v>0</v>
          </cell>
          <cell r="Y480">
            <v>0</v>
          </cell>
          <cell r="Z480">
            <v>0</v>
          </cell>
        </row>
        <row r="481">
          <cell r="A481">
            <v>0</v>
          </cell>
          <cell r="B481">
            <v>0</v>
          </cell>
          <cell r="C481">
            <v>1479</v>
          </cell>
          <cell r="E481">
            <v>0</v>
          </cell>
          <cell r="F481">
            <v>0</v>
          </cell>
          <cell r="G481">
            <v>0</v>
          </cell>
          <cell r="H481">
            <v>0</v>
          </cell>
          <cell r="I481">
            <v>0</v>
          </cell>
          <cell r="J481">
            <v>0</v>
          </cell>
          <cell r="L481">
            <v>0</v>
          </cell>
          <cell r="N481">
            <v>0</v>
          </cell>
          <cell r="O481">
            <v>0</v>
          </cell>
          <cell r="P481">
            <v>0</v>
          </cell>
          <cell r="Q481">
            <v>0</v>
          </cell>
          <cell r="R481">
            <v>0</v>
          </cell>
          <cell r="S481">
            <v>0</v>
          </cell>
          <cell r="U481">
            <v>0</v>
          </cell>
          <cell r="V481">
            <v>0</v>
          </cell>
          <cell r="W481">
            <v>0</v>
          </cell>
          <cell r="X481">
            <v>0</v>
          </cell>
          <cell r="Y481">
            <v>0</v>
          </cell>
          <cell r="Z481">
            <v>0</v>
          </cell>
        </row>
        <row r="482">
          <cell r="A482">
            <v>0</v>
          </cell>
          <cell r="B482">
            <v>0</v>
          </cell>
          <cell r="C482">
            <v>1480</v>
          </cell>
          <cell r="E482">
            <v>0</v>
          </cell>
          <cell r="F482">
            <v>0</v>
          </cell>
          <cell r="G482">
            <v>0</v>
          </cell>
          <cell r="H482">
            <v>0</v>
          </cell>
          <cell r="I482">
            <v>0</v>
          </cell>
          <cell r="J482">
            <v>0</v>
          </cell>
          <cell r="L482">
            <v>0</v>
          </cell>
          <cell r="N482">
            <v>0</v>
          </cell>
          <cell r="O482">
            <v>0</v>
          </cell>
          <cell r="P482">
            <v>0</v>
          </cell>
          <cell r="Q482">
            <v>0</v>
          </cell>
          <cell r="R482">
            <v>0</v>
          </cell>
          <cell r="S482">
            <v>0</v>
          </cell>
          <cell r="U482">
            <v>0</v>
          </cell>
          <cell r="V482">
            <v>0</v>
          </cell>
          <cell r="W482">
            <v>0</v>
          </cell>
          <cell r="X482">
            <v>0</v>
          </cell>
          <cell r="Y482">
            <v>0</v>
          </cell>
          <cell r="Z482">
            <v>0</v>
          </cell>
        </row>
        <row r="483">
          <cell r="A483">
            <v>0</v>
          </cell>
          <cell r="B483">
            <v>0</v>
          </cell>
          <cell r="C483">
            <v>1481</v>
          </cell>
          <cell r="E483">
            <v>0</v>
          </cell>
          <cell r="F483">
            <v>0</v>
          </cell>
          <cell r="G483">
            <v>0</v>
          </cell>
          <cell r="H483">
            <v>0</v>
          </cell>
          <cell r="I483">
            <v>0</v>
          </cell>
          <cell r="J483">
            <v>0</v>
          </cell>
          <cell r="L483">
            <v>0</v>
          </cell>
          <cell r="N483">
            <v>0</v>
          </cell>
          <cell r="O483">
            <v>0</v>
          </cell>
          <cell r="P483">
            <v>0</v>
          </cell>
          <cell r="Q483">
            <v>0</v>
          </cell>
          <cell r="R483">
            <v>0</v>
          </cell>
          <cell r="S483">
            <v>0</v>
          </cell>
          <cell r="U483">
            <v>0</v>
          </cell>
          <cell r="V483">
            <v>0</v>
          </cell>
          <cell r="W483">
            <v>0</v>
          </cell>
          <cell r="X483">
            <v>0</v>
          </cell>
          <cell r="Y483">
            <v>0</v>
          </cell>
          <cell r="Z483">
            <v>0</v>
          </cell>
        </row>
        <row r="484">
          <cell r="A484">
            <v>0</v>
          </cell>
          <cell r="B484">
            <v>0</v>
          </cell>
          <cell r="C484">
            <v>1482</v>
          </cell>
          <cell r="E484">
            <v>0</v>
          </cell>
          <cell r="F484">
            <v>0</v>
          </cell>
          <cell r="G484">
            <v>0</v>
          </cell>
          <cell r="H484">
            <v>0</v>
          </cell>
          <cell r="I484">
            <v>0</v>
          </cell>
          <cell r="J484">
            <v>0</v>
          </cell>
          <cell r="L484">
            <v>0</v>
          </cell>
          <cell r="N484">
            <v>0</v>
          </cell>
          <cell r="O484">
            <v>0</v>
          </cell>
          <cell r="P484">
            <v>0</v>
          </cell>
          <cell r="Q484">
            <v>0</v>
          </cell>
          <cell r="R484">
            <v>0</v>
          </cell>
          <cell r="S484">
            <v>0</v>
          </cell>
          <cell r="U484">
            <v>0</v>
          </cell>
          <cell r="V484">
            <v>0</v>
          </cell>
          <cell r="W484">
            <v>0</v>
          </cell>
          <cell r="X484">
            <v>0</v>
          </cell>
          <cell r="Y484">
            <v>0</v>
          </cell>
          <cell r="Z484">
            <v>0</v>
          </cell>
        </row>
        <row r="485">
          <cell r="A485">
            <v>0</v>
          </cell>
          <cell r="B485">
            <v>0</v>
          </cell>
          <cell r="C485">
            <v>1483</v>
          </cell>
          <cell r="E485">
            <v>0</v>
          </cell>
          <cell r="F485">
            <v>0</v>
          </cell>
          <cell r="G485">
            <v>0</v>
          </cell>
          <cell r="H485">
            <v>0</v>
          </cell>
          <cell r="I485">
            <v>0</v>
          </cell>
          <cell r="J485">
            <v>0</v>
          </cell>
          <cell r="L485">
            <v>0</v>
          </cell>
          <cell r="N485">
            <v>0</v>
          </cell>
          <cell r="O485">
            <v>0</v>
          </cell>
          <cell r="P485">
            <v>0</v>
          </cell>
          <cell r="Q485">
            <v>0</v>
          </cell>
          <cell r="R485">
            <v>0</v>
          </cell>
          <cell r="S485">
            <v>0</v>
          </cell>
          <cell r="U485">
            <v>0</v>
          </cell>
          <cell r="V485">
            <v>0</v>
          </cell>
          <cell r="W485">
            <v>0</v>
          </cell>
          <cell r="X485">
            <v>0</v>
          </cell>
          <cell r="Y485">
            <v>0</v>
          </cell>
          <cell r="Z485">
            <v>0</v>
          </cell>
        </row>
        <row r="486">
          <cell r="A486">
            <v>0</v>
          </cell>
          <cell r="B486">
            <v>0</v>
          </cell>
          <cell r="C486">
            <v>1484</v>
          </cell>
          <cell r="E486">
            <v>0</v>
          </cell>
          <cell r="F486">
            <v>0</v>
          </cell>
          <cell r="G486">
            <v>0</v>
          </cell>
          <cell r="H486">
            <v>0</v>
          </cell>
          <cell r="I486">
            <v>0</v>
          </cell>
          <cell r="J486">
            <v>0</v>
          </cell>
          <cell r="L486">
            <v>0</v>
          </cell>
          <cell r="N486">
            <v>0</v>
          </cell>
          <cell r="O486">
            <v>0</v>
          </cell>
          <cell r="P486">
            <v>0</v>
          </cell>
          <cell r="Q486">
            <v>0</v>
          </cell>
          <cell r="R486">
            <v>0</v>
          </cell>
          <cell r="S486">
            <v>0</v>
          </cell>
          <cell r="U486">
            <v>0</v>
          </cell>
          <cell r="V486">
            <v>0</v>
          </cell>
          <cell r="W486">
            <v>0</v>
          </cell>
          <cell r="X486">
            <v>0</v>
          </cell>
          <cell r="Y486">
            <v>0</v>
          </cell>
          <cell r="Z486">
            <v>0</v>
          </cell>
        </row>
        <row r="487">
          <cell r="A487">
            <v>0</v>
          </cell>
          <cell r="B487">
            <v>0</v>
          </cell>
          <cell r="C487">
            <v>1485</v>
          </cell>
          <cell r="E487">
            <v>0</v>
          </cell>
          <cell r="F487">
            <v>0</v>
          </cell>
          <cell r="G487">
            <v>0</v>
          </cell>
          <cell r="H487">
            <v>0</v>
          </cell>
          <cell r="I487">
            <v>0</v>
          </cell>
          <cell r="J487">
            <v>0</v>
          </cell>
          <cell r="L487">
            <v>0</v>
          </cell>
          <cell r="N487">
            <v>0</v>
          </cell>
          <cell r="O487">
            <v>0</v>
          </cell>
          <cell r="P487">
            <v>0</v>
          </cell>
          <cell r="Q487">
            <v>0</v>
          </cell>
          <cell r="R487">
            <v>0</v>
          </cell>
          <cell r="S487">
            <v>0</v>
          </cell>
          <cell r="U487">
            <v>0</v>
          </cell>
          <cell r="V487">
            <v>0</v>
          </cell>
          <cell r="W487">
            <v>0</v>
          </cell>
          <cell r="X487">
            <v>0</v>
          </cell>
          <cell r="Y487">
            <v>0</v>
          </cell>
          <cell r="Z487">
            <v>0</v>
          </cell>
        </row>
        <row r="488">
          <cell r="A488">
            <v>0</v>
          </cell>
          <cell r="B488">
            <v>0</v>
          </cell>
          <cell r="C488">
            <v>1486</v>
          </cell>
          <cell r="E488">
            <v>0</v>
          </cell>
          <cell r="F488">
            <v>0</v>
          </cell>
          <cell r="G488">
            <v>0</v>
          </cell>
          <cell r="H488">
            <v>0</v>
          </cell>
          <cell r="I488">
            <v>0</v>
          </cell>
          <cell r="J488">
            <v>0</v>
          </cell>
          <cell r="L488">
            <v>0</v>
          </cell>
          <cell r="N488">
            <v>0</v>
          </cell>
          <cell r="O488">
            <v>0</v>
          </cell>
          <cell r="P488">
            <v>0</v>
          </cell>
          <cell r="Q488">
            <v>0</v>
          </cell>
          <cell r="R488">
            <v>0</v>
          </cell>
          <cell r="S488">
            <v>0</v>
          </cell>
          <cell r="U488">
            <v>0</v>
          </cell>
          <cell r="V488">
            <v>0</v>
          </cell>
          <cell r="W488">
            <v>0</v>
          </cell>
          <cell r="X488">
            <v>0</v>
          </cell>
          <cell r="Y488">
            <v>0</v>
          </cell>
          <cell r="Z488">
            <v>0</v>
          </cell>
        </row>
        <row r="489">
          <cell r="A489">
            <v>0</v>
          </cell>
          <cell r="B489">
            <v>0</v>
          </cell>
          <cell r="C489">
            <v>1487</v>
          </cell>
          <cell r="E489">
            <v>0</v>
          </cell>
          <cell r="F489">
            <v>0</v>
          </cell>
          <cell r="G489">
            <v>0</v>
          </cell>
          <cell r="H489">
            <v>0</v>
          </cell>
          <cell r="I489">
            <v>0</v>
          </cell>
          <cell r="J489">
            <v>0</v>
          </cell>
          <cell r="L489">
            <v>0</v>
          </cell>
          <cell r="N489">
            <v>0</v>
          </cell>
          <cell r="O489">
            <v>0</v>
          </cell>
          <cell r="P489">
            <v>0</v>
          </cell>
          <cell r="Q489">
            <v>0</v>
          </cell>
          <cell r="R489">
            <v>0</v>
          </cell>
          <cell r="S489">
            <v>0</v>
          </cell>
          <cell r="U489">
            <v>0</v>
          </cell>
          <cell r="V489">
            <v>0</v>
          </cell>
          <cell r="W489">
            <v>0</v>
          </cell>
          <cell r="X489">
            <v>0</v>
          </cell>
          <cell r="Y489">
            <v>0</v>
          </cell>
          <cell r="Z489">
            <v>0</v>
          </cell>
        </row>
        <row r="490">
          <cell r="A490">
            <v>0</v>
          </cell>
          <cell r="B490">
            <v>0</v>
          </cell>
          <cell r="C490">
            <v>1488</v>
          </cell>
          <cell r="E490">
            <v>0</v>
          </cell>
          <cell r="F490">
            <v>0</v>
          </cell>
          <cell r="G490">
            <v>0</v>
          </cell>
          <cell r="H490">
            <v>0</v>
          </cell>
          <cell r="I490">
            <v>0</v>
          </cell>
          <cell r="J490">
            <v>0</v>
          </cell>
          <cell r="L490">
            <v>0</v>
          </cell>
          <cell r="N490">
            <v>0</v>
          </cell>
          <cell r="O490">
            <v>0</v>
          </cell>
          <cell r="P490">
            <v>0</v>
          </cell>
          <cell r="Q490">
            <v>0</v>
          </cell>
          <cell r="R490">
            <v>0</v>
          </cell>
          <cell r="S490">
            <v>0</v>
          </cell>
          <cell r="U490">
            <v>0</v>
          </cell>
          <cell r="V490">
            <v>0</v>
          </cell>
          <cell r="W490">
            <v>0</v>
          </cell>
          <cell r="X490">
            <v>0</v>
          </cell>
          <cell r="Y490">
            <v>0</v>
          </cell>
          <cell r="Z490">
            <v>0</v>
          </cell>
        </row>
        <row r="491">
          <cell r="A491">
            <v>0</v>
          </cell>
          <cell r="B491">
            <v>0</v>
          </cell>
          <cell r="C491">
            <v>1489</v>
          </cell>
          <cell r="E491">
            <v>0</v>
          </cell>
          <cell r="F491">
            <v>0</v>
          </cell>
          <cell r="G491">
            <v>0</v>
          </cell>
          <cell r="H491">
            <v>0</v>
          </cell>
          <cell r="I491">
            <v>0</v>
          </cell>
          <cell r="J491">
            <v>0</v>
          </cell>
          <cell r="L491">
            <v>0</v>
          </cell>
          <cell r="N491">
            <v>0</v>
          </cell>
          <cell r="O491">
            <v>0</v>
          </cell>
          <cell r="P491">
            <v>0</v>
          </cell>
          <cell r="Q491">
            <v>0</v>
          </cell>
          <cell r="R491">
            <v>0</v>
          </cell>
          <cell r="S491">
            <v>0</v>
          </cell>
          <cell r="U491">
            <v>0</v>
          </cell>
          <cell r="V491">
            <v>0</v>
          </cell>
          <cell r="W491">
            <v>0</v>
          </cell>
          <cell r="X491">
            <v>0</v>
          </cell>
          <cell r="Y491">
            <v>0</v>
          </cell>
          <cell r="Z491">
            <v>0</v>
          </cell>
        </row>
        <row r="492">
          <cell r="A492">
            <v>0</v>
          </cell>
          <cell r="B492">
            <v>0</v>
          </cell>
          <cell r="C492">
            <v>1490</v>
          </cell>
          <cell r="E492">
            <v>0</v>
          </cell>
          <cell r="F492">
            <v>0</v>
          </cell>
          <cell r="G492">
            <v>0</v>
          </cell>
          <cell r="H492">
            <v>0</v>
          </cell>
          <cell r="I492">
            <v>0</v>
          </cell>
          <cell r="J492">
            <v>0</v>
          </cell>
          <cell r="L492">
            <v>0</v>
          </cell>
          <cell r="N492">
            <v>0</v>
          </cell>
          <cell r="O492">
            <v>0</v>
          </cell>
          <cell r="P492">
            <v>0</v>
          </cell>
          <cell r="Q492">
            <v>0</v>
          </cell>
          <cell r="R492">
            <v>0</v>
          </cell>
          <cell r="S492">
            <v>0</v>
          </cell>
          <cell r="U492">
            <v>0</v>
          </cell>
          <cell r="V492">
            <v>0</v>
          </cell>
          <cell r="W492">
            <v>0</v>
          </cell>
          <cell r="X492">
            <v>0</v>
          </cell>
          <cell r="Y492">
            <v>0</v>
          </cell>
          <cell r="Z492">
            <v>0</v>
          </cell>
        </row>
        <row r="493">
          <cell r="A493">
            <v>0</v>
          </cell>
          <cell r="B493">
            <v>0</v>
          </cell>
          <cell r="C493">
            <v>1491</v>
          </cell>
          <cell r="E493">
            <v>0</v>
          </cell>
          <cell r="F493">
            <v>0</v>
          </cell>
          <cell r="G493">
            <v>0</v>
          </cell>
          <cell r="H493">
            <v>0</v>
          </cell>
          <cell r="I493">
            <v>0</v>
          </cell>
          <cell r="J493">
            <v>0</v>
          </cell>
          <cell r="L493">
            <v>0</v>
          </cell>
          <cell r="N493">
            <v>0</v>
          </cell>
          <cell r="O493">
            <v>0</v>
          </cell>
          <cell r="P493">
            <v>0</v>
          </cell>
          <cell r="Q493">
            <v>0</v>
          </cell>
          <cell r="R493">
            <v>0</v>
          </cell>
          <cell r="S493">
            <v>0</v>
          </cell>
          <cell r="U493">
            <v>0</v>
          </cell>
          <cell r="V493">
            <v>0</v>
          </cell>
          <cell r="W493">
            <v>0</v>
          </cell>
          <cell r="X493">
            <v>0</v>
          </cell>
          <cell r="Y493">
            <v>0</v>
          </cell>
          <cell r="Z493">
            <v>0</v>
          </cell>
        </row>
        <row r="494">
          <cell r="A494">
            <v>0</v>
          </cell>
          <cell r="B494">
            <v>0</v>
          </cell>
          <cell r="C494">
            <v>1492</v>
          </cell>
          <cell r="E494">
            <v>0</v>
          </cell>
          <cell r="F494">
            <v>0</v>
          </cell>
          <cell r="G494">
            <v>0</v>
          </cell>
          <cell r="H494">
            <v>0</v>
          </cell>
          <cell r="I494">
            <v>0</v>
          </cell>
          <cell r="J494">
            <v>0</v>
          </cell>
          <cell r="L494">
            <v>0</v>
          </cell>
          <cell r="N494">
            <v>0</v>
          </cell>
          <cell r="O494">
            <v>0</v>
          </cell>
          <cell r="P494">
            <v>0</v>
          </cell>
          <cell r="Q494">
            <v>0</v>
          </cell>
          <cell r="R494">
            <v>0</v>
          </cell>
          <cell r="S494">
            <v>0</v>
          </cell>
          <cell r="U494">
            <v>0</v>
          </cell>
          <cell r="V494">
            <v>0</v>
          </cell>
          <cell r="W494">
            <v>0</v>
          </cell>
          <cell r="X494">
            <v>0</v>
          </cell>
          <cell r="Y494">
            <v>0</v>
          </cell>
          <cell r="Z494">
            <v>0</v>
          </cell>
        </row>
        <row r="495">
          <cell r="A495">
            <v>0</v>
          </cell>
          <cell r="B495">
            <v>0</v>
          </cell>
          <cell r="C495">
            <v>1493</v>
          </cell>
          <cell r="E495">
            <v>0</v>
          </cell>
          <cell r="F495">
            <v>0</v>
          </cell>
          <cell r="G495">
            <v>0</v>
          </cell>
          <cell r="H495">
            <v>0</v>
          </cell>
          <cell r="I495">
            <v>0</v>
          </cell>
          <cell r="J495">
            <v>0</v>
          </cell>
          <cell r="L495">
            <v>0</v>
          </cell>
          <cell r="N495">
            <v>0</v>
          </cell>
          <cell r="O495">
            <v>0</v>
          </cell>
          <cell r="P495">
            <v>0</v>
          </cell>
          <cell r="Q495">
            <v>0</v>
          </cell>
          <cell r="R495">
            <v>0</v>
          </cell>
          <cell r="S495">
            <v>0</v>
          </cell>
          <cell r="U495">
            <v>0</v>
          </cell>
          <cell r="V495">
            <v>0</v>
          </cell>
          <cell r="W495">
            <v>0</v>
          </cell>
          <cell r="X495">
            <v>0</v>
          </cell>
          <cell r="Y495">
            <v>0</v>
          </cell>
          <cell r="Z495">
            <v>0</v>
          </cell>
        </row>
        <row r="496">
          <cell r="A496">
            <v>0</v>
          </cell>
          <cell r="B496">
            <v>0</v>
          </cell>
          <cell r="C496">
            <v>1494</v>
          </cell>
          <cell r="E496">
            <v>0</v>
          </cell>
          <cell r="F496">
            <v>0</v>
          </cell>
          <cell r="G496">
            <v>0</v>
          </cell>
          <cell r="H496">
            <v>0</v>
          </cell>
          <cell r="I496">
            <v>0</v>
          </cell>
          <cell r="J496">
            <v>0</v>
          </cell>
          <cell r="L496">
            <v>0</v>
          </cell>
          <cell r="N496">
            <v>0</v>
          </cell>
          <cell r="O496">
            <v>0</v>
          </cell>
          <cell r="P496">
            <v>0</v>
          </cell>
          <cell r="Q496">
            <v>0</v>
          </cell>
          <cell r="R496">
            <v>0</v>
          </cell>
          <cell r="S496">
            <v>0</v>
          </cell>
          <cell r="U496">
            <v>0</v>
          </cell>
          <cell r="V496">
            <v>0</v>
          </cell>
          <cell r="W496">
            <v>0</v>
          </cell>
          <cell r="X496">
            <v>0</v>
          </cell>
          <cell r="Y496">
            <v>0</v>
          </cell>
          <cell r="Z496">
            <v>0</v>
          </cell>
        </row>
        <row r="497">
          <cell r="A497">
            <v>0</v>
          </cell>
          <cell r="B497">
            <v>0</v>
          </cell>
          <cell r="C497">
            <v>1495</v>
          </cell>
          <cell r="E497">
            <v>0</v>
          </cell>
          <cell r="F497">
            <v>0</v>
          </cell>
          <cell r="G497">
            <v>0</v>
          </cell>
          <cell r="H497">
            <v>0</v>
          </cell>
          <cell r="I497">
            <v>0</v>
          </cell>
          <cell r="J497">
            <v>0</v>
          </cell>
          <cell r="L497">
            <v>0</v>
          </cell>
          <cell r="N497">
            <v>0</v>
          </cell>
          <cell r="O497">
            <v>0</v>
          </cell>
          <cell r="P497">
            <v>0</v>
          </cell>
          <cell r="Q497">
            <v>0</v>
          </cell>
          <cell r="R497">
            <v>0</v>
          </cell>
          <cell r="S497">
            <v>0</v>
          </cell>
          <cell r="U497">
            <v>0</v>
          </cell>
          <cell r="V497">
            <v>0</v>
          </cell>
          <cell r="W497">
            <v>0</v>
          </cell>
          <cell r="X497">
            <v>0</v>
          </cell>
          <cell r="Y497">
            <v>0</v>
          </cell>
          <cell r="Z497">
            <v>0</v>
          </cell>
        </row>
        <row r="498">
          <cell r="A498">
            <v>0</v>
          </cell>
          <cell r="B498">
            <v>0</v>
          </cell>
          <cell r="C498">
            <v>1496</v>
          </cell>
          <cell r="E498">
            <v>0</v>
          </cell>
          <cell r="F498">
            <v>0</v>
          </cell>
          <cell r="G498">
            <v>0</v>
          </cell>
          <cell r="H498">
            <v>0</v>
          </cell>
          <cell r="I498">
            <v>0</v>
          </cell>
          <cell r="J498">
            <v>0</v>
          </cell>
          <cell r="L498">
            <v>0</v>
          </cell>
          <cell r="N498">
            <v>0</v>
          </cell>
          <cell r="O498">
            <v>0</v>
          </cell>
          <cell r="P498">
            <v>0</v>
          </cell>
          <cell r="Q498">
            <v>0</v>
          </cell>
          <cell r="R498">
            <v>0</v>
          </cell>
          <cell r="S498">
            <v>0</v>
          </cell>
          <cell r="U498">
            <v>0</v>
          </cell>
          <cell r="V498">
            <v>0</v>
          </cell>
          <cell r="W498">
            <v>0</v>
          </cell>
          <cell r="X498">
            <v>0</v>
          </cell>
          <cell r="Y498">
            <v>0</v>
          </cell>
          <cell r="Z498">
            <v>0</v>
          </cell>
        </row>
        <row r="499">
          <cell r="A499">
            <v>0</v>
          </cell>
          <cell r="B499">
            <v>0</v>
          </cell>
          <cell r="C499">
            <v>1497</v>
          </cell>
          <cell r="E499">
            <v>0</v>
          </cell>
          <cell r="F499">
            <v>0</v>
          </cell>
          <cell r="G499">
            <v>0</v>
          </cell>
          <cell r="H499">
            <v>0</v>
          </cell>
          <cell r="I499">
            <v>0</v>
          </cell>
          <cell r="J499">
            <v>0</v>
          </cell>
          <cell r="L499">
            <v>0</v>
          </cell>
          <cell r="N499">
            <v>0</v>
          </cell>
          <cell r="O499">
            <v>0</v>
          </cell>
          <cell r="P499">
            <v>0</v>
          </cell>
          <cell r="Q499">
            <v>0</v>
          </cell>
          <cell r="R499">
            <v>0</v>
          </cell>
          <cell r="S499">
            <v>0</v>
          </cell>
          <cell r="U499">
            <v>0</v>
          </cell>
          <cell r="V499">
            <v>0</v>
          </cell>
          <cell r="W499">
            <v>0</v>
          </cell>
          <cell r="X499">
            <v>0</v>
          </cell>
          <cell r="Y499">
            <v>0</v>
          </cell>
          <cell r="Z499">
            <v>0</v>
          </cell>
        </row>
        <row r="500">
          <cell r="A500">
            <v>0</v>
          </cell>
          <cell r="B500">
            <v>0</v>
          </cell>
          <cell r="C500">
            <v>1498</v>
          </cell>
          <cell r="E500">
            <v>0</v>
          </cell>
          <cell r="F500">
            <v>0</v>
          </cell>
          <cell r="G500">
            <v>0</v>
          </cell>
          <cell r="H500">
            <v>0</v>
          </cell>
          <cell r="I500">
            <v>0</v>
          </cell>
          <cell r="J500">
            <v>0</v>
          </cell>
          <cell r="L500">
            <v>0</v>
          </cell>
          <cell r="N500">
            <v>0</v>
          </cell>
          <cell r="O500">
            <v>0</v>
          </cell>
          <cell r="P500">
            <v>0</v>
          </cell>
          <cell r="Q500">
            <v>0</v>
          </cell>
          <cell r="R500">
            <v>0</v>
          </cell>
          <cell r="S500">
            <v>0</v>
          </cell>
          <cell r="U500">
            <v>0</v>
          </cell>
          <cell r="V500">
            <v>0</v>
          </cell>
          <cell r="W500">
            <v>0</v>
          </cell>
          <cell r="X500">
            <v>0</v>
          </cell>
          <cell r="Y500">
            <v>0</v>
          </cell>
          <cell r="Z500">
            <v>0</v>
          </cell>
        </row>
        <row r="501">
          <cell r="A501">
            <v>0</v>
          </cell>
          <cell r="B501">
            <v>0</v>
          </cell>
          <cell r="C501">
            <v>1499</v>
          </cell>
          <cell r="E501">
            <v>0</v>
          </cell>
          <cell r="F501">
            <v>0</v>
          </cell>
          <cell r="G501">
            <v>0</v>
          </cell>
          <cell r="H501">
            <v>0</v>
          </cell>
          <cell r="I501">
            <v>0</v>
          </cell>
          <cell r="J501">
            <v>0</v>
          </cell>
          <cell r="L501">
            <v>0</v>
          </cell>
          <cell r="N501">
            <v>0</v>
          </cell>
          <cell r="O501">
            <v>0</v>
          </cell>
          <cell r="P501">
            <v>0</v>
          </cell>
          <cell r="Q501">
            <v>0</v>
          </cell>
          <cell r="R501">
            <v>0</v>
          </cell>
          <cell r="S501">
            <v>0</v>
          </cell>
          <cell r="U501">
            <v>0</v>
          </cell>
          <cell r="V501">
            <v>0</v>
          </cell>
          <cell r="W501">
            <v>0</v>
          </cell>
          <cell r="X501">
            <v>0</v>
          </cell>
          <cell r="Y501">
            <v>0</v>
          </cell>
          <cell r="Z501">
            <v>0</v>
          </cell>
        </row>
        <row r="502">
          <cell r="A502">
            <v>0</v>
          </cell>
          <cell r="B502">
            <v>0</v>
          </cell>
          <cell r="C502">
            <v>1500</v>
          </cell>
          <cell r="E502">
            <v>0</v>
          </cell>
          <cell r="F502">
            <v>0</v>
          </cell>
          <cell r="G502">
            <v>0</v>
          </cell>
          <cell r="H502">
            <v>0</v>
          </cell>
          <cell r="I502">
            <v>0</v>
          </cell>
          <cell r="J502">
            <v>0</v>
          </cell>
          <cell r="L502">
            <v>0</v>
          </cell>
          <cell r="N502">
            <v>0</v>
          </cell>
          <cell r="O502">
            <v>0</v>
          </cell>
          <cell r="P502">
            <v>0</v>
          </cell>
          <cell r="Q502">
            <v>0</v>
          </cell>
          <cell r="R502">
            <v>0</v>
          </cell>
          <cell r="S502">
            <v>0</v>
          </cell>
          <cell r="U502">
            <v>0</v>
          </cell>
          <cell r="V502">
            <v>0</v>
          </cell>
          <cell r="W502">
            <v>0</v>
          </cell>
          <cell r="X502">
            <v>0</v>
          </cell>
          <cell r="Y502">
            <v>0</v>
          </cell>
          <cell r="Z502">
            <v>0</v>
          </cell>
        </row>
        <row r="503">
          <cell r="A503">
            <v>0</v>
          </cell>
          <cell r="B503">
            <v>0</v>
          </cell>
          <cell r="C503">
            <v>1501</v>
          </cell>
          <cell r="E503">
            <v>0</v>
          </cell>
          <cell r="F503">
            <v>0</v>
          </cell>
          <cell r="G503">
            <v>0</v>
          </cell>
          <cell r="H503">
            <v>0</v>
          </cell>
          <cell r="I503">
            <v>0</v>
          </cell>
          <cell r="J503">
            <v>0</v>
          </cell>
          <cell r="L503">
            <v>0</v>
          </cell>
          <cell r="N503">
            <v>0</v>
          </cell>
          <cell r="O503">
            <v>0</v>
          </cell>
          <cell r="P503">
            <v>0</v>
          </cell>
          <cell r="Q503">
            <v>0</v>
          </cell>
          <cell r="R503">
            <v>0</v>
          </cell>
          <cell r="S503">
            <v>0</v>
          </cell>
          <cell r="U503">
            <v>0</v>
          </cell>
          <cell r="V503">
            <v>0</v>
          </cell>
          <cell r="W503">
            <v>0</v>
          </cell>
          <cell r="X503">
            <v>0</v>
          </cell>
          <cell r="Y503">
            <v>0</v>
          </cell>
          <cell r="Z503">
            <v>0</v>
          </cell>
        </row>
        <row r="504">
          <cell r="A504">
            <v>0</v>
          </cell>
          <cell r="B504">
            <v>0</v>
          </cell>
          <cell r="C504">
            <v>1502</v>
          </cell>
          <cell r="E504">
            <v>0</v>
          </cell>
          <cell r="F504">
            <v>0</v>
          </cell>
          <cell r="G504">
            <v>0</v>
          </cell>
          <cell r="H504">
            <v>0</v>
          </cell>
          <cell r="I504">
            <v>0</v>
          </cell>
          <cell r="J504">
            <v>0</v>
          </cell>
          <cell r="L504">
            <v>0</v>
          </cell>
          <cell r="N504">
            <v>0</v>
          </cell>
          <cell r="O504">
            <v>0</v>
          </cell>
          <cell r="P504">
            <v>0</v>
          </cell>
          <cell r="Q504">
            <v>0</v>
          </cell>
          <cell r="R504">
            <v>0</v>
          </cell>
          <cell r="S504">
            <v>0</v>
          </cell>
          <cell r="U504">
            <v>0</v>
          </cell>
          <cell r="V504">
            <v>0</v>
          </cell>
          <cell r="W504">
            <v>0</v>
          </cell>
          <cell r="X504">
            <v>0</v>
          </cell>
          <cell r="Y504">
            <v>0</v>
          </cell>
          <cell r="Z504">
            <v>0</v>
          </cell>
        </row>
        <row r="505">
          <cell r="A505">
            <v>0</v>
          </cell>
          <cell r="B505">
            <v>0</v>
          </cell>
          <cell r="C505">
            <v>1503</v>
          </cell>
          <cell r="E505">
            <v>0</v>
          </cell>
          <cell r="F505">
            <v>0</v>
          </cell>
          <cell r="G505">
            <v>0</v>
          </cell>
          <cell r="H505">
            <v>0</v>
          </cell>
          <cell r="I505">
            <v>0</v>
          </cell>
          <cell r="J505">
            <v>0</v>
          </cell>
          <cell r="L505">
            <v>0</v>
          </cell>
          <cell r="N505">
            <v>0</v>
          </cell>
          <cell r="O505">
            <v>0</v>
          </cell>
          <cell r="P505">
            <v>0</v>
          </cell>
          <cell r="Q505">
            <v>0</v>
          </cell>
          <cell r="R505">
            <v>0</v>
          </cell>
          <cell r="S505">
            <v>0</v>
          </cell>
          <cell r="U505">
            <v>0</v>
          </cell>
          <cell r="V505">
            <v>0</v>
          </cell>
          <cell r="W505">
            <v>0</v>
          </cell>
          <cell r="X505">
            <v>0</v>
          </cell>
          <cell r="Y505">
            <v>0</v>
          </cell>
          <cell r="Z505">
            <v>0</v>
          </cell>
        </row>
        <row r="506">
          <cell r="A506">
            <v>0</v>
          </cell>
          <cell r="B506">
            <v>0</v>
          </cell>
          <cell r="C506">
            <v>1504</v>
          </cell>
          <cell r="E506">
            <v>0</v>
          </cell>
          <cell r="F506">
            <v>0</v>
          </cell>
          <cell r="G506">
            <v>0</v>
          </cell>
          <cell r="H506">
            <v>0</v>
          </cell>
          <cell r="I506">
            <v>0</v>
          </cell>
          <cell r="J506">
            <v>0</v>
          </cell>
          <cell r="L506">
            <v>0</v>
          </cell>
          <cell r="N506">
            <v>0</v>
          </cell>
          <cell r="O506">
            <v>0</v>
          </cell>
          <cell r="P506">
            <v>0</v>
          </cell>
          <cell r="Q506">
            <v>0</v>
          </cell>
          <cell r="R506">
            <v>0</v>
          </cell>
          <cell r="S506">
            <v>0</v>
          </cell>
          <cell r="U506">
            <v>0</v>
          </cell>
          <cell r="V506">
            <v>0</v>
          </cell>
          <cell r="W506">
            <v>0</v>
          </cell>
          <cell r="X506">
            <v>0</v>
          </cell>
          <cell r="Y506">
            <v>0</v>
          </cell>
          <cell r="Z506">
            <v>0</v>
          </cell>
        </row>
        <row r="507">
          <cell r="A507">
            <v>0</v>
          </cell>
          <cell r="B507">
            <v>0</v>
          </cell>
          <cell r="C507">
            <v>1505</v>
          </cell>
          <cell r="E507">
            <v>0</v>
          </cell>
          <cell r="F507">
            <v>0</v>
          </cell>
          <cell r="G507">
            <v>0</v>
          </cell>
          <cell r="H507">
            <v>0</v>
          </cell>
          <cell r="I507">
            <v>0</v>
          </cell>
          <cell r="J507">
            <v>0</v>
          </cell>
          <cell r="L507">
            <v>0</v>
          </cell>
          <cell r="N507">
            <v>0</v>
          </cell>
          <cell r="O507">
            <v>0</v>
          </cell>
          <cell r="P507">
            <v>0</v>
          </cell>
          <cell r="Q507">
            <v>0</v>
          </cell>
          <cell r="R507">
            <v>0</v>
          </cell>
          <cell r="S507">
            <v>0</v>
          </cell>
          <cell r="U507">
            <v>0</v>
          </cell>
          <cell r="V507">
            <v>0</v>
          </cell>
          <cell r="W507">
            <v>0</v>
          </cell>
          <cell r="X507">
            <v>0</v>
          </cell>
          <cell r="Y507">
            <v>0</v>
          </cell>
          <cell r="Z507">
            <v>0</v>
          </cell>
        </row>
        <row r="508">
          <cell r="A508">
            <v>0</v>
          </cell>
          <cell r="B508">
            <v>0</v>
          </cell>
          <cell r="C508">
            <v>1506</v>
          </cell>
          <cell r="E508">
            <v>0</v>
          </cell>
          <cell r="F508">
            <v>0</v>
          </cell>
          <cell r="G508">
            <v>0</v>
          </cell>
          <cell r="H508">
            <v>0</v>
          </cell>
          <cell r="I508">
            <v>0</v>
          </cell>
          <cell r="J508">
            <v>0</v>
          </cell>
          <cell r="L508">
            <v>0</v>
          </cell>
          <cell r="N508">
            <v>0</v>
          </cell>
          <cell r="O508">
            <v>0</v>
          </cell>
          <cell r="P508">
            <v>0</v>
          </cell>
          <cell r="Q508">
            <v>0</v>
          </cell>
          <cell r="R508">
            <v>0</v>
          </cell>
          <cell r="S508">
            <v>0</v>
          </cell>
          <cell r="U508">
            <v>0</v>
          </cell>
          <cell r="V508">
            <v>0</v>
          </cell>
          <cell r="W508">
            <v>0</v>
          </cell>
          <cell r="X508">
            <v>0</v>
          </cell>
          <cell r="Y508">
            <v>0</v>
          </cell>
          <cell r="Z508">
            <v>0</v>
          </cell>
        </row>
        <row r="509">
          <cell r="A509">
            <v>0</v>
          </cell>
          <cell r="B509">
            <v>0</v>
          </cell>
          <cell r="C509">
            <v>1507</v>
          </cell>
          <cell r="E509">
            <v>0</v>
          </cell>
          <cell r="F509">
            <v>0</v>
          </cell>
          <cell r="G509">
            <v>0</v>
          </cell>
          <cell r="H509">
            <v>0</v>
          </cell>
          <cell r="I509">
            <v>0</v>
          </cell>
          <cell r="J509">
            <v>0</v>
          </cell>
          <cell r="L509">
            <v>0</v>
          </cell>
          <cell r="N509">
            <v>0</v>
          </cell>
          <cell r="O509">
            <v>0</v>
          </cell>
          <cell r="P509">
            <v>0</v>
          </cell>
          <cell r="Q509">
            <v>0</v>
          </cell>
          <cell r="R509">
            <v>0</v>
          </cell>
          <cell r="S509">
            <v>0</v>
          </cell>
          <cell r="U509">
            <v>0</v>
          </cell>
          <cell r="V509">
            <v>0</v>
          </cell>
          <cell r="W509">
            <v>0</v>
          </cell>
          <cell r="X509">
            <v>0</v>
          </cell>
          <cell r="Y509">
            <v>0</v>
          </cell>
          <cell r="Z509">
            <v>0</v>
          </cell>
        </row>
        <row r="510">
          <cell r="A510">
            <v>0</v>
          </cell>
          <cell r="B510">
            <v>0</v>
          </cell>
          <cell r="C510">
            <v>1508</v>
          </cell>
          <cell r="E510">
            <v>0</v>
          </cell>
          <cell r="F510">
            <v>0</v>
          </cell>
          <cell r="G510">
            <v>0</v>
          </cell>
          <cell r="H510">
            <v>0</v>
          </cell>
          <cell r="I510">
            <v>0</v>
          </cell>
          <cell r="J510">
            <v>0</v>
          </cell>
          <cell r="L510">
            <v>0</v>
          </cell>
          <cell r="N510">
            <v>0</v>
          </cell>
          <cell r="O510">
            <v>0</v>
          </cell>
          <cell r="P510">
            <v>0</v>
          </cell>
          <cell r="Q510">
            <v>0</v>
          </cell>
          <cell r="R510">
            <v>0</v>
          </cell>
          <cell r="S510">
            <v>0</v>
          </cell>
          <cell r="U510">
            <v>0</v>
          </cell>
          <cell r="V510">
            <v>0</v>
          </cell>
          <cell r="W510">
            <v>0</v>
          </cell>
          <cell r="X510">
            <v>0</v>
          </cell>
          <cell r="Y510">
            <v>0</v>
          </cell>
          <cell r="Z510">
            <v>0</v>
          </cell>
        </row>
        <row r="511">
          <cell r="A511">
            <v>0</v>
          </cell>
          <cell r="B511">
            <v>0</v>
          </cell>
          <cell r="C511">
            <v>1509</v>
          </cell>
          <cell r="E511">
            <v>0</v>
          </cell>
          <cell r="F511">
            <v>0</v>
          </cell>
          <cell r="G511">
            <v>0</v>
          </cell>
          <cell r="H511">
            <v>0</v>
          </cell>
          <cell r="I511">
            <v>0</v>
          </cell>
          <cell r="J511">
            <v>0</v>
          </cell>
          <cell r="L511">
            <v>0</v>
          </cell>
          <cell r="N511">
            <v>0</v>
          </cell>
          <cell r="O511">
            <v>0</v>
          </cell>
          <cell r="P511">
            <v>0</v>
          </cell>
          <cell r="Q511">
            <v>0</v>
          </cell>
          <cell r="R511">
            <v>0</v>
          </cell>
          <cell r="S511">
            <v>0</v>
          </cell>
          <cell r="U511">
            <v>0</v>
          </cell>
          <cell r="V511">
            <v>0</v>
          </cell>
          <cell r="W511">
            <v>0</v>
          </cell>
          <cell r="X511">
            <v>0</v>
          </cell>
          <cell r="Y511">
            <v>0</v>
          </cell>
          <cell r="Z511">
            <v>0</v>
          </cell>
        </row>
        <row r="512">
          <cell r="A512">
            <v>0</v>
          </cell>
          <cell r="B512">
            <v>0</v>
          </cell>
          <cell r="C512">
            <v>1510</v>
          </cell>
          <cell r="E512">
            <v>0</v>
          </cell>
          <cell r="F512">
            <v>0</v>
          </cell>
          <cell r="G512">
            <v>0</v>
          </cell>
          <cell r="H512">
            <v>0</v>
          </cell>
          <cell r="I512">
            <v>0</v>
          </cell>
          <cell r="J512">
            <v>0</v>
          </cell>
          <cell r="L512">
            <v>0</v>
          </cell>
          <cell r="N512">
            <v>0</v>
          </cell>
          <cell r="O512">
            <v>0</v>
          </cell>
          <cell r="P512">
            <v>0</v>
          </cell>
          <cell r="Q512">
            <v>0</v>
          </cell>
          <cell r="R512">
            <v>0</v>
          </cell>
          <cell r="S512">
            <v>0</v>
          </cell>
          <cell r="U512">
            <v>0</v>
          </cell>
          <cell r="V512">
            <v>0</v>
          </cell>
          <cell r="W512">
            <v>0</v>
          </cell>
          <cell r="X512">
            <v>0</v>
          </cell>
          <cell r="Y512">
            <v>0</v>
          </cell>
          <cell r="Z512">
            <v>0</v>
          </cell>
        </row>
        <row r="513">
          <cell r="A513">
            <v>0</v>
          </cell>
          <cell r="B513">
            <v>0</v>
          </cell>
          <cell r="C513">
            <v>1511</v>
          </cell>
          <cell r="E513">
            <v>0</v>
          </cell>
          <cell r="F513">
            <v>0</v>
          </cell>
          <cell r="G513">
            <v>0</v>
          </cell>
          <cell r="H513">
            <v>0</v>
          </cell>
          <cell r="I513">
            <v>0</v>
          </cell>
          <cell r="J513">
            <v>0</v>
          </cell>
          <cell r="L513">
            <v>0</v>
          </cell>
          <cell r="N513">
            <v>0</v>
          </cell>
          <cell r="O513">
            <v>0</v>
          </cell>
          <cell r="P513">
            <v>0</v>
          </cell>
          <cell r="Q513">
            <v>0</v>
          </cell>
          <cell r="R513">
            <v>0</v>
          </cell>
          <cell r="S513">
            <v>0</v>
          </cell>
          <cell r="U513">
            <v>0</v>
          </cell>
          <cell r="V513">
            <v>0</v>
          </cell>
          <cell r="W513">
            <v>0</v>
          </cell>
          <cell r="X513">
            <v>0</v>
          </cell>
          <cell r="Y513">
            <v>0</v>
          </cell>
          <cell r="Z513">
            <v>0</v>
          </cell>
        </row>
        <row r="514">
          <cell r="A514">
            <v>0</v>
          </cell>
          <cell r="B514">
            <v>0</v>
          </cell>
          <cell r="C514">
            <v>1512</v>
          </cell>
          <cell r="E514">
            <v>0</v>
          </cell>
          <cell r="F514">
            <v>0</v>
          </cell>
          <cell r="G514">
            <v>0</v>
          </cell>
          <cell r="H514">
            <v>0</v>
          </cell>
          <cell r="I514">
            <v>0</v>
          </cell>
          <cell r="J514">
            <v>0</v>
          </cell>
          <cell r="L514">
            <v>0</v>
          </cell>
          <cell r="N514">
            <v>0</v>
          </cell>
          <cell r="O514">
            <v>0</v>
          </cell>
          <cell r="P514">
            <v>0</v>
          </cell>
          <cell r="Q514">
            <v>0</v>
          </cell>
          <cell r="R514">
            <v>0</v>
          </cell>
          <cell r="S514">
            <v>0</v>
          </cell>
          <cell r="U514">
            <v>0</v>
          </cell>
          <cell r="V514">
            <v>0</v>
          </cell>
          <cell r="W514">
            <v>0</v>
          </cell>
          <cell r="X514">
            <v>0</v>
          </cell>
          <cell r="Y514">
            <v>0</v>
          </cell>
          <cell r="Z514">
            <v>0</v>
          </cell>
        </row>
        <row r="515">
          <cell r="A515">
            <v>0</v>
          </cell>
          <cell r="B515">
            <v>0</v>
          </cell>
          <cell r="C515">
            <v>1513</v>
          </cell>
          <cell r="E515">
            <v>0</v>
          </cell>
          <cell r="F515">
            <v>0</v>
          </cell>
          <cell r="G515">
            <v>0</v>
          </cell>
          <cell r="H515">
            <v>0</v>
          </cell>
          <cell r="I515">
            <v>0</v>
          </cell>
          <cell r="J515">
            <v>0</v>
          </cell>
          <cell r="L515">
            <v>0</v>
          </cell>
          <cell r="N515">
            <v>0</v>
          </cell>
          <cell r="O515">
            <v>0</v>
          </cell>
          <cell r="P515">
            <v>0</v>
          </cell>
          <cell r="Q515">
            <v>0</v>
          </cell>
          <cell r="R515">
            <v>0</v>
          </cell>
          <cell r="S515">
            <v>0</v>
          </cell>
          <cell r="U515">
            <v>0</v>
          </cell>
          <cell r="V515">
            <v>0</v>
          </cell>
          <cell r="W515">
            <v>0</v>
          </cell>
          <cell r="X515">
            <v>0</v>
          </cell>
          <cell r="Y515">
            <v>0</v>
          </cell>
          <cell r="Z515">
            <v>0</v>
          </cell>
        </row>
        <row r="516">
          <cell r="A516">
            <v>0</v>
          </cell>
          <cell r="B516">
            <v>0</v>
          </cell>
          <cell r="C516">
            <v>1514</v>
          </cell>
          <cell r="E516">
            <v>0</v>
          </cell>
          <cell r="F516">
            <v>0</v>
          </cell>
          <cell r="G516">
            <v>0</v>
          </cell>
          <cell r="H516">
            <v>0</v>
          </cell>
          <cell r="I516">
            <v>0</v>
          </cell>
          <cell r="J516">
            <v>0</v>
          </cell>
          <cell r="L516">
            <v>0</v>
          </cell>
          <cell r="N516">
            <v>0</v>
          </cell>
          <cell r="O516">
            <v>0</v>
          </cell>
          <cell r="P516">
            <v>0</v>
          </cell>
          <cell r="Q516">
            <v>0</v>
          </cell>
          <cell r="R516">
            <v>0</v>
          </cell>
          <cell r="S516">
            <v>0</v>
          </cell>
          <cell r="U516">
            <v>0</v>
          </cell>
          <cell r="V516">
            <v>0</v>
          </cell>
          <cell r="W516">
            <v>0</v>
          </cell>
          <cell r="X516">
            <v>0</v>
          </cell>
          <cell r="Y516">
            <v>0</v>
          </cell>
          <cell r="Z516">
            <v>0</v>
          </cell>
        </row>
        <row r="517">
          <cell r="A517">
            <v>0</v>
          </cell>
          <cell r="B517">
            <v>0</v>
          </cell>
          <cell r="C517">
            <v>1515</v>
          </cell>
          <cell r="E517">
            <v>0</v>
          </cell>
          <cell r="F517">
            <v>0</v>
          </cell>
          <cell r="G517">
            <v>0</v>
          </cell>
          <cell r="H517">
            <v>0</v>
          </cell>
          <cell r="I517">
            <v>0</v>
          </cell>
          <cell r="J517">
            <v>0</v>
          </cell>
          <cell r="L517">
            <v>0</v>
          </cell>
          <cell r="N517">
            <v>0</v>
          </cell>
          <cell r="O517">
            <v>0</v>
          </cell>
          <cell r="P517">
            <v>0</v>
          </cell>
          <cell r="Q517">
            <v>0</v>
          </cell>
          <cell r="R517">
            <v>0</v>
          </cell>
          <cell r="S517">
            <v>0</v>
          </cell>
          <cell r="U517">
            <v>0</v>
          </cell>
          <cell r="V517">
            <v>0</v>
          </cell>
          <cell r="W517">
            <v>0</v>
          </cell>
          <cell r="X517">
            <v>0</v>
          </cell>
          <cell r="Y517">
            <v>0</v>
          </cell>
          <cell r="Z517">
            <v>0</v>
          </cell>
        </row>
        <row r="518">
          <cell r="A518">
            <v>0</v>
          </cell>
          <cell r="B518">
            <v>0</v>
          </cell>
          <cell r="C518">
            <v>1516</v>
          </cell>
          <cell r="E518">
            <v>0</v>
          </cell>
          <cell r="F518">
            <v>0</v>
          </cell>
          <cell r="G518">
            <v>0</v>
          </cell>
          <cell r="H518">
            <v>0</v>
          </cell>
          <cell r="I518">
            <v>0</v>
          </cell>
          <cell r="J518">
            <v>0</v>
          </cell>
          <cell r="L518">
            <v>0</v>
          </cell>
          <cell r="N518">
            <v>0</v>
          </cell>
          <cell r="O518">
            <v>0</v>
          </cell>
          <cell r="P518">
            <v>0</v>
          </cell>
          <cell r="Q518">
            <v>0</v>
          </cell>
          <cell r="R518">
            <v>0</v>
          </cell>
          <cell r="S518">
            <v>0</v>
          </cell>
          <cell r="U518">
            <v>0</v>
          </cell>
          <cell r="V518">
            <v>0</v>
          </cell>
          <cell r="W518">
            <v>0</v>
          </cell>
          <cell r="X518">
            <v>0</v>
          </cell>
          <cell r="Y518">
            <v>0</v>
          </cell>
          <cell r="Z518">
            <v>0</v>
          </cell>
        </row>
        <row r="519">
          <cell r="A519">
            <v>0</v>
          </cell>
          <cell r="B519">
            <v>0</v>
          </cell>
          <cell r="C519">
            <v>1517</v>
          </cell>
          <cell r="E519">
            <v>0</v>
          </cell>
          <cell r="F519">
            <v>0</v>
          </cell>
          <cell r="G519">
            <v>0</v>
          </cell>
          <cell r="H519">
            <v>0</v>
          </cell>
          <cell r="I519">
            <v>0</v>
          </cell>
          <cell r="J519">
            <v>0</v>
          </cell>
          <cell r="L519">
            <v>0</v>
          </cell>
          <cell r="N519">
            <v>0</v>
          </cell>
          <cell r="O519">
            <v>0</v>
          </cell>
          <cell r="P519">
            <v>0</v>
          </cell>
          <cell r="Q519">
            <v>0</v>
          </cell>
          <cell r="R519">
            <v>0</v>
          </cell>
          <cell r="S519">
            <v>0</v>
          </cell>
          <cell r="U519">
            <v>0</v>
          </cell>
          <cell r="V519">
            <v>0</v>
          </cell>
          <cell r="W519">
            <v>0</v>
          </cell>
          <cell r="X519">
            <v>0</v>
          </cell>
          <cell r="Y519">
            <v>0</v>
          </cell>
          <cell r="Z519">
            <v>0</v>
          </cell>
        </row>
        <row r="520">
          <cell r="A520">
            <v>0</v>
          </cell>
          <cell r="B520">
            <v>0</v>
          </cell>
          <cell r="C520">
            <v>1518</v>
          </cell>
          <cell r="E520">
            <v>0</v>
          </cell>
          <cell r="F520">
            <v>0</v>
          </cell>
          <cell r="G520">
            <v>0</v>
          </cell>
          <cell r="H520">
            <v>0</v>
          </cell>
          <cell r="I520">
            <v>0</v>
          </cell>
          <cell r="J520">
            <v>0</v>
          </cell>
          <cell r="L520">
            <v>0</v>
          </cell>
          <cell r="N520">
            <v>0</v>
          </cell>
          <cell r="O520">
            <v>0</v>
          </cell>
          <cell r="P520">
            <v>0</v>
          </cell>
          <cell r="Q520">
            <v>0</v>
          </cell>
          <cell r="R520">
            <v>0</v>
          </cell>
          <cell r="S520">
            <v>0</v>
          </cell>
          <cell r="U520">
            <v>0</v>
          </cell>
          <cell r="V520">
            <v>0</v>
          </cell>
          <cell r="W520">
            <v>0</v>
          </cell>
          <cell r="X520">
            <v>0</v>
          </cell>
          <cell r="Y520">
            <v>0</v>
          </cell>
          <cell r="Z520">
            <v>0</v>
          </cell>
        </row>
        <row r="521">
          <cell r="A521">
            <v>0</v>
          </cell>
          <cell r="B521">
            <v>0</v>
          </cell>
          <cell r="C521">
            <v>1519</v>
          </cell>
          <cell r="E521">
            <v>0</v>
          </cell>
          <cell r="F521">
            <v>0</v>
          </cell>
          <cell r="G521">
            <v>0</v>
          </cell>
          <cell r="H521">
            <v>0</v>
          </cell>
          <cell r="I521">
            <v>0</v>
          </cell>
          <cell r="J521">
            <v>0</v>
          </cell>
          <cell r="L521">
            <v>0</v>
          </cell>
          <cell r="N521">
            <v>0</v>
          </cell>
          <cell r="O521">
            <v>0</v>
          </cell>
          <cell r="P521">
            <v>0</v>
          </cell>
          <cell r="Q521">
            <v>0</v>
          </cell>
          <cell r="R521">
            <v>0</v>
          </cell>
          <cell r="S521">
            <v>0</v>
          </cell>
          <cell r="U521">
            <v>0</v>
          </cell>
          <cell r="V521">
            <v>0</v>
          </cell>
          <cell r="W521">
            <v>0</v>
          </cell>
          <cell r="X521">
            <v>0</v>
          </cell>
          <cell r="Y521">
            <v>0</v>
          </cell>
          <cell r="Z521">
            <v>0</v>
          </cell>
        </row>
        <row r="522">
          <cell r="A522">
            <v>0</v>
          </cell>
          <cell r="B522">
            <v>0</v>
          </cell>
          <cell r="C522">
            <v>1520</v>
          </cell>
          <cell r="E522">
            <v>0</v>
          </cell>
          <cell r="F522">
            <v>0</v>
          </cell>
          <cell r="G522">
            <v>0</v>
          </cell>
          <cell r="H522">
            <v>0</v>
          </cell>
          <cell r="I522">
            <v>0</v>
          </cell>
          <cell r="J522">
            <v>0</v>
          </cell>
          <cell r="L522">
            <v>0</v>
          </cell>
          <cell r="N522">
            <v>0</v>
          </cell>
          <cell r="O522">
            <v>0</v>
          </cell>
          <cell r="P522">
            <v>0</v>
          </cell>
          <cell r="Q522">
            <v>0</v>
          </cell>
          <cell r="R522">
            <v>0</v>
          </cell>
          <cell r="S522">
            <v>0</v>
          </cell>
          <cell r="U522">
            <v>0</v>
          </cell>
          <cell r="V522">
            <v>0</v>
          </cell>
          <cell r="W522">
            <v>0</v>
          </cell>
          <cell r="X522">
            <v>0</v>
          </cell>
          <cell r="Y522">
            <v>0</v>
          </cell>
          <cell r="Z522">
            <v>0</v>
          </cell>
        </row>
        <row r="523">
          <cell r="A523">
            <v>0</v>
          </cell>
          <cell r="B523">
            <v>0</v>
          </cell>
          <cell r="C523">
            <v>1521</v>
          </cell>
          <cell r="E523">
            <v>0</v>
          </cell>
          <cell r="F523">
            <v>0</v>
          </cell>
          <cell r="G523">
            <v>0</v>
          </cell>
          <cell r="H523">
            <v>0</v>
          </cell>
          <cell r="I523">
            <v>0</v>
          </cell>
          <cell r="J523">
            <v>0</v>
          </cell>
          <cell r="L523">
            <v>0</v>
          </cell>
          <cell r="N523">
            <v>0</v>
          </cell>
          <cell r="O523">
            <v>0</v>
          </cell>
          <cell r="P523">
            <v>0</v>
          </cell>
          <cell r="Q523">
            <v>0</v>
          </cell>
          <cell r="R523">
            <v>0</v>
          </cell>
          <cell r="S523">
            <v>0</v>
          </cell>
          <cell r="U523">
            <v>0</v>
          </cell>
          <cell r="V523">
            <v>0</v>
          </cell>
          <cell r="W523">
            <v>0</v>
          </cell>
          <cell r="X523">
            <v>0</v>
          </cell>
          <cell r="Y523">
            <v>0</v>
          </cell>
          <cell r="Z523">
            <v>0</v>
          </cell>
        </row>
        <row r="524">
          <cell r="A524">
            <v>0</v>
          </cell>
          <cell r="B524">
            <v>0</v>
          </cell>
          <cell r="C524">
            <v>1522</v>
          </cell>
          <cell r="E524">
            <v>0</v>
          </cell>
          <cell r="F524">
            <v>0</v>
          </cell>
          <cell r="G524">
            <v>0</v>
          </cell>
          <cell r="H524">
            <v>0</v>
          </cell>
          <cell r="I524">
            <v>0</v>
          </cell>
          <cell r="J524">
            <v>0</v>
          </cell>
          <cell r="L524">
            <v>0</v>
          </cell>
          <cell r="N524">
            <v>0</v>
          </cell>
          <cell r="O524">
            <v>0</v>
          </cell>
          <cell r="P524">
            <v>0</v>
          </cell>
          <cell r="Q524">
            <v>0</v>
          </cell>
          <cell r="R524">
            <v>0</v>
          </cell>
          <cell r="S524">
            <v>0</v>
          </cell>
          <cell r="U524">
            <v>0</v>
          </cell>
          <cell r="V524">
            <v>0</v>
          </cell>
          <cell r="W524">
            <v>0</v>
          </cell>
          <cell r="X524">
            <v>0</v>
          </cell>
          <cell r="Y524">
            <v>0</v>
          </cell>
          <cell r="Z524">
            <v>0</v>
          </cell>
        </row>
        <row r="525">
          <cell r="A525">
            <v>0</v>
          </cell>
          <cell r="B525">
            <v>0</v>
          </cell>
          <cell r="C525">
            <v>1523</v>
          </cell>
          <cell r="E525">
            <v>0</v>
          </cell>
          <cell r="F525">
            <v>0</v>
          </cell>
          <cell r="G525">
            <v>0</v>
          </cell>
          <cell r="H525">
            <v>0</v>
          </cell>
          <cell r="I525">
            <v>0</v>
          </cell>
          <cell r="J525">
            <v>0</v>
          </cell>
          <cell r="L525">
            <v>0</v>
          </cell>
          <cell r="N525">
            <v>0</v>
          </cell>
          <cell r="O525">
            <v>0</v>
          </cell>
          <cell r="P525">
            <v>0</v>
          </cell>
          <cell r="Q525">
            <v>0</v>
          </cell>
          <cell r="R525">
            <v>0</v>
          </cell>
          <cell r="S525">
            <v>0</v>
          </cell>
          <cell r="U525">
            <v>0</v>
          </cell>
          <cell r="V525">
            <v>0</v>
          </cell>
          <cell r="W525">
            <v>0</v>
          </cell>
          <cell r="X525">
            <v>0</v>
          </cell>
          <cell r="Y525">
            <v>0</v>
          </cell>
          <cell r="Z525">
            <v>0</v>
          </cell>
        </row>
        <row r="526">
          <cell r="A526">
            <v>0</v>
          </cell>
          <cell r="B526">
            <v>0</v>
          </cell>
          <cell r="C526">
            <v>1524</v>
          </cell>
          <cell r="E526">
            <v>0</v>
          </cell>
          <cell r="F526">
            <v>0</v>
          </cell>
          <cell r="G526">
            <v>0</v>
          </cell>
          <cell r="H526">
            <v>0</v>
          </cell>
          <cell r="I526">
            <v>0</v>
          </cell>
          <cell r="J526">
            <v>0</v>
          </cell>
          <cell r="L526">
            <v>0</v>
          </cell>
          <cell r="N526">
            <v>0</v>
          </cell>
          <cell r="O526">
            <v>0</v>
          </cell>
          <cell r="P526">
            <v>0</v>
          </cell>
          <cell r="Q526">
            <v>0</v>
          </cell>
          <cell r="R526">
            <v>0</v>
          </cell>
          <cell r="S526">
            <v>0</v>
          </cell>
          <cell r="U526">
            <v>0</v>
          </cell>
          <cell r="V526">
            <v>0</v>
          </cell>
          <cell r="W526">
            <v>0</v>
          </cell>
          <cell r="X526">
            <v>0</v>
          </cell>
          <cell r="Y526">
            <v>0</v>
          </cell>
          <cell r="Z526">
            <v>0</v>
          </cell>
        </row>
        <row r="527">
          <cell r="A527">
            <v>0</v>
          </cell>
          <cell r="B527">
            <v>0</v>
          </cell>
          <cell r="C527">
            <v>1525</v>
          </cell>
          <cell r="E527">
            <v>0</v>
          </cell>
          <cell r="F527">
            <v>0</v>
          </cell>
          <cell r="G527">
            <v>0</v>
          </cell>
          <cell r="H527">
            <v>0</v>
          </cell>
          <cell r="I527">
            <v>0</v>
          </cell>
          <cell r="J527">
            <v>0</v>
          </cell>
          <cell r="L527">
            <v>0</v>
          </cell>
          <cell r="N527">
            <v>0</v>
          </cell>
          <cell r="O527">
            <v>0</v>
          </cell>
          <cell r="P527">
            <v>0</v>
          </cell>
          <cell r="Q527">
            <v>0</v>
          </cell>
          <cell r="R527">
            <v>0</v>
          </cell>
          <cell r="S527">
            <v>0</v>
          </cell>
          <cell r="U527">
            <v>0</v>
          </cell>
          <cell r="V527">
            <v>0</v>
          </cell>
          <cell r="W527">
            <v>0</v>
          </cell>
          <cell r="X527">
            <v>0</v>
          </cell>
          <cell r="Y527">
            <v>0</v>
          </cell>
          <cell r="Z527">
            <v>0</v>
          </cell>
        </row>
        <row r="528">
          <cell r="A528">
            <v>0</v>
          </cell>
          <cell r="B528">
            <v>0</v>
          </cell>
          <cell r="C528">
            <v>1526</v>
          </cell>
          <cell r="E528">
            <v>0</v>
          </cell>
          <cell r="F528">
            <v>0</v>
          </cell>
          <cell r="G528">
            <v>0</v>
          </cell>
          <cell r="H528">
            <v>0</v>
          </cell>
          <cell r="I528">
            <v>0</v>
          </cell>
          <cell r="J528">
            <v>0</v>
          </cell>
          <cell r="L528">
            <v>0</v>
          </cell>
          <cell r="N528">
            <v>0</v>
          </cell>
          <cell r="O528">
            <v>0</v>
          </cell>
          <cell r="P528">
            <v>0</v>
          </cell>
          <cell r="Q528">
            <v>0</v>
          </cell>
          <cell r="R528">
            <v>0</v>
          </cell>
          <cell r="S528">
            <v>0</v>
          </cell>
          <cell r="U528">
            <v>0</v>
          </cell>
          <cell r="V528">
            <v>0</v>
          </cell>
          <cell r="W528">
            <v>0</v>
          </cell>
          <cell r="X528">
            <v>0</v>
          </cell>
          <cell r="Y528">
            <v>0</v>
          </cell>
          <cell r="Z528">
            <v>0</v>
          </cell>
        </row>
        <row r="529">
          <cell r="A529">
            <v>0</v>
          </cell>
          <cell r="B529">
            <v>0</v>
          </cell>
          <cell r="C529">
            <v>1527</v>
          </cell>
          <cell r="E529">
            <v>0</v>
          </cell>
          <cell r="F529">
            <v>0</v>
          </cell>
          <cell r="G529">
            <v>0</v>
          </cell>
          <cell r="H529">
            <v>0</v>
          </cell>
          <cell r="I529">
            <v>0</v>
          </cell>
          <cell r="J529">
            <v>0</v>
          </cell>
          <cell r="L529">
            <v>0</v>
          </cell>
          <cell r="N529">
            <v>0</v>
          </cell>
          <cell r="O529">
            <v>0</v>
          </cell>
          <cell r="P529">
            <v>0</v>
          </cell>
          <cell r="Q529">
            <v>0</v>
          </cell>
          <cell r="R529">
            <v>0</v>
          </cell>
          <cell r="S529">
            <v>0</v>
          </cell>
          <cell r="U529">
            <v>0</v>
          </cell>
          <cell r="V529">
            <v>0</v>
          </cell>
          <cell r="W529">
            <v>0</v>
          </cell>
          <cell r="X529">
            <v>0</v>
          </cell>
          <cell r="Y529">
            <v>0</v>
          </cell>
          <cell r="Z529">
            <v>0</v>
          </cell>
        </row>
        <row r="530">
          <cell r="A530">
            <v>0</v>
          </cell>
          <cell r="B530">
            <v>0</v>
          </cell>
          <cell r="C530">
            <v>1528</v>
          </cell>
          <cell r="E530">
            <v>0</v>
          </cell>
          <cell r="F530">
            <v>0</v>
          </cell>
          <cell r="G530">
            <v>0</v>
          </cell>
          <cell r="H530">
            <v>0</v>
          </cell>
          <cell r="I530">
            <v>0</v>
          </cell>
          <cell r="J530">
            <v>0</v>
          </cell>
          <cell r="L530">
            <v>0</v>
          </cell>
          <cell r="N530">
            <v>0</v>
          </cell>
          <cell r="O530">
            <v>0</v>
          </cell>
          <cell r="P530">
            <v>0</v>
          </cell>
          <cell r="Q530">
            <v>0</v>
          </cell>
          <cell r="R530">
            <v>0</v>
          </cell>
          <cell r="S530">
            <v>0</v>
          </cell>
          <cell r="U530">
            <v>0</v>
          </cell>
          <cell r="V530">
            <v>0</v>
          </cell>
          <cell r="W530">
            <v>0</v>
          </cell>
          <cell r="X530">
            <v>0</v>
          </cell>
          <cell r="Y530">
            <v>0</v>
          </cell>
          <cell r="Z530">
            <v>0</v>
          </cell>
        </row>
        <row r="531">
          <cell r="A531">
            <v>0</v>
          </cell>
          <cell r="B531">
            <v>0</v>
          </cell>
          <cell r="C531">
            <v>1529</v>
          </cell>
          <cell r="E531">
            <v>0</v>
          </cell>
          <cell r="F531">
            <v>0</v>
          </cell>
          <cell r="G531">
            <v>0</v>
          </cell>
          <cell r="H531">
            <v>0</v>
          </cell>
          <cell r="I531">
            <v>0</v>
          </cell>
          <cell r="J531">
            <v>0</v>
          </cell>
          <cell r="L531">
            <v>0</v>
          </cell>
          <cell r="N531">
            <v>0</v>
          </cell>
          <cell r="O531">
            <v>0</v>
          </cell>
          <cell r="P531">
            <v>0</v>
          </cell>
          <cell r="Q531">
            <v>0</v>
          </cell>
          <cell r="R531">
            <v>0</v>
          </cell>
          <cell r="S531">
            <v>0</v>
          </cell>
          <cell r="U531">
            <v>0</v>
          </cell>
          <cell r="V531">
            <v>0</v>
          </cell>
          <cell r="W531">
            <v>0</v>
          </cell>
          <cell r="X531">
            <v>0</v>
          </cell>
          <cell r="Y531">
            <v>0</v>
          </cell>
          <cell r="Z531">
            <v>0</v>
          </cell>
        </row>
        <row r="532">
          <cell r="A532">
            <v>0</v>
          </cell>
          <cell r="B532">
            <v>0</v>
          </cell>
          <cell r="C532">
            <v>1530</v>
          </cell>
          <cell r="E532">
            <v>0</v>
          </cell>
          <cell r="F532">
            <v>0</v>
          </cell>
          <cell r="G532">
            <v>0</v>
          </cell>
          <cell r="H532">
            <v>0</v>
          </cell>
          <cell r="I532">
            <v>0</v>
          </cell>
          <cell r="J532">
            <v>0</v>
          </cell>
          <cell r="L532">
            <v>0</v>
          </cell>
          <cell r="N532">
            <v>0</v>
          </cell>
          <cell r="O532">
            <v>0</v>
          </cell>
          <cell r="P532">
            <v>0</v>
          </cell>
          <cell r="Q532">
            <v>0</v>
          </cell>
          <cell r="R532">
            <v>0</v>
          </cell>
          <cell r="S532">
            <v>0</v>
          </cell>
          <cell r="U532">
            <v>0</v>
          </cell>
          <cell r="V532">
            <v>0</v>
          </cell>
          <cell r="W532">
            <v>0</v>
          </cell>
          <cell r="X532">
            <v>0</v>
          </cell>
          <cell r="Y532">
            <v>0</v>
          </cell>
          <cell r="Z532">
            <v>0</v>
          </cell>
        </row>
        <row r="533">
          <cell r="A533">
            <v>0</v>
          </cell>
          <cell r="B533">
            <v>0</v>
          </cell>
          <cell r="C533">
            <v>1531</v>
          </cell>
          <cell r="E533">
            <v>0</v>
          </cell>
          <cell r="F533">
            <v>0</v>
          </cell>
          <cell r="G533">
            <v>0</v>
          </cell>
          <cell r="H533">
            <v>0</v>
          </cell>
          <cell r="I533">
            <v>0</v>
          </cell>
          <cell r="J533">
            <v>0</v>
          </cell>
          <cell r="L533">
            <v>0</v>
          </cell>
          <cell r="N533">
            <v>0</v>
          </cell>
          <cell r="O533">
            <v>0</v>
          </cell>
          <cell r="P533">
            <v>0</v>
          </cell>
          <cell r="Q533">
            <v>0</v>
          </cell>
          <cell r="R533">
            <v>0</v>
          </cell>
          <cell r="S533">
            <v>0</v>
          </cell>
          <cell r="U533">
            <v>0</v>
          </cell>
          <cell r="V533">
            <v>0</v>
          </cell>
          <cell r="W533">
            <v>0</v>
          </cell>
          <cell r="X533">
            <v>0</v>
          </cell>
          <cell r="Y533">
            <v>0</v>
          </cell>
          <cell r="Z533">
            <v>0</v>
          </cell>
        </row>
        <row r="534">
          <cell r="A534">
            <v>0</v>
          </cell>
          <cell r="B534">
            <v>0</v>
          </cell>
          <cell r="C534">
            <v>1532</v>
          </cell>
          <cell r="E534">
            <v>0</v>
          </cell>
          <cell r="F534">
            <v>0</v>
          </cell>
          <cell r="G534">
            <v>0</v>
          </cell>
          <cell r="H534">
            <v>0</v>
          </cell>
          <cell r="I534">
            <v>0</v>
          </cell>
          <cell r="J534">
            <v>0</v>
          </cell>
          <cell r="L534">
            <v>0</v>
          </cell>
          <cell r="N534">
            <v>0</v>
          </cell>
          <cell r="O534">
            <v>0</v>
          </cell>
          <cell r="P534">
            <v>0</v>
          </cell>
          <cell r="Q534">
            <v>0</v>
          </cell>
          <cell r="R534">
            <v>0</v>
          </cell>
          <cell r="S534">
            <v>0</v>
          </cell>
          <cell r="U534">
            <v>0</v>
          </cell>
          <cell r="V534">
            <v>0</v>
          </cell>
          <cell r="W534">
            <v>0</v>
          </cell>
          <cell r="X534">
            <v>0</v>
          </cell>
          <cell r="Y534">
            <v>0</v>
          </cell>
          <cell r="Z534">
            <v>0</v>
          </cell>
        </row>
        <row r="535">
          <cell r="A535">
            <v>0</v>
          </cell>
          <cell r="B535">
            <v>0</v>
          </cell>
          <cell r="C535">
            <v>1533</v>
          </cell>
          <cell r="E535">
            <v>0</v>
          </cell>
          <cell r="F535">
            <v>0</v>
          </cell>
          <cell r="G535">
            <v>0</v>
          </cell>
          <cell r="H535">
            <v>0</v>
          </cell>
          <cell r="I535">
            <v>0</v>
          </cell>
          <cell r="J535">
            <v>0</v>
          </cell>
          <cell r="L535">
            <v>0</v>
          </cell>
          <cell r="N535">
            <v>0</v>
          </cell>
          <cell r="O535">
            <v>0</v>
          </cell>
          <cell r="P535">
            <v>0</v>
          </cell>
          <cell r="Q535">
            <v>0</v>
          </cell>
          <cell r="R535">
            <v>0</v>
          </cell>
          <cell r="S535">
            <v>0</v>
          </cell>
          <cell r="U535">
            <v>0</v>
          </cell>
          <cell r="V535">
            <v>0</v>
          </cell>
          <cell r="W535">
            <v>0</v>
          </cell>
          <cell r="X535">
            <v>0</v>
          </cell>
          <cell r="Y535">
            <v>0</v>
          </cell>
          <cell r="Z535">
            <v>0</v>
          </cell>
        </row>
        <row r="536">
          <cell r="A536">
            <v>0</v>
          </cell>
          <cell r="B536">
            <v>0</v>
          </cell>
          <cell r="C536">
            <v>1534</v>
          </cell>
          <cell r="E536">
            <v>0</v>
          </cell>
          <cell r="F536">
            <v>0</v>
          </cell>
          <cell r="G536">
            <v>0</v>
          </cell>
          <cell r="H536">
            <v>0</v>
          </cell>
          <cell r="I536">
            <v>0</v>
          </cell>
          <cell r="J536">
            <v>0</v>
          </cell>
          <cell r="L536">
            <v>0</v>
          </cell>
          <cell r="N536">
            <v>0</v>
          </cell>
          <cell r="O536">
            <v>0</v>
          </cell>
          <cell r="P536">
            <v>0</v>
          </cell>
          <cell r="Q536">
            <v>0</v>
          </cell>
          <cell r="R536">
            <v>0</v>
          </cell>
          <cell r="S536">
            <v>0</v>
          </cell>
          <cell r="U536">
            <v>0</v>
          </cell>
          <cell r="V536">
            <v>0</v>
          </cell>
          <cell r="W536">
            <v>0</v>
          </cell>
          <cell r="X536">
            <v>0</v>
          </cell>
          <cell r="Y536">
            <v>0</v>
          </cell>
          <cell r="Z536">
            <v>0</v>
          </cell>
        </row>
        <row r="537">
          <cell r="A537">
            <v>0</v>
          </cell>
          <cell r="B537">
            <v>0</v>
          </cell>
          <cell r="C537">
            <v>1535</v>
          </cell>
          <cell r="E537">
            <v>0</v>
          </cell>
          <cell r="F537">
            <v>0</v>
          </cell>
          <cell r="G537">
            <v>0</v>
          </cell>
          <cell r="H537">
            <v>0</v>
          </cell>
          <cell r="I537">
            <v>0</v>
          </cell>
          <cell r="J537">
            <v>0</v>
          </cell>
          <cell r="L537">
            <v>0</v>
          </cell>
          <cell r="N537">
            <v>0</v>
          </cell>
          <cell r="O537">
            <v>0</v>
          </cell>
          <cell r="P537">
            <v>0</v>
          </cell>
          <cell r="Q537">
            <v>0</v>
          </cell>
          <cell r="R537">
            <v>0</v>
          </cell>
          <cell r="S537">
            <v>0</v>
          </cell>
          <cell r="U537">
            <v>0</v>
          </cell>
          <cell r="V537">
            <v>0</v>
          </cell>
          <cell r="W537">
            <v>0</v>
          </cell>
          <cell r="X537">
            <v>0</v>
          </cell>
          <cell r="Y537">
            <v>0</v>
          </cell>
          <cell r="Z537">
            <v>0</v>
          </cell>
        </row>
        <row r="538">
          <cell r="A538">
            <v>0</v>
          </cell>
          <cell r="B538">
            <v>0</v>
          </cell>
          <cell r="C538">
            <v>1536</v>
          </cell>
          <cell r="E538">
            <v>0</v>
          </cell>
          <cell r="F538">
            <v>0</v>
          </cell>
          <cell r="G538">
            <v>0</v>
          </cell>
          <cell r="H538">
            <v>0</v>
          </cell>
          <cell r="I538">
            <v>0</v>
          </cell>
          <cell r="J538">
            <v>0</v>
          </cell>
          <cell r="L538">
            <v>0</v>
          </cell>
          <cell r="N538">
            <v>0</v>
          </cell>
          <cell r="O538">
            <v>0</v>
          </cell>
          <cell r="P538">
            <v>0</v>
          </cell>
          <cell r="Q538">
            <v>0</v>
          </cell>
          <cell r="R538">
            <v>0</v>
          </cell>
          <cell r="S538">
            <v>0</v>
          </cell>
          <cell r="U538">
            <v>0</v>
          </cell>
          <cell r="V538">
            <v>0</v>
          </cell>
          <cell r="W538">
            <v>0</v>
          </cell>
          <cell r="X538">
            <v>0</v>
          </cell>
          <cell r="Y538">
            <v>0</v>
          </cell>
          <cell r="Z538">
            <v>0</v>
          </cell>
        </row>
        <row r="539">
          <cell r="A539">
            <v>0</v>
          </cell>
          <cell r="B539">
            <v>0</v>
          </cell>
          <cell r="C539">
            <v>1537</v>
          </cell>
          <cell r="E539">
            <v>0</v>
          </cell>
          <cell r="F539">
            <v>0</v>
          </cell>
          <cell r="G539">
            <v>0</v>
          </cell>
          <cell r="H539">
            <v>0</v>
          </cell>
          <cell r="I539">
            <v>0</v>
          </cell>
          <cell r="J539">
            <v>0</v>
          </cell>
          <cell r="L539">
            <v>0</v>
          </cell>
          <cell r="N539">
            <v>0</v>
          </cell>
          <cell r="O539">
            <v>0</v>
          </cell>
          <cell r="P539">
            <v>0</v>
          </cell>
          <cell r="Q539">
            <v>0</v>
          </cell>
          <cell r="R539">
            <v>0</v>
          </cell>
          <cell r="S539">
            <v>0</v>
          </cell>
          <cell r="U539">
            <v>0</v>
          </cell>
          <cell r="V539">
            <v>0</v>
          </cell>
          <cell r="W539">
            <v>0</v>
          </cell>
          <cell r="X539">
            <v>0</v>
          </cell>
          <cell r="Y539">
            <v>0</v>
          </cell>
          <cell r="Z539">
            <v>0</v>
          </cell>
        </row>
        <row r="540">
          <cell r="A540">
            <v>0</v>
          </cell>
          <cell r="B540">
            <v>0</v>
          </cell>
          <cell r="C540">
            <v>1538</v>
          </cell>
          <cell r="E540">
            <v>0</v>
          </cell>
          <cell r="F540">
            <v>0</v>
          </cell>
          <cell r="G540">
            <v>0</v>
          </cell>
          <cell r="H540">
            <v>0</v>
          </cell>
          <cell r="I540">
            <v>0</v>
          </cell>
          <cell r="J540">
            <v>0</v>
          </cell>
          <cell r="L540">
            <v>0</v>
          </cell>
          <cell r="N540">
            <v>0</v>
          </cell>
          <cell r="O540">
            <v>0</v>
          </cell>
          <cell r="P540">
            <v>0</v>
          </cell>
          <cell r="Q540">
            <v>0</v>
          </cell>
          <cell r="R540">
            <v>0</v>
          </cell>
          <cell r="S540">
            <v>0</v>
          </cell>
          <cell r="U540">
            <v>0</v>
          </cell>
          <cell r="V540">
            <v>0</v>
          </cell>
          <cell r="W540">
            <v>0</v>
          </cell>
          <cell r="X540">
            <v>0</v>
          </cell>
          <cell r="Y540">
            <v>0</v>
          </cell>
          <cell r="Z540">
            <v>0</v>
          </cell>
        </row>
        <row r="541">
          <cell r="A541">
            <v>0</v>
          </cell>
          <cell r="B541">
            <v>0</v>
          </cell>
          <cell r="C541">
            <v>1539</v>
          </cell>
          <cell r="E541">
            <v>0</v>
          </cell>
          <cell r="F541">
            <v>0</v>
          </cell>
          <cell r="G541">
            <v>0</v>
          </cell>
          <cell r="H541">
            <v>0</v>
          </cell>
          <cell r="I541">
            <v>0</v>
          </cell>
          <cell r="J541">
            <v>0</v>
          </cell>
          <cell r="L541">
            <v>0</v>
          </cell>
          <cell r="N541">
            <v>0</v>
          </cell>
          <cell r="O541">
            <v>0</v>
          </cell>
          <cell r="P541">
            <v>0</v>
          </cell>
          <cell r="Q541">
            <v>0</v>
          </cell>
          <cell r="R541">
            <v>0</v>
          </cell>
          <cell r="S541">
            <v>0</v>
          </cell>
          <cell r="U541">
            <v>0</v>
          </cell>
          <cell r="V541">
            <v>0</v>
          </cell>
          <cell r="W541">
            <v>0</v>
          </cell>
          <cell r="X541">
            <v>0</v>
          </cell>
          <cell r="Y541">
            <v>0</v>
          </cell>
          <cell r="Z541">
            <v>0</v>
          </cell>
        </row>
        <row r="542">
          <cell r="A542">
            <v>0</v>
          </cell>
          <cell r="B542">
            <v>0</v>
          </cell>
          <cell r="C542">
            <v>1540</v>
          </cell>
          <cell r="E542">
            <v>0</v>
          </cell>
          <cell r="F542">
            <v>0</v>
          </cell>
          <cell r="G542">
            <v>0</v>
          </cell>
          <cell r="H542">
            <v>0</v>
          </cell>
          <cell r="I542">
            <v>0</v>
          </cell>
          <cell r="J542">
            <v>0</v>
          </cell>
          <cell r="L542">
            <v>0</v>
          </cell>
          <cell r="N542">
            <v>0</v>
          </cell>
          <cell r="O542">
            <v>0</v>
          </cell>
          <cell r="P542">
            <v>0</v>
          </cell>
          <cell r="Q542">
            <v>0</v>
          </cell>
          <cell r="R542">
            <v>0</v>
          </cell>
          <cell r="S542">
            <v>0</v>
          </cell>
          <cell r="U542">
            <v>0</v>
          </cell>
          <cell r="V542">
            <v>0</v>
          </cell>
          <cell r="W542">
            <v>0</v>
          </cell>
          <cell r="X542">
            <v>0</v>
          </cell>
          <cell r="Y542">
            <v>0</v>
          </cell>
          <cell r="Z542">
            <v>0</v>
          </cell>
        </row>
        <row r="543">
          <cell r="A543">
            <v>0</v>
          </cell>
          <cell r="B543">
            <v>0</v>
          </cell>
          <cell r="C543">
            <v>1541</v>
          </cell>
          <cell r="E543">
            <v>0</v>
          </cell>
          <cell r="F543">
            <v>0</v>
          </cell>
          <cell r="G543">
            <v>0</v>
          </cell>
          <cell r="H543">
            <v>0</v>
          </cell>
          <cell r="I543">
            <v>0</v>
          </cell>
          <cell r="J543">
            <v>0</v>
          </cell>
          <cell r="L543">
            <v>0</v>
          </cell>
          <cell r="N543">
            <v>0</v>
          </cell>
          <cell r="O543">
            <v>0</v>
          </cell>
          <cell r="P543">
            <v>0</v>
          </cell>
          <cell r="Q543">
            <v>0</v>
          </cell>
          <cell r="R543">
            <v>0</v>
          </cell>
          <cell r="S543">
            <v>0</v>
          </cell>
          <cell r="U543">
            <v>0</v>
          </cell>
          <cell r="V543">
            <v>0</v>
          </cell>
          <cell r="W543">
            <v>0</v>
          </cell>
          <cell r="X543">
            <v>0</v>
          </cell>
          <cell r="Y543">
            <v>0</v>
          </cell>
          <cell r="Z543">
            <v>0</v>
          </cell>
        </row>
        <row r="544">
          <cell r="A544">
            <v>0</v>
          </cell>
          <cell r="B544">
            <v>0</v>
          </cell>
          <cell r="C544">
            <v>1542</v>
          </cell>
          <cell r="E544">
            <v>0</v>
          </cell>
          <cell r="F544">
            <v>0</v>
          </cell>
          <cell r="G544">
            <v>0</v>
          </cell>
          <cell r="H544">
            <v>0</v>
          </cell>
          <cell r="I544">
            <v>0</v>
          </cell>
          <cell r="J544">
            <v>0</v>
          </cell>
          <cell r="L544">
            <v>0</v>
          </cell>
          <cell r="N544">
            <v>0</v>
          </cell>
          <cell r="O544">
            <v>0</v>
          </cell>
          <cell r="P544">
            <v>0</v>
          </cell>
          <cell r="Q544">
            <v>0</v>
          </cell>
          <cell r="R544">
            <v>0</v>
          </cell>
          <cell r="S544">
            <v>0</v>
          </cell>
          <cell r="U544">
            <v>0</v>
          </cell>
          <cell r="V544">
            <v>0</v>
          </cell>
          <cell r="W544">
            <v>0</v>
          </cell>
          <cell r="X544">
            <v>0</v>
          </cell>
          <cell r="Y544">
            <v>0</v>
          </cell>
          <cell r="Z544">
            <v>0</v>
          </cell>
        </row>
        <row r="545">
          <cell r="A545">
            <v>0</v>
          </cell>
          <cell r="B545">
            <v>0</v>
          </cell>
          <cell r="C545">
            <v>1543</v>
          </cell>
          <cell r="E545">
            <v>0</v>
          </cell>
          <cell r="F545">
            <v>0</v>
          </cell>
          <cell r="G545">
            <v>0</v>
          </cell>
          <cell r="H545">
            <v>0</v>
          </cell>
          <cell r="I545">
            <v>0</v>
          </cell>
          <cell r="J545">
            <v>0</v>
          </cell>
          <cell r="L545">
            <v>0</v>
          </cell>
          <cell r="N545">
            <v>0</v>
          </cell>
          <cell r="O545">
            <v>0</v>
          </cell>
          <cell r="P545">
            <v>0</v>
          </cell>
          <cell r="Q545">
            <v>0</v>
          </cell>
          <cell r="R545">
            <v>0</v>
          </cell>
          <cell r="S545">
            <v>0</v>
          </cell>
          <cell r="U545">
            <v>0</v>
          </cell>
          <cell r="V545">
            <v>0</v>
          </cell>
          <cell r="W545">
            <v>0</v>
          </cell>
          <cell r="X545">
            <v>0</v>
          </cell>
          <cell r="Y545">
            <v>0</v>
          </cell>
          <cell r="Z545">
            <v>0</v>
          </cell>
        </row>
        <row r="546">
          <cell r="A546">
            <v>0</v>
          </cell>
          <cell r="B546">
            <v>0</v>
          </cell>
          <cell r="C546">
            <v>1544</v>
          </cell>
          <cell r="E546">
            <v>0</v>
          </cell>
          <cell r="F546">
            <v>0</v>
          </cell>
          <cell r="G546">
            <v>0</v>
          </cell>
          <cell r="H546">
            <v>0</v>
          </cell>
          <cell r="I546">
            <v>0</v>
          </cell>
          <cell r="J546">
            <v>0</v>
          </cell>
          <cell r="L546">
            <v>0</v>
          </cell>
          <cell r="N546">
            <v>0</v>
          </cell>
          <cell r="O546">
            <v>0</v>
          </cell>
          <cell r="P546">
            <v>0</v>
          </cell>
          <cell r="Q546">
            <v>0</v>
          </cell>
          <cell r="R546">
            <v>0</v>
          </cell>
          <cell r="S546">
            <v>0</v>
          </cell>
          <cell r="U546">
            <v>0</v>
          </cell>
          <cell r="V546">
            <v>0</v>
          </cell>
          <cell r="W546">
            <v>0</v>
          </cell>
          <cell r="X546">
            <v>0</v>
          </cell>
          <cell r="Y546">
            <v>0</v>
          </cell>
          <cell r="Z546">
            <v>0</v>
          </cell>
        </row>
        <row r="547">
          <cell r="A547">
            <v>0</v>
          </cell>
          <cell r="B547">
            <v>0</v>
          </cell>
          <cell r="C547">
            <v>1545</v>
          </cell>
          <cell r="E547">
            <v>0</v>
          </cell>
          <cell r="F547">
            <v>0</v>
          </cell>
          <cell r="G547">
            <v>0</v>
          </cell>
          <cell r="H547">
            <v>0</v>
          </cell>
          <cell r="I547">
            <v>0</v>
          </cell>
          <cell r="J547">
            <v>0</v>
          </cell>
          <cell r="L547">
            <v>0</v>
          </cell>
          <cell r="N547">
            <v>0</v>
          </cell>
          <cell r="O547">
            <v>0</v>
          </cell>
          <cell r="P547">
            <v>0</v>
          </cell>
          <cell r="Q547">
            <v>0</v>
          </cell>
          <cell r="R547">
            <v>0</v>
          </cell>
          <cell r="S547">
            <v>0</v>
          </cell>
          <cell r="U547">
            <v>0</v>
          </cell>
          <cell r="V547">
            <v>0</v>
          </cell>
          <cell r="W547">
            <v>0</v>
          </cell>
          <cell r="X547">
            <v>0</v>
          </cell>
          <cell r="Y547">
            <v>0</v>
          </cell>
          <cell r="Z547">
            <v>0</v>
          </cell>
        </row>
        <row r="548">
          <cell r="A548">
            <v>0</v>
          </cell>
          <cell r="B548">
            <v>0</v>
          </cell>
          <cell r="C548">
            <v>1546</v>
          </cell>
          <cell r="E548">
            <v>0</v>
          </cell>
          <cell r="F548">
            <v>0</v>
          </cell>
          <cell r="G548">
            <v>0</v>
          </cell>
          <cell r="H548">
            <v>0</v>
          </cell>
          <cell r="I548">
            <v>0</v>
          </cell>
          <cell r="J548">
            <v>0</v>
          </cell>
          <cell r="L548">
            <v>0</v>
          </cell>
          <cell r="N548">
            <v>0</v>
          </cell>
          <cell r="O548">
            <v>0</v>
          </cell>
          <cell r="P548">
            <v>0</v>
          </cell>
          <cell r="Q548">
            <v>0</v>
          </cell>
          <cell r="R548">
            <v>0</v>
          </cell>
          <cell r="S548">
            <v>0</v>
          </cell>
          <cell r="U548">
            <v>0</v>
          </cell>
          <cell r="V548">
            <v>0</v>
          </cell>
          <cell r="W548">
            <v>0</v>
          </cell>
          <cell r="X548">
            <v>0</v>
          </cell>
          <cell r="Y548">
            <v>0</v>
          </cell>
          <cell r="Z548">
            <v>0</v>
          </cell>
        </row>
        <row r="549">
          <cell r="A549">
            <v>0</v>
          </cell>
          <cell r="B549">
            <v>0</v>
          </cell>
          <cell r="C549">
            <v>1547</v>
          </cell>
          <cell r="E549">
            <v>0</v>
          </cell>
          <cell r="F549">
            <v>0</v>
          </cell>
          <cell r="G549">
            <v>0</v>
          </cell>
          <cell r="H549">
            <v>0</v>
          </cell>
          <cell r="I549">
            <v>0</v>
          </cell>
          <cell r="J549">
            <v>0</v>
          </cell>
          <cell r="L549">
            <v>0</v>
          </cell>
          <cell r="N549">
            <v>0</v>
          </cell>
          <cell r="O549">
            <v>0</v>
          </cell>
          <cell r="P549">
            <v>0</v>
          </cell>
          <cell r="Q549">
            <v>0</v>
          </cell>
          <cell r="R549">
            <v>0</v>
          </cell>
          <cell r="S549">
            <v>0</v>
          </cell>
          <cell r="U549">
            <v>0</v>
          </cell>
          <cell r="V549">
            <v>0</v>
          </cell>
          <cell r="W549">
            <v>0</v>
          </cell>
          <cell r="X549">
            <v>0</v>
          </cell>
          <cell r="Y549">
            <v>0</v>
          </cell>
          <cell r="Z549">
            <v>0</v>
          </cell>
        </row>
        <row r="550">
          <cell r="A550">
            <v>0</v>
          </cell>
          <cell r="B550">
            <v>0</v>
          </cell>
          <cell r="C550">
            <v>1548</v>
          </cell>
          <cell r="E550">
            <v>0</v>
          </cell>
          <cell r="F550">
            <v>0</v>
          </cell>
          <cell r="G550">
            <v>0</v>
          </cell>
          <cell r="H550">
            <v>0</v>
          </cell>
          <cell r="I550">
            <v>0</v>
          </cell>
          <cell r="J550">
            <v>0</v>
          </cell>
          <cell r="L550">
            <v>0</v>
          </cell>
          <cell r="N550">
            <v>0</v>
          </cell>
          <cell r="O550">
            <v>0</v>
          </cell>
          <cell r="P550">
            <v>0</v>
          </cell>
          <cell r="Q550">
            <v>0</v>
          </cell>
          <cell r="R550">
            <v>0</v>
          </cell>
          <cell r="S550">
            <v>0</v>
          </cell>
          <cell r="U550">
            <v>0</v>
          </cell>
          <cell r="V550">
            <v>0</v>
          </cell>
          <cell r="W550">
            <v>0</v>
          </cell>
          <cell r="X550">
            <v>0</v>
          </cell>
          <cell r="Y550">
            <v>0</v>
          </cell>
          <cell r="Z550">
            <v>0</v>
          </cell>
        </row>
        <row r="551">
          <cell r="A551">
            <v>0</v>
          </cell>
          <cell r="B551">
            <v>0</v>
          </cell>
          <cell r="C551">
            <v>1549</v>
          </cell>
          <cell r="E551">
            <v>0</v>
          </cell>
          <cell r="F551">
            <v>0</v>
          </cell>
          <cell r="G551">
            <v>0</v>
          </cell>
          <cell r="H551">
            <v>0</v>
          </cell>
          <cell r="I551">
            <v>0</v>
          </cell>
          <cell r="J551">
            <v>0</v>
          </cell>
          <cell r="L551">
            <v>0</v>
          </cell>
          <cell r="N551">
            <v>0</v>
          </cell>
          <cell r="O551">
            <v>0</v>
          </cell>
          <cell r="P551">
            <v>0</v>
          </cell>
          <cell r="Q551">
            <v>0</v>
          </cell>
          <cell r="R551">
            <v>0</v>
          </cell>
          <cell r="S551">
            <v>0</v>
          </cell>
          <cell r="U551">
            <v>0</v>
          </cell>
          <cell r="V551">
            <v>0</v>
          </cell>
          <cell r="W551">
            <v>0</v>
          </cell>
          <cell r="X551">
            <v>0</v>
          </cell>
          <cell r="Y551">
            <v>0</v>
          </cell>
          <cell r="Z551">
            <v>0</v>
          </cell>
        </row>
        <row r="552">
          <cell r="A552">
            <v>0</v>
          </cell>
          <cell r="B552">
            <v>0</v>
          </cell>
          <cell r="C552">
            <v>1550</v>
          </cell>
          <cell r="E552">
            <v>0</v>
          </cell>
          <cell r="F552">
            <v>0</v>
          </cell>
          <cell r="G552">
            <v>0</v>
          </cell>
          <cell r="H552">
            <v>0</v>
          </cell>
          <cell r="I552">
            <v>0</v>
          </cell>
          <cell r="J552">
            <v>0</v>
          </cell>
          <cell r="L552">
            <v>0</v>
          </cell>
          <cell r="N552">
            <v>0</v>
          </cell>
          <cell r="O552">
            <v>0</v>
          </cell>
          <cell r="P552">
            <v>0</v>
          </cell>
          <cell r="Q552">
            <v>0</v>
          </cell>
          <cell r="R552">
            <v>0</v>
          </cell>
          <cell r="S552">
            <v>0</v>
          </cell>
          <cell r="U552">
            <v>0</v>
          </cell>
          <cell r="V552">
            <v>0</v>
          </cell>
          <cell r="W552">
            <v>0</v>
          </cell>
          <cell r="X552">
            <v>0</v>
          </cell>
          <cell r="Y552">
            <v>0</v>
          </cell>
          <cell r="Z552">
            <v>0</v>
          </cell>
        </row>
        <row r="553">
          <cell r="A553">
            <v>0</v>
          </cell>
          <cell r="B553">
            <v>0</v>
          </cell>
          <cell r="C553">
            <v>1551</v>
          </cell>
          <cell r="E553">
            <v>0</v>
          </cell>
          <cell r="F553">
            <v>0</v>
          </cell>
          <cell r="G553">
            <v>0</v>
          </cell>
          <cell r="H553">
            <v>0</v>
          </cell>
          <cell r="I553">
            <v>0</v>
          </cell>
          <cell r="J553">
            <v>0</v>
          </cell>
          <cell r="L553">
            <v>0</v>
          </cell>
          <cell r="N553">
            <v>0</v>
          </cell>
          <cell r="O553">
            <v>0</v>
          </cell>
          <cell r="P553">
            <v>0</v>
          </cell>
          <cell r="Q553">
            <v>0</v>
          </cell>
          <cell r="R553">
            <v>0</v>
          </cell>
          <cell r="S553">
            <v>0</v>
          </cell>
          <cell r="U553">
            <v>0</v>
          </cell>
          <cell r="V553">
            <v>0</v>
          </cell>
          <cell r="W553">
            <v>0</v>
          </cell>
          <cell r="X553">
            <v>0</v>
          </cell>
          <cell r="Y553">
            <v>0</v>
          </cell>
          <cell r="Z553">
            <v>0</v>
          </cell>
        </row>
        <row r="554">
          <cell r="A554">
            <v>0</v>
          </cell>
          <cell r="B554">
            <v>0</v>
          </cell>
          <cell r="C554">
            <v>1552</v>
          </cell>
          <cell r="E554">
            <v>0</v>
          </cell>
          <cell r="F554">
            <v>0</v>
          </cell>
          <cell r="G554">
            <v>0</v>
          </cell>
          <cell r="H554">
            <v>0</v>
          </cell>
          <cell r="I554">
            <v>0</v>
          </cell>
          <cell r="J554">
            <v>0</v>
          </cell>
          <cell r="L554">
            <v>0</v>
          </cell>
          <cell r="N554">
            <v>0</v>
          </cell>
          <cell r="O554">
            <v>0</v>
          </cell>
          <cell r="P554">
            <v>0</v>
          </cell>
          <cell r="Q554">
            <v>0</v>
          </cell>
          <cell r="R554">
            <v>0</v>
          </cell>
          <cell r="S554">
            <v>0</v>
          </cell>
          <cell r="U554">
            <v>0</v>
          </cell>
          <cell r="V554">
            <v>0</v>
          </cell>
          <cell r="W554">
            <v>0</v>
          </cell>
          <cell r="X554">
            <v>0</v>
          </cell>
          <cell r="Y554">
            <v>0</v>
          </cell>
          <cell r="Z554">
            <v>0</v>
          </cell>
        </row>
        <row r="555">
          <cell r="A555">
            <v>0</v>
          </cell>
          <cell r="B555">
            <v>0</v>
          </cell>
          <cell r="C555">
            <v>1553</v>
          </cell>
          <cell r="E555">
            <v>0</v>
          </cell>
          <cell r="F555">
            <v>0</v>
          </cell>
          <cell r="G555">
            <v>0</v>
          </cell>
          <cell r="H555">
            <v>0</v>
          </cell>
          <cell r="I555">
            <v>0</v>
          </cell>
          <cell r="J555">
            <v>0</v>
          </cell>
          <cell r="L555">
            <v>0</v>
          </cell>
          <cell r="N555">
            <v>0</v>
          </cell>
          <cell r="O555">
            <v>0</v>
          </cell>
          <cell r="P555">
            <v>0</v>
          </cell>
          <cell r="Q555">
            <v>0</v>
          </cell>
          <cell r="R555">
            <v>0</v>
          </cell>
          <cell r="S555">
            <v>0</v>
          </cell>
          <cell r="U555">
            <v>0</v>
          </cell>
          <cell r="V555">
            <v>0</v>
          </cell>
          <cell r="W555">
            <v>0</v>
          </cell>
          <cell r="X555">
            <v>0</v>
          </cell>
          <cell r="Y555">
            <v>0</v>
          </cell>
          <cell r="Z555">
            <v>0</v>
          </cell>
        </row>
        <row r="556">
          <cell r="A556">
            <v>0</v>
          </cell>
          <cell r="B556">
            <v>0</v>
          </cell>
          <cell r="C556">
            <v>1554</v>
          </cell>
          <cell r="E556">
            <v>0</v>
          </cell>
          <cell r="F556">
            <v>0</v>
          </cell>
          <cell r="G556">
            <v>0</v>
          </cell>
          <cell r="H556">
            <v>0</v>
          </cell>
          <cell r="I556">
            <v>0</v>
          </cell>
          <cell r="J556">
            <v>0</v>
          </cell>
          <cell r="L556">
            <v>0</v>
          </cell>
          <cell r="N556">
            <v>0</v>
          </cell>
          <cell r="O556">
            <v>0</v>
          </cell>
          <cell r="P556">
            <v>0</v>
          </cell>
          <cell r="Q556">
            <v>0</v>
          </cell>
          <cell r="R556">
            <v>0</v>
          </cell>
          <cell r="S556">
            <v>0</v>
          </cell>
          <cell r="U556">
            <v>0</v>
          </cell>
          <cell r="V556">
            <v>0</v>
          </cell>
          <cell r="W556">
            <v>0</v>
          </cell>
          <cell r="X556">
            <v>0</v>
          </cell>
          <cell r="Y556">
            <v>0</v>
          </cell>
          <cell r="Z556">
            <v>0</v>
          </cell>
        </row>
        <row r="557">
          <cell r="A557">
            <v>0</v>
          </cell>
          <cell r="B557">
            <v>0</v>
          </cell>
          <cell r="C557">
            <v>1555</v>
          </cell>
          <cell r="E557">
            <v>0</v>
          </cell>
          <cell r="F557">
            <v>0</v>
          </cell>
          <cell r="G557">
            <v>0</v>
          </cell>
          <cell r="H557">
            <v>0</v>
          </cell>
          <cell r="I557">
            <v>0</v>
          </cell>
          <cell r="J557">
            <v>0</v>
          </cell>
          <cell r="L557">
            <v>0</v>
          </cell>
          <cell r="N557">
            <v>0</v>
          </cell>
          <cell r="O557">
            <v>0</v>
          </cell>
          <cell r="P557">
            <v>0</v>
          </cell>
          <cell r="Q557">
            <v>0</v>
          </cell>
          <cell r="R557">
            <v>0</v>
          </cell>
          <cell r="S557">
            <v>0</v>
          </cell>
          <cell r="U557">
            <v>0</v>
          </cell>
          <cell r="V557">
            <v>0</v>
          </cell>
          <cell r="W557">
            <v>0</v>
          </cell>
          <cell r="X557">
            <v>0</v>
          </cell>
          <cell r="Y557">
            <v>0</v>
          </cell>
          <cell r="Z557">
            <v>0</v>
          </cell>
        </row>
        <row r="558">
          <cell r="A558">
            <v>0</v>
          </cell>
          <cell r="B558">
            <v>0</v>
          </cell>
          <cell r="C558">
            <v>1556</v>
          </cell>
          <cell r="E558">
            <v>0</v>
          </cell>
          <cell r="F558">
            <v>0</v>
          </cell>
          <cell r="G558">
            <v>0</v>
          </cell>
          <cell r="H558">
            <v>0</v>
          </cell>
          <cell r="I558">
            <v>0</v>
          </cell>
          <cell r="J558">
            <v>0</v>
          </cell>
          <cell r="L558">
            <v>0</v>
          </cell>
          <cell r="N558">
            <v>0</v>
          </cell>
          <cell r="O558">
            <v>0</v>
          </cell>
          <cell r="P558">
            <v>0</v>
          </cell>
          <cell r="Q558">
            <v>0</v>
          </cell>
          <cell r="R558">
            <v>0</v>
          </cell>
          <cell r="S558">
            <v>0</v>
          </cell>
          <cell r="U558">
            <v>0</v>
          </cell>
          <cell r="V558">
            <v>0</v>
          </cell>
          <cell r="W558">
            <v>0</v>
          </cell>
          <cell r="X558">
            <v>0</v>
          </cell>
          <cell r="Y558">
            <v>0</v>
          </cell>
          <cell r="Z558">
            <v>0</v>
          </cell>
        </row>
        <row r="559">
          <cell r="A559">
            <v>0</v>
          </cell>
          <cell r="B559">
            <v>0</v>
          </cell>
          <cell r="C559">
            <v>1557</v>
          </cell>
          <cell r="E559">
            <v>0</v>
          </cell>
          <cell r="F559">
            <v>0</v>
          </cell>
          <cell r="G559">
            <v>0</v>
          </cell>
          <cell r="H559">
            <v>0</v>
          </cell>
          <cell r="I559">
            <v>0</v>
          </cell>
          <cell r="J559">
            <v>0</v>
          </cell>
          <cell r="L559">
            <v>0</v>
          </cell>
          <cell r="N559">
            <v>0</v>
          </cell>
          <cell r="O559">
            <v>0</v>
          </cell>
          <cell r="P559">
            <v>0</v>
          </cell>
          <cell r="Q559">
            <v>0</v>
          </cell>
          <cell r="R559">
            <v>0</v>
          </cell>
          <cell r="S559">
            <v>0</v>
          </cell>
          <cell r="U559">
            <v>0</v>
          </cell>
          <cell r="V559">
            <v>0</v>
          </cell>
          <cell r="W559">
            <v>0</v>
          </cell>
          <cell r="X559">
            <v>0</v>
          </cell>
          <cell r="Y559">
            <v>0</v>
          </cell>
          <cell r="Z559">
            <v>0</v>
          </cell>
        </row>
        <row r="560">
          <cell r="A560">
            <v>0</v>
          </cell>
          <cell r="B560">
            <v>0</v>
          </cell>
          <cell r="C560">
            <v>1558</v>
          </cell>
          <cell r="E560">
            <v>0</v>
          </cell>
          <cell r="F560">
            <v>0</v>
          </cell>
          <cell r="G560">
            <v>0</v>
          </cell>
          <cell r="H560">
            <v>0</v>
          </cell>
          <cell r="I560">
            <v>0</v>
          </cell>
          <cell r="J560">
            <v>0</v>
          </cell>
          <cell r="L560">
            <v>0</v>
          </cell>
          <cell r="N560">
            <v>0</v>
          </cell>
          <cell r="O560">
            <v>0</v>
          </cell>
          <cell r="P560">
            <v>0</v>
          </cell>
          <cell r="Q560">
            <v>0</v>
          </cell>
          <cell r="R560">
            <v>0</v>
          </cell>
          <cell r="S560">
            <v>0</v>
          </cell>
          <cell r="U560">
            <v>0</v>
          </cell>
          <cell r="V560">
            <v>0</v>
          </cell>
          <cell r="W560">
            <v>0</v>
          </cell>
          <cell r="X560">
            <v>0</v>
          </cell>
          <cell r="Y560">
            <v>0</v>
          </cell>
          <cell r="Z560">
            <v>0</v>
          </cell>
        </row>
        <row r="561">
          <cell r="A561">
            <v>0</v>
          </cell>
          <cell r="B561">
            <v>0</v>
          </cell>
          <cell r="C561">
            <v>1559</v>
          </cell>
          <cell r="E561">
            <v>0</v>
          </cell>
          <cell r="F561">
            <v>0</v>
          </cell>
          <cell r="G561">
            <v>0</v>
          </cell>
          <cell r="H561">
            <v>0</v>
          </cell>
          <cell r="I561">
            <v>0</v>
          </cell>
          <cell r="J561">
            <v>0</v>
          </cell>
          <cell r="L561">
            <v>0</v>
          </cell>
          <cell r="N561">
            <v>0</v>
          </cell>
          <cell r="O561">
            <v>0</v>
          </cell>
          <cell r="P561">
            <v>0</v>
          </cell>
          <cell r="Q561">
            <v>0</v>
          </cell>
          <cell r="R561">
            <v>0</v>
          </cell>
          <cell r="S561">
            <v>0</v>
          </cell>
          <cell r="U561">
            <v>0</v>
          </cell>
          <cell r="V561">
            <v>0</v>
          </cell>
          <cell r="W561">
            <v>0</v>
          </cell>
          <cell r="X561">
            <v>0</v>
          </cell>
          <cell r="Y561">
            <v>0</v>
          </cell>
          <cell r="Z561">
            <v>0</v>
          </cell>
        </row>
        <row r="562">
          <cell r="A562">
            <v>0</v>
          </cell>
          <cell r="B562">
            <v>0</v>
          </cell>
          <cell r="C562">
            <v>1560</v>
          </cell>
          <cell r="E562">
            <v>0</v>
          </cell>
          <cell r="F562">
            <v>0</v>
          </cell>
          <cell r="G562">
            <v>0</v>
          </cell>
          <cell r="H562">
            <v>0</v>
          </cell>
          <cell r="I562">
            <v>0</v>
          </cell>
          <cell r="J562">
            <v>0</v>
          </cell>
          <cell r="L562">
            <v>0</v>
          </cell>
          <cell r="N562">
            <v>0</v>
          </cell>
          <cell r="O562">
            <v>0</v>
          </cell>
          <cell r="P562">
            <v>0</v>
          </cell>
          <cell r="Q562">
            <v>0</v>
          </cell>
          <cell r="R562">
            <v>0</v>
          </cell>
          <cell r="S562">
            <v>0</v>
          </cell>
          <cell r="U562">
            <v>0</v>
          </cell>
          <cell r="V562">
            <v>0</v>
          </cell>
          <cell r="W562">
            <v>0</v>
          </cell>
          <cell r="X562">
            <v>0</v>
          </cell>
          <cell r="Y562">
            <v>0</v>
          </cell>
          <cell r="Z562">
            <v>0</v>
          </cell>
        </row>
        <row r="563">
          <cell r="A563">
            <v>0</v>
          </cell>
          <cell r="B563">
            <v>0</v>
          </cell>
          <cell r="C563">
            <v>1561</v>
          </cell>
          <cell r="E563">
            <v>0</v>
          </cell>
          <cell r="F563">
            <v>0</v>
          </cell>
          <cell r="G563">
            <v>0</v>
          </cell>
          <cell r="H563">
            <v>0</v>
          </cell>
          <cell r="I563">
            <v>0</v>
          </cell>
          <cell r="J563">
            <v>0</v>
          </cell>
          <cell r="L563">
            <v>0</v>
          </cell>
          <cell r="N563">
            <v>0</v>
          </cell>
          <cell r="O563">
            <v>0</v>
          </cell>
          <cell r="P563">
            <v>0</v>
          </cell>
          <cell r="Q563">
            <v>0</v>
          </cell>
          <cell r="R563">
            <v>0</v>
          </cell>
          <cell r="S563">
            <v>0</v>
          </cell>
          <cell r="U563">
            <v>0</v>
          </cell>
          <cell r="V563">
            <v>0</v>
          </cell>
          <cell r="W563">
            <v>0</v>
          </cell>
          <cell r="X563">
            <v>0</v>
          </cell>
          <cell r="Y563">
            <v>0</v>
          </cell>
          <cell r="Z563">
            <v>0</v>
          </cell>
        </row>
        <row r="564">
          <cell r="A564">
            <v>0</v>
          </cell>
          <cell r="B564">
            <v>0</v>
          </cell>
          <cell r="C564">
            <v>1562</v>
          </cell>
          <cell r="E564">
            <v>0</v>
          </cell>
          <cell r="F564">
            <v>0</v>
          </cell>
          <cell r="G564">
            <v>0</v>
          </cell>
          <cell r="H564">
            <v>0</v>
          </cell>
          <cell r="I564">
            <v>0</v>
          </cell>
          <cell r="J564">
            <v>0</v>
          </cell>
          <cell r="L564">
            <v>0</v>
          </cell>
          <cell r="N564">
            <v>0</v>
          </cell>
          <cell r="O564">
            <v>0</v>
          </cell>
          <cell r="P564">
            <v>0</v>
          </cell>
          <cell r="Q564">
            <v>0</v>
          </cell>
          <cell r="R564">
            <v>0</v>
          </cell>
          <cell r="S564">
            <v>0</v>
          </cell>
          <cell r="U564">
            <v>0</v>
          </cell>
          <cell r="V564">
            <v>0</v>
          </cell>
          <cell r="W564">
            <v>0</v>
          </cell>
          <cell r="X564">
            <v>0</v>
          </cell>
          <cell r="Y564">
            <v>0</v>
          </cell>
          <cell r="Z564">
            <v>0</v>
          </cell>
        </row>
        <row r="565">
          <cell r="A565">
            <v>0</v>
          </cell>
          <cell r="B565">
            <v>0</v>
          </cell>
          <cell r="C565">
            <v>1563</v>
          </cell>
          <cell r="E565">
            <v>0</v>
          </cell>
          <cell r="F565">
            <v>0</v>
          </cell>
          <cell r="G565">
            <v>0</v>
          </cell>
          <cell r="H565">
            <v>0</v>
          </cell>
          <cell r="I565">
            <v>0</v>
          </cell>
          <cell r="J565">
            <v>0</v>
          </cell>
          <cell r="L565">
            <v>0</v>
          </cell>
          <cell r="N565">
            <v>0</v>
          </cell>
          <cell r="O565">
            <v>0</v>
          </cell>
          <cell r="P565">
            <v>0</v>
          </cell>
          <cell r="Q565">
            <v>0</v>
          </cell>
          <cell r="R565">
            <v>0</v>
          </cell>
          <cell r="S565">
            <v>0</v>
          </cell>
          <cell r="U565">
            <v>0</v>
          </cell>
          <cell r="V565">
            <v>0</v>
          </cell>
          <cell r="W565">
            <v>0</v>
          </cell>
          <cell r="X565">
            <v>0</v>
          </cell>
          <cell r="Y565">
            <v>0</v>
          </cell>
          <cell r="Z565">
            <v>0</v>
          </cell>
        </row>
        <row r="566">
          <cell r="A566">
            <v>0</v>
          </cell>
          <cell r="B566">
            <v>0</v>
          </cell>
          <cell r="C566">
            <v>1564</v>
          </cell>
          <cell r="E566">
            <v>0</v>
          </cell>
          <cell r="F566">
            <v>0</v>
          </cell>
          <cell r="G566">
            <v>0</v>
          </cell>
          <cell r="H566">
            <v>0</v>
          </cell>
          <cell r="I566">
            <v>0</v>
          </cell>
          <cell r="J566">
            <v>0</v>
          </cell>
          <cell r="L566">
            <v>0</v>
          </cell>
          <cell r="N566">
            <v>0</v>
          </cell>
          <cell r="O566">
            <v>0</v>
          </cell>
          <cell r="P566">
            <v>0</v>
          </cell>
          <cell r="Q566">
            <v>0</v>
          </cell>
          <cell r="R566">
            <v>0</v>
          </cell>
          <cell r="S566">
            <v>0</v>
          </cell>
          <cell r="U566">
            <v>0</v>
          </cell>
          <cell r="V566">
            <v>0</v>
          </cell>
          <cell r="W566">
            <v>0</v>
          </cell>
          <cell r="X566">
            <v>0</v>
          </cell>
          <cell r="Y566">
            <v>0</v>
          </cell>
          <cell r="Z566">
            <v>0</v>
          </cell>
        </row>
        <row r="567">
          <cell r="A567">
            <v>0</v>
          </cell>
          <cell r="B567">
            <v>0</v>
          </cell>
          <cell r="C567">
            <v>1565</v>
          </cell>
          <cell r="E567">
            <v>0</v>
          </cell>
          <cell r="F567">
            <v>0</v>
          </cell>
          <cell r="G567">
            <v>0</v>
          </cell>
          <cell r="H567">
            <v>0</v>
          </cell>
          <cell r="I567">
            <v>0</v>
          </cell>
          <cell r="J567">
            <v>0</v>
          </cell>
          <cell r="L567">
            <v>0</v>
          </cell>
          <cell r="N567">
            <v>0</v>
          </cell>
          <cell r="O567">
            <v>0</v>
          </cell>
          <cell r="P567">
            <v>0</v>
          </cell>
          <cell r="Q567">
            <v>0</v>
          </cell>
          <cell r="R567">
            <v>0</v>
          </cell>
          <cell r="S567">
            <v>0</v>
          </cell>
          <cell r="U567">
            <v>0</v>
          </cell>
          <cell r="V567">
            <v>0</v>
          </cell>
          <cell r="W567">
            <v>0</v>
          </cell>
          <cell r="X567">
            <v>0</v>
          </cell>
          <cell r="Y567">
            <v>0</v>
          </cell>
          <cell r="Z567">
            <v>0</v>
          </cell>
        </row>
        <row r="568">
          <cell r="A568">
            <v>0</v>
          </cell>
          <cell r="B568">
            <v>0</v>
          </cell>
          <cell r="C568">
            <v>1566</v>
          </cell>
          <cell r="E568">
            <v>0</v>
          </cell>
          <cell r="F568">
            <v>0</v>
          </cell>
          <cell r="G568">
            <v>0</v>
          </cell>
          <cell r="H568">
            <v>0</v>
          </cell>
          <cell r="I568">
            <v>0</v>
          </cell>
          <cell r="J568">
            <v>0</v>
          </cell>
          <cell r="L568">
            <v>0</v>
          </cell>
          <cell r="N568">
            <v>0</v>
          </cell>
          <cell r="O568">
            <v>0</v>
          </cell>
          <cell r="P568">
            <v>0</v>
          </cell>
          <cell r="Q568">
            <v>0</v>
          </cell>
          <cell r="R568">
            <v>0</v>
          </cell>
          <cell r="S568">
            <v>0</v>
          </cell>
          <cell r="U568">
            <v>0</v>
          </cell>
          <cell r="V568">
            <v>0</v>
          </cell>
          <cell r="W568">
            <v>0</v>
          </cell>
          <cell r="X568">
            <v>0</v>
          </cell>
          <cell r="Y568">
            <v>0</v>
          </cell>
          <cell r="Z568">
            <v>0</v>
          </cell>
        </row>
        <row r="569">
          <cell r="A569">
            <v>0</v>
          </cell>
          <cell r="B569">
            <v>0</v>
          </cell>
          <cell r="C569">
            <v>1567</v>
          </cell>
          <cell r="E569">
            <v>0</v>
          </cell>
          <cell r="F569">
            <v>0</v>
          </cell>
          <cell r="G569">
            <v>0</v>
          </cell>
          <cell r="H569">
            <v>0</v>
          </cell>
          <cell r="I569">
            <v>0</v>
          </cell>
          <cell r="J569">
            <v>0</v>
          </cell>
          <cell r="L569">
            <v>0</v>
          </cell>
          <cell r="N569">
            <v>0</v>
          </cell>
          <cell r="O569">
            <v>0</v>
          </cell>
          <cell r="P569">
            <v>0</v>
          </cell>
          <cell r="Q569">
            <v>0</v>
          </cell>
          <cell r="R569">
            <v>0</v>
          </cell>
          <cell r="S569">
            <v>0</v>
          </cell>
          <cell r="U569">
            <v>0</v>
          </cell>
          <cell r="V569">
            <v>0</v>
          </cell>
          <cell r="W569">
            <v>0</v>
          </cell>
          <cell r="X569">
            <v>0</v>
          </cell>
          <cell r="Y569">
            <v>0</v>
          </cell>
          <cell r="Z569">
            <v>0</v>
          </cell>
        </row>
        <row r="570">
          <cell r="A570">
            <v>0</v>
          </cell>
          <cell r="B570">
            <v>0</v>
          </cell>
          <cell r="C570">
            <v>1568</v>
          </cell>
          <cell r="E570">
            <v>0</v>
          </cell>
          <cell r="F570">
            <v>0</v>
          </cell>
          <cell r="G570">
            <v>0</v>
          </cell>
          <cell r="H570">
            <v>0</v>
          </cell>
          <cell r="I570">
            <v>0</v>
          </cell>
          <cell r="J570">
            <v>0</v>
          </cell>
          <cell r="L570">
            <v>0</v>
          </cell>
          <cell r="N570">
            <v>0</v>
          </cell>
          <cell r="O570">
            <v>0</v>
          </cell>
          <cell r="P570">
            <v>0</v>
          </cell>
          <cell r="Q570">
            <v>0</v>
          </cell>
          <cell r="R570">
            <v>0</v>
          </cell>
          <cell r="S570">
            <v>0</v>
          </cell>
          <cell r="U570">
            <v>0</v>
          </cell>
          <cell r="V570">
            <v>0</v>
          </cell>
          <cell r="W570">
            <v>0</v>
          </cell>
          <cell r="X570">
            <v>0</v>
          </cell>
          <cell r="Y570">
            <v>0</v>
          </cell>
          <cell r="Z570">
            <v>0</v>
          </cell>
        </row>
        <row r="571">
          <cell r="A571">
            <v>0</v>
          </cell>
          <cell r="B571">
            <v>0</v>
          </cell>
          <cell r="C571">
            <v>1569</v>
          </cell>
          <cell r="E571">
            <v>0</v>
          </cell>
          <cell r="F571">
            <v>0</v>
          </cell>
          <cell r="G571">
            <v>0</v>
          </cell>
          <cell r="H571">
            <v>0</v>
          </cell>
          <cell r="I571">
            <v>0</v>
          </cell>
          <cell r="J571">
            <v>0</v>
          </cell>
          <cell r="L571">
            <v>0</v>
          </cell>
          <cell r="N571">
            <v>0</v>
          </cell>
          <cell r="O571">
            <v>0</v>
          </cell>
          <cell r="P571">
            <v>0</v>
          </cell>
          <cell r="Q571">
            <v>0</v>
          </cell>
          <cell r="R571">
            <v>0</v>
          </cell>
          <cell r="S571">
            <v>0</v>
          </cell>
          <cell r="U571">
            <v>0</v>
          </cell>
          <cell r="V571">
            <v>0</v>
          </cell>
          <cell r="W571">
            <v>0</v>
          </cell>
          <cell r="X571">
            <v>0</v>
          </cell>
          <cell r="Y571">
            <v>0</v>
          </cell>
          <cell r="Z571">
            <v>0</v>
          </cell>
        </row>
        <row r="572">
          <cell r="A572">
            <v>0</v>
          </cell>
          <cell r="B572">
            <v>0</v>
          </cell>
          <cell r="C572">
            <v>1570</v>
          </cell>
          <cell r="E572">
            <v>0</v>
          </cell>
          <cell r="F572">
            <v>0</v>
          </cell>
          <cell r="G572">
            <v>0</v>
          </cell>
          <cell r="H572">
            <v>0</v>
          </cell>
          <cell r="I572">
            <v>0</v>
          </cell>
          <cell r="J572">
            <v>0</v>
          </cell>
          <cell r="L572">
            <v>0</v>
          </cell>
          <cell r="N572">
            <v>0</v>
          </cell>
          <cell r="O572">
            <v>0</v>
          </cell>
          <cell r="P572">
            <v>0</v>
          </cell>
          <cell r="Q572">
            <v>0</v>
          </cell>
          <cell r="R572">
            <v>0</v>
          </cell>
          <cell r="S572">
            <v>0</v>
          </cell>
          <cell r="U572">
            <v>0</v>
          </cell>
          <cell r="V572">
            <v>0</v>
          </cell>
          <cell r="W572">
            <v>0</v>
          </cell>
          <cell r="X572">
            <v>0</v>
          </cell>
          <cell r="Y572">
            <v>0</v>
          </cell>
          <cell r="Z572">
            <v>0</v>
          </cell>
        </row>
        <row r="573">
          <cell r="A573">
            <v>0</v>
          </cell>
          <cell r="B573">
            <v>0</v>
          </cell>
          <cell r="C573">
            <v>1571</v>
          </cell>
          <cell r="E573">
            <v>0</v>
          </cell>
          <cell r="F573">
            <v>0</v>
          </cell>
          <cell r="G573">
            <v>0</v>
          </cell>
          <cell r="H573">
            <v>0</v>
          </cell>
          <cell r="I573">
            <v>0</v>
          </cell>
          <cell r="J573">
            <v>0</v>
          </cell>
          <cell r="L573">
            <v>0</v>
          </cell>
          <cell r="N573">
            <v>0</v>
          </cell>
          <cell r="O573">
            <v>0</v>
          </cell>
          <cell r="P573">
            <v>0</v>
          </cell>
          <cell r="Q573">
            <v>0</v>
          </cell>
          <cell r="R573">
            <v>0</v>
          </cell>
          <cell r="S573">
            <v>0</v>
          </cell>
          <cell r="U573">
            <v>0</v>
          </cell>
          <cell r="V573">
            <v>0</v>
          </cell>
          <cell r="W573">
            <v>0</v>
          </cell>
          <cell r="X573">
            <v>0</v>
          </cell>
          <cell r="Y573">
            <v>0</v>
          </cell>
          <cell r="Z573">
            <v>0</v>
          </cell>
        </row>
        <row r="574">
          <cell r="A574">
            <v>0</v>
          </cell>
          <cell r="B574">
            <v>0</v>
          </cell>
          <cell r="C574">
            <v>1572</v>
          </cell>
          <cell r="E574">
            <v>0</v>
          </cell>
          <cell r="F574">
            <v>0</v>
          </cell>
          <cell r="G574">
            <v>0</v>
          </cell>
          <cell r="H574">
            <v>0</v>
          </cell>
          <cell r="I574">
            <v>0</v>
          </cell>
          <cell r="J574">
            <v>0</v>
          </cell>
          <cell r="L574">
            <v>0</v>
          </cell>
          <cell r="N574">
            <v>0</v>
          </cell>
          <cell r="O574">
            <v>0</v>
          </cell>
          <cell r="P574">
            <v>0</v>
          </cell>
          <cell r="Q574">
            <v>0</v>
          </cell>
          <cell r="R574">
            <v>0</v>
          </cell>
          <cell r="S574">
            <v>0</v>
          </cell>
          <cell r="U574">
            <v>0</v>
          </cell>
          <cell r="V574">
            <v>0</v>
          </cell>
          <cell r="W574">
            <v>0</v>
          </cell>
          <cell r="X574">
            <v>0</v>
          </cell>
          <cell r="Y574">
            <v>0</v>
          </cell>
          <cell r="Z574">
            <v>0</v>
          </cell>
        </row>
        <row r="575">
          <cell r="A575">
            <v>0</v>
          </cell>
          <cell r="B575">
            <v>0</v>
          </cell>
          <cell r="C575">
            <v>1573</v>
          </cell>
          <cell r="E575">
            <v>0</v>
          </cell>
          <cell r="F575">
            <v>0</v>
          </cell>
          <cell r="G575">
            <v>0</v>
          </cell>
          <cell r="H575">
            <v>0</v>
          </cell>
          <cell r="I575">
            <v>0</v>
          </cell>
          <cell r="J575">
            <v>0</v>
          </cell>
          <cell r="L575">
            <v>0</v>
          </cell>
          <cell r="N575">
            <v>0</v>
          </cell>
          <cell r="O575">
            <v>0</v>
          </cell>
          <cell r="P575">
            <v>0</v>
          </cell>
          <cell r="Q575">
            <v>0</v>
          </cell>
          <cell r="R575">
            <v>0</v>
          </cell>
          <cell r="S575">
            <v>0</v>
          </cell>
          <cell r="U575">
            <v>0</v>
          </cell>
          <cell r="V575">
            <v>0</v>
          </cell>
          <cell r="W575">
            <v>0</v>
          </cell>
          <cell r="X575">
            <v>0</v>
          </cell>
          <cell r="Y575">
            <v>0</v>
          </cell>
          <cell r="Z575">
            <v>0</v>
          </cell>
        </row>
        <row r="576">
          <cell r="A576">
            <v>0</v>
          </cell>
          <cell r="B576">
            <v>0</v>
          </cell>
          <cell r="C576">
            <v>1574</v>
          </cell>
          <cell r="E576">
            <v>0</v>
          </cell>
          <cell r="F576">
            <v>0</v>
          </cell>
          <cell r="G576">
            <v>0</v>
          </cell>
          <cell r="H576">
            <v>0</v>
          </cell>
          <cell r="I576">
            <v>0</v>
          </cell>
          <cell r="J576">
            <v>0</v>
          </cell>
          <cell r="L576">
            <v>0</v>
          </cell>
          <cell r="N576">
            <v>0</v>
          </cell>
          <cell r="O576">
            <v>0</v>
          </cell>
          <cell r="P576">
            <v>0</v>
          </cell>
          <cell r="Q576">
            <v>0</v>
          </cell>
          <cell r="R576">
            <v>0</v>
          </cell>
          <cell r="S576">
            <v>0</v>
          </cell>
          <cell r="U576">
            <v>0</v>
          </cell>
          <cell r="V576">
            <v>0</v>
          </cell>
          <cell r="W576">
            <v>0</v>
          </cell>
          <cell r="X576">
            <v>0</v>
          </cell>
          <cell r="Y576">
            <v>0</v>
          </cell>
          <cell r="Z576">
            <v>0</v>
          </cell>
        </row>
        <row r="577">
          <cell r="A577">
            <v>0</v>
          </cell>
          <cell r="B577">
            <v>0</v>
          </cell>
          <cell r="C577">
            <v>1575</v>
          </cell>
          <cell r="E577">
            <v>0</v>
          </cell>
          <cell r="F577">
            <v>0</v>
          </cell>
          <cell r="G577">
            <v>0</v>
          </cell>
          <cell r="H577">
            <v>0</v>
          </cell>
          <cell r="I577">
            <v>0</v>
          </cell>
          <cell r="J577">
            <v>0</v>
          </cell>
          <cell r="L577">
            <v>0</v>
          </cell>
          <cell r="N577">
            <v>0</v>
          </cell>
          <cell r="O577">
            <v>0</v>
          </cell>
          <cell r="P577">
            <v>0</v>
          </cell>
          <cell r="Q577">
            <v>0</v>
          </cell>
          <cell r="R577">
            <v>0</v>
          </cell>
          <cell r="S577">
            <v>0</v>
          </cell>
          <cell r="U577">
            <v>0</v>
          </cell>
          <cell r="V577">
            <v>0</v>
          </cell>
          <cell r="W577">
            <v>0</v>
          </cell>
          <cell r="X577">
            <v>0</v>
          </cell>
          <cell r="Y577">
            <v>0</v>
          </cell>
          <cell r="Z577">
            <v>0</v>
          </cell>
        </row>
        <row r="578">
          <cell r="A578">
            <v>0</v>
          </cell>
          <cell r="B578">
            <v>0</v>
          </cell>
          <cell r="C578">
            <v>1576</v>
          </cell>
          <cell r="E578">
            <v>0</v>
          </cell>
          <cell r="F578">
            <v>0</v>
          </cell>
          <cell r="G578">
            <v>0</v>
          </cell>
          <cell r="H578">
            <v>0</v>
          </cell>
          <cell r="I578">
            <v>0</v>
          </cell>
          <cell r="J578">
            <v>0</v>
          </cell>
          <cell r="L578">
            <v>0</v>
          </cell>
          <cell r="N578">
            <v>0</v>
          </cell>
          <cell r="O578">
            <v>0</v>
          </cell>
          <cell r="P578">
            <v>0</v>
          </cell>
          <cell r="Q578">
            <v>0</v>
          </cell>
          <cell r="R578">
            <v>0</v>
          </cell>
          <cell r="S578">
            <v>0</v>
          </cell>
          <cell r="U578">
            <v>0</v>
          </cell>
          <cell r="V578">
            <v>0</v>
          </cell>
          <cell r="W578">
            <v>0</v>
          </cell>
          <cell r="X578">
            <v>0</v>
          </cell>
          <cell r="Y578">
            <v>0</v>
          </cell>
          <cell r="Z578">
            <v>0</v>
          </cell>
        </row>
        <row r="579">
          <cell r="A579">
            <v>0</v>
          </cell>
          <cell r="B579">
            <v>0</v>
          </cell>
          <cell r="C579">
            <v>1577</v>
          </cell>
          <cell r="E579">
            <v>0</v>
          </cell>
          <cell r="F579">
            <v>0</v>
          </cell>
          <cell r="G579">
            <v>0</v>
          </cell>
          <cell r="H579">
            <v>0</v>
          </cell>
          <cell r="I579">
            <v>0</v>
          </cell>
          <cell r="J579">
            <v>0</v>
          </cell>
          <cell r="L579">
            <v>0</v>
          </cell>
          <cell r="N579">
            <v>0</v>
          </cell>
          <cell r="O579">
            <v>0</v>
          </cell>
          <cell r="P579">
            <v>0</v>
          </cell>
          <cell r="Q579">
            <v>0</v>
          </cell>
          <cell r="R579">
            <v>0</v>
          </cell>
          <cell r="S579">
            <v>0</v>
          </cell>
          <cell r="U579">
            <v>0</v>
          </cell>
          <cell r="V579">
            <v>0</v>
          </cell>
          <cell r="W579">
            <v>0</v>
          </cell>
          <cell r="X579">
            <v>0</v>
          </cell>
          <cell r="Y579">
            <v>0</v>
          </cell>
          <cell r="Z579">
            <v>0</v>
          </cell>
        </row>
        <row r="580">
          <cell r="A580">
            <v>0</v>
          </cell>
          <cell r="B580">
            <v>0</v>
          </cell>
          <cell r="C580">
            <v>1578</v>
          </cell>
          <cell r="E580">
            <v>0</v>
          </cell>
          <cell r="F580">
            <v>0</v>
          </cell>
          <cell r="G580">
            <v>0</v>
          </cell>
          <cell r="H580">
            <v>0</v>
          </cell>
          <cell r="I580">
            <v>0</v>
          </cell>
          <cell r="J580">
            <v>0</v>
          </cell>
          <cell r="L580">
            <v>0</v>
          </cell>
          <cell r="N580">
            <v>0</v>
          </cell>
          <cell r="O580">
            <v>0</v>
          </cell>
          <cell r="P580">
            <v>0</v>
          </cell>
          <cell r="Q580">
            <v>0</v>
          </cell>
          <cell r="R580">
            <v>0</v>
          </cell>
          <cell r="S580">
            <v>0</v>
          </cell>
          <cell r="U580">
            <v>0</v>
          </cell>
          <cell r="V580">
            <v>0</v>
          </cell>
          <cell r="W580">
            <v>0</v>
          </cell>
          <cell r="X580">
            <v>0</v>
          </cell>
          <cell r="Y580">
            <v>0</v>
          </cell>
          <cell r="Z580">
            <v>0</v>
          </cell>
        </row>
        <row r="581">
          <cell r="A581">
            <v>0</v>
          </cell>
          <cell r="B581">
            <v>0</v>
          </cell>
          <cell r="C581">
            <v>1579</v>
          </cell>
          <cell r="E581">
            <v>0</v>
          </cell>
          <cell r="F581">
            <v>0</v>
          </cell>
          <cell r="G581">
            <v>0</v>
          </cell>
          <cell r="H581">
            <v>0</v>
          </cell>
          <cell r="I581">
            <v>0</v>
          </cell>
          <cell r="J581">
            <v>0</v>
          </cell>
          <cell r="L581">
            <v>0</v>
          </cell>
          <cell r="N581">
            <v>0</v>
          </cell>
          <cell r="O581">
            <v>0</v>
          </cell>
          <cell r="P581">
            <v>0</v>
          </cell>
          <cell r="Q581">
            <v>0</v>
          </cell>
          <cell r="R581">
            <v>0</v>
          </cell>
          <cell r="S581">
            <v>0</v>
          </cell>
          <cell r="U581">
            <v>0</v>
          </cell>
          <cell r="V581">
            <v>0</v>
          </cell>
          <cell r="W581">
            <v>0</v>
          </cell>
          <cell r="X581">
            <v>0</v>
          </cell>
          <cell r="Y581">
            <v>0</v>
          </cell>
          <cell r="Z581">
            <v>0</v>
          </cell>
        </row>
        <row r="582">
          <cell r="A582">
            <v>0</v>
          </cell>
          <cell r="B582">
            <v>0</v>
          </cell>
          <cell r="C582">
            <v>1580</v>
          </cell>
          <cell r="E582">
            <v>0</v>
          </cell>
          <cell r="F582">
            <v>0</v>
          </cell>
          <cell r="G582">
            <v>0</v>
          </cell>
          <cell r="H582">
            <v>0</v>
          </cell>
          <cell r="I582">
            <v>0</v>
          </cell>
          <cell r="J582">
            <v>0</v>
          </cell>
          <cell r="L582">
            <v>0</v>
          </cell>
          <cell r="N582">
            <v>0</v>
          </cell>
          <cell r="O582">
            <v>0</v>
          </cell>
          <cell r="P582">
            <v>0</v>
          </cell>
          <cell r="Q582">
            <v>0</v>
          </cell>
          <cell r="R582">
            <v>0</v>
          </cell>
          <cell r="S582">
            <v>0</v>
          </cell>
          <cell r="U582">
            <v>0</v>
          </cell>
          <cell r="V582">
            <v>0</v>
          </cell>
          <cell r="W582">
            <v>0</v>
          </cell>
          <cell r="X582">
            <v>0</v>
          </cell>
          <cell r="Y582">
            <v>0</v>
          </cell>
          <cell r="Z582">
            <v>0</v>
          </cell>
        </row>
        <row r="583">
          <cell r="A583">
            <v>0</v>
          </cell>
          <cell r="B583">
            <v>0</v>
          </cell>
          <cell r="C583">
            <v>1581</v>
          </cell>
          <cell r="E583">
            <v>0</v>
          </cell>
          <cell r="F583">
            <v>0</v>
          </cell>
          <cell r="G583">
            <v>0</v>
          </cell>
          <cell r="H583">
            <v>0</v>
          </cell>
          <cell r="I583">
            <v>0</v>
          </cell>
          <cell r="J583">
            <v>0</v>
          </cell>
          <cell r="L583">
            <v>0</v>
          </cell>
          <cell r="N583">
            <v>0</v>
          </cell>
          <cell r="O583">
            <v>0</v>
          </cell>
          <cell r="P583">
            <v>0</v>
          </cell>
          <cell r="Q583">
            <v>0</v>
          </cell>
          <cell r="R583">
            <v>0</v>
          </cell>
          <cell r="S583">
            <v>0</v>
          </cell>
          <cell r="U583">
            <v>0</v>
          </cell>
          <cell r="V583">
            <v>0</v>
          </cell>
          <cell r="W583">
            <v>0</v>
          </cell>
          <cell r="X583">
            <v>0</v>
          </cell>
          <cell r="Y583">
            <v>0</v>
          </cell>
          <cell r="Z583">
            <v>0</v>
          </cell>
        </row>
        <row r="584">
          <cell r="A584">
            <v>0</v>
          </cell>
          <cell r="B584">
            <v>0</v>
          </cell>
          <cell r="C584">
            <v>1582</v>
          </cell>
          <cell r="E584">
            <v>0</v>
          </cell>
          <cell r="F584">
            <v>0</v>
          </cell>
          <cell r="G584">
            <v>0</v>
          </cell>
          <cell r="H584">
            <v>0</v>
          </cell>
          <cell r="I584">
            <v>0</v>
          </cell>
          <cell r="J584">
            <v>0</v>
          </cell>
          <cell r="L584">
            <v>0</v>
          </cell>
          <cell r="N584">
            <v>0</v>
          </cell>
          <cell r="O584">
            <v>0</v>
          </cell>
          <cell r="P584">
            <v>0</v>
          </cell>
          <cell r="Q584">
            <v>0</v>
          </cell>
          <cell r="R584">
            <v>0</v>
          </cell>
          <cell r="S584">
            <v>0</v>
          </cell>
          <cell r="U584">
            <v>0</v>
          </cell>
          <cell r="V584">
            <v>0</v>
          </cell>
          <cell r="W584">
            <v>0</v>
          </cell>
          <cell r="X584">
            <v>0</v>
          </cell>
          <cell r="Y584">
            <v>0</v>
          </cell>
          <cell r="Z584">
            <v>0</v>
          </cell>
        </row>
        <row r="585">
          <cell r="A585">
            <v>0</v>
          </cell>
          <cell r="B585">
            <v>0</v>
          </cell>
          <cell r="C585">
            <v>1583</v>
          </cell>
          <cell r="E585">
            <v>0</v>
          </cell>
          <cell r="F585">
            <v>0</v>
          </cell>
          <cell r="G585">
            <v>0</v>
          </cell>
          <cell r="H585">
            <v>0</v>
          </cell>
          <cell r="I585">
            <v>0</v>
          </cell>
          <cell r="J585">
            <v>0</v>
          </cell>
          <cell r="L585">
            <v>0</v>
          </cell>
          <cell r="N585">
            <v>0</v>
          </cell>
          <cell r="O585">
            <v>0</v>
          </cell>
          <cell r="P585">
            <v>0</v>
          </cell>
          <cell r="Q585">
            <v>0</v>
          </cell>
          <cell r="R585">
            <v>0</v>
          </cell>
          <cell r="S585">
            <v>0</v>
          </cell>
          <cell r="U585">
            <v>0</v>
          </cell>
          <cell r="V585">
            <v>0</v>
          </cell>
          <cell r="W585">
            <v>0</v>
          </cell>
          <cell r="X585">
            <v>0</v>
          </cell>
          <cell r="Y585">
            <v>0</v>
          </cell>
          <cell r="Z585">
            <v>0</v>
          </cell>
        </row>
        <row r="586">
          <cell r="A586">
            <v>0</v>
          </cell>
          <cell r="B586">
            <v>0</v>
          </cell>
          <cell r="C586">
            <v>1584</v>
          </cell>
          <cell r="E586">
            <v>0</v>
          </cell>
          <cell r="F586">
            <v>0</v>
          </cell>
          <cell r="G586">
            <v>0</v>
          </cell>
          <cell r="H586">
            <v>0</v>
          </cell>
          <cell r="I586">
            <v>0</v>
          </cell>
          <cell r="J586">
            <v>0</v>
          </cell>
          <cell r="L586">
            <v>0</v>
          </cell>
          <cell r="N586">
            <v>0</v>
          </cell>
          <cell r="O586">
            <v>0</v>
          </cell>
          <cell r="P586">
            <v>0</v>
          </cell>
          <cell r="Q586">
            <v>0</v>
          </cell>
          <cell r="R586">
            <v>0</v>
          </cell>
          <cell r="S586">
            <v>0</v>
          </cell>
          <cell r="U586">
            <v>0</v>
          </cell>
          <cell r="V586">
            <v>0</v>
          </cell>
          <cell r="W586">
            <v>0</v>
          </cell>
          <cell r="X586">
            <v>0</v>
          </cell>
          <cell r="Y586">
            <v>0</v>
          </cell>
          <cell r="Z586">
            <v>0</v>
          </cell>
        </row>
        <row r="587">
          <cell r="A587">
            <v>0</v>
          </cell>
          <cell r="B587">
            <v>0</v>
          </cell>
          <cell r="C587">
            <v>1585</v>
          </cell>
          <cell r="E587">
            <v>0</v>
          </cell>
          <cell r="F587">
            <v>0</v>
          </cell>
          <cell r="G587">
            <v>0</v>
          </cell>
          <cell r="H587">
            <v>0</v>
          </cell>
          <cell r="I587">
            <v>0</v>
          </cell>
          <cell r="J587">
            <v>0</v>
          </cell>
          <cell r="L587">
            <v>0</v>
          </cell>
          <cell r="N587">
            <v>0</v>
          </cell>
          <cell r="O587">
            <v>0</v>
          </cell>
          <cell r="P587">
            <v>0</v>
          </cell>
          <cell r="Q587">
            <v>0</v>
          </cell>
          <cell r="R587">
            <v>0</v>
          </cell>
          <cell r="S587">
            <v>0</v>
          </cell>
          <cell r="U587">
            <v>0</v>
          </cell>
          <cell r="V587">
            <v>0</v>
          </cell>
          <cell r="W587">
            <v>0</v>
          </cell>
          <cell r="X587">
            <v>0</v>
          </cell>
          <cell r="Y587">
            <v>0</v>
          </cell>
          <cell r="Z587">
            <v>0</v>
          </cell>
        </row>
        <row r="588">
          <cell r="A588">
            <v>0</v>
          </cell>
          <cell r="B588">
            <v>0</v>
          </cell>
          <cell r="C588">
            <v>1586</v>
          </cell>
          <cell r="E588">
            <v>0</v>
          </cell>
          <cell r="F588">
            <v>0</v>
          </cell>
          <cell r="G588">
            <v>0</v>
          </cell>
          <cell r="H588">
            <v>0</v>
          </cell>
          <cell r="I588">
            <v>0</v>
          </cell>
          <cell r="J588">
            <v>0</v>
          </cell>
          <cell r="L588">
            <v>0</v>
          </cell>
          <cell r="N588">
            <v>0</v>
          </cell>
          <cell r="O588">
            <v>0</v>
          </cell>
          <cell r="P588">
            <v>0</v>
          </cell>
          <cell r="Q588">
            <v>0</v>
          </cell>
          <cell r="R588">
            <v>0</v>
          </cell>
          <cell r="S588">
            <v>0</v>
          </cell>
          <cell r="U588">
            <v>0</v>
          </cell>
          <cell r="V588">
            <v>0</v>
          </cell>
          <cell r="W588">
            <v>0</v>
          </cell>
          <cell r="X588">
            <v>0</v>
          </cell>
          <cell r="Y588">
            <v>0</v>
          </cell>
          <cell r="Z588">
            <v>0</v>
          </cell>
        </row>
        <row r="589">
          <cell r="A589">
            <v>0</v>
          </cell>
          <cell r="B589">
            <v>0</v>
          </cell>
          <cell r="C589">
            <v>1587</v>
          </cell>
          <cell r="E589">
            <v>0</v>
          </cell>
          <cell r="F589">
            <v>0</v>
          </cell>
          <cell r="G589">
            <v>0</v>
          </cell>
          <cell r="H589">
            <v>0</v>
          </cell>
          <cell r="I589">
            <v>0</v>
          </cell>
          <cell r="J589">
            <v>0</v>
          </cell>
          <cell r="L589">
            <v>0</v>
          </cell>
          <cell r="N589">
            <v>0</v>
          </cell>
          <cell r="O589">
            <v>0</v>
          </cell>
          <cell r="P589">
            <v>0</v>
          </cell>
          <cell r="Q589">
            <v>0</v>
          </cell>
          <cell r="R589">
            <v>0</v>
          </cell>
          <cell r="S589">
            <v>0</v>
          </cell>
          <cell r="U589">
            <v>0</v>
          </cell>
          <cell r="V589">
            <v>0</v>
          </cell>
          <cell r="W589">
            <v>0</v>
          </cell>
          <cell r="X589">
            <v>0</v>
          </cell>
          <cell r="Y589">
            <v>0</v>
          </cell>
          <cell r="Z589">
            <v>0</v>
          </cell>
        </row>
        <row r="590">
          <cell r="A590">
            <v>0</v>
          </cell>
          <cell r="B590">
            <v>0</v>
          </cell>
          <cell r="C590">
            <v>1588</v>
          </cell>
          <cell r="E590">
            <v>0</v>
          </cell>
          <cell r="F590">
            <v>0</v>
          </cell>
          <cell r="G590">
            <v>0</v>
          </cell>
          <cell r="H590">
            <v>0</v>
          </cell>
          <cell r="I590">
            <v>0</v>
          </cell>
          <cell r="J590">
            <v>0</v>
          </cell>
          <cell r="L590">
            <v>0</v>
          </cell>
          <cell r="N590">
            <v>0</v>
          </cell>
          <cell r="O590">
            <v>0</v>
          </cell>
          <cell r="P590">
            <v>0</v>
          </cell>
          <cell r="Q590">
            <v>0</v>
          </cell>
          <cell r="R590">
            <v>0</v>
          </cell>
          <cell r="S590">
            <v>0</v>
          </cell>
          <cell r="U590">
            <v>0</v>
          </cell>
          <cell r="V590">
            <v>0</v>
          </cell>
          <cell r="W590">
            <v>0</v>
          </cell>
          <cell r="X590">
            <v>0</v>
          </cell>
          <cell r="Y590">
            <v>0</v>
          </cell>
          <cell r="Z590">
            <v>0</v>
          </cell>
        </row>
        <row r="591">
          <cell r="A591">
            <v>0</v>
          </cell>
          <cell r="B591">
            <v>0</v>
          </cell>
          <cell r="C591">
            <v>1589</v>
          </cell>
          <cell r="E591">
            <v>0</v>
          </cell>
          <cell r="F591">
            <v>0</v>
          </cell>
          <cell r="G591">
            <v>0</v>
          </cell>
          <cell r="H591">
            <v>0</v>
          </cell>
          <cell r="I591">
            <v>0</v>
          </cell>
          <cell r="J591">
            <v>0</v>
          </cell>
          <cell r="L591">
            <v>0</v>
          </cell>
          <cell r="N591">
            <v>0</v>
          </cell>
          <cell r="O591">
            <v>0</v>
          </cell>
          <cell r="P591">
            <v>0</v>
          </cell>
          <cell r="Q591">
            <v>0</v>
          </cell>
          <cell r="R591">
            <v>0</v>
          </cell>
          <cell r="S591">
            <v>0</v>
          </cell>
          <cell r="U591">
            <v>0</v>
          </cell>
          <cell r="V591">
            <v>0</v>
          </cell>
          <cell r="W591">
            <v>0</v>
          </cell>
          <cell r="X591">
            <v>0</v>
          </cell>
          <cell r="Y591">
            <v>0</v>
          </cell>
          <cell r="Z591">
            <v>0</v>
          </cell>
        </row>
        <row r="592">
          <cell r="A592">
            <v>0</v>
          </cell>
          <cell r="B592">
            <v>0</v>
          </cell>
          <cell r="C592">
            <v>1590</v>
          </cell>
          <cell r="E592">
            <v>0</v>
          </cell>
          <cell r="F592">
            <v>0</v>
          </cell>
          <cell r="G592">
            <v>0</v>
          </cell>
          <cell r="H592">
            <v>0</v>
          </cell>
          <cell r="I592">
            <v>0</v>
          </cell>
          <cell r="J592">
            <v>0</v>
          </cell>
          <cell r="L592">
            <v>0</v>
          </cell>
          <cell r="N592">
            <v>0</v>
          </cell>
          <cell r="O592">
            <v>0</v>
          </cell>
          <cell r="P592">
            <v>0</v>
          </cell>
          <cell r="Q592">
            <v>0</v>
          </cell>
          <cell r="R592">
            <v>0</v>
          </cell>
          <cell r="S592">
            <v>0</v>
          </cell>
          <cell r="U592">
            <v>0</v>
          </cell>
          <cell r="V592">
            <v>0</v>
          </cell>
          <cell r="W592">
            <v>0</v>
          </cell>
          <cell r="X592">
            <v>0</v>
          </cell>
          <cell r="Y592">
            <v>0</v>
          </cell>
          <cell r="Z592">
            <v>0</v>
          </cell>
        </row>
        <row r="593">
          <cell r="A593">
            <v>0</v>
          </cell>
          <cell r="B593">
            <v>0</v>
          </cell>
          <cell r="C593">
            <v>1591</v>
          </cell>
          <cell r="E593">
            <v>0</v>
          </cell>
          <cell r="F593">
            <v>0</v>
          </cell>
          <cell r="G593">
            <v>0</v>
          </cell>
          <cell r="H593">
            <v>0</v>
          </cell>
          <cell r="I593">
            <v>0</v>
          </cell>
          <cell r="J593">
            <v>0</v>
          </cell>
          <cell r="L593">
            <v>0</v>
          </cell>
          <cell r="N593">
            <v>0</v>
          </cell>
          <cell r="O593">
            <v>0</v>
          </cell>
          <cell r="P593">
            <v>0</v>
          </cell>
          <cell r="Q593">
            <v>0</v>
          </cell>
          <cell r="R593">
            <v>0</v>
          </cell>
          <cell r="S593">
            <v>0</v>
          </cell>
          <cell r="U593">
            <v>0</v>
          </cell>
          <cell r="V593">
            <v>0</v>
          </cell>
          <cell r="W593">
            <v>0</v>
          </cell>
          <cell r="X593">
            <v>0</v>
          </cell>
          <cell r="Y593">
            <v>0</v>
          </cell>
          <cell r="Z593">
            <v>0</v>
          </cell>
        </row>
        <row r="594">
          <cell r="A594">
            <v>0</v>
          </cell>
          <cell r="B594">
            <v>0</v>
          </cell>
          <cell r="C594">
            <v>1592</v>
          </cell>
          <cell r="E594">
            <v>0</v>
          </cell>
          <cell r="F594">
            <v>0</v>
          </cell>
          <cell r="G594">
            <v>0</v>
          </cell>
          <cell r="H594">
            <v>0</v>
          </cell>
          <cell r="I594">
            <v>0</v>
          </cell>
          <cell r="J594">
            <v>0</v>
          </cell>
          <cell r="L594">
            <v>0</v>
          </cell>
          <cell r="N594">
            <v>0</v>
          </cell>
          <cell r="O594">
            <v>0</v>
          </cell>
          <cell r="P594">
            <v>0</v>
          </cell>
          <cell r="Q594">
            <v>0</v>
          </cell>
          <cell r="R594">
            <v>0</v>
          </cell>
          <cell r="S594">
            <v>0</v>
          </cell>
          <cell r="U594">
            <v>0</v>
          </cell>
          <cell r="V594">
            <v>0</v>
          </cell>
          <cell r="W594">
            <v>0</v>
          </cell>
          <cell r="X594">
            <v>0</v>
          </cell>
          <cell r="Y594">
            <v>0</v>
          </cell>
          <cell r="Z594">
            <v>0</v>
          </cell>
        </row>
        <row r="595">
          <cell r="A595">
            <v>0</v>
          </cell>
          <cell r="B595">
            <v>0</v>
          </cell>
          <cell r="C595">
            <v>1593</v>
          </cell>
          <cell r="E595">
            <v>0</v>
          </cell>
          <cell r="F595">
            <v>0</v>
          </cell>
          <cell r="G595">
            <v>0</v>
          </cell>
          <cell r="H595">
            <v>0</v>
          </cell>
          <cell r="I595">
            <v>0</v>
          </cell>
          <cell r="J595">
            <v>0</v>
          </cell>
          <cell r="L595">
            <v>0</v>
          </cell>
          <cell r="N595">
            <v>0</v>
          </cell>
          <cell r="O595">
            <v>0</v>
          </cell>
          <cell r="P595">
            <v>0</v>
          </cell>
          <cell r="Q595">
            <v>0</v>
          </cell>
          <cell r="R595">
            <v>0</v>
          </cell>
          <cell r="S595">
            <v>0</v>
          </cell>
          <cell r="U595">
            <v>0</v>
          </cell>
          <cell r="V595">
            <v>0</v>
          </cell>
          <cell r="W595">
            <v>0</v>
          </cell>
          <cell r="X595">
            <v>0</v>
          </cell>
          <cell r="Y595">
            <v>0</v>
          </cell>
          <cell r="Z595">
            <v>0</v>
          </cell>
        </row>
        <row r="596">
          <cell r="A596">
            <v>0</v>
          </cell>
          <cell r="B596">
            <v>0</v>
          </cell>
          <cell r="C596">
            <v>1594</v>
          </cell>
          <cell r="E596">
            <v>0</v>
          </cell>
          <cell r="F596">
            <v>0</v>
          </cell>
          <cell r="G596">
            <v>0</v>
          </cell>
          <cell r="H596">
            <v>0</v>
          </cell>
          <cell r="I596">
            <v>0</v>
          </cell>
          <cell r="J596">
            <v>0</v>
          </cell>
          <cell r="L596">
            <v>0</v>
          </cell>
          <cell r="N596">
            <v>0</v>
          </cell>
          <cell r="O596">
            <v>0</v>
          </cell>
          <cell r="P596">
            <v>0</v>
          </cell>
          <cell r="Q596">
            <v>0</v>
          </cell>
          <cell r="R596">
            <v>0</v>
          </cell>
          <cell r="S596">
            <v>0</v>
          </cell>
          <cell r="U596">
            <v>0</v>
          </cell>
          <cell r="V596">
            <v>0</v>
          </cell>
          <cell r="W596">
            <v>0</v>
          </cell>
          <cell r="X596">
            <v>0</v>
          </cell>
          <cell r="Y596">
            <v>0</v>
          </cell>
          <cell r="Z596">
            <v>0</v>
          </cell>
        </row>
        <row r="597">
          <cell r="A597">
            <v>0</v>
          </cell>
          <cell r="B597">
            <v>0</v>
          </cell>
          <cell r="C597">
            <v>1595</v>
          </cell>
          <cell r="E597">
            <v>0</v>
          </cell>
          <cell r="F597">
            <v>0</v>
          </cell>
          <cell r="G597">
            <v>0</v>
          </cell>
          <cell r="H597">
            <v>0</v>
          </cell>
          <cell r="I597">
            <v>0</v>
          </cell>
          <cell r="J597">
            <v>0</v>
          </cell>
          <cell r="L597">
            <v>0</v>
          </cell>
          <cell r="N597">
            <v>0</v>
          </cell>
          <cell r="O597">
            <v>0</v>
          </cell>
          <cell r="P597">
            <v>0</v>
          </cell>
          <cell r="Q597">
            <v>0</v>
          </cell>
          <cell r="R597">
            <v>0</v>
          </cell>
          <cell r="S597">
            <v>0</v>
          </cell>
          <cell r="U597">
            <v>0</v>
          </cell>
          <cell r="V597">
            <v>0</v>
          </cell>
          <cell r="W597">
            <v>0</v>
          </cell>
          <cell r="X597">
            <v>0</v>
          </cell>
          <cell r="Y597">
            <v>0</v>
          </cell>
          <cell r="Z597">
            <v>0</v>
          </cell>
        </row>
        <row r="598">
          <cell r="A598">
            <v>0</v>
          </cell>
          <cell r="B598">
            <v>0</v>
          </cell>
          <cell r="C598">
            <v>1596</v>
          </cell>
          <cell r="E598">
            <v>0</v>
          </cell>
          <cell r="F598">
            <v>0</v>
          </cell>
          <cell r="G598">
            <v>0</v>
          </cell>
          <cell r="H598">
            <v>0</v>
          </cell>
          <cell r="I598">
            <v>0</v>
          </cell>
          <cell r="J598">
            <v>0</v>
          </cell>
          <cell r="L598">
            <v>0</v>
          </cell>
          <cell r="N598">
            <v>0</v>
          </cell>
          <cell r="O598">
            <v>0</v>
          </cell>
          <cell r="P598">
            <v>0</v>
          </cell>
          <cell r="Q598">
            <v>0</v>
          </cell>
          <cell r="R598">
            <v>0</v>
          </cell>
          <cell r="S598">
            <v>0</v>
          </cell>
          <cell r="U598">
            <v>0</v>
          </cell>
          <cell r="V598">
            <v>0</v>
          </cell>
          <cell r="W598">
            <v>0</v>
          </cell>
          <cell r="X598">
            <v>0</v>
          </cell>
          <cell r="Y598">
            <v>0</v>
          </cell>
          <cell r="Z598">
            <v>0</v>
          </cell>
        </row>
        <row r="599">
          <cell r="A599">
            <v>0</v>
          </cell>
          <cell r="B599">
            <v>0</v>
          </cell>
          <cell r="C599">
            <v>1597</v>
          </cell>
          <cell r="E599">
            <v>0</v>
          </cell>
          <cell r="F599">
            <v>0</v>
          </cell>
          <cell r="G599">
            <v>0</v>
          </cell>
          <cell r="H599">
            <v>0</v>
          </cell>
          <cell r="I599">
            <v>0</v>
          </cell>
          <cell r="J599">
            <v>0</v>
          </cell>
          <cell r="L599">
            <v>0</v>
          </cell>
          <cell r="N599">
            <v>0</v>
          </cell>
          <cell r="O599">
            <v>0</v>
          </cell>
          <cell r="P599">
            <v>0</v>
          </cell>
          <cell r="Q599">
            <v>0</v>
          </cell>
          <cell r="R599">
            <v>0</v>
          </cell>
          <cell r="S599">
            <v>0</v>
          </cell>
          <cell r="U599">
            <v>0</v>
          </cell>
          <cell r="V599">
            <v>0</v>
          </cell>
          <cell r="W599">
            <v>0</v>
          </cell>
          <cell r="X599">
            <v>0</v>
          </cell>
          <cell r="Y599">
            <v>0</v>
          </cell>
          <cell r="Z599">
            <v>0</v>
          </cell>
        </row>
        <row r="600">
          <cell r="A600">
            <v>0</v>
          </cell>
          <cell r="B600">
            <v>0</v>
          </cell>
          <cell r="C600">
            <v>1598</v>
          </cell>
          <cell r="E600">
            <v>0</v>
          </cell>
          <cell r="F600">
            <v>0</v>
          </cell>
          <cell r="G600">
            <v>0</v>
          </cell>
          <cell r="H600">
            <v>0</v>
          </cell>
          <cell r="I600">
            <v>0</v>
          </cell>
          <cell r="J600">
            <v>0</v>
          </cell>
          <cell r="L600">
            <v>0</v>
          </cell>
          <cell r="N600">
            <v>0</v>
          </cell>
          <cell r="O600">
            <v>0</v>
          </cell>
          <cell r="P600">
            <v>0</v>
          </cell>
          <cell r="Q600">
            <v>0</v>
          </cell>
          <cell r="R600">
            <v>0</v>
          </cell>
          <cell r="S600">
            <v>0</v>
          </cell>
          <cell r="U600">
            <v>0</v>
          </cell>
          <cell r="V600">
            <v>0</v>
          </cell>
          <cell r="W600">
            <v>0</v>
          </cell>
          <cell r="X600">
            <v>0</v>
          </cell>
          <cell r="Y600">
            <v>0</v>
          </cell>
          <cell r="Z600">
            <v>0</v>
          </cell>
        </row>
        <row r="601">
          <cell r="A601">
            <v>0</v>
          </cell>
          <cell r="B601">
            <v>0</v>
          </cell>
          <cell r="C601">
            <v>1599</v>
          </cell>
          <cell r="E601">
            <v>0</v>
          </cell>
          <cell r="F601">
            <v>0</v>
          </cell>
          <cell r="G601">
            <v>0</v>
          </cell>
          <cell r="H601">
            <v>0</v>
          </cell>
          <cell r="I601">
            <v>0</v>
          </cell>
          <cell r="J601">
            <v>0</v>
          </cell>
          <cell r="L601">
            <v>0</v>
          </cell>
          <cell r="N601">
            <v>0</v>
          </cell>
          <cell r="O601">
            <v>0</v>
          </cell>
          <cell r="P601">
            <v>0</v>
          </cell>
          <cell r="Q601">
            <v>0</v>
          </cell>
          <cell r="R601">
            <v>0</v>
          </cell>
          <cell r="S601">
            <v>0</v>
          </cell>
          <cell r="U601">
            <v>0</v>
          </cell>
          <cell r="V601">
            <v>0</v>
          </cell>
          <cell r="W601">
            <v>0</v>
          </cell>
          <cell r="X601">
            <v>0</v>
          </cell>
          <cell r="Y601">
            <v>0</v>
          </cell>
          <cell r="Z601">
            <v>0</v>
          </cell>
        </row>
        <row r="602">
          <cell r="A602">
            <v>0</v>
          </cell>
          <cell r="B602">
            <v>0</v>
          </cell>
          <cell r="C602">
            <v>1600</v>
          </cell>
          <cell r="E602">
            <v>0</v>
          </cell>
          <cell r="F602">
            <v>0</v>
          </cell>
          <cell r="G602">
            <v>0</v>
          </cell>
          <cell r="H602">
            <v>0</v>
          </cell>
          <cell r="I602">
            <v>0</v>
          </cell>
          <cell r="J602">
            <v>0</v>
          </cell>
          <cell r="L602">
            <v>0</v>
          </cell>
          <cell r="N602">
            <v>0</v>
          </cell>
          <cell r="O602">
            <v>0</v>
          </cell>
          <cell r="P602">
            <v>0</v>
          </cell>
          <cell r="Q602">
            <v>0</v>
          </cell>
          <cell r="R602">
            <v>0</v>
          </cell>
          <cell r="S602">
            <v>0</v>
          </cell>
          <cell r="U602">
            <v>0</v>
          </cell>
          <cell r="V602">
            <v>0</v>
          </cell>
          <cell r="W602">
            <v>0</v>
          </cell>
          <cell r="X602">
            <v>0</v>
          </cell>
          <cell r="Y602">
            <v>0</v>
          </cell>
          <cell r="Z602">
            <v>0</v>
          </cell>
        </row>
        <row r="603">
          <cell r="A603">
            <v>0</v>
          </cell>
          <cell r="B603">
            <v>0</v>
          </cell>
          <cell r="C603">
            <v>1601</v>
          </cell>
          <cell r="E603">
            <v>0</v>
          </cell>
          <cell r="F603">
            <v>0</v>
          </cell>
          <cell r="G603">
            <v>0</v>
          </cell>
          <cell r="H603">
            <v>0</v>
          </cell>
          <cell r="I603">
            <v>0</v>
          </cell>
          <cell r="J603">
            <v>0</v>
          </cell>
          <cell r="L603">
            <v>0</v>
          </cell>
          <cell r="N603">
            <v>0</v>
          </cell>
          <cell r="O603">
            <v>0</v>
          </cell>
          <cell r="P603">
            <v>0</v>
          </cell>
          <cell r="Q603">
            <v>0</v>
          </cell>
          <cell r="R603">
            <v>0</v>
          </cell>
          <cell r="S603">
            <v>0</v>
          </cell>
          <cell r="U603">
            <v>0</v>
          </cell>
          <cell r="V603">
            <v>0</v>
          </cell>
          <cell r="W603">
            <v>0</v>
          </cell>
          <cell r="X603">
            <v>0</v>
          </cell>
          <cell r="Y603">
            <v>0</v>
          </cell>
          <cell r="Z603">
            <v>0</v>
          </cell>
        </row>
        <row r="604">
          <cell r="A604">
            <v>0</v>
          </cell>
          <cell r="B604">
            <v>0</v>
          </cell>
          <cell r="C604">
            <v>1602</v>
          </cell>
          <cell r="E604">
            <v>0</v>
          </cell>
          <cell r="F604">
            <v>0</v>
          </cell>
          <cell r="G604">
            <v>0</v>
          </cell>
          <cell r="H604">
            <v>0</v>
          </cell>
          <cell r="I604">
            <v>0</v>
          </cell>
          <cell r="J604">
            <v>0</v>
          </cell>
          <cell r="L604">
            <v>0</v>
          </cell>
          <cell r="N604">
            <v>0</v>
          </cell>
          <cell r="O604">
            <v>0</v>
          </cell>
          <cell r="P604">
            <v>0</v>
          </cell>
          <cell r="Q604">
            <v>0</v>
          </cell>
          <cell r="R604">
            <v>0</v>
          </cell>
          <cell r="S604">
            <v>0</v>
          </cell>
          <cell r="U604">
            <v>0</v>
          </cell>
          <cell r="V604">
            <v>0</v>
          </cell>
          <cell r="W604">
            <v>0</v>
          </cell>
          <cell r="X604">
            <v>0</v>
          </cell>
          <cell r="Y604">
            <v>0</v>
          </cell>
          <cell r="Z604">
            <v>0</v>
          </cell>
        </row>
        <row r="605">
          <cell r="A605">
            <v>0</v>
          </cell>
          <cell r="B605">
            <v>0</v>
          </cell>
          <cell r="C605">
            <v>1603</v>
          </cell>
          <cell r="E605">
            <v>0</v>
          </cell>
          <cell r="F605">
            <v>0</v>
          </cell>
          <cell r="G605">
            <v>0</v>
          </cell>
          <cell r="H605">
            <v>0</v>
          </cell>
          <cell r="I605">
            <v>0</v>
          </cell>
          <cell r="J605">
            <v>0</v>
          </cell>
          <cell r="L605">
            <v>0</v>
          </cell>
          <cell r="N605">
            <v>0</v>
          </cell>
          <cell r="O605">
            <v>0</v>
          </cell>
          <cell r="P605">
            <v>0</v>
          </cell>
          <cell r="Q605">
            <v>0</v>
          </cell>
          <cell r="R605">
            <v>0</v>
          </cell>
          <cell r="S605">
            <v>0</v>
          </cell>
          <cell r="U605">
            <v>0</v>
          </cell>
          <cell r="V605">
            <v>0</v>
          </cell>
          <cell r="W605">
            <v>0</v>
          </cell>
          <cell r="X605">
            <v>0</v>
          </cell>
          <cell r="Y605">
            <v>0</v>
          </cell>
          <cell r="Z605">
            <v>0</v>
          </cell>
        </row>
        <row r="606">
          <cell r="A606">
            <v>0</v>
          </cell>
          <cell r="B606">
            <v>0</v>
          </cell>
          <cell r="C606">
            <v>1604</v>
          </cell>
          <cell r="E606">
            <v>0</v>
          </cell>
          <cell r="F606">
            <v>0</v>
          </cell>
          <cell r="G606">
            <v>0</v>
          </cell>
          <cell r="H606">
            <v>0</v>
          </cell>
          <cell r="I606">
            <v>0</v>
          </cell>
          <cell r="J606">
            <v>0</v>
          </cell>
          <cell r="L606">
            <v>0</v>
          </cell>
          <cell r="N606">
            <v>0</v>
          </cell>
          <cell r="O606">
            <v>0</v>
          </cell>
          <cell r="P606">
            <v>0</v>
          </cell>
          <cell r="Q606">
            <v>0</v>
          </cell>
          <cell r="R606">
            <v>0</v>
          </cell>
          <cell r="S606">
            <v>0</v>
          </cell>
          <cell r="U606">
            <v>0</v>
          </cell>
          <cell r="V606">
            <v>0</v>
          </cell>
          <cell r="W606">
            <v>0</v>
          </cell>
          <cell r="X606">
            <v>0</v>
          </cell>
          <cell r="Y606">
            <v>0</v>
          </cell>
          <cell r="Z606">
            <v>0</v>
          </cell>
        </row>
        <row r="607">
          <cell r="A607">
            <v>0</v>
          </cell>
          <cell r="B607">
            <v>0</v>
          </cell>
          <cell r="C607">
            <v>1605</v>
          </cell>
          <cell r="E607">
            <v>0</v>
          </cell>
          <cell r="F607">
            <v>0</v>
          </cell>
          <cell r="G607">
            <v>0</v>
          </cell>
          <cell r="H607">
            <v>0</v>
          </cell>
          <cell r="I607">
            <v>0</v>
          </cell>
          <cell r="J607">
            <v>0</v>
          </cell>
          <cell r="L607">
            <v>0</v>
          </cell>
          <cell r="N607">
            <v>0</v>
          </cell>
          <cell r="O607">
            <v>0</v>
          </cell>
          <cell r="P607">
            <v>0</v>
          </cell>
          <cell r="Q607">
            <v>0</v>
          </cell>
          <cell r="R607">
            <v>0</v>
          </cell>
          <cell r="S607">
            <v>0</v>
          </cell>
          <cell r="U607">
            <v>0</v>
          </cell>
          <cell r="V607">
            <v>0</v>
          </cell>
          <cell r="W607">
            <v>0</v>
          </cell>
          <cell r="X607">
            <v>0</v>
          </cell>
          <cell r="Y607">
            <v>0</v>
          </cell>
          <cell r="Z607">
            <v>0</v>
          </cell>
        </row>
        <row r="608">
          <cell r="A608">
            <v>0</v>
          </cell>
          <cell r="B608">
            <v>0</v>
          </cell>
          <cell r="C608">
            <v>1606</v>
          </cell>
          <cell r="E608">
            <v>0</v>
          </cell>
          <cell r="F608">
            <v>0</v>
          </cell>
          <cell r="G608">
            <v>0</v>
          </cell>
          <cell r="H608">
            <v>0</v>
          </cell>
          <cell r="I608">
            <v>0</v>
          </cell>
          <cell r="J608">
            <v>0</v>
          </cell>
          <cell r="L608">
            <v>0</v>
          </cell>
          <cell r="N608">
            <v>0</v>
          </cell>
          <cell r="O608">
            <v>0</v>
          </cell>
          <cell r="P608">
            <v>0</v>
          </cell>
          <cell r="Q608">
            <v>0</v>
          </cell>
          <cell r="R608">
            <v>0</v>
          </cell>
          <cell r="S608">
            <v>0</v>
          </cell>
          <cell r="U608">
            <v>0</v>
          </cell>
          <cell r="V608">
            <v>0</v>
          </cell>
          <cell r="W608">
            <v>0</v>
          </cell>
          <cell r="X608">
            <v>0</v>
          </cell>
          <cell r="Y608">
            <v>0</v>
          </cell>
          <cell r="Z608">
            <v>0</v>
          </cell>
        </row>
        <row r="609">
          <cell r="A609">
            <v>0</v>
          </cell>
          <cell r="B609">
            <v>0</v>
          </cell>
          <cell r="C609">
            <v>1607</v>
          </cell>
          <cell r="E609">
            <v>0</v>
          </cell>
          <cell r="F609">
            <v>0</v>
          </cell>
          <cell r="G609">
            <v>0</v>
          </cell>
          <cell r="H609">
            <v>0</v>
          </cell>
          <cell r="I609">
            <v>0</v>
          </cell>
          <cell r="J609">
            <v>0</v>
          </cell>
          <cell r="L609">
            <v>0</v>
          </cell>
          <cell r="N609">
            <v>0</v>
          </cell>
          <cell r="O609">
            <v>0</v>
          </cell>
          <cell r="P609">
            <v>0</v>
          </cell>
          <cell r="Q609">
            <v>0</v>
          </cell>
          <cell r="R609">
            <v>0</v>
          </cell>
          <cell r="S609">
            <v>0</v>
          </cell>
          <cell r="U609">
            <v>0</v>
          </cell>
          <cell r="V609">
            <v>0</v>
          </cell>
          <cell r="W609">
            <v>0</v>
          </cell>
          <cell r="X609">
            <v>0</v>
          </cell>
          <cell r="Y609">
            <v>0</v>
          </cell>
          <cell r="Z609">
            <v>0</v>
          </cell>
        </row>
        <row r="610">
          <cell r="A610">
            <v>0</v>
          </cell>
          <cell r="B610">
            <v>0</v>
          </cell>
          <cell r="C610">
            <v>1608</v>
          </cell>
          <cell r="E610">
            <v>0</v>
          </cell>
          <cell r="F610">
            <v>0</v>
          </cell>
          <cell r="G610">
            <v>0</v>
          </cell>
          <cell r="H610">
            <v>0</v>
          </cell>
          <cell r="I610">
            <v>0</v>
          </cell>
          <cell r="J610">
            <v>0</v>
          </cell>
          <cell r="L610">
            <v>0</v>
          </cell>
          <cell r="N610">
            <v>0</v>
          </cell>
          <cell r="O610">
            <v>0</v>
          </cell>
          <cell r="P610">
            <v>0</v>
          </cell>
          <cell r="Q610">
            <v>0</v>
          </cell>
          <cell r="R610">
            <v>0</v>
          </cell>
          <cell r="S610">
            <v>0</v>
          </cell>
          <cell r="U610">
            <v>0</v>
          </cell>
          <cell r="V610">
            <v>0</v>
          </cell>
          <cell r="W610">
            <v>0</v>
          </cell>
          <cell r="X610">
            <v>0</v>
          </cell>
          <cell r="Y610">
            <v>0</v>
          </cell>
          <cell r="Z610">
            <v>0</v>
          </cell>
        </row>
        <row r="611">
          <cell r="A611">
            <v>0</v>
          </cell>
          <cell r="B611">
            <v>0</v>
          </cell>
          <cell r="C611">
            <v>1609</v>
          </cell>
          <cell r="E611">
            <v>0</v>
          </cell>
          <cell r="F611">
            <v>0</v>
          </cell>
          <cell r="G611">
            <v>0</v>
          </cell>
          <cell r="H611">
            <v>0</v>
          </cell>
          <cell r="I611">
            <v>0</v>
          </cell>
          <cell r="J611">
            <v>0</v>
          </cell>
          <cell r="L611">
            <v>0</v>
          </cell>
          <cell r="N611">
            <v>0</v>
          </cell>
          <cell r="O611">
            <v>0</v>
          </cell>
          <cell r="P611">
            <v>0</v>
          </cell>
          <cell r="Q611">
            <v>0</v>
          </cell>
          <cell r="R611">
            <v>0</v>
          </cell>
          <cell r="S611">
            <v>0</v>
          </cell>
          <cell r="U611">
            <v>0</v>
          </cell>
          <cell r="V611">
            <v>0</v>
          </cell>
          <cell r="W611">
            <v>0</v>
          </cell>
          <cell r="X611">
            <v>0</v>
          </cell>
          <cell r="Y611">
            <v>0</v>
          </cell>
          <cell r="Z611">
            <v>0</v>
          </cell>
        </row>
        <row r="612">
          <cell r="A612">
            <v>0</v>
          </cell>
          <cell r="B612">
            <v>0</v>
          </cell>
          <cell r="C612">
            <v>1610</v>
          </cell>
          <cell r="E612">
            <v>0</v>
          </cell>
          <cell r="F612">
            <v>0</v>
          </cell>
          <cell r="G612">
            <v>0</v>
          </cell>
          <cell r="H612">
            <v>0</v>
          </cell>
          <cell r="I612">
            <v>0</v>
          </cell>
          <cell r="J612">
            <v>0</v>
          </cell>
          <cell r="L612">
            <v>0</v>
          </cell>
          <cell r="N612">
            <v>0</v>
          </cell>
          <cell r="O612">
            <v>0</v>
          </cell>
          <cell r="P612">
            <v>0</v>
          </cell>
          <cell r="Q612">
            <v>0</v>
          </cell>
          <cell r="R612">
            <v>0</v>
          </cell>
          <cell r="S612">
            <v>0</v>
          </cell>
          <cell r="U612">
            <v>0</v>
          </cell>
          <cell r="V612">
            <v>0</v>
          </cell>
          <cell r="W612">
            <v>0</v>
          </cell>
          <cell r="X612">
            <v>0</v>
          </cell>
          <cell r="Y612">
            <v>0</v>
          </cell>
          <cell r="Z612">
            <v>0</v>
          </cell>
        </row>
        <row r="613">
          <cell r="A613">
            <v>0</v>
          </cell>
          <cell r="B613">
            <v>0</v>
          </cell>
          <cell r="C613">
            <v>1611</v>
          </cell>
          <cell r="E613">
            <v>0</v>
          </cell>
          <cell r="F613">
            <v>0</v>
          </cell>
          <cell r="G613">
            <v>0</v>
          </cell>
          <cell r="H613">
            <v>0</v>
          </cell>
          <cell r="I613">
            <v>0</v>
          </cell>
          <cell r="J613">
            <v>0</v>
          </cell>
          <cell r="L613">
            <v>0</v>
          </cell>
          <cell r="N613">
            <v>0</v>
          </cell>
          <cell r="O613">
            <v>0</v>
          </cell>
          <cell r="P613">
            <v>0</v>
          </cell>
          <cell r="Q613">
            <v>0</v>
          </cell>
          <cell r="R613">
            <v>0</v>
          </cell>
          <cell r="S613">
            <v>0</v>
          </cell>
          <cell r="U613">
            <v>0</v>
          </cell>
          <cell r="V613">
            <v>0</v>
          </cell>
          <cell r="W613">
            <v>0</v>
          </cell>
          <cell r="X613">
            <v>0</v>
          </cell>
          <cell r="Y613">
            <v>0</v>
          </cell>
          <cell r="Z613">
            <v>0</v>
          </cell>
        </row>
        <row r="614">
          <cell r="A614">
            <v>0</v>
          </cell>
          <cell r="B614">
            <v>0</v>
          </cell>
          <cell r="C614">
            <v>1612</v>
          </cell>
          <cell r="E614">
            <v>0</v>
          </cell>
          <cell r="F614">
            <v>0</v>
          </cell>
          <cell r="G614">
            <v>0</v>
          </cell>
          <cell r="H614">
            <v>0</v>
          </cell>
          <cell r="I614">
            <v>0</v>
          </cell>
          <cell r="J614">
            <v>0</v>
          </cell>
          <cell r="L614">
            <v>0</v>
          </cell>
          <cell r="N614">
            <v>0</v>
          </cell>
          <cell r="O614">
            <v>0</v>
          </cell>
          <cell r="P614">
            <v>0</v>
          </cell>
          <cell r="Q614">
            <v>0</v>
          </cell>
          <cell r="R614">
            <v>0</v>
          </cell>
          <cell r="S614">
            <v>0</v>
          </cell>
          <cell r="U614">
            <v>0</v>
          </cell>
          <cell r="V614">
            <v>0</v>
          </cell>
          <cell r="W614">
            <v>0</v>
          </cell>
          <cell r="X614">
            <v>0</v>
          </cell>
          <cell r="Y614">
            <v>0</v>
          </cell>
          <cell r="Z614">
            <v>0</v>
          </cell>
        </row>
        <row r="615">
          <cell r="A615">
            <v>0</v>
          </cell>
          <cell r="B615">
            <v>0</v>
          </cell>
          <cell r="C615">
            <v>1613</v>
          </cell>
          <cell r="E615">
            <v>0</v>
          </cell>
          <cell r="F615">
            <v>0</v>
          </cell>
          <cell r="G615">
            <v>0</v>
          </cell>
          <cell r="H615">
            <v>0</v>
          </cell>
          <cell r="I615">
            <v>0</v>
          </cell>
          <cell r="J615">
            <v>0</v>
          </cell>
          <cell r="L615">
            <v>0</v>
          </cell>
          <cell r="N615">
            <v>0</v>
          </cell>
          <cell r="O615">
            <v>0</v>
          </cell>
          <cell r="P615">
            <v>0</v>
          </cell>
          <cell r="Q615">
            <v>0</v>
          </cell>
          <cell r="R615">
            <v>0</v>
          </cell>
          <cell r="S615">
            <v>0</v>
          </cell>
          <cell r="U615">
            <v>0</v>
          </cell>
          <cell r="V615">
            <v>0</v>
          </cell>
          <cell r="W615">
            <v>0</v>
          </cell>
          <cell r="X615">
            <v>0</v>
          </cell>
          <cell r="Y615">
            <v>0</v>
          </cell>
          <cell r="Z615">
            <v>0</v>
          </cell>
        </row>
        <row r="616">
          <cell r="A616">
            <v>0</v>
          </cell>
          <cell r="B616">
            <v>0</v>
          </cell>
          <cell r="C616">
            <v>1614</v>
          </cell>
          <cell r="E616">
            <v>0</v>
          </cell>
          <cell r="F616">
            <v>0</v>
          </cell>
          <cell r="G616">
            <v>0</v>
          </cell>
          <cell r="H616">
            <v>0</v>
          </cell>
          <cell r="I616">
            <v>0</v>
          </cell>
          <cell r="J616">
            <v>0</v>
          </cell>
          <cell r="L616">
            <v>0</v>
          </cell>
          <cell r="N616">
            <v>0</v>
          </cell>
          <cell r="O616">
            <v>0</v>
          </cell>
          <cell r="P616">
            <v>0</v>
          </cell>
          <cell r="Q616">
            <v>0</v>
          </cell>
          <cell r="R616">
            <v>0</v>
          </cell>
          <cell r="S616">
            <v>0</v>
          </cell>
          <cell r="U616">
            <v>0</v>
          </cell>
          <cell r="V616">
            <v>0</v>
          </cell>
          <cell r="W616">
            <v>0</v>
          </cell>
          <cell r="X616">
            <v>0</v>
          </cell>
          <cell r="Y616">
            <v>0</v>
          </cell>
          <cell r="Z616">
            <v>0</v>
          </cell>
        </row>
        <row r="617">
          <cell r="A617">
            <v>0</v>
          </cell>
          <cell r="B617">
            <v>0</v>
          </cell>
          <cell r="C617">
            <v>1615</v>
          </cell>
          <cell r="E617">
            <v>0</v>
          </cell>
          <cell r="F617">
            <v>0</v>
          </cell>
          <cell r="G617">
            <v>0</v>
          </cell>
          <cell r="H617">
            <v>0</v>
          </cell>
          <cell r="I617">
            <v>0</v>
          </cell>
          <cell r="J617">
            <v>0</v>
          </cell>
          <cell r="L617">
            <v>0</v>
          </cell>
          <cell r="N617">
            <v>0</v>
          </cell>
          <cell r="O617">
            <v>0</v>
          </cell>
          <cell r="P617">
            <v>0</v>
          </cell>
          <cell r="Q617">
            <v>0</v>
          </cell>
          <cell r="R617">
            <v>0</v>
          </cell>
          <cell r="S617">
            <v>0</v>
          </cell>
          <cell r="U617">
            <v>0</v>
          </cell>
          <cell r="V617">
            <v>0</v>
          </cell>
          <cell r="W617">
            <v>0</v>
          </cell>
          <cell r="X617">
            <v>0</v>
          </cell>
          <cell r="Y617">
            <v>0</v>
          </cell>
          <cell r="Z617">
            <v>0</v>
          </cell>
        </row>
        <row r="618">
          <cell r="A618">
            <v>0</v>
          </cell>
          <cell r="B618">
            <v>0</v>
          </cell>
          <cell r="C618">
            <v>1616</v>
          </cell>
          <cell r="E618">
            <v>0</v>
          </cell>
          <cell r="F618">
            <v>0</v>
          </cell>
          <cell r="G618">
            <v>0</v>
          </cell>
          <cell r="H618">
            <v>0</v>
          </cell>
          <cell r="I618">
            <v>0</v>
          </cell>
          <cell r="J618">
            <v>0</v>
          </cell>
          <cell r="L618">
            <v>0</v>
          </cell>
          <cell r="N618">
            <v>0</v>
          </cell>
          <cell r="O618">
            <v>0</v>
          </cell>
          <cell r="P618">
            <v>0</v>
          </cell>
          <cell r="Q618">
            <v>0</v>
          </cell>
          <cell r="R618">
            <v>0</v>
          </cell>
          <cell r="S618">
            <v>0</v>
          </cell>
          <cell r="U618">
            <v>0</v>
          </cell>
          <cell r="V618">
            <v>0</v>
          </cell>
          <cell r="W618">
            <v>0</v>
          </cell>
          <cell r="X618">
            <v>0</v>
          </cell>
          <cell r="Y618">
            <v>0</v>
          </cell>
          <cell r="Z618">
            <v>0</v>
          </cell>
        </row>
        <row r="619">
          <cell r="A619">
            <v>0</v>
          </cell>
          <cell r="B619">
            <v>0</v>
          </cell>
          <cell r="C619">
            <v>1617</v>
          </cell>
          <cell r="E619">
            <v>0</v>
          </cell>
          <cell r="F619">
            <v>0</v>
          </cell>
          <cell r="G619">
            <v>0</v>
          </cell>
          <cell r="H619">
            <v>0</v>
          </cell>
          <cell r="I619">
            <v>0</v>
          </cell>
          <cell r="J619">
            <v>0</v>
          </cell>
          <cell r="L619">
            <v>0</v>
          </cell>
          <cell r="N619">
            <v>0</v>
          </cell>
          <cell r="O619">
            <v>0</v>
          </cell>
          <cell r="P619">
            <v>0</v>
          </cell>
          <cell r="Q619">
            <v>0</v>
          </cell>
          <cell r="R619">
            <v>0</v>
          </cell>
          <cell r="S619">
            <v>0</v>
          </cell>
          <cell r="U619">
            <v>0</v>
          </cell>
          <cell r="V619">
            <v>0</v>
          </cell>
          <cell r="W619">
            <v>0</v>
          </cell>
          <cell r="X619">
            <v>0</v>
          </cell>
          <cell r="Y619">
            <v>0</v>
          </cell>
          <cell r="Z619">
            <v>0</v>
          </cell>
        </row>
        <row r="620">
          <cell r="A620">
            <v>0</v>
          </cell>
          <cell r="B620">
            <v>0</v>
          </cell>
          <cell r="C620">
            <v>1618</v>
          </cell>
          <cell r="E620">
            <v>0</v>
          </cell>
          <cell r="F620">
            <v>0</v>
          </cell>
          <cell r="G620">
            <v>0</v>
          </cell>
          <cell r="H620">
            <v>0</v>
          </cell>
          <cell r="I620">
            <v>0</v>
          </cell>
          <cell r="J620">
            <v>0</v>
          </cell>
          <cell r="L620">
            <v>0</v>
          </cell>
          <cell r="N620">
            <v>0</v>
          </cell>
          <cell r="O620">
            <v>0</v>
          </cell>
          <cell r="P620">
            <v>0</v>
          </cell>
          <cell r="Q620">
            <v>0</v>
          </cell>
          <cell r="R620">
            <v>0</v>
          </cell>
          <cell r="S620">
            <v>0</v>
          </cell>
          <cell r="U620">
            <v>0</v>
          </cell>
          <cell r="V620">
            <v>0</v>
          </cell>
          <cell r="W620">
            <v>0</v>
          </cell>
          <cell r="X620">
            <v>0</v>
          </cell>
          <cell r="Y620">
            <v>0</v>
          </cell>
          <cell r="Z620">
            <v>0</v>
          </cell>
        </row>
        <row r="621">
          <cell r="A621">
            <v>0</v>
          </cell>
          <cell r="B621">
            <v>0</v>
          </cell>
          <cell r="C621">
            <v>1619</v>
          </cell>
          <cell r="E621">
            <v>0</v>
          </cell>
          <cell r="F621">
            <v>0</v>
          </cell>
          <cell r="G621">
            <v>0</v>
          </cell>
          <cell r="H621">
            <v>0</v>
          </cell>
          <cell r="I621">
            <v>0</v>
          </cell>
          <cell r="J621">
            <v>0</v>
          </cell>
          <cell r="L621">
            <v>0</v>
          </cell>
          <cell r="N621">
            <v>0</v>
          </cell>
          <cell r="O621">
            <v>0</v>
          </cell>
          <cell r="P621">
            <v>0</v>
          </cell>
          <cell r="Q621">
            <v>0</v>
          </cell>
          <cell r="R621">
            <v>0</v>
          </cell>
          <cell r="S621">
            <v>0</v>
          </cell>
          <cell r="U621">
            <v>0</v>
          </cell>
          <cell r="V621">
            <v>0</v>
          </cell>
          <cell r="W621">
            <v>0</v>
          </cell>
          <cell r="X621">
            <v>0</v>
          </cell>
          <cell r="Y621">
            <v>0</v>
          </cell>
          <cell r="Z621">
            <v>0</v>
          </cell>
        </row>
        <row r="622">
          <cell r="A622">
            <v>0</v>
          </cell>
          <cell r="B622">
            <v>0</v>
          </cell>
          <cell r="C622">
            <v>1620</v>
          </cell>
          <cell r="E622">
            <v>0</v>
          </cell>
          <cell r="F622">
            <v>0</v>
          </cell>
          <cell r="G622">
            <v>0</v>
          </cell>
          <cell r="H622">
            <v>0</v>
          </cell>
          <cell r="I622">
            <v>0</v>
          </cell>
          <cell r="J622">
            <v>0</v>
          </cell>
          <cell r="L622">
            <v>0</v>
          </cell>
          <cell r="N622">
            <v>0</v>
          </cell>
          <cell r="O622">
            <v>0</v>
          </cell>
          <cell r="P622">
            <v>0</v>
          </cell>
          <cell r="Q622">
            <v>0</v>
          </cell>
          <cell r="R622">
            <v>0</v>
          </cell>
          <cell r="S622">
            <v>0</v>
          </cell>
          <cell r="U622">
            <v>0</v>
          </cell>
          <cell r="V622">
            <v>0</v>
          </cell>
          <cell r="W622">
            <v>0</v>
          </cell>
          <cell r="X622">
            <v>0</v>
          </cell>
          <cell r="Y622">
            <v>0</v>
          </cell>
          <cell r="Z622">
            <v>0</v>
          </cell>
        </row>
        <row r="623">
          <cell r="A623">
            <v>0</v>
          </cell>
          <cell r="B623">
            <v>0</v>
          </cell>
          <cell r="C623">
            <v>1621</v>
          </cell>
          <cell r="E623">
            <v>0</v>
          </cell>
          <cell r="F623">
            <v>0</v>
          </cell>
          <cell r="G623">
            <v>0</v>
          </cell>
          <cell r="H623">
            <v>0</v>
          </cell>
          <cell r="I623">
            <v>0</v>
          </cell>
          <cell r="J623">
            <v>0</v>
          </cell>
          <cell r="L623">
            <v>0</v>
          </cell>
          <cell r="N623">
            <v>0</v>
          </cell>
          <cell r="O623">
            <v>0</v>
          </cell>
          <cell r="P623">
            <v>0</v>
          </cell>
          <cell r="Q623">
            <v>0</v>
          </cell>
          <cell r="R623">
            <v>0</v>
          </cell>
          <cell r="S623">
            <v>0</v>
          </cell>
          <cell r="U623">
            <v>0</v>
          </cell>
          <cell r="V623">
            <v>0</v>
          </cell>
          <cell r="W623">
            <v>0</v>
          </cell>
          <cell r="X623">
            <v>0</v>
          </cell>
          <cell r="Y623">
            <v>0</v>
          </cell>
          <cell r="Z623">
            <v>0</v>
          </cell>
        </row>
        <row r="624">
          <cell r="A624">
            <v>0</v>
          </cell>
          <cell r="B624">
            <v>0</v>
          </cell>
          <cell r="C624">
            <v>1622</v>
          </cell>
          <cell r="E624">
            <v>0</v>
          </cell>
          <cell r="F624">
            <v>0</v>
          </cell>
          <cell r="G624">
            <v>0</v>
          </cell>
          <cell r="H624">
            <v>0</v>
          </cell>
          <cell r="I624">
            <v>0</v>
          </cell>
          <cell r="J624">
            <v>0</v>
          </cell>
          <cell r="L624">
            <v>0</v>
          </cell>
          <cell r="N624">
            <v>0</v>
          </cell>
          <cell r="O624">
            <v>0</v>
          </cell>
          <cell r="P624">
            <v>0</v>
          </cell>
          <cell r="Q624">
            <v>0</v>
          </cell>
          <cell r="R624">
            <v>0</v>
          </cell>
          <cell r="S624">
            <v>0</v>
          </cell>
          <cell r="U624">
            <v>0</v>
          </cell>
          <cell r="V624">
            <v>0</v>
          </cell>
          <cell r="W624">
            <v>0</v>
          </cell>
          <cell r="X624">
            <v>0</v>
          </cell>
          <cell r="Y624">
            <v>0</v>
          </cell>
          <cell r="Z624">
            <v>0</v>
          </cell>
        </row>
        <row r="625">
          <cell r="A625">
            <v>0</v>
          </cell>
          <cell r="B625">
            <v>0</v>
          </cell>
          <cell r="C625">
            <v>1623</v>
          </cell>
          <cell r="E625">
            <v>0</v>
          </cell>
          <cell r="F625">
            <v>0</v>
          </cell>
          <cell r="G625">
            <v>0</v>
          </cell>
          <cell r="H625">
            <v>0</v>
          </cell>
          <cell r="I625">
            <v>0</v>
          </cell>
          <cell r="J625">
            <v>0</v>
          </cell>
          <cell r="L625">
            <v>0</v>
          </cell>
          <cell r="N625">
            <v>0</v>
          </cell>
          <cell r="O625">
            <v>0</v>
          </cell>
          <cell r="P625">
            <v>0</v>
          </cell>
          <cell r="Q625">
            <v>0</v>
          </cell>
          <cell r="R625">
            <v>0</v>
          </cell>
          <cell r="S625">
            <v>0</v>
          </cell>
          <cell r="U625">
            <v>0</v>
          </cell>
          <cell r="V625">
            <v>0</v>
          </cell>
          <cell r="W625">
            <v>0</v>
          </cell>
          <cell r="X625">
            <v>0</v>
          </cell>
          <cell r="Y625">
            <v>0</v>
          </cell>
          <cell r="Z625">
            <v>0</v>
          </cell>
        </row>
        <row r="626">
          <cell r="A626">
            <v>0</v>
          </cell>
          <cell r="B626">
            <v>0</v>
          </cell>
          <cell r="C626">
            <v>1624</v>
          </cell>
          <cell r="E626">
            <v>0</v>
          </cell>
          <cell r="F626">
            <v>0</v>
          </cell>
          <cell r="G626">
            <v>0</v>
          </cell>
          <cell r="H626">
            <v>0</v>
          </cell>
          <cell r="I626">
            <v>0</v>
          </cell>
          <cell r="J626">
            <v>0</v>
          </cell>
          <cell r="L626">
            <v>0</v>
          </cell>
          <cell r="N626">
            <v>0</v>
          </cell>
          <cell r="O626">
            <v>0</v>
          </cell>
          <cell r="P626">
            <v>0</v>
          </cell>
          <cell r="Q626">
            <v>0</v>
          </cell>
          <cell r="R626">
            <v>0</v>
          </cell>
          <cell r="S626">
            <v>0</v>
          </cell>
          <cell r="U626">
            <v>0</v>
          </cell>
          <cell r="V626">
            <v>0</v>
          </cell>
          <cell r="W626">
            <v>0</v>
          </cell>
          <cell r="X626">
            <v>0</v>
          </cell>
          <cell r="Y626">
            <v>0</v>
          </cell>
          <cell r="Z626">
            <v>0</v>
          </cell>
        </row>
        <row r="627">
          <cell r="A627">
            <v>0</v>
          </cell>
          <cell r="B627">
            <v>0</v>
          </cell>
          <cell r="C627">
            <v>1625</v>
          </cell>
          <cell r="E627">
            <v>0</v>
          </cell>
          <cell r="F627">
            <v>0</v>
          </cell>
          <cell r="G627">
            <v>0</v>
          </cell>
          <cell r="H627">
            <v>0</v>
          </cell>
          <cell r="I627">
            <v>0</v>
          </cell>
          <cell r="J627">
            <v>0</v>
          </cell>
          <cell r="L627">
            <v>0</v>
          </cell>
          <cell r="N627">
            <v>0</v>
          </cell>
          <cell r="O627">
            <v>0</v>
          </cell>
          <cell r="P627">
            <v>0</v>
          </cell>
          <cell r="Q627">
            <v>0</v>
          </cell>
          <cell r="R627">
            <v>0</v>
          </cell>
          <cell r="S627">
            <v>0</v>
          </cell>
          <cell r="U627">
            <v>0</v>
          </cell>
          <cell r="V627">
            <v>0</v>
          </cell>
          <cell r="W627">
            <v>0</v>
          </cell>
          <cell r="X627">
            <v>0</v>
          </cell>
          <cell r="Y627">
            <v>0</v>
          </cell>
          <cell r="Z627">
            <v>0</v>
          </cell>
        </row>
        <row r="628">
          <cell r="A628">
            <v>0</v>
          </cell>
          <cell r="B628">
            <v>0</v>
          </cell>
          <cell r="C628">
            <v>1626</v>
          </cell>
          <cell r="E628">
            <v>0</v>
          </cell>
          <cell r="F628">
            <v>0</v>
          </cell>
          <cell r="G628">
            <v>0</v>
          </cell>
          <cell r="H628">
            <v>0</v>
          </cell>
          <cell r="I628">
            <v>0</v>
          </cell>
          <cell r="J628">
            <v>0</v>
          </cell>
          <cell r="L628">
            <v>0</v>
          </cell>
          <cell r="N628">
            <v>0</v>
          </cell>
          <cell r="O628">
            <v>0</v>
          </cell>
          <cell r="P628">
            <v>0</v>
          </cell>
          <cell r="Q628">
            <v>0</v>
          </cell>
          <cell r="R628">
            <v>0</v>
          </cell>
          <cell r="S628">
            <v>0</v>
          </cell>
          <cell r="U628">
            <v>0</v>
          </cell>
          <cell r="V628">
            <v>0</v>
          </cell>
          <cell r="W628">
            <v>0</v>
          </cell>
          <cell r="X628">
            <v>0</v>
          </cell>
          <cell r="Y628">
            <v>0</v>
          </cell>
          <cell r="Z628">
            <v>0</v>
          </cell>
        </row>
        <row r="629">
          <cell r="A629">
            <v>0</v>
          </cell>
          <cell r="B629">
            <v>0</v>
          </cell>
          <cell r="C629">
            <v>1627</v>
          </cell>
          <cell r="E629">
            <v>0</v>
          </cell>
          <cell r="F629">
            <v>0</v>
          </cell>
          <cell r="G629">
            <v>0</v>
          </cell>
          <cell r="H629">
            <v>0</v>
          </cell>
          <cell r="I629">
            <v>0</v>
          </cell>
          <cell r="J629">
            <v>0</v>
          </cell>
          <cell r="L629">
            <v>0</v>
          </cell>
          <cell r="N629">
            <v>0</v>
          </cell>
          <cell r="O629">
            <v>0</v>
          </cell>
          <cell r="P629">
            <v>0</v>
          </cell>
          <cell r="Q629">
            <v>0</v>
          </cell>
          <cell r="R629">
            <v>0</v>
          </cell>
          <cell r="S629">
            <v>0</v>
          </cell>
          <cell r="U629">
            <v>0</v>
          </cell>
          <cell r="V629">
            <v>0</v>
          </cell>
          <cell r="W629">
            <v>0</v>
          </cell>
          <cell r="X629">
            <v>0</v>
          </cell>
          <cell r="Y629">
            <v>0</v>
          </cell>
          <cell r="Z629">
            <v>0</v>
          </cell>
        </row>
        <row r="630">
          <cell r="A630">
            <v>0</v>
          </cell>
          <cell r="B630">
            <v>0</v>
          </cell>
          <cell r="C630">
            <v>1628</v>
          </cell>
          <cell r="E630">
            <v>0</v>
          </cell>
          <cell r="F630">
            <v>0</v>
          </cell>
          <cell r="G630">
            <v>0</v>
          </cell>
          <cell r="H630">
            <v>0</v>
          </cell>
          <cell r="I630">
            <v>0</v>
          </cell>
          <cell r="J630">
            <v>0</v>
          </cell>
          <cell r="L630">
            <v>0</v>
          </cell>
          <cell r="N630">
            <v>0</v>
          </cell>
          <cell r="O630">
            <v>0</v>
          </cell>
          <cell r="P630">
            <v>0</v>
          </cell>
          <cell r="Q630">
            <v>0</v>
          </cell>
          <cell r="R630">
            <v>0</v>
          </cell>
          <cell r="S630">
            <v>0</v>
          </cell>
          <cell r="U630">
            <v>0</v>
          </cell>
          <cell r="V630">
            <v>0</v>
          </cell>
          <cell r="W630">
            <v>0</v>
          </cell>
          <cell r="X630">
            <v>0</v>
          </cell>
          <cell r="Y630">
            <v>0</v>
          </cell>
          <cell r="Z630">
            <v>0</v>
          </cell>
        </row>
        <row r="631">
          <cell r="A631">
            <v>0</v>
          </cell>
          <cell r="B631">
            <v>0</v>
          </cell>
          <cell r="C631">
            <v>1629</v>
          </cell>
          <cell r="E631">
            <v>0</v>
          </cell>
          <cell r="F631">
            <v>0</v>
          </cell>
          <cell r="G631">
            <v>0</v>
          </cell>
          <cell r="H631">
            <v>0</v>
          </cell>
          <cell r="I631">
            <v>0</v>
          </cell>
          <cell r="J631">
            <v>0</v>
          </cell>
          <cell r="L631">
            <v>0</v>
          </cell>
          <cell r="N631">
            <v>0</v>
          </cell>
          <cell r="O631">
            <v>0</v>
          </cell>
          <cell r="P631">
            <v>0</v>
          </cell>
          <cell r="Q631">
            <v>0</v>
          </cell>
          <cell r="R631">
            <v>0</v>
          </cell>
          <cell r="S631">
            <v>0</v>
          </cell>
          <cell r="U631">
            <v>0</v>
          </cell>
          <cell r="V631">
            <v>0</v>
          </cell>
          <cell r="W631">
            <v>0</v>
          </cell>
          <cell r="X631">
            <v>0</v>
          </cell>
          <cell r="Y631">
            <v>0</v>
          </cell>
          <cell r="Z631">
            <v>0</v>
          </cell>
        </row>
        <row r="632">
          <cell r="A632">
            <v>0</v>
          </cell>
          <cell r="B632">
            <v>0</v>
          </cell>
          <cell r="C632">
            <v>1630</v>
          </cell>
          <cell r="E632">
            <v>0</v>
          </cell>
          <cell r="F632">
            <v>0</v>
          </cell>
          <cell r="G632">
            <v>0</v>
          </cell>
          <cell r="H632">
            <v>0</v>
          </cell>
          <cell r="I632">
            <v>0</v>
          </cell>
          <cell r="J632">
            <v>0</v>
          </cell>
          <cell r="L632">
            <v>0</v>
          </cell>
          <cell r="N632">
            <v>0</v>
          </cell>
          <cell r="O632">
            <v>0</v>
          </cell>
          <cell r="P632">
            <v>0</v>
          </cell>
          <cell r="Q632">
            <v>0</v>
          </cell>
          <cell r="R632">
            <v>0</v>
          </cell>
          <cell r="S632">
            <v>0</v>
          </cell>
          <cell r="U632">
            <v>0</v>
          </cell>
          <cell r="V632">
            <v>0</v>
          </cell>
          <cell r="W632">
            <v>0</v>
          </cell>
          <cell r="X632">
            <v>0</v>
          </cell>
          <cell r="Y632">
            <v>0</v>
          </cell>
          <cell r="Z632">
            <v>0</v>
          </cell>
        </row>
        <row r="633">
          <cell r="A633">
            <v>0</v>
          </cell>
          <cell r="B633">
            <v>0</v>
          </cell>
          <cell r="C633">
            <v>1631</v>
          </cell>
          <cell r="E633">
            <v>0</v>
          </cell>
          <cell r="F633">
            <v>0</v>
          </cell>
          <cell r="G633">
            <v>0</v>
          </cell>
          <cell r="H633">
            <v>0</v>
          </cell>
          <cell r="I633">
            <v>0</v>
          </cell>
          <cell r="J633">
            <v>0</v>
          </cell>
          <cell r="L633">
            <v>0</v>
          </cell>
          <cell r="N633">
            <v>0</v>
          </cell>
          <cell r="O633">
            <v>0</v>
          </cell>
          <cell r="P633">
            <v>0</v>
          </cell>
          <cell r="Q633">
            <v>0</v>
          </cell>
          <cell r="R633">
            <v>0</v>
          </cell>
          <cell r="S633">
            <v>0</v>
          </cell>
          <cell r="U633">
            <v>0</v>
          </cell>
          <cell r="V633">
            <v>0</v>
          </cell>
          <cell r="W633">
            <v>0</v>
          </cell>
          <cell r="X633">
            <v>0</v>
          </cell>
          <cell r="Y633">
            <v>0</v>
          </cell>
          <cell r="Z633">
            <v>0</v>
          </cell>
        </row>
        <row r="634">
          <cell r="A634">
            <v>0</v>
          </cell>
          <cell r="B634">
            <v>0</v>
          </cell>
          <cell r="C634">
            <v>1632</v>
          </cell>
          <cell r="E634">
            <v>0</v>
          </cell>
          <cell r="F634">
            <v>0</v>
          </cell>
          <cell r="G634">
            <v>0</v>
          </cell>
          <cell r="H634">
            <v>0</v>
          </cell>
          <cell r="I634">
            <v>0</v>
          </cell>
          <cell r="J634">
            <v>0</v>
          </cell>
          <cell r="L634">
            <v>0</v>
          </cell>
          <cell r="N634">
            <v>0</v>
          </cell>
          <cell r="O634">
            <v>0</v>
          </cell>
          <cell r="P634">
            <v>0</v>
          </cell>
          <cell r="Q634">
            <v>0</v>
          </cell>
          <cell r="R634">
            <v>0</v>
          </cell>
          <cell r="S634">
            <v>0</v>
          </cell>
          <cell r="U634">
            <v>0</v>
          </cell>
          <cell r="V634">
            <v>0</v>
          </cell>
          <cell r="W634">
            <v>0</v>
          </cell>
          <cell r="X634">
            <v>0</v>
          </cell>
          <cell r="Y634">
            <v>0</v>
          </cell>
          <cell r="Z634">
            <v>0</v>
          </cell>
        </row>
        <row r="635">
          <cell r="A635">
            <v>0</v>
          </cell>
          <cell r="B635">
            <v>0</v>
          </cell>
          <cell r="C635">
            <v>1633</v>
          </cell>
          <cell r="E635">
            <v>0</v>
          </cell>
          <cell r="F635">
            <v>0</v>
          </cell>
          <cell r="G635">
            <v>0</v>
          </cell>
          <cell r="H635">
            <v>0</v>
          </cell>
          <cell r="I635">
            <v>0</v>
          </cell>
          <cell r="J635">
            <v>0</v>
          </cell>
          <cell r="L635">
            <v>0</v>
          </cell>
          <cell r="N635">
            <v>0</v>
          </cell>
          <cell r="O635">
            <v>0</v>
          </cell>
          <cell r="P635">
            <v>0</v>
          </cell>
          <cell r="Q635">
            <v>0</v>
          </cell>
          <cell r="R635">
            <v>0</v>
          </cell>
          <cell r="S635">
            <v>0</v>
          </cell>
          <cell r="U635">
            <v>0</v>
          </cell>
          <cell r="V635">
            <v>0</v>
          </cell>
          <cell r="W635">
            <v>0</v>
          </cell>
          <cell r="X635">
            <v>0</v>
          </cell>
          <cell r="Y635">
            <v>0</v>
          </cell>
          <cell r="Z635">
            <v>0</v>
          </cell>
        </row>
        <row r="636">
          <cell r="A636">
            <v>0</v>
          </cell>
          <cell r="B636">
            <v>0</v>
          </cell>
          <cell r="C636">
            <v>1634</v>
          </cell>
          <cell r="E636">
            <v>0</v>
          </cell>
          <cell r="F636">
            <v>0</v>
          </cell>
          <cell r="G636">
            <v>0</v>
          </cell>
          <cell r="H636">
            <v>0</v>
          </cell>
          <cell r="I636">
            <v>0</v>
          </cell>
          <cell r="J636">
            <v>0</v>
          </cell>
          <cell r="L636">
            <v>0</v>
          </cell>
          <cell r="N636">
            <v>0</v>
          </cell>
          <cell r="O636">
            <v>0</v>
          </cell>
          <cell r="P636">
            <v>0</v>
          </cell>
          <cell r="Q636">
            <v>0</v>
          </cell>
          <cell r="R636">
            <v>0</v>
          </cell>
          <cell r="S636">
            <v>0</v>
          </cell>
          <cell r="U636">
            <v>0</v>
          </cell>
          <cell r="V636">
            <v>0</v>
          </cell>
          <cell r="W636">
            <v>0</v>
          </cell>
          <cell r="X636">
            <v>0</v>
          </cell>
          <cell r="Y636">
            <v>0</v>
          </cell>
          <cell r="Z636">
            <v>0</v>
          </cell>
        </row>
        <row r="637">
          <cell r="A637">
            <v>0</v>
          </cell>
          <cell r="B637">
            <v>0</v>
          </cell>
          <cell r="C637">
            <v>1635</v>
          </cell>
          <cell r="E637">
            <v>0</v>
          </cell>
          <cell r="F637">
            <v>0</v>
          </cell>
          <cell r="G637">
            <v>0</v>
          </cell>
          <cell r="H637">
            <v>0</v>
          </cell>
          <cell r="I637">
            <v>0</v>
          </cell>
          <cell r="J637">
            <v>0</v>
          </cell>
          <cell r="L637">
            <v>0</v>
          </cell>
          <cell r="N637">
            <v>0</v>
          </cell>
          <cell r="O637">
            <v>0</v>
          </cell>
          <cell r="P637">
            <v>0</v>
          </cell>
          <cell r="Q637">
            <v>0</v>
          </cell>
          <cell r="R637">
            <v>0</v>
          </cell>
          <cell r="S637">
            <v>0</v>
          </cell>
          <cell r="U637">
            <v>0</v>
          </cell>
          <cell r="V637">
            <v>0</v>
          </cell>
          <cell r="W637">
            <v>0</v>
          </cell>
          <cell r="X637">
            <v>0</v>
          </cell>
          <cell r="Y637">
            <v>0</v>
          </cell>
          <cell r="Z637">
            <v>0</v>
          </cell>
        </row>
        <row r="638">
          <cell r="A638">
            <v>0</v>
          </cell>
          <cell r="B638">
            <v>0</v>
          </cell>
          <cell r="C638">
            <v>1636</v>
          </cell>
          <cell r="E638">
            <v>0</v>
          </cell>
          <cell r="F638">
            <v>0</v>
          </cell>
          <cell r="G638">
            <v>0</v>
          </cell>
          <cell r="H638">
            <v>0</v>
          </cell>
          <cell r="I638">
            <v>0</v>
          </cell>
          <cell r="J638">
            <v>0</v>
          </cell>
          <cell r="L638">
            <v>0</v>
          </cell>
          <cell r="N638">
            <v>0</v>
          </cell>
          <cell r="O638">
            <v>0</v>
          </cell>
          <cell r="P638">
            <v>0</v>
          </cell>
          <cell r="Q638">
            <v>0</v>
          </cell>
          <cell r="R638">
            <v>0</v>
          </cell>
          <cell r="S638">
            <v>0</v>
          </cell>
          <cell r="U638">
            <v>0</v>
          </cell>
          <cell r="V638">
            <v>0</v>
          </cell>
          <cell r="W638">
            <v>0</v>
          </cell>
          <cell r="X638">
            <v>0</v>
          </cell>
          <cell r="Y638">
            <v>0</v>
          </cell>
          <cell r="Z638">
            <v>0</v>
          </cell>
        </row>
        <row r="639">
          <cell r="A639">
            <v>0</v>
          </cell>
          <cell r="B639">
            <v>0</v>
          </cell>
          <cell r="C639">
            <v>1637</v>
          </cell>
          <cell r="E639">
            <v>0</v>
          </cell>
          <cell r="F639">
            <v>0</v>
          </cell>
          <cell r="G639">
            <v>0</v>
          </cell>
          <cell r="H639">
            <v>0</v>
          </cell>
          <cell r="I639">
            <v>0</v>
          </cell>
          <cell r="J639">
            <v>0</v>
          </cell>
          <cell r="L639">
            <v>0</v>
          </cell>
          <cell r="N639">
            <v>0</v>
          </cell>
          <cell r="O639">
            <v>0</v>
          </cell>
          <cell r="P639">
            <v>0</v>
          </cell>
          <cell r="Q639">
            <v>0</v>
          </cell>
          <cell r="R639">
            <v>0</v>
          </cell>
          <cell r="S639">
            <v>0</v>
          </cell>
          <cell r="U639">
            <v>0</v>
          </cell>
          <cell r="V639">
            <v>0</v>
          </cell>
          <cell r="W639">
            <v>0</v>
          </cell>
          <cell r="X639">
            <v>0</v>
          </cell>
          <cell r="Y639">
            <v>0</v>
          </cell>
          <cell r="Z639">
            <v>0</v>
          </cell>
        </row>
        <row r="640">
          <cell r="A640">
            <v>0</v>
          </cell>
          <cell r="B640">
            <v>0</v>
          </cell>
          <cell r="C640">
            <v>1638</v>
          </cell>
          <cell r="E640">
            <v>0</v>
          </cell>
          <cell r="F640">
            <v>0</v>
          </cell>
          <cell r="G640">
            <v>0</v>
          </cell>
          <cell r="H640">
            <v>0</v>
          </cell>
          <cell r="I640">
            <v>0</v>
          </cell>
          <cell r="J640">
            <v>0</v>
          </cell>
          <cell r="L640">
            <v>0</v>
          </cell>
          <cell r="N640">
            <v>0</v>
          </cell>
          <cell r="O640">
            <v>0</v>
          </cell>
          <cell r="P640">
            <v>0</v>
          </cell>
          <cell r="Q640">
            <v>0</v>
          </cell>
          <cell r="R640">
            <v>0</v>
          </cell>
          <cell r="S640">
            <v>0</v>
          </cell>
          <cell r="U640">
            <v>0</v>
          </cell>
          <cell r="V640">
            <v>0</v>
          </cell>
          <cell r="W640">
            <v>0</v>
          </cell>
          <cell r="X640">
            <v>0</v>
          </cell>
          <cell r="Y640">
            <v>0</v>
          </cell>
          <cell r="Z640">
            <v>0</v>
          </cell>
        </row>
        <row r="641">
          <cell r="A641">
            <v>0</v>
          </cell>
          <cell r="B641">
            <v>0</v>
          </cell>
          <cell r="C641">
            <v>1639</v>
          </cell>
          <cell r="E641">
            <v>0</v>
          </cell>
          <cell r="F641">
            <v>0</v>
          </cell>
          <cell r="G641">
            <v>0</v>
          </cell>
          <cell r="H641">
            <v>0</v>
          </cell>
          <cell r="I641">
            <v>0</v>
          </cell>
          <cell r="J641">
            <v>0</v>
          </cell>
          <cell r="L641">
            <v>0</v>
          </cell>
          <cell r="N641">
            <v>0</v>
          </cell>
          <cell r="O641">
            <v>0</v>
          </cell>
          <cell r="P641">
            <v>0</v>
          </cell>
          <cell r="Q641">
            <v>0</v>
          </cell>
          <cell r="R641">
            <v>0</v>
          </cell>
          <cell r="S641">
            <v>0</v>
          </cell>
          <cell r="U641">
            <v>0</v>
          </cell>
          <cell r="V641">
            <v>0</v>
          </cell>
          <cell r="W641">
            <v>0</v>
          </cell>
          <cell r="X641">
            <v>0</v>
          </cell>
          <cell r="Y641">
            <v>0</v>
          </cell>
          <cell r="Z641">
            <v>0</v>
          </cell>
        </row>
        <row r="642">
          <cell r="A642">
            <v>0</v>
          </cell>
          <cell r="B642">
            <v>0</v>
          </cell>
          <cell r="C642">
            <v>1640</v>
          </cell>
          <cell r="E642">
            <v>0</v>
          </cell>
          <cell r="F642">
            <v>0</v>
          </cell>
          <cell r="G642">
            <v>0</v>
          </cell>
          <cell r="H642">
            <v>0</v>
          </cell>
          <cell r="I642">
            <v>0</v>
          </cell>
          <cell r="J642">
            <v>0</v>
          </cell>
          <cell r="L642">
            <v>0</v>
          </cell>
          <cell r="N642">
            <v>0</v>
          </cell>
          <cell r="O642">
            <v>0</v>
          </cell>
          <cell r="P642">
            <v>0</v>
          </cell>
          <cell r="Q642">
            <v>0</v>
          </cell>
          <cell r="R642">
            <v>0</v>
          </cell>
          <cell r="S642">
            <v>0</v>
          </cell>
          <cell r="U642">
            <v>0</v>
          </cell>
          <cell r="V642">
            <v>0</v>
          </cell>
          <cell r="W642">
            <v>0</v>
          </cell>
          <cell r="X642">
            <v>0</v>
          </cell>
          <cell r="Y642">
            <v>0</v>
          </cell>
          <cell r="Z642">
            <v>0</v>
          </cell>
        </row>
        <row r="643">
          <cell r="A643">
            <v>0</v>
          </cell>
          <cell r="B643">
            <v>0</v>
          </cell>
          <cell r="C643">
            <v>1641</v>
          </cell>
          <cell r="E643">
            <v>0</v>
          </cell>
          <cell r="F643">
            <v>0</v>
          </cell>
          <cell r="G643">
            <v>0</v>
          </cell>
          <cell r="H643">
            <v>0</v>
          </cell>
          <cell r="I643">
            <v>0</v>
          </cell>
          <cell r="J643">
            <v>0</v>
          </cell>
          <cell r="L643">
            <v>0</v>
          </cell>
          <cell r="N643">
            <v>0</v>
          </cell>
          <cell r="O643">
            <v>0</v>
          </cell>
          <cell r="P643">
            <v>0</v>
          </cell>
          <cell r="Q643">
            <v>0</v>
          </cell>
          <cell r="R643">
            <v>0</v>
          </cell>
          <cell r="S643">
            <v>0</v>
          </cell>
          <cell r="U643">
            <v>0</v>
          </cell>
          <cell r="V643">
            <v>0</v>
          </cell>
          <cell r="W643">
            <v>0</v>
          </cell>
          <cell r="X643">
            <v>0</v>
          </cell>
          <cell r="Y643">
            <v>0</v>
          </cell>
          <cell r="Z643">
            <v>0</v>
          </cell>
        </row>
        <row r="644">
          <cell r="A644">
            <v>0</v>
          </cell>
          <cell r="B644">
            <v>0</v>
          </cell>
          <cell r="C644">
            <v>1642</v>
          </cell>
          <cell r="E644">
            <v>0</v>
          </cell>
          <cell r="F644">
            <v>0</v>
          </cell>
          <cell r="G644">
            <v>0</v>
          </cell>
          <cell r="H644">
            <v>0</v>
          </cell>
          <cell r="I644">
            <v>0</v>
          </cell>
          <cell r="J644">
            <v>0</v>
          </cell>
          <cell r="L644">
            <v>0</v>
          </cell>
          <cell r="N644">
            <v>0</v>
          </cell>
          <cell r="O644">
            <v>0</v>
          </cell>
          <cell r="P644">
            <v>0</v>
          </cell>
          <cell r="Q644">
            <v>0</v>
          </cell>
          <cell r="R644">
            <v>0</v>
          </cell>
          <cell r="S644">
            <v>0</v>
          </cell>
          <cell r="U644">
            <v>0</v>
          </cell>
          <cell r="V644">
            <v>0</v>
          </cell>
          <cell r="W644">
            <v>0</v>
          </cell>
          <cell r="X644">
            <v>0</v>
          </cell>
          <cell r="Y644">
            <v>0</v>
          </cell>
          <cell r="Z644">
            <v>0</v>
          </cell>
        </row>
        <row r="645">
          <cell r="A645">
            <v>0</v>
          </cell>
          <cell r="B645">
            <v>0</v>
          </cell>
          <cell r="C645">
            <v>1643</v>
          </cell>
          <cell r="E645">
            <v>0</v>
          </cell>
          <cell r="F645">
            <v>0</v>
          </cell>
          <cell r="G645">
            <v>0</v>
          </cell>
          <cell r="H645">
            <v>0</v>
          </cell>
          <cell r="I645">
            <v>0</v>
          </cell>
          <cell r="J645">
            <v>0</v>
          </cell>
          <cell r="L645">
            <v>0</v>
          </cell>
          <cell r="N645">
            <v>0</v>
          </cell>
          <cell r="O645">
            <v>0</v>
          </cell>
          <cell r="P645">
            <v>0</v>
          </cell>
          <cell r="Q645">
            <v>0</v>
          </cell>
          <cell r="R645">
            <v>0</v>
          </cell>
          <cell r="S645">
            <v>0</v>
          </cell>
          <cell r="U645">
            <v>0</v>
          </cell>
          <cell r="V645">
            <v>0</v>
          </cell>
          <cell r="W645">
            <v>0</v>
          </cell>
          <cell r="X645">
            <v>0</v>
          </cell>
          <cell r="Y645">
            <v>0</v>
          </cell>
          <cell r="Z645">
            <v>0</v>
          </cell>
        </row>
        <row r="646">
          <cell r="A646">
            <v>0</v>
          </cell>
          <cell r="B646">
            <v>0</v>
          </cell>
          <cell r="C646">
            <v>1644</v>
          </cell>
          <cell r="E646">
            <v>0</v>
          </cell>
          <cell r="F646">
            <v>0</v>
          </cell>
          <cell r="G646">
            <v>0</v>
          </cell>
          <cell r="H646">
            <v>0</v>
          </cell>
          <cell r="I646">
            <v>0</v>
          </cell>
          <cell r="J646">
            <v>0</v>
          </cell>
          <cell r="L646">
            <v>0</v>
          </cell>
          <cell r="N646">
            <v>0</v>
          </cell>
          <cell r="O646">
            <v>0</v>
          </cell>
          <cell r="P646">
            <v>0</v>
          </cell>
          <cell r="Q646">
            <v>0</v>
          </cell>
          <cell r="R646">
            <v>0</v>
          </cell>
          <cell r="S646">
            <v>0</v>
          </cell>
          <cell r="U646">
            <v>0</v>
          </cell>
          <cell r="V646">
            <v>0</v>
          </cell>
          <cell r="W646">
            <v>0</v>
          </cell>
          <cell r="X646">
            <v>0</v>
          </cell>
          <cell r="Y646">
            <v>0</v>
          </cell>
          <cell r="Z646">
            <v>0</v>
          </cell>
        </row>
        <row r="647">
          <cell r="A647">
            <v>0</v>
          </cell>
          <cell r="B647">
            <v>0</v>
          </cell>
          <cell r="C647">
            <v>1645</v>
          </cell>
          <cell r="E647">
            <v>0</v>
          </cell>
          <cell r="F647">
            <v>0</v>
          </cell>
          <cell r="G647">
            <v>0</v>
          </cell>
          <cell r="H647">
            <v>0</v>
          </cell>
          <cell r="I647">
            <v>0</v>
          </cell>
          <cell r="J647">
            <v>0</v>
          </cell>
          <cell r="L647">
            <v>0</v>
          </cell>
          <cell r="N647">
            <v>0</v>
          </cell>
          <cell r="O647">
            <v>0</v>
          </cell>
          <cell r="P647">
            <v>0</v>
          </cell>
          <cell r="Q647">
            <v>0</v>
          </cell>
          <cell r="R647">
            <v>0</v>
          </cell>
          <cell r="S647">
            <v>0</v>
          </cell>
          <cell r="U647">
            <v>0</v>
          </cell>
          <cell r="V647">
            <v>0</v>
          </cell>
          <cell r="W647">
            <v>0</v>
          </cell>
          <cell r="X647">
            <v>0</v>
          </cell>
          <cell r="Y647">
            <v>0</v>
          </cell>
          <cell r="Z647">
            <v>0</v>
          </cell>
        </row>
        <row r="648">
          <cell r="A648">
            <v>0</v>
          </cell>
          <cell r="B648">
            <v>0</v>
          </cell>
          <cell r="C648">
            <v>1646</v>
          </cell>
          <cell r="E648">
            <v>0</v>
          </cell>
          <cell r="F648">
            <v>0</v>
          </cell>
          <cell r="G648">
            <v>0</v>
          </cell>
          <cell r="H648">
            <v>0</v>
          </cell>
          <cell r="I648">
            <v>0</v>
          </cell>
          <cell r="J648">
            <v>0</v>
          </cell>
          <cell r="L648">
            <v>0</v>
          </cell>
          <cell r="N648">
            <v>0</v>
          </cell>
          <cell r="O648">
            <v>0</v>
          </cell>
          <cell r="P648">
            <v>0</v>
          </cell>
          <cell r="Q648">
            <v>0</v>
          </cell>
          <cell r="R648">
            <v>0</v>
          </cell>
          <cell r="S648">
            <v>0</v>
          </cell>
          <cell r="U648">
            <v>0</v>
          </cell>
          <cell r="V648">
            <v>0</v>
          </cell>
          <cell r="W648">
            <v>0</v>
          </cell>
          <cell r="X648">
            <v>0</v>
          </cell>
          <cell r="Y648">
            <v>0</v>
          </cell>
          <cell r="Z648">
            <v>0</v>
          </cell>
        </row>
        <row r="649">
          <cell r="A649">
            <v>0</v>
          </cell>
          <cell r="B649">
            <v>0</v>
          </cell>
          <cell r="C649">
            <v>1647</v>
          </cell>
          <cell r="E649">
            <v>0</v>
          </cell>
          <cell r="F649">
            <v>0</v>
          </cell>
          <cell r="G649">
            <v>0</v>
          </cell>
          <cell r="H649">
            <v>0</v>
          </cell>
          <cell r="I649">
            <v>0</v>
          </cell>
          <cell r="J649">
            <v>0</v>
          </cell>
          <cell r="L649">
            <v>0</v>
          </cell>
          <cell r="N649">
            <v>0</v>
          </cell>
          <cell r="O649">
            <v>0</v>
          </cell>
          <cell r="P649">
            <v>0</v>
          </cell>
          <cell r="Q649">
            <v>0</v>
          </cell>
          <cell r="R649">
            <v>0</v>
          </cell>
          <cell r="S649">
            <v>0</v>
          </cell>
          <cell r="U649">
            <v>0</v>
          </cell>
          <cell r="V649">
            <v>0</v>
          </cell>
          <cell r="W649">
            <v>0</v>
          </cell>
          <cell r="X649">
            <v>0</v>
          </cell>
          <cell r="Y649">
            <v>0</v>
          </cell>
          <cell r="Z649">
            <v>0</v>
          </cell>
        </row>
        <row r="650">
          <cell r="A650">
            <v>0</v>
          </cell>
          <cell r="B650">
            <v>0</v>
          </cell>
          <cell r="C650">
            <v>1648</v>
          </cell>
          <cell r="E650">
            <v>0</v>
          </cell>
          <cell r="F650">
            <v>0</v>
          </cell>
          <cell r="G650">
            <v>0</v>
          </cell>
          <cell r="H650">
            <v>0</v>
          </cell>
          <cell r="I650">
            <v>0</v>
          </cell>
          <cell r="J650">
            <v>0</v>
          </cell>
          <cell r="L650">
            <v>0</v>
          </cell>
          <cell r="N650">
            <v>0</v>
          </cell>
          <cell r="O650">
            <v>0</v>
          </cell>
          <cell r="P650">
            <v>0</v>
          </cell>
          <cell r="Q650">
            <v>0</v>
          </cell>
          <cell r="R650">
            <v>0</v>
          </cell>
          <cell r="S650">
            <v>0</v>
          </cell>
          <cell r="U650">
            <v>0</v>
          </cell>
          <cell r="V650">
            <v>0</v>
          </cell>
          <cell r="W650">
            <v>0</v>
          </cell>
          <cell r="X650">
            <v>0</v>
          </cell>
          <cell r="Y650">
            <v>0</v>
          </cell>
          <cell r="Z650">
            <v>0</v>
          </cell>
        </row>
        <row r="651">
          <cell r="A651">
            <v>0</v>
          </cell>
          <cell r="B651">
            <v>0</v>
          </cell>
          <cell r="C651">
            <v>1649</v>
          </cell>
          <cell r="E651">
            <v>0</v>
          </cell>
          <cell r="F651">
            <v>0</v>
          </cell>
          <cell r="G651">
            <v>0</v>
          </cell>
          <cell r="H651">
            <v>0</v>
          </cell>
          <cell r="I651">
            <v>0</v>
          </cell>
          <cell r="J651">
            <v>0</v>
          </cell>
          <cell r="L651">
            <v>0</v>
          </cell>
          <cell r="N651">
            <v>0</v>
          </cell>
          <cell r="O651">
            <v>0</v>
          </cell>
          <cell r="P651">
            <v>0</v>
          </cell>
          <cell r="Q651">
            <v>0</v>
          </cell>
          <cell r="R651">
            <v>0</v>
          </cell>
          <cell r="S651">
            <v>0</v>
          </cell>
          <cell r="U651">
            <v>0</v>
          </cell>
          <cell r="V651">
            <v>0</v>
          </cell>
          <cell r="W651">
            <v>0</v>
          </cell>
          <cell r="X651">
            <v>0</v>
          </cell>
          <cell r="Y651">
            <v>0</v>
          </cell>
          <cell r="Z651">
            <v>0</v>
          </cell>
        </row>
        <row r="652">
          <cell r="A652">
            <v>0</v>
          </cell>
          <cell r="B652">
            <v>0</v>
          </cell>
          <cell r="C652">
            <v>1650</v>
          </cell>
          <cell r="E652">
            <v>0</v>
          </cell>
          <cell r="F652">
            <v>0</v>
          </cell>
          <cell r="G652">
            <v>0</v>
          </cell>
          <cell r="H652">
            <v>0</v>
          </cell>
          <cell r="I652">
            <v>0</v>
          </cell>
          <cell r="J652">
            <v>0</v>
          </cell>
          <cell r="L652">
            <v>0</v>
          </cell>
          <cell r="N652">
            <v>0</v>
          </cell>
          <cell r="O652">
            <v>0</v>
          </cell>
          <cell r="P652">
            <v>0</v>
          </cell>
          <cell r="Q652">
            <v>0</v>
          </cell>
          <cell r="R652">
            <v>0</v>
          </cell>
          <cell r="S652">
            <v>0</v>
          </cell>
          <cell r="U652">
            <v>0</v>
          </cell>
          <cell r="V652">
            <v>0</v>
          </cell>
          <cell r="W652">
            <v>0</v>
          </cell>
          <cell r="X652">
            <v>0</v>
          </cell>
          <cell r="Y652">
            <v>0</v>
          </cell>
          <cell r="Z652">
            <v>0</v>
          </cell>
        </row>
        <row r="653">
          <cell r="A653">
            <v>0</v>
          </cell>
          <cell r="B653">
            <v>0</v>
          </cell>
          <cell r="C653">
            <v>1651</v>
          </cell>
          <cell r="E653">
            <v>0</v>
          </cell>
          <cell r="F653">
            <v>0</v>
          </cell>
          <cell r="G653">
            <v>0</v>
          </cell>
          <cell r="H653">
            <v>0</v>
          </cell>
          <cell r="I653">
            <v>0</v>
          </cell>
          <cell r="J653">
            <v>0</v>
          </cell>
          <cell r="L653">
            <v>0</v>
          </cell>
          <cell r="N653">
            <v>0</v>
          </cell>
          <cell r="O653">
            <v>0</v>
          </cell>
          <cell r="P653">
            <v>0</v>
          </cell>
          <cell r="Q653">
            <v>0</v>
          </cell>
          <cell r="R653">
            <v>0</v>
          </cell>
          <cell r="S653">
            <v>0</v>
          </cell>
          <cell r="U653">
            <v>0</v>
          </cell>
          <cell r="V653">
            <v>0</v>
          </cell>
          <cell r="W653">
            <v>0</v>
          </cell>
          <cell r="X653">
            <v>0</v>
          </cell>
          <cell r="Y653">
            <v>0</v>
          </cell>
          <cell r="Z653">
            <v>0</v>
          </cell>
        </row>
        <row r="654">
          <cell r="A654">
            <v>0</v>
          </cell>
          <cell r="B654">
            <v>0</v>
          </cell>
          <cell r="C654">
            <v>1652</v>
          </cell>
          <cell r="E654">
            <v>0</v>
          </cell>
          <cell r="F654">
            <v>0</v>
          </cell>
          <cell r="G654">
            <v>0</v>
          </cell>
          <cell r="H654">
            <v>0</v>
          </cell>
          <cell r="I654">
            <v>0</v>
          </cell>
          <cell r="J654">
            <v>0</v>
          </cell>
          <cell r="L654">
            <v>0</v>
          </cell>
          <cell r="N654">
            <v>0</v>
          </cell>
          <cell r="O654">
            <v>0</v>
          </cell>
          <cell r="P654">
            <v>0</v>
          </cell>
          <cell r="Q654">
            <v>0</v>
          </cell>
          <cell r="R654">
            <v>0</v>
          </cell>
          <cell r="S654">
            <v>0</v>
          </cell>
          <cell r="U654">
            <v>0</v>
          </cell>
          <cell r="V654">
            <v>0</v>
          </cell>
          <cell r="W654">
            <v>0</v>
          </cell>
          <cell r="X654">
            <v>0</v>
          </cell>
          <cell r="Y654">
            <v>0</v>
          </cell>
          <cell r="Z654">
            <v>0</v>
          </cell>
        </row>
        <row r="655">
          <cell r="A655">
            <v>0</v>
          </cell>
          <cell r="B655">
            <v>0</v>
          </cell>
          <cell r="C655">
            <v>1653</v>
          </cell>
          <cell r="E655">
            <v>0</v>
          </cell>
          <cell r="F655">
            <v>0</v>
          </cell>
          <cell r="G655">
            <v>0</v>
          </cell>
          <cell r="H655">
            <v>0</v>
          </cell>
          <cell r="I655">
            <v>0</v>
          </cell>
          <cell r="J655">
            <v>0</v>
          </cell>
          <cell r="L655">
            <v>0</v>
          </cell>
          <cell r="N655">
            <v>0</v>
          </cell>
          <cell r="O655">
            <v>0</v>
          </cell>
          <cell r="P655">
            <v>0</v>
          </cell>
          <cell r="Q655">
            <v>0</v>
          </cell>
          <cell r="R655">
            <v>0</v>
          </cell>
          <cell r="S655">
            <v>0</v>
          </cell>
          <cell r="U655">
            <v>0</v>
          </cell>
          <cell r="V655">
            <v>0</v>
          </cell>
          <cell r="W655">
            <v>0</v>
          </cell>
          <cell r="X655">
            <v>0</v>
          </cell>
          <cell r="Y655">
            <v>0</v>
          </cell>
          <cell r="Z655">
            <v>0</v>
          </cell>
        </row>
        <row r="656">
          <cell r="A656">
            <v>0</v>
          </cell>
          <cell r="B656">
            <v>0</v>
          </cell>
          <cell r="C656">
            <v>1654</v>
          </cell>
          <cell r="E656">
            <v>0</v>
          </cell>
          <cell r="F656">
            <v>0</v>
          </cell>
          <cell r="G656">
            <v>0</v>
          </cell>
          <cell r="H656">
            <v>0</v>
          </cell>
          <cell r="I656">
            <v>0</v>
          </cell>
          <cell r="J656">
            <v>0</v>
          </cell>
          <cell r="L656">
            <v>0</v>
          </cell>
          <cell r="N656">
            <v>0</v>
          </cell>
          <cell r="O656">
            <v>0</v>
          </cell>
          <cell r="P656">
            <v>0</v>
          </cell>
          <cell r="Q656">
            <v>0</v>
          </cell>
          <cell r="R656">
            <v>0</v>
          </cell>
          <cell r="S656">
            <v>0</v>
          </cell>
          <cell r="U656">
            <v>0</v>
          </cell>
          <cell r="V656">
            <v>0</v>
          </cell>
          <cell r="W656">
            <v>0</v>
          </cell>
          <cell r="X656">
            <v>0</v>
          </cell>
          <cell r="Y656">
            <v>0</v>
          </cell>
          <cell r="Z656">
            <v>0</v>
          </cell>
        </row>
        <row r="657">
          <cell r="A657">
            <v>0</v>
          </cell>
          <cell r="B657">
            <v>0</v>
          </cell>
          <cell r="C657">
            <v>1655</v>
          </cell>
          <cell r="E657">
            <v>0</v>
          </cell>
          <cell r="F657">
            <v>0</v>
          </cell>
          <cell r="G657">
            <v>0</v>
          </cell>
          <cell r="H657">
            <v>0</v>
          </cell>
          <cell r="I657">
            <v>0</v>
          </cell>
          <cell r="J657">
            <v>0</v>
          </cell>
          <cell r="L657">
            <v>0</v>
          </cell>
          <cell r="N657">
            <v>0</v>
          </cell>
          <cell r="O657">
            <v>0</v>
          </cell>
          <cell r="P657">
            <v>0</v>
          </cell>
          <cell r="Q657">
            <v>0</v>
          </cell>
          <cell r="R657">
            <v>0</v>
          </cell>
          <cell r="S657">
            <v>0</v>
          </cell>
          <cell r="U657">
            <v>0</v>
          </cell>
          <cell r="V657">
            <v>0</v>
          </cell>
          <cell r="W657">
            <v>0</v>
          </cell>
          <cell r="X657">
            <v>0</v>
          </cell>
          <cell r="Y657">
            <v>0</v>
          </cell>
          <cell r="Z657">
            <v>0</v>
          </cell>
        </row>
        <row r="658">
          <cell r="A658">
            <v>0</v>
          </cell>
          <cell r="B658">
            <v>0</v>
          </cell>
          <cell r="C658">
            <v>1656</v>
          </cell>
          <cell r="E658">
            <v>0</v>
          </cell>
          <cell r="F658">
            <v>0</v>
          </cell>
          <cell r="G658">
            <v>0</v>
          </cell>
          <cell r="H658">
            <v>0</v>
          </cell>
          <cell r="I658">
            <v>0</v>
          </cell>
          <cell r="J658">
            <v>0</v>
          </cell>
          <cell r="L658">
            <v>0</v>
          </cell>
          <cell r="N658">
            <v>0</v>
          </cell>
          <cell r="O658">
            <v>0</v>
          </cell>
          <cell r="P658">
            <v>0</v>
          </cell>
          <cell r="Q658">
            <v>0</v>
          </cell>
          <cell r="R658">
            <v>0</v>
          </cell>
          <cell r="S658">
            <v>0</v>
          </cell>
          <cell r="U658">
            <v>0</v>
          </cell>
          <cell r="V658">
            <v>0</v>
          </cell>
          <cell r="W658">
            <v>0</v>
          </cell>
          <cell r="X658">
            <v>0</v>
          </cell>
          <cell r="Y658">
            <v>0</v>
          </cell>
          <cell r="Z658">
            <v>0</v>
          </cell>
        </row>
        <row r="659">
          <cell r="A659">
            <v>0</v>
          </cell>
          <cell r="B659">
            <v>0</v>
          </cell>
          <cell r="C659">
            <v>1657</v>
          </cell>
          <cell r="E659">
            <v>0</v>
          </cell>
          <cell r="F659">
            <v>0</v>
          </cell>
          <cell r="G659">
            <v>0</v>
          </cell>
          <cell r="H659">
            <v>0</v>
          </cell>
          <cell r="I659">
            <v>0</v>
          </cell>
          <cell r="J659">
            <v>0</v>
          </cell>
          <cell r="L659">
            <v>0</v>
          </cell>
          <cell r="N659">
            <v>0</v>
          </cell>
          <cell r="O659">
            <v>0</v>
          </cell>
          <cell r="P659">
            <v>0</v>
          </cell>
          <cell r="Q659">
            <v>0</v>
          </cell>
          <cell r="R659">
            <v>0</v>
          </cell>
          <cell r="S659">
            <v>0</v>
          </cell>
          <cell r="U659">
            <v>0</v>
          </cell>
          <cell r="V659">
            <v>0</v>
          </cell>
          <cell r="W659">
            <v>0</v>
          </cell>
          <cell r="X659">
            <v>0</v>
          </cell>
          <cell r="Y659">
            <v>0</v>
          </cell>
          <cell r="Z659">
            <v>0</v>
          </cell>
        </row>
        <row r="660">
          <cell r="A660">
            <v>0</v>
          </cell>
          <cell r="B660">
            <v>0</v>
          </cell>
          <cell r="C660">
            <v>1658</v>
          </cell>
          <cell r="E660">
            <v>0</v>
          </cell>
          <cell r="F660">
            <v>0</v>
          </cell>
          <cell r="G660">
            <v>0</v>
          </cell>
          <cell r="H660">
            <v>0</v>
          </cell>
          <cell r="I660">
            <v>0</v>
          </cell>
          <cell r="J660">
            <v>0</v>
          </cell>
          <cell r="L660">
            <v>0</v>
          </cell>
          <cell r="N660">
            <v>0</v>
          </cell>
          <cell r="O660">
            <v>0</v>
          </cell>
          <cell r="P660">
            <v>0</v>
          </cell>
          <cell r="Q660">
            <v>0</v>
          </cell>
          <cell r="R660">
            <v>0</v>
          </cell>
          <cell r="S660">
            <v>0</v>
          </cell>
          <cell r="U660">
            <v>0</v>
          </cell>
          <cell r="V660">
            <v>0</v>
          </cell>
          <cell r="W660">
            <v>0</v>
          </cell>
          <cell r="X660">
            <v>0</v>
          </cell>
          <cell r="Y660">
            <v>0</v>
          </cell>
          <cell r="Z660">
            <v>0</v>
          </cell>
        </row>
        <row r="661">
          <cell r="A661">
            <v>0</v>
          </cell>
          <cell r="B661">
            <v>0</v>
          </cell>
          <cell r="C661">
            <v>1659</v>
          </cell>
          <cell r="E661">
            <v>0</v>
          </cell>
          <cell r="F661">
            <v>0</v>
          </cell>
          <cell r="G661">
            <v>0</v>
          </cell>
          <cell r="H661">
            <v>0</v>
          </cell>
          <cell r="I661">
            <v>0</v>
          </cell>
          <cell r="J661">
            <v>0</v>
          </cell>
          <cell r="L661">
            <v>0</v>
          </cell>
          <cell r="N661">
            <v>0</v>
          </cell>
          <cell r="O661">
            <v>0</v>
          </cell>
          <cell r="P661">
            <v>0</v>
          </cell>
          <cell r="Q661">
            <v>0</v>
          </cell>
          <cell r="R661">
            <v>0</v>
          </cell>
          <cell r="S661">
            <v>0</v>
          </cell>
          <cell r="U661">
            <v>0</v>
          </cell>
          <cell r="V661">
            <v>0</v>
          </cell>
          <cell r="W661">
            <v>0</v>
          </cell>
          <cell r="X661">
            <v>0</v>
          </cell>
          <cell r="Y661">
            <v>0</v>
          </cell>
          <cell r="Z661">
            <v>0</v>
          </cell>
        </row>
        <row r="662">
          <cell r="A662">
            <v>0</v>
          </cell>
          <cell r="B662">
            <v>0</v>
          </cell>
          <cell r="C662">
            <v>1660</v>
          </cell>
          <cell r="E662">
            <v>0</v>
          </cell>
          <cell r="F662">
            <v>0</v>
          </cell>
          <cell r="G662">
            <v>0</v>
          </cell>
          <cell r="H662">
            <v>0</v>
          </cell>
          <cell r="I662">
            <v>0</v>
          </cell>
          <cell r="J662">
            <v>0</v>
          </cell>
          <cell r="L662">
            <v>0</v>
          </cell>
          <cell r="N662">
            <v>0</v>
          </cell>
          <cell r="O662">
            <v>0</v>
          </cell>
          <cell r="P662">
            <v>0</v>
          </cell>
          <cell r="Q662">
            <v>0</v>
          </cell>
          <cell r="R662">
            <v>0</v>
          </cell>
          <cell r="S662">
            <v>0</v>
          </cell>
          <cell r="U662">
            <v>0</v>
          </cell>
          <cell r="V662">
            <v>0</v>
          </cell>
          <cell r="W662">
            <v>0</v>
          </cell>
          <cell r="X662">
            <v>0</v>
          </cell>
          <cell r="Y662">
            <v>0</v>
          </cell>
          <cell r="Z662">
            <v>0</v>
          </cell>
        </row>
        <row r="663">
          <cell r="A663">
            <v>0</v>
          </cell>
          <cell r="B663">
            <v>0</v>
          </cell>
          <cell r="C663">
            <v>1661</v>
          </cell>
          <cell r="E663">
            <v>0</v>
          </cell>
          <cell r="F663">
            <v>0</v>
          </cell>
          <cell r="G663">
            <v>0</v>
          </cell>
          <cell r="H663">
            <v>0</v>
          </cell>
          <cell r="I663">
            <v>0</v>
          </cell>
          <cell r="J663">
            <v>0</v>
          </cell>
          <cell r="L663">
            <v>0</v>
          </cell>
          <cell r="N663">
            <v>0</v>
          </cell>
          <cell r="O663">
            <v>0</v>
          </cell>
          <cell r="P663">
            <v>0</v>
          </cell>
          <cell r="Q663">
            <v>0</v>
          </cell>
          <cell r="R663">
            <v>0</v>
          </cell>
          <cell r="S663">
            <v>0</v>
          </cell>
          <cell r="U663">
            <v>0</v>
          </cell>
          <cell r="V663">
            <v>0</v>
          </cell>
          <cell r="W663">
            <v>0</v>
          </cell>
          <cell r="X663">
            <v>0</v>
          </cell>
          <cell r="Y663">
            <v>0</v>
          </cell>
          <cell r="Z663">
            <v>0</v>
          </cell>
        </row>
        <row r="664">
          <cell r="A664">
            <v>0</v>
          </cell>
          <cell r="B664">
            <v>0</v>
          </cell>
          <cell r="C664">
            <v>1662</v>
          </cell>
          <cell r="E664">
            <v>0</v>
          </cell>
          <cell r="F664">
            <v>0</v>
          </cell>
          <cell r="G664">
            <v>0</v>
          </cell>
          <cell r="H664">
            <v>0</v>
          </cell>
          <cell r="I664">
            <v>0</v>
          </cell>
          <cell r="J664">
            <v>0</v>
          </cell>
          <cell r="L664">
            <v>0</v>
          </cell>
          <cell r="N664">
            <v>0</v>
          </cell>
          <cell r="O664">
            <v>0</v>
          </cell>
          <cell r="P664">
            <v>0</v>
          </cell>
          <cell r="Q664">
            <v>0</v>
          </cell>
          <cell r="R664">
            <v>0</v>
          </cell>
          <cell r="S664">
            <v>0</v>
          </cell>
          <cell r="U664">
            <v>0</v>
          </cell>
          <cell r="V664">
            <v>0</v>
          </cell>
          <cell r="W664">
            <v>0</v>
          </cell>
          <cell r="X664">
            <v>0</v>
          </cell>
          <cell r="Y664">
            <v>0</v>
          </cell>
          <cell r="Z664">
            <v>0</v>
          </cell>
        </row>
        <row r="665">
          <cell r="A665">
            <v>0</v>
          </cell>
          <cell r="B665">
            <v>0</v>
          </cell>
          <cell r="C665">
            <v>1663</v>
          </cell>
          <cell r="E665">
            <v>0</v>
          </cell>
          <cell r="F665">
            <v>0</v>
          </cell>
          <cell r="G665">
            <v>0</v>
          </cell>
          <cell r="H665">
            <v>0</v>
          </cell>
          <cell r="I665">
            <v>0</v>
          </cell>
          <cell r="J665">
            <v>0</v>
          </cell>
          <cell r="L665">
            <v>0</v>
          </cell>
          <cell r="N665">
            <v>0</v>
          </cell>
          <cell r="O665">
            <v>0</v>
          </cell>
          <cell r="P665">
            <v>0</v>
          </cell>
          <cell r="Q665">
            <v>0</v>
          </cell>
          <cell r="R665">
            <v>0</v>
          </cell>
          <cell r="S665">
            <v>0</v>
          </cell>
          <cell r="U665">
            <v>0</v>
          </cell>
          <cell r="V665">
            <v>0</v>
          </cell>
          <cell r="W665">
            <v>0</v>
          </cell>
          <cell r="X665">
            <v>0</v>
          </cell>
          <cell r="Y665">
            <v>0</v>
          </cell>
          <cell r="Z665">
            <v>0</v>
          </cell>
        </row>
        <row r="666">
          <cell r="A666">
            <v>0</v>
          </cell>
          <cell r="B666">
            <v>0</v>
          </cell>
          <cell r="C666">
            <v>1664</v>
          </cell>
          <cell r="E666">
            <v>0</v>
          </cell>
          <cell r="F666">
            <v>0</v>
          </cell>
          <cell r="G666">
            <v>0</v>
          </cell>
          <cell r="H666">
            <v>0</v>
          </cell>
          <cell r="I666">
            <v>0</v>
          </cell>
          <cell r="J666">
            <v>0</v>
          </cell>
          <cell r="L666">
            <v>0</v>
          </cell>
          <cell r="N666">
            <v>0</v>
          </cell>
          <cell r="O666">
            <v>0</v>
          </cell>
          <cell r="P666">
            <v>0</v>
          </cell>
          <cell r="Q666">
            <v>0</v>
          </cell>
          <cell r="R666">
            <v>0</v>
          </cell>
          <cell r="S666">
            <v>0</v>
          </cell>
          <cell r="U666">
            <v>0</v>
          </cell>
          <cell r="V666">
            <v>0</v>
          </cell>
          <cell r="W666">
            <v>0</v>
          </cell>
          <cell r="X666">
            <v>0</v>
          </cell>
          <cell r="Y666">
            <v>0</v>
          </cell>
          <cell r="Z666">
            <v>0</v>
          </cell>
        </row>
        <row r="667">
          <cell r="A667">
            <v>0</v>
          </cell>
          <cell r="B667">
            <v>0</v>
          </cell>
          <cell r="C667">
            <v>1665</v>
          </cell>
          <cell r="E667">
            <v>0</v>
          </cell>
          <cell r="F667">
            <v>0</v>
          </cell>
          <cell r="G667">
            <v>0</v>
          </cell>
          <cell r="H667">
            <v>0</v>
          </cell>
          <cell r="I667">
            <v>0</v>
          </cell>
          <cell r="J667">
            <v>0</v>
          </cell>
          <cell r="L667">
            <v>0</v>
          </cell>
          <cell r="N667">
            <v>0</v>
          </cell>
          <cell r="O667">
            <v>0</v>
          </cell>
          <cell r="P667">
            <v>0</v>
          </cell>
          <cell r="Q667">
            <v>0</v>
          </cell>
          <cell r="R667">
            <v>0</v>
          </cell>
          <cell r="S667">
            <v>0</v>
          </cell>
          <cell r="U667">
            <v>0</v>
          </cell>
          <cell r="V667">
            <v>0</v>
          </cell>
          <cell r="W667">
            <v>0</v>
          </cell>
          <cell r="X667">
            <v>0</v>
          </cell>
          <cell r="Y667">
            <v>0</v>
          </cell>
          <cell r="Z667">
            <v>0</v>
          </cell>
        </row>
        <row r="668">
          <cell r="A668">
            <v>0</v>
          </cell>
          <cell r="B668">
            <v>0</v>
          </cell>
          <cell r="C668">
            <v>1666</v>
          </cell>
          <cell r="E668">
            <v>0</v>
          </cell>
          <cell r="F668">
            <v>0</v>
          </cell>
          <cell r="G668">
            <v>0</v>
          </cell>
          <cell r="H668">
            <v>0</v>
          </cell>
          <cell r="I668">
            <v>0</v>
          </cell>
          <cell r="J668">
            <v>0</v>
          </cell>
          <cell r="L668">
            <v>0</v>
          </cell>
          <cell r="N668">
            <v>0</v>
          </cell>
          <cell r="O668">
            <v>0</v>
          </cell>
          <cell r="P668">
            <v>0</v>
          </cell>
          <cell r="Q668">
            <v>0</v>
          </cell>
          <cell r="R668">
            <v>0</v>
          </cell>
          <cell r="S668">
            <v>0</v>
          </cell>
          <cell r="U668">
            <v>0</v>
          </cell>
          <cell r="V668">
            <v>0</v>
          </cell>
          <cell r="W668">
            <v>0</v>
          </cell>
          <cell r="X668">
            <v>0</v>
          </cell>
          <cell r="Y668">
            <v>0</v>
          </cell>
          <cell r="Z668">
            <v>0</v>
          </cell>
        </row>
        <row r="669">
          <cell r="A669">
            <v>0</v>
          </cell>
          <cell r="B669">
            <v>0</v>
          </cell>
          <cell r="C669">
            <v>1667</v>
          </cell>
          <cell r="E669">
            <v>0</v>
          </cell>
          <cell r="F669">
            <v>0</v>
          </cell>
          <cell r="G669">
            <v>0</v>
          </cell>
          <cell r="H669">
            <v>0</v>
          </cell>
          <cell r="I669">
            <v>0</v>
          </cell>
          <cell r="J669">
            <v>0</v>
          </cell>
          <cell r="L669">
            <v>0</v>
          </cell>
          <cell r="N669">
            <v>0</v>
          </cell>
          <cell r="O669">
            <v>0</v>
          </cell>
          <cell r="P669">
            <v>0</v>
          </cell>
          <cell r="Q669">
            <v>0</v>
          </cell>
          <cell r="R669">
            <v>0</v>
          </cell>
          <cell r="S669">
            <v>0</v>
          </cell>
          <cell r="U669">
            <v>0</v>
          </cell>
          <cell r="V669">
            <v>0</v>
          </cell>
          <cell r="W669">
            <v>0</v>
          </cell>
          <cell r="X669">
            <v>0</v>
          </cell>
          <cell r="Y669">
            <v>0</v>
          </cell>
          <cell r="Z669">
            <v>0</v>
          </cell>
        </row>
        <row r="670">
          <cell r="A670">
            <v>0</v>
          </cell>
          <cell r="B670">
            <v>0</v>
          </cell>
          <cell r="C670">
            <v>1668</v>
          </cell>
          <cell r="E670">
            <v>0</v>
          </cell>
          <cell r="F670">
            <v>0</v>
          </cell>
          <cell r="G670">
            <v>0</v>
          </cell>
          <cell r="H670">
            <v>0</v>
          </cell>
          <cell r="I670">
            <v>0</v>
          </cell>
          <cell r="J670">
            <v>0</v>
          </cell>
          <cell r="L670">
            <v>0</v>
          </cell>
          <cell r="N670">
            <v>0</v>
          </cell>
          <cell r="O670">
            <v>0</v>
          </cell>
          <cell r="P670">
            <v>0</v>
          </cell>
          <cell r="Q670">
            <v>0</v>
          </cell>
          <cell r="R670">
            <v>0</v>
          </cell>
          <cell r="S670">
            <v>0</v>
          </cell>
          <cell r="U670">
            <v>0</v>
          </cell>
          <cell r="V670">
            <v>0</v>
          </cell>
          <cell r="W670">
            <v>0</v>
          </cell>
          <cell r="X670">
            <v>0</v>
          </cell>
          <cell r="Y670">
            <v>0</v>
          </cell>
          <cell r="Z670">
            <v>0</v>
          </cell>
        </row>
        <row r="671">
          <cell r="A671">
            <v>0</v>
          </cell>
          <cell r="B671">
            <v>0</v>
          </cell>
          <cell r="C671">
            <v>1669</v>
          </cell>
          <cell r="E671">
            <v>0</v>
          </cell>
          <cell r="F671">
            <v>0</v>
          </cell>
          <cell r="G671">
            <v>0</v>
          </cell>
          <cell r="H671">
            <v>0</v>
          </cell>
          <cell r="I671">
            <v>0</v>
          </cell>
          <cell r="J671">
            <v>0</v>
          </cell>
          <cell r="L671">
            <v>0</v>
          </cell>
          <cell r="N671">
            <v>0</v>
          </cell>
          <cell r="O671">
            <v>0</v>
          </cell>
          <cell r="P671">
            <v>0</v>
          </cell>
          <cell r="Q671">
            <v>0</v>
          </cell>
          <cell r="R671">
            <v>0</v>
          </cell>
          <cell r="S671">
            <v>0</v>
          </cell>
          <cell r="U671">
            <v>0</v>
          </cell>
          <cell r="V671">
            <v>0</v>
          </cell>
          <cell r="W671">
            <v>0</v>
          </cell>
          <cell r="X671">
            <v>0</v>
          </cell>
          <cell r="Y671">
            <v>0</v>
          </cell>
          <cell r="Z671">
            <v>0</v>
          </cell>
        </row>
        <row r="672">
          <cell r="A672">
            <v>0</v>
          </cell>
          <cell r="B672">
            <v>0</v>
          </cell>
          <cell r="C672">
            <v>1670</v>
          </cell>
          <cell r="E672">
            <v>0</v>
          </cell>
          <cell r="F672">
            <v>0</v>
          </cell>
          <cell r="G672">
            <v>0</v>
          </cell>
          <cell r="H672">
            <v>0</v>
          </cell>
          <cell r="I672">
            <v>0</v>
          </cell>
          <cell r="J672">
            <v>0</v>
          </cell>
          <cell r="L672">
            <v>0</v>
          </cell>
          <cell r="N672">
            <v>0</v>
          </cell>
          <cell r="O672">
            <v>0</v>
          </cell>
          <cell r="P672">
            <v>0</v>
          </cell>
          <cell r="Q672">
            <v>0</v>
          </cell>
          <cell r="R672">
            <v>0</v>
          </cell>
          <cell r="S672">
            <v>0</v>
          </cell>
          <cell r="U672">
            <v>0</v>
          </cell>
          <cell r="V672">
            <v>0</v>
          </cell>
          <cell r="W672">
            <v>0</v>
          </cell>
          <cell r="X672">
            <v>0</v>
          </cell>
          <cell r="Y672">
            <v>0</v>
          </cell>
          <cell r="Z672">
            <v>0</v>
          </cell>
        </row>
        <row r="673">
          <cell r="A673">
            <v>0</v>
          </cell>
          <cell r="B673">
            <v>0</v>
          </cell>
          <cell r="C673">
            <v>1671</v>
          </cell>
          <cell r="E673">
            <v>0</v>
          </cell>
          <cell r="F673">
            <v>0</v>
          </cell>
          <cell r="G673">
            <v>0</v>
          </cell>
          <cell r="H673">
            <v>0</v>
          </cell>
          <cell r="I673">
            <v>0</v>
          </cell>
          <cell r="J673">
            <v>0</v>
          </cell>
          <cell r="L673">
            <v>0</v>
          </cell>
          <cell r="N673">
            <v>0</v>
          </cell>
          <cell r="O673">
            <v>0</v>
          </cell>
          <cell r="P673">
            <v>0</v>
          </cell>
          <cell r="Q673">
            <v>0</v>
          </cell>
          <cell r="R673">
            <v>0</v>
          </cell>
          <cell r="S673">
            <v>0</v>
          </cell>
          <cell r="U673">
            <v>0</v>
          </cell>
          <cell r="V673">
            <v>0</v>
          </cell>
          <cell r="W673">
            <v>0</v>
          </cell>
          <cell r="X673">
            <v>0</v>
          </cell>
          <cell r="Y673">
            <v>0</v>
          </cell>
          <cell r="Z673">
            <v>0</v>
          </cell>
        </row>
        <row r="674">
          <cell r="A674">
            <v>0</v>
          </cell>
          <cell r="B674">
            <v>0</v>
          </cell>
          <cell r="C674">
            <v>1672</v>
          </cell>
          <cell r="E674">
            <v>0</v>
          </cell>
          <cell r="F674">
            <v>0</v>
          </cell>
          <cell r="G674">
            <v>0</v>
          </cell>
          <cell r="H674">
            <v>0</v>
          </cell>
          <cell r="I674">
            <v>0</v>
          </cell>
          <cell r="J674">
            <v>0</v>
          </cell>
          <cell r="L674">
            <v>0</v>
          </cell>
          <cell r="N674">
            <v>0</v>
          </cell>
          <cell r="O674">
            <v>0</v>
          </cell>
          <cell r="P674">
            <v>0</v>
          </cell>
          <cell r="Q674">
            <v>0</v>
          </cell>
          <cell r="R674">
            <v>0</v>
          </cell>
          <cell r="S674">
            <v>0</v>
          </cell>
          <cell r="U674">
            <v>0</v>
          </cell>
          <cell r="V674">
            <v>0</v>
          </cell>
          <cell r="W674">
            <v>0</v>
          </cell>
          <cell r="X674">
            <v>0</v>
          </cell>
          <cell r="Y674">
            <v>0</v>
          </cell>
          <cell r="Z674">
            <v>0</v>
          </cell>
        </row>
        <row r="675">
          <cell r="A675">
            <v>0</v>
          </cell>
          <cell r="B675">
            <v>0</v>
          </cell>
          <cell r="C675">
            <v>1673</v>
          </cell>
          <cell r="E675">
            <v>0</v>
          </cell>
          <cell r="F675">
            <v>0</v>
          </cell>
          <cell r="G675">
            <v>0</v>
          </cell>
          <cell r="H675">
            <v>0</v>
          </cell>
          <cell r="I675">
            <v>0</v>
          </cell>
          <cell r="J675">
            <v>0</v>
          </cell>
          <cell r="L675">
            <v>0</v>
          </cell>
          <cell r="N675">
            <v>0</v>
          </cell>
          <cell r="O675">
            <v>0</v>
          </cell>
          <cell r="P675">
            <v>0</v>
          </cell>
          <cell r="Q675">
            <v>0</v>
          </cell>
          <cell r="R675">
            <v>0</v>
          </cell>
          <cell r="S675">
            <v>0</v>
          </cell>
          <cell r="U675">
            <v>0</v>
          </cell>
          <cell r="V675">
            <v>0</v>
          </cell>
          <cell r="W675">
            <v>0</v>
          </cell>
          <cell r="X675">
            <v>0</v>
          </cell>
          <cell r="Y675">
            <v>0</v>
          </cell>
          <cell r="Z675">
            <v>0</v>
          </cell>
        </row>
        <row r="676">
          <cell r="A676">
            <v>0</v>
          </cell>
          <cell r="B676">
            <v>0</v>
          </cell>
          <cell r="C676">
            <v>1674</v>
          </cell>
          <cell r="E676">
            <v>0</v>
          </cell>
          <cell r="F676">
            <v>0</v>
          </cell>
          <cell r="G676">
            <v>0</v>
          </cell>
          <cell r="H676">
            <v>0</v>
          </cell>
          <cell r="I676">
            <v>0</v>
          </cell>
          <cell r="J676">
            <v>0</v>
          </cell>
          <cell r="L676">
            <v>0</v>
          </cell>
          <cell r="N676">
            <v>0</v>
          </cell>
          <cell r="O676">
            <v>0</v>
          </cell>
          <cell r="P676">
            <v>0</v>
          </cell>
          <cell r="Q676">
            <v>0</v>
          </cell>
          <cell r="R676">
            <v>0</v>
          </cell>
          <cell r="S676">
            <v>0</v>
          </cell>
          <cell r="U676">
            <v>0</v>
          </cell>
          <cell r="V676">
            <v>0</v>
          </cell>
          <cell r="W676">
            <v>0</v>
          </cell>
          <cell r="X676">
            <v>0</v>
          </cell>
          <cell r="Y676">
            <v>0</v>
          </cell>
          <cell r="Z676">
            <v>0</v>
          </cell>
        </row>
        <row r="677">
          <cell r="A677">
            <v>0</v>
          </cell>
          <cell r="B677">
            <v>0</v>
          </cell>
          <cell r="C677">
            <v>1675</v>
          </cell>
          <cell r="E677">
            <v>0</v>
          </cell>
          <cell r="F677">
            <v>0</v>
          </cell>
          <cell r="G677">
            <v>0</v>
          </cell>
          <cell r="H677">
            <v>0</v>
          </cell>
          <cell r="I677">
            <v>0</v>
          </cell>
          <cell r="J677">
            <v>0</v>
          </cell>
          <cell r="L677">
            <v>0</v>
          </cell>
          <cell r="N677">
            <v>0</v>
          </cell>
          <cell r="O677">
            <v>0</v>
          </cell>
          <cell r="P677">
            <v>0</v>
          </cell>
          <cell r="Q677">
            <v>0</v>
          </cell>
          <cell r="R677">
            <v>0</v>
          </cell>
          <cell r="S677">
            <v>0</v>
          </cell>
          <cell r="U677">
            <v>0</v>
          </cell>
          <cell r="V677">
            <v>0</v>
          </cell>
          <cell r="W677">
            <v>0</v>
          </cell>
          <cell r="X677">
            <v>0</v>
          </cell>
          <cell r="Y677">
            <v>0</v>
          </cell>
          <cell r="Z677">
            <v>0</v>
          </cell>
        </row>
        <row r="678">
          <cell r="A678">
            <v>0</v>
          </cell>
          <cell r="B678">
            <v>0</v>
          </cell>
          <cell r="C678">
            <v>1676</v>
          </cell>
          <cell r="E678">
            <v>0</v>
          </cell>
          <cell r="F678">
            <v>0</v>
          </cell>
          <cell r="G678">
            <v>0</v>
          </cell>
          <cell r="H678">
            <v>0</v>
          </cell>
          <cell r="I678">
            <v>0</v>
          </cell>
          <cell r="J678">
            <v>0</v>
          </cell>
          <cell r="L678">
            <v>0</v>
          </cell>
          <cell r="N678">
            <v>0</v>
          </cell>
          <cell r="O678">
            <v>0</v>
          </cell>
          <cell r="P678">
            <v>0</v>
          </cell>
          <cell r="Q678">
            <v>0</v>
          </cell>
          <cell r="R678">
            <v>0</v>
          </cell>
          <cell r="S678">
            <v>0</v>
          </cell>
          <cell r="U678">
            <v>0</v>
          </cell>
          <cell r="V678">
            <v>0</v>
          </cell>
          <cell r="W678">
            <v>0</v>
          </cell>
          <cell r="X678">
            <v>0</v>
          </cell>
          <cell r="Y678">
            <v>0</v>
          </cell>
          <cell r="Z678">
            <v>0</v>
          </cell>
        </row>
        <row r="679">
          <cell r="A679">
            <v>0</v>
          </cell>
          <cell r="B679">
            <v>0</v>
          </cell>
          <cell r="C679">
            <v>1677</v>
          </cell>
          <cell r="E679">
            <v>0</v>
          </cell>
          <cell r="F679">
            <v>0</v>
          </cell>
          <cell r="G679">
            <v>0</v>
          </cell>
          <cell r="H679">
            <v>0</v>
          </cell>
          <cell r="I679">
            <v>0</v>
          </cell>
          <cell r="J679">
            <v>0</v>
          </cell>
          <cell r="L679">
            <v>0</v>
          </cell>
          <cell r="N679">
            <v>0</v>
          </cell>
          <cell r="O679">
            <v>0</v>
          </cell>
          <cell r="P679">
            <v>0</v>
          </cell>
          <cell r="Q679">
            <v>0</v>
          </cell>
          <cell r="R679">
            <v>0</v>
          </cell>
          <cell r="S679">
            <v>0</v>
          </cell>
          <cell r="U679">
            <v>0</v>
          </cell>
          <cell r="V679">
            <v>0</v>
          </cell>
          <cell r="W679">
            <v>0</v>
          </cell>
          <cell r="X679">
            <v>0</v>
          </cell>
          <cell r="Y679">
            <v>0</v>
          </cell>
          <cell r="Z679">
            <v>0</v>
          </cell>
        </row>
        <row r="680">
          <cell r="A680">
            <v>0</v>
          </cell>
          <cell r="B680">
            <v>0</v>
          </cell>
          <cell r="C680">
            <v>1678</v>
          </cell>
          <cell r="E680">
            <v>0</v>
          </cell>
          <cell r="F680">
            <v>0</v>
          </cell>
          <cell r="G680">
            <v>0</v>
          </cell>
          <cell r="H680">
            <v>0</v>
          </cell>
          <cell r="I680">
            <v>0</v>
          </cell>
          <cell r="J680">
            <v>0</v>
          </cell>
          <cell r="L680">
            <v>0</v>
          </cell>
          <cell r="N680">
            <v>0</v>
          </cell>
          <cell r="O680">
            <v>0</v>
          </cell>
          <cell r="P680">
            <v>0</v>
          </cell>
          <cell r="Q680">
            <v>0</v>
          </cell>
          <cell r="R680">
            <v>0</v>
          </cell>
          <cell r="S680">
            <v>0</v>
          </cell>
          <cell r="U680">
            <v>0</v>
          </cell>
          <cell r="V680">
            <v>0</v>
          </cell>
          <cell r="W680">
            <v>0</v>
          </cell>
          <cell r="X680">
            <v>0</v>
          </cell>
          <cell r="Y680">
            <v>0</v>
          </cell>
          <cell r="Z680">
            <v>0</v>
          </cell>
        </row>
        <row r="681">
          <cell r="A681">
            <v>0</v>
          </cell>
          <cell r="B681">
            <v>0</v>
          </cell>
          <cell r="C681">
            <v>1679</v>
          </cell>
          <cell r="E681">
            <v>0</v>
          </cell>
          <cell r="F681">
            <v>0</v>
          </cell>
          <cell r="G681">
            <v>0</v>
          </cell>
          <cell r="H681">
            <v>0</v>
          </cell>
          <cell r="I681">
            <v>0</v>
          </cell>
          <cell r="J681">
            <v>0</v>
          </cell>
          <cell r="L681">
            <v>0</v>
          </cell>
          <cell r="N681">
            <v>0</v>
          </cell>
          <cell r="O681">
            <v>0</v>
          </cell>
          <cell r="P681">
            <v>0</v>
          </cell>
          <cell r="Q681">
            <v>0</v>
          </cell>
          <cell r="R681">
            <v>0</v>
          </cell>
          <cell r="S681">
            <v>0</v>
          </cell>
          <cell r="U681">
            <v>0</v>
          </cell>
          <cell r="V681">
            <v>0</v>
          </cell>
          <cell r="W681">
            <v>0</v>
          </cell>
          <cell r="X681">
            <v>0</v>
          </cell>
          <cell r="Y681">
            <v>0</v>
          </cell>
          <cell r="Z681">
            <v>0</v>
          </cell>
        </row>
        <row r="682">
          <cell r="A682">
            <v>0</v>
          </cell>
          <cell r="B682">
            <v>0</v>
          </cell>
          <cell r="C682">
            <v>1680</v>
          </cell>
          <cell r="E682">
            <v>0</v>
          </cell>
          <cell r="F682">
            <v>0</v>
          </cell>
          <cell r="G682">
            <v>0</v>
          </cell>
          <cell r="H682">
            <v>0</v>
          </cell>
          <cell r="I682">
            <v>0</v>
          </cell>
          <cell r="J682">
            <v>0</v>
          </cell>
          <cell r="L682">
            <v>0</v>
          </cell>
          <cell r="N682">
            <v>0</v>
          </cell>
          <cell r="O682">
            <v>0</v>
          </cell>
          <cell r="P682">
            <v>0</v>
          </cell>
          <cell r="Q682">
            <v>0</v>
          </cell>
          <cell r="R682">
            <v>0</v>
          </cell>
          <cell r="S682">
            <v>0</v>
          </cell>
          <cell r="U682">
            <v>0</v>
          </cell>
          <cell r="V682">
            <v>0</v>
          </cell>
          <cell r="W682">
            <v>0</v>
          </cell>
          <cell r="X682">
            <v>0</v>
          </cell>
          <cell r="Y682">
            <v>0</v>
          </cell>
          <cell r="Z682">
            <v>0</v>
          </cell>
        </row>
        <row r="683">
          <cell r="A683">
            <v>0</v>
          </cell>
          <cell r="B683">
            <v>0</v>
          </cell>
          <cell r="C683">
            <v>1681</v>
          </cell>
          <cell r="E683">
            <v>0</v>
          </cell>
          <cell r="F683">
            <v>0</v>
          </cell>
          <cell r="G683">
            <v>0</v>
          </cell>
          <cell r="H683">
            <v>0</v>
          </cell>
          <cell r="I683">
            <v>0</v>
          </cell>
          <cell r="J683">
            <v>0</v>
          </cell>
          <cell r="L683">
            <v>0</v>
          </cell>
          <cell r="N683">
            <v>0</v>
          </cell>
          <cell r="O683">
            <v>0</v>
          </cell>
          <cell r="P683">
            <v>0</v>
          </cell>
          <cell r="Q683">
            <v>0</v>
          </cell>
          <cell r="R683">
            <v>0</v>
          </cell>
          <cell r="S683">
            <v>0</v>
          </cell>
          <cell r="U683">
            <v>0</v>
          </cell>
          <cell r="V683">
            <v>0</v>
          </cell>
          <cell r="W683">
            <v>0</v>
          </cell>
          <cell r="X683">
            <v>0</v>
          </cell>
          <cell r="Y683">
            <v>0</v>
          </cell>
          <cell r="Z683">
            <v>0</v>
          </cell>
        </row>
        <row r="684">
          <cell r="A684">
            <v>0</v>
          </cell>
          <cell r="B684">
            <v>0</v>
          </cell>
          <cell r="C684">
            <v>1682</v>
          </cell>
          <cell r="E684">
            <v>0</v>
          </cell>
          <cell r="F684">
            <v>0</v>
          </cell>
          <cell r="G684">
            <v>0</v>
          </cell>
          <cell r="H684">
            <v>0</v>
          </cell>
          <cell r="I684">
            <v>0</v>
          </cell>
          <cell r="J684">
            <v>0</v>
          </cell>
          <cell r="L684">
            <v>0</v>
          </cell>
          <cell r="N684">
            <v>0</v>
          </cell>
          <cell r="O684">
            <v>0</v>
          </cell>
          <cell r="P684">
            <v>0</v>
          </cell>
          <cell r="Q684">
            <v>0</v>
          </cell>
          <cell r="R684">
            <v>0</v>
          </cell>
          <cell r="S684">
            <v>0</v>
          </cell>
          <cell r="U684">
            <v>0</v>
          </cell>
          <cell r="V684">
            <v>0</v>
          </cell>
          <cell r="W684">
            <v>0</v>
          </cell>
          <cell r="X684">
            <v>0</v>
          </cell>
          <cell r="Y684">
            <v>0</v>
          </cell>
          <cell r="Z684">
            <v>0</v>
          </cell>
        </row>
        <row r="685">
          <cell r="A685">
            <v>0</v>
          </cell>
          <cell r="B685">
            <v>0</v>
          </cell>
          <cell r="C685">
            <v>1683</v>
          </cell>
          <cell r="E685">
            <v>0</v>
          </cell>
          <cell r="F685">
            <v>0</v>
          </cell>
          <cell r="G685">
            <v>0</v>
          </cell>
          <cell r="H685">
            <v>0</v>
          </cell>
          <cell r="I685">
            <v>0</v>
          </cell>
          <cell r="J685">
            <v>0</v>
          </cell>
          <cell r="L685">
            <v>0</v>
          </cell>
          <cell r="N685">
            <v>0</v>
          </cell>
          <cell r="O685">
            <v>0</v>
          </cell>
          <cell r="P685">
            <v>0</v>
          </cell>
          <cell r="Q685">
            <v>0</v>
          </cell>
          <cell r="R685">
            <v>0</v>
          </cell>
          <cell r="S685">
            <v>0</v>
          </cell>
          <cell r="U685">
            <v>0</v>
          </cell>
          <cell r="V685">
            <v>0</v>
          </cell>
          <cell r="W685">
            <v>0</v>
          </cell>
          <cell r="X685">
            <v>0</v>
          </cell>
          <cell r="Y685">
            <v>0</v>
          </cell>
          <cell r="Z685">
            <v>0</v>
          </cell>
        </row>
        <row r="686">
          <cell r="A686">
            <v>0</v>
          </cell>
          <cell r="B686">
            <v>0</v>
          </cell>
          <cell r="C686">
            <v>1684</v>
          </cell>
          <cell r="E686">
            <v>0</v>
          </cell>
          <cell r="F686">
            <v>0</v>
          </cell>
          <cell r="G686">
            <v>0</v>
          </cell>
          <cell r="H686">
            <v>0</v>
          </cell>
          <cell r="I686">
            <v>0</v>
          </cell>
          <cell r="J686">
            <v>0</v>
          </cell>
          <cell r="L686">
            <v>0</v>
          </cell>
          <cell r="N686">
            <v>0</v>
          </cell>
          <cell r="O686">
            <v>0</v>
          </cell>
          <cell r="P686">
            <v>0</v>
          </cell>
          <cell r="Q686">
            <v>0</v>
          </cell>
          <cell r="R686">
            <v>0</v>
          </cell>
          <cell r="S686">
            <v>0</v>
          </cell>
          <cell r="U686">
            <v>0</v>
          </cell>
          <cell r="V686">
            <v>0</v>
          </cell>
          <cell r="W686">
            <v>0</v>
          </cell>
          <cell r="X686">
            <v>0</v>
          </cell>
          <cell r="Y686">
            <v>0</v>
          </cell>
          <cell r="Z686">
            <v>0</v>
          </cell>
        </row>
        <row r="687">
          <cell r="A687">
            <v>0</v>
          </cell>
          <cell r="B687">
            <v>0</v>
          </cell>
          <cell r="C687">
            <v>1685</v>
          </cell>
          <cell r="E687">
            <v>0</v>
          </cell>
          <cell r="F687">
            <v>0</v>
          </cell>
          <cell r="G687">
            <v>0</v>
          </cell>
          <cell r="H687">
            <v>0</v>
          </cell>
          <cell r="I687">
            <v>0</v>
          </cell>
          <cell r="J687">
            <v>0</v>
          </cell>
          <cell r="L687">
            <v>0</v>
          </cell>
          <cell r="N687">
            <v>0</v>
          </cell>
          <cell r="O687">
            <v>0</v>
          </cell>
          <cell r="P687">
            <v>0</v>
          </cell>
          <cell r="Q687">
            <v>0</v>
          </cell>
          <cell r="R687">
            <v>0</v>
          </cell>
          <cell r="S687">
            <v>0</v>
          </cell>
          <cell r="U687">
            <v>0</v>
          </cell>
          <cell r="V687">
            <v>0</v>
          </cell>
          <cell r="W687">
            <v>0</v>
          </cell>
          <cell r="X687">
            <v>0</v>
          </cell>
          <cell r="Y687">
            <v>0</v>
          </cell>
          <cell r="Z687">
            <v>0</v>
          </cell>
        </row>
        <row r="688">
          <cell r="A688">
            <v>0</v>
          </cell>
          <cell r="B688">
            <v>0</v>
          </cell>
          <cell r="C688">
            <v>1686</v>
          </cell>
          <cell r="E688">
            <v>0</v>
          </cell>
          <cell r="F688">
            <v>0</v>
          </cell>
          <cell r="G688">
            <v>0</v>
          </cell>
          <cell r="H688">
            <v>0</v>
          </cell>
          <cell r="I688">
            <v>0</v>
          </cell>
          <cell r="J688">
            <v>0</v>
          </cell>
          <cell r="L688">
            <v>0</v>
          </cell>
          <cell r="N688">
            <v>0</v>
          </cell>
          <cell r="O688">
            <v>0</v>
          </cell>
          <cell r="P688">
            <v>0</v>
          </cell>
          <cell r="Q688">
            <v>0</v>
          </cell>
          <cell r="R688">
            <v>0</v>
          </cell>
          <cell r="S688">
            <v>0</v>
          </cell>
          <cell r="U688">
            <v>0</v>
          </cell>
          <cell r="V688">
            <v>0</v>
          </cell>
          <cell r="W688">
            <v>0</v>
          </cell>
          <cell r="X688">
            <v>0</v>
          </cell>
          <cell r="Y688">
            <v>0</v>
          </cell>
          <cell r="Z688">
            <v>0</v>
          </cell>
        </row>
        <row r="689">
          <cell r="A689">
            <v>0</v>
          </cell>
          <cell r="B689">
            <v>0</v>
          </cell>
          <cell r="C689">
            <v>1687</v>
          </cell>
          <cell r="E689">
            <v>0</v>
          </cell>
          <cell r="F689">
            <v>0</v>
          </cell>
          <cell r="G689">
            <v>0</v>
          </cell>
          <cell r="H689">
            <v>0</v>
          </cell>
          <cell r="I689">
            <v>0</v>
          </cell>
          <cell r="J689">
            <v>0</v>
          </cell>
          <cell r="L689">
            <v>0</v>
          </cell>
          <cell r="N689">
            <v>0</v>
          </cell>
          <cell r="O689">
            <v>0</v>
          </cell>
          <cell r="P689">
            <v>0</v>
          </cell>
          <cell r="Q689">
            <v>0</v>
          </cell>
          <cell r="R689">
            <v>0</v>
          </cell>
          <cell r="S689">
            <v>0</v>
          </cell>
          <cell r="U689">
            <v>0</v>
          </cell>
          <cell r="V689">
            <v>0</v>
          </cell>
          <cell r="W689">
            <v>0</v>
          </cell>
          <cell r="X689">
            <v>0</v>
          </cell>
          <cell r="Y689">
            <v>0</v>
          </cell>
          <cell r="Z689">
            <v>0</v>
          </cell>
        </row>
        <row r="690">
          <cell r="A690">
            <v>0</v>
          </cell>
          <cell r="B690">
            <v>0</v>
          </cell>
          <cell r="C690">
            <v>1688</v>
          </cell>
          <cell r="E690">
            <v>0</v>
          </cell>
          <cell r="F690">
            <v>0</v>
          </cell>
          <cell r="G690">
            <v>0</v>
          </cell>
          <cell r="H690">
            <v>0</v>
          </cell>
          <cell r="I690">
            <v>0</v>
          </cell>
          <cell r="J690">
            <v>0</v>
          </cell>
          <cell r="L690">
            <v>0</v>
          </cell>
          <cell r="N690">
            <v>0</v>
          </cell>
          <cell r="O690">
            <v>0</v>
          </cell>
          <cell r="P690">
            <v>0</v>
          </cell>
          <cell r="Q690">
            <v>0</v>
          </cell>
          <cell r="R690">
            <v>0</v>
          </cell>
          <cell r="S690">
            <v>0</v>
          </cell>
          <cell r="U690">
            <v>0</v>
          </cell>
          <cell r="V690">
            <v>0</v>
          </cell>
          <cell r="W690">
            <v>0</v>
          </cell>
          <cell r="X690">
            <v>0</v>
          </cell>
          <cell r="Y690">
            <v>0</v>
          </cell>
          <cell r="Z690">
            <v>0</v>
          </cell>
        </row>
        <row r="691">
          <cell r="A691">
            <v>0</v>
          </cell>
          <cell r="B691">
            <v>0</v>
          </cell>
          <cell r="C691">
            <v>1689</v>
          </cell>
          <cell r="E691">
            <v>0</v>
          </cell>
          <cell r="F691">
            <v>0</v>
          </cell>
          <cell r="G691">
            <v>0</v>
          </cell>
          <cell r="H691">
            <v>0</v>
          </cell>
          <cell r="I691">
            <v>0</v>
          </cell>
          <cell r="J691">
            <v>0</v>
          </cell>
          <cell r="L691">
            <v>0</v>
          </cell>
          <cell r="N691">
            <v>0</v>
          </cell>
          <cell r="O691">
            <v>0</v>
          </cell>
          <cell r="P691">
            <v>0</v>
          </cell>
          <cell r="Q691">
            <v>0</v>
          </cell>
          <cell r="R691">
            <v>0</v>
          </cell>
          <cell r="S691">
            <v>0</v>
          </cell>
          <cell r="U691">
            <v>0</v>
          </cell>
          <cell r="V691">
            <v>0</v>
          </cell>
          <cell r="W691">
            <v>0</v>
          </cell>
          <cell r="X691">
            <v>0</v>
          </cell>
          <cell r="Y691">
            <v>0</v>
          </cell>
          <cell r="Z691">
            <v>0</v>
          </cell>
        </row>
        <row r="692">
          <cell r="A692">
            <v>0</v>
          </cell>
          <cell r="B692">
            <v>0</v>
          </cell>
          <cell r="C692">
            <v>1690</v>
          </cell>
          <cell r="E692">
            <v>0</v>
          </cell>
          <cell r="F692">
            <v>0</v>
          </cell>
          <cell r="G692">
            <v>0</v>
          </cell>
          <cell r="H692">
            <v>0</v>
          </cell>
          <cell r="I692">
            <v>0</v>
          </cell>
          <cell r="J692">
            <v>0</v>
          </cell>
          <cell r="L692">
            <v>0</v>
          </cell>
          <cell r="N692">
            <v>0</v>
          </cell>
          <cell r="O692">
            <v>0</v>
          </cell>
          <cell r="P692">
            <v>0</v>
          </cell>
          <cell r="Q692">
            <v>0</v>
          </cell>
          <cell r="R692">
            <v>0</v>
          </cell>
          <cell r="S692">
            <v>0</v>
          </cell>
          <cell r="U692">
            <v>0</v>
          </cell>
          <cell r="V692">
            <v>0</v>
          </cell>
          <cell r="W692">
            <v>0</v>
          </cell>
          <cell r="X692">
            <v>0</v>
          </cell>
          <cell r="Y692">
            <v>0</v>
          </cell>
          <cell r="Z692">
            <v>0</v>
          </cell>
        </row>
        <row r="693">
          <cell r="A693">
            <v>0</v>
          </cell>
          <cell r="B693">
            <v>0</v>
          </cell>
          <cell r="C693">
            <v>1691</v>
          </cell>
          <cell r="E693">
            <v>0</v>
          </cell>
          <cell r="F693">
            <v>0</v>
          </cell>
          <cell r="G693">
            <v>0</v>
          </cell>
          <cell r="H693">
            <v>0</v>
          </cell>
          <cell r="I693">
            <v>0</v>
          </cell>
          <cell r="J693">
            <v>0</v>
          </cell>
          <cell r="L693">
            <v>0</v>
          </cell>
          <cell r="N693">
            <v>0</v>
          </cell>
          <cell r="O693">
            <v>0</v>
          </cell>
          <cell r="P693">
            <v>0</v>
          </cell>
          <cell r="Q693">
            <v>0</v>
          </cell>
          <cell r="R693">
            <v>0</v>
          </cell>
          <cell r="S693">
            <v>0</v>
          </cell>
          <cell r="U693">
            <v>0</v>
          </cell>
          <cell r="V693">
            <v>0</v>
          </cell>
          <cell r="W693">
            <v>0</v>
          </cell>
          <cell r="X693">
            <v>0</v>
          </cell>
          <cell r="Y693">
            <v>0</v>
          </cell>
          <cell r="Z693">
            <v>0</v>
          </cell>
        </row>
        <row r="694">
          <cell r="A694">
            <v>0</v>
          </cell>
          <cell r="B694">
            <v>0</v>
          </cell>
          <cell r="C694">
            <v>1692</v>
          </cell>
          <cell r="E694">
            <v>0</v>
          </cell>
          <cell r="F694">
            <v>0</v>
          </cell>
          <cell r="G694">
            <v>0</v>
          </cell>
          <cell r="H694">
            <v>0</v>
          </cell>
          <cell r="I694">
            <v>0</v>
          </cell>
          <cell r="J694">
            <v>0</v>
          </cell>
          <cell r="L694">
            <v>0</v>
          </cell>
          <cell r="N694">
            <v>0</v>
          </cell>
          <cell r="O694">
            <v>0</v>
          </cell>
          <cell r="P694">
            <v>0</v>
          </cell>
          <cell r="Q694">
            <v>0</v>
          </cell>
          <cell r="R694">
            <v>0</v>
          </cell>
          <cell r="S694">
            <v>0</v>
          </cell>
          <cell r="U694">
            <v>0</v>
          </cell>
          <cell r="V694">
            <v>0</v>
          </cell>
          <cell r="W694">
            <v>0</v>
          </cell>
          <cell r="X694">
            <v>0</v>
          </cell>
          <cell r="Y694">
            <v>0</v>
          </cell>
          <cell r="Z694">
            <v>0</v>
          </cell>
        </row>
        <row r="695">
          <cell r="A695">
            <v>0</v>
          </cell>
          <cell r="B695">
            <v>0</v>
          </cell>
          <cell r="C695">
            <v>1693</v>
          </cell>
          <cell r="E695">
            <v>0</v>
          </cell>
          <cell r="F695">
            <v>0</v>
          </cell>
          <cell r="G695">
            <v>0</v>
          </cell>
          <cell r="H695">
            <v>0</v>
          </cell>
          <cell r="I695">
            <v>0</v>
          </cell>
          <cell r="J695">
            <v>0</v>
          </cell>
          <cell r="L695">
            <v>0</v>
          </cell>
          <cell r="N695">
            <v>0</v>
          </cell>
          <cell r="O695">
            <v>0</v>
          </cell>
          <cell r="P695">
            <v>0</v>
          </cell>
          <cell r="Q695">
            <v>0</v>
          </cell>
          <cell r="R695">
            <v>0</v>
          </cell>
          <cell r="S695">
            <v>0</v>
          </cell>
          <cell r="U695">
            <v>0</v>
          </cell>
          <cell r="V695">
            <v>0</v>
          </cell>
          <cell r="W695">
            <v>0</v>
          </cell>
          <cell r="X695">
            <v>0</v>
          </cell>
          <cell r="Y695">
            <v>0</v>
          </cell>
          <cell r="Z695">
            <v>0</v>
          </cell>
        </row>
        <row r="696">
          <cell r="A696">
            <v>0</v>
          </cell>
          <cell r="B696">
            <v>0</v>
          </cell>
          <cell r="C696">
            <v>1694</v>
          </cell>
          <cell r="E696">
            <v>0</v>
          </cell>
          <cell r="F696">
            <v>0</v>
          </cell>
          <cell r="G696">
            <v>0</v>
          </cell>
          <cell r="H696">
            <v>0</v>
          </cell>
          <cell r="I696">
            <v>0</v>
          </cell>
          <cell r="J696">
            <v>0</v>
          </cell>
          <cell r="L696">
            <v>0</v>
          </cell>
          <cell r="N696">
            <v>0</v>
          </cell>
          <cell r="O696">
            <v>0</v>
          </cell>
          <cell r="P696">
            <v>0</v>
          </cell>
          <cell r="Q696">
            <v>0</v>
          </cell>
          <cell r="R696">
            <v>0</v>
          </cell>
          <cell r="S696">
            <v>0</v>
          </cell>
          <cell r="U696">
            <v>0</v>
          </cell>
          <cell r="V696">
            <v>0</v>
          </cell>
          <cell r="W696">
            <v>0</v>
          </cell>
          <cell r="X696">
            <v>0</v>
          </cell>
          <cell r="Y696">
            <v>0</v>
          </cell>
          <cell r="Z696">
            <v>0</v>
          </cell>
        </row>
        <row r="697">
          <cell r="A697">
            <v>0</v>
          </cell>
          <cell r="B697">
            <v>0</v>
          </cell>
          <cell r="C697">
            <v>1695</v>
          </cell>
          <cell r="E697">
            <v>0</v>
          </cell>
          <cell r="F697">
            <v>0</v>
          </cell>
          <cell r="G697">
            <v>0</v>
          </cell>
          <cell r="H697">
            <v>0</v>
          </cell>
          <cell r="I697">
            <v>0</v>
          </cell>
          <cell r="J697">
            <v>0</v>
          </cell>
          <cell r="L697">
            <v>0</v>
          </cell>
          <cell r="N697">
            <v>0</v>
          </cell>
          <cell r="O697">
            <v>0</v>
          </cell>
          <cell r="P697">
            <v>0</v>
          </cell>
          <cell r="Q697">
            <v>0</v>
          </cell>
          <cell r="R697">
            <v>0</v>
          </cell>
          <cell r="S697">
            <v>0</v>
          </cell>
          <cell r="U697">
            <v>0</v>
          </cell>
          <cell r="V697">
            <v>0</v>
          </cell>
          <cell r="W697">
            <v>0</v>
          </cell>
          <cell r="X697">
            <v>0</v>
          </cell>
          <cell r="Y697">
            <v>0</v>
          </cell>
          <cell r="Z697">
            <v>0</v>
          </cell>
        </row>
        <row r="698">
          <cell r="A698">
            <v>0</v>
          </cell>
          <cell r="B698">
            <v>0</v>
          </cell>
          <cell r="C698">
            <v>1696</v>
          </cell>
          <cell r="E698">
            <v>0</v>
          </cell>
          <cell r="F698">
            <v>0</v>
          </cell>
          <cell r="G698">
            <v>0</v>
          </cell>
          <cell r="H698">
            <v>0</v>
          </cell>
          <cell r="I698">
            <v>0</v>
          </cell>
          <cell r="J698">
            <v>0</v>
          </cell>
          <cell r="L698">
            <v>0</v>
          </cell>
          <cell r="N698">
            <v>0</v>
          </cell>
          <cell r="O698">
            <v>0</v>
          </cell>
          <cell r="P698">
            <v>0</v>
          </cell>
          <cell r="Q698">
            <v>0</v>
          </cell>
          <cell r="R698">
            <v>0</v>
          </cell>
          <cell r="S698">
            <v>0</v>
          </cell>
          <cell r="U698">
            <v>0</v>
          </cell>
          <cell r="V698">
            <v>0</v>
          </cell>
          <cell r="W698">
            <v>0</v>
          </cell>
          <cell r="X698">
            <v>0</v>
          </cell>
          <cell r="Y698">
            <v>0</v>
          </cell>
          <cell r="Z698">
            <v>0</v>
          </cell>
        </row>
        <row r="699">
          <cell r="A699">
            <v>0</v>
          </cell>
          <cell r="B699">
            <v>0</v>
          </cell>
          <cell r="C699">
            <v>1697</v>
          </cell>
          <cell r="E699">
            <v>0</v>
          </cell>
          <cell r="F699">
            <v>0</v>
          </cell>
          <cell r="G699">
            <v>0</v>
          </cell>
          <cell r="H699">
            <v>0</v>
          </cell>
          <cell r="I699">
            <v>0</v>
          </cell>
          <cell r="J699">
            <v>0</v>
          </cell>
          <cell r="L699">
            <v>0</v>
          </cell>
          <cell r="N699">
            <v>0</v>
          </cell>
          <cell r="O699">
            <v>0</v>
          </cell>
          <cell r="P699">
            <v>0</v>
          </cell>
          <cell r="Q699">
            <v>0</v>
          </cell>
          <cell r="R699">
            <v>0</v>
          </cell>
          <cell r="S699">
            <v>0</v>
          </cell>
          <cell r="U699">
            <v>0</v>
          </cell>
          <cell r="V699">
            <v>0</v>
          </cell>
          <cell r="W699">
            <v>0</v>
          </cell>
          <cell r="X699">
            <v>0</v>
          </cell>
          <cell r="Y699">
            <v>0</v>
          </cell>
          <cell r="Z699">
            <v>0</v>
          </cell>
        </row>
        <row r="700">
          <cell r="A700">
            <v>0</v>
          </cell>
          <cell r="B700">
            <v>0</v>
          </cell>
          <cell r="C700">
            <v>1698</v>
          </cell>
          <cell r="E700">
            <v>0</v>
          </cell>
          <cell r="F700">
            <v>0</v>
          </cell>
          <cell r="G700">
            <v>0</v>
          </cell>
          <cell r="H700">
            <v>0</v>
          </cell>
          <cell r="I700">
            <v>0</v>
          </cell>
          <cell r="J700">
            <v>0</v>
          </cell>
          <cell r="L700">
            <v>0</v>
          </cell>
          <cell r="N700">
            <v>0</v>
          </cell>
          <cell r="O700">
            <v>0</v>
          </cell>
          <cell r="P700">
            <v>0</v>
          </cell>
          <cell r="Q700">
            <v>0</v>
          </cell>
          <cell r="R700">
            <v>0</v>
          </cell>
          <cell r="S700">
            <v>0</v>
          </cell>
          <cell r="U700">
            <v>0</v>
          </cell>
          <cell r="V700">
            <v>0</v>
          </cell>
          <cell r="W700">
            <v>0</v>
          </cell>
          <cell r="X700">
            <v>0</v>
          </cell>
          <cell r="Y700">
            <v>0</v>
          </cell>
          <cell r="Z700">
            <v>0</v>
          </cell>
        </row>
        <row r="701">
          <cell r="A701">
            <v>0</v>
          </cell>
          <cell r="B701">
            <v>0</v>
          </cell>
          <cell r="C701">
            <v>1699</v>
          </cell>
          <cell r="E701">
            <v>0</v>
          </cell>
          <cell r="F701">
            <v>0</v>
          </cell>
          <cell r="G701">
            <v>0</v>
          </cell>
          <cell r="H701">
            <v>0</v>
          </cell>
          <cell r="I701">
            <v>0</v>
          </cell>
          <cell r="J701">
            <v>0</v>
          </cell>
          <cell r="L701">
            <v>0</v>
          </cell>
          <cell r="N701">
            <v>0</v>
          </cell>
          <cell r="O701">
            <v>0</v>
          </cell>
          <cell r="P701">
            <v>0</v>
          </cell>
          <cell r="Q701">
            <v>0</v>
          </cell>
          <cell r="R701">
            <v>0</v>
          </cell>
          <cell r="S701">
            <v>0</v>
          </cell>
          <cell r="U701">
            <v>0</v>
          </cell>
          <cell r="V701">
            <v>0</v>
          </cell>
          <cell r="W701">
            <v>0</v>
          </cell>
          <cell r="X701">
            <v>0</v>
          </cell>
          <cell r="Y701">
            <v>0</v>
          </cell>
          <cell r="Z701">
            <v>0</v>
          </cell>
        </row>
        <row r="702">
          <cell r="A702">
            <v>0</v>
          </cell>
          <cell r="B702">
            <v>0</v>
          </cell>
          <cell r="C702">
            <v>1700</v>
          </cell>
          <cell r="E702">
            <v>0</v>
          </cell>
          <cell r="F702">
            <v>0</v>
          </cell>
          <cell r="G702">
            <v>0</v>
          </cell>
          <cell r="H702">
            <v>0</v>
          </cell>
          <cell r="I702">
            <v>0</v>
          </cell>
          <cell r="J702">
            <v>0</v>
          </cell>
          <cell r="L702">
            <v>0</v>
          </cell>
          <cell r="N702">
            <v>0</v>
          </cell>
          <cell r="O702">
            <v>0</v>
          </cell>
          <cell r="P702">
            <v>0</v>
          </cell>
          <cell r="Q702">
            <v>0</v>
          </cell>
          <cell r="R702">
            <v>0</v>
          </cell>
          <cell r="S702">
            <v>0</v>
          </cell>
          <cell r="U702">
            <v>0</v>
          </cell>
          <cell r="V702">
            <v>0</v>
          </cell>
          <cell r="W702">
            <v>0</v>
          </cell>
          <cell r="X702">
            <v>0</v>
          </cell>
          <cell r="Y702">
            <v>0</v>
          </cell>
          <cell r="Z702">
            <v>0</v>
          </cell>
        </row>
        <row r="703">
          <cell r="A703">
            <v>0</v>
          </cell>
          <cell r="B703">
            <v>0</v>
          </cell>
          <cell r="C703">
            <v>1701</v>
          </cell>
          <cell r="E703">
            <v>0</v>
          </cell>
          <cell r="F703">
            <v>0</v>
          </cell>
          <cell r="G703">
            <v>0</v>
          </cell>
          <cell r="H703">
            <v>0</v>
          </cell>
          <cell r="I703">
            <v>0</v>
          </cell>
          <cell r="J703">
            <v>0</v>
          </cell>
          <cell r="L703">
            <v>0</v>
          </cell>
          <cell r="N703">
            <v>0</v>
          </cell>
          <cell r="O703">
            <v>0</v>
          </cell>
          <cell r="P703">
            <v>0</v>
          </cell>
          <cell r="Q703">
            <v>0</v>
          </cell>
          <cell r="R703">
            <v>0</v>
          </cell>
          <cell r="S703">
            <v>0</v>
          </cell>
          <cell r="U703">
            <v>0</v>
          </cell>
          <cell r="V703">
            <v>0</v>
          </cell>
          <cell r="W703">
            <v>0</v>
          </cell>
          <cell r="X703">
            <v>0</v>
          </cell>
          <cell r="Y703">
            <v>0</v>
          </cell>
          <cell r="Z703">
            <v>0</v>
          </cell>
        </row>
        <row r="704">
          <cell r="A704">
            <v>0</v>
          </cell>
          <cell r="B704">
            <v>0</v>
          </cell>
          <cell r="C704">
            <v>1702</v>
          </cell>
          <cell r="E704">
            <v>0</v>
          </cell>
          <cell r="F704">
            <v>0</v>
          </cell>
          <cell r="G704">
            <v>0</v>
          </cell>
          <cell r="H704">
            <v>0</v>
          </cell>
          <cell r="I704">
            <v>0</v>
          </cell>
          <cell r="J704">
            <v>0</v>
          </cell>
          <cell r="L704">
            <v>0</v>
          </cell>
          <cell r="N704">
            <v>0</v>
          </cell>
          <cell r="O704">
            <v>0</v>
          </cell>
          <cell r="P704">
            <v>0</v>
          </cell>
          <cell r="Q704">
            <v>0</v>
          </cell>
          <cell r="R704">
            <v>0</v>
          </cell>
          <cell r="S704">
            <v>0</v>
          </cell>
          <cell r="U704">
            <v>0</v>
          </cell>
          <cell r="V704">
            <v>0</v>
          </cell>
          <cell r="W704">
            <v>0</v>
          </cell>
          <cell r="X704">
            <v>0</v>
          </cell>
          <cell r="Y704">
            <v>0</v>
          </cell>
          <cell r="Z704">
            <v>0</v>
          </cell>
        </row>
        <row r="705">
          <cell r="A705">
            <v>0</v>
          </cell>
          <cell r="B705">
            <v>0</v>
          </cell>
          <cell r="C705">
            <v>1703</v>
          </cell>
          <cell r="E705">
            <v>0</v>
          </cell>
          <cell r="F705">
            <v>0</v>
          </cell>
          <cell r="G705">
            <v>0</v>
          </cell>
          <cell r="H705">
            <v>0</v>
          </cell>
          <cell r="I705">
            <v>0</v>
          </cell>
          <cell r="J705">
            <v>0</v>
          </cell>
          <cell r="L705">
            <v>0</v>
          </cell>
          <cell r="N705">
            <v>0</v>
          </cell>
          <cell r="O705">
            <v>0</v>
          </cell>
          <cell r="P705">
            <v>0</v>
          </cell>
          <cell r="Q705">
            <v>0</v>
          </cell>
          <cell r="R705">
            <v>0</v>
          </cell>
          <cell r="S705">
            <v>0</v>
          </cell>
          <cell r="U705">
            <v>0</v>
          </cell>
          <cell r="V705">
            <v>0</v>
          </cell>
          <cell r="W705">
            <v>0</v>
          </cell>
          <cell r="X705">
            <v>0</v>
          </cell>
          <cell r="Y705">
            <v>0</v>
          </cell>
          <cell r="Z705">
            <v>0</v>
          </cell>
        </row>
        <row r="706">
          <cell r="A706">
            <v>0</v>
          </cell>
          <cell r="B706">
            <v>0</v>
          </cell>
          <cell r="C706">
            <v>1704</v>
          </cell>
          <cell r="E706">
            <v>0</v>
          </cell>
          <cell r="F706">
            <v>0</v>
          </cell>
          <cell r="G706">
            <v>0</v>
          </cell>
          <cell r="H706">
            <v>0</v>
          </cell>
          <cell r="I706">
            <v>0</v>
          </cell>
          <cell r="J706">
            <v>0</v>
          </cell>
          <cell r="L706">
            <v>0</v>
          </cell>
          <cell r="N706">
            <v>0</v>
          </cell>
          <cell r="O706">
            <v>0</v>
          </cell>
          <cell r="P706">
            <v>0</v>
          </cell>
          <cell r="Q706">
            <v>0</v>
          </cell>
          <cell r="R706">
            <v>0</v>
          </cell>
          <cell r="S706">
            <v>0</v>
          </cell>
          <cell r="U706">
            <v>0</v>
          </cell>
          <cell r="V706">
            <v>0</v>
          </cell>
          <cell r="W706">
            <v>0</v>
          </cell>
          <cell r="X706">
            <v>0</v>
          </cell>
          <cell r="Y706">
            <v>0</v>
          </cell>
          <cell r="Z706">
            <v>0</v>
          </cell>
        </row>
        <row r="707">
          <cell r="A707">
            <v>0</v>
          </cell>
          <cell r="B707">
            <v>0</v>
          </cell>
          <cell r="C707">
            <v>1705</v>
          </cell>
          <cell r="E707">
            <v>0</v>
          </cell>
          <cell r="F707">
            <v>0</v>
          </cell>
          <cell r="G707">
            <v>0</v>
          </cell>
          <cell r="H707">
            <v>0</v>
          </cell>
          <cell r="I707">
            <v>0</v>
          </cell>
          <cell r="J707">
            <v>0</v>
          </cell>
          <cell r="L707">
            <v>0</v>
          </cell>
          <cell r="N707">
            <v>0</v>
          </cell>
          <cell r="O707">
            <v>0</v>
          </cell>
          <cell r="P707">
            <v>0</v>
          </cell>
          <cell r="Q707">
            <v>0</v>
          </cell>
          <cell r="R707">
            <v>0</v>
          </cell>
          <cell r="S707">
            <v>0</v>
          </cell>
          <cell r="U707">
            <v>0</v>
          </cell>
          <cell r="V707">
            <v>0</v>
          </cell>
          <cell r="W707">
            <v>0</v>
          </cell>
          <cell r="X707">
            <v>0</v>
          </cell>
          <cell r="Y707">
            <v>0</v>
          </cell>
          <cell r="Z707">
            <v>0</v>
          </cell>
        </row>
        <row r="708">
          <cell r="A708">
            <v>0</v>
          </cell>
          <cell r="B708">
            <v>0</v>
          </cell>
          <cell r="C708">
            <v>1706</v>
          </cell>
          <cell r="E708">
            <v>0</v>
          </cell>
          <cell r="F708">
            <v>0</v>
          </cell>
          <cell r="G708">
            <v>0</v>
          </cell>
          <cell r="H708">
            <v>0</v>
          </cell>
          <cell r="I708">
            <v>0</v>
          </cell>
          <cell r="J708">
            <v>0</v>
          </cell>
          <cell r="L708">
            <v>0</v>
          </cell>
          <cell r="N708">
            <v>0</v>
          </cell>
          <cell r="O708">
            <v>0</v>
          </cell>
          <cell r="P708">
            <v>0</v>
          </cell>
          <cell r="Q708">
            <v>0</v>
          </cell>
          <cell r="R708">
            <v>0</v>
          </cell>
          <cell r="S708">
            <v>0</v>
          </cell>
          <cell r="U708">
            <v>0</v>
          </cell>
          <cell r="V708">
            <v>0</v>
          </cell>
          <cell r="W708">
            <v>0</v>
          </cell>
          <cell r="X708">
            <v>0</v>
          </cell>
          <cell r="Y708">
            <v>0</v>
          </cell>
          <cell r="Z708">
            <v>0</v>
          </cell>
        </row>
        <row r="709">
          <cell r="A709">
            <v>0</v>
          </cell>
          <cell r="B709">
            <v>0</v>
          </cell>
          <cell r="C709">
            <v>1707</v>
          </cell>
          <cell r="E709">
            <v>0</v>
          </cell>
          <cell r="F709">
            <v>0</v>
          </cell>
          <cell r="G709">
            <v>0</v>
          </cell>
          <cell r="H709">
            <v>0</v>
          </cell>
          <cell r="I709">
            <v>0</v>
          </cell>
          <cell r="J709">
            <v>0</v>
          </cell>
          <cell r="L709">
            <v>0</v>
          </cell>
          <cell r="N709">
            <v>0</v>
          </cell>
          <cell r="O709">
            <v>0</v>
          </cell>
          <cell r="P709">
            <v>0</v>
          </cell>
          <cell r="Q709">
            <v>0</v>
          </cell>
          <cell r="R709">
            <v>0</v>
          </cell>
          <cell r="S709">
            <v>0</v>
          </cell>
          <cell r="U709">
            <v>0</v>
          </cell>
          <cell r="V709">
            <v>0</v>
          </cell>
          <cell r="W709">
            <v>0</v>
          </cell>
          <cell r="X709">
            <v>0</v>
          </cell>
          <cell r="Y709">
            <v>0</v>
          </cell>
          <cell r="Z709">
            <v>0</v>
          </cell>
        </row>
        <row r="710">
          <cell r="A710">
            <v>0</v>
          </cell>
          <cell r="B710">
            <v>0</v>
          </cell>
          <cell r="C710">
            <v>1708</v>
          </cell>
          <cell r="E710">
            <v>0</v>
          </cell>
          <cell r="F710">
            <v>0</v>
          </cell>
          <cell r="G710">
            <v>0</v>
          </cell>
          <cell r="H710">
            <v>0</v>
          </cell>
          <cell r="I710">
            <v>0</v>
          </cell>
          <cell r="J710">
            <v>0</v>
          </cell>
          <cell r="L710">
            <v>0</v>
          </cell>
          <cell r="N710">
            <v>0</v>
          </cell>
          <cell r="O710">
            <v>0</v>
          </cell>
          <cell r="P710">
            <v>0</v>
          </cell>
          <cell r="Q710">
            <v>0</v>
          </cell>
          <cell r="R710">
            <v>0</v>
          </cell>
          <cell r="S710">
            <v>0</v>
          </cell>
          <cell r="U710">
            <v>0</v>
          </cell>
          <cell r="V710">
            <v>0</v>
          </cell>
          <cell r="W710">
            <v>0</v>
          </cell>
          <cell r="X710">
            <v>0</v>
          </cell>
          <cell r="Y710">
            <v>0</v>
          </cell>
          <cell r="Z710">
            <v>0</v>
          </cell>
        </row>
        <row r="711">
          <cell r="A711">
            <v>0</v>
          </cell>
          <cell r="B711">
            <v>0</v>
          </cell>
          <cell r="C711">
            <v>1709</v>
          </cell>
          <cell r="E711">
            <v>0</v>
          </cell>
          <cell r="F711">
            <v>0</v>
          </cell>
          <cell r="G711">
            <v>0</v>
          </cell>
          <cell r="H711">
            <v>0</v>
          </cell>
          <cell r="I711">
            <v>0</v>
          </cell>
          <cell r="J711">
            <v>0</v>
          </cell>
          <cell r="L711">
            <v>0</v>
          </cell>
          <cell r="N711">
            <v>0</v>
          </cell>
          <cell r="O711">
            <v>0</v>
          </cell>
          <cell r="P711">
            <v>0</v>
          </cell>
          <cell r="Q711">
            <v>0</v>
          </cell>
          <cell r="R711">
            <v>0</v>
          </cell>
          <cell r="S711">
            <v>0</v>
          </cell>
          <cell r="U711">
            <v>0</v>
          </cell>
          <cell r="V711">
            <v>0</v>
          </cell>
          <cell r="W711">
            <v>0</v>
          </cell>
          <cell r="X711">
            <v>0</v>
          </cell>
          <cell r="Y711">
            <v>0</v>
          </cell>
          <cell r="Z711">
            <v>0</v>
          </cell>
        </row>
        <row r="712">
          <cell r="A712">
            <v>0</v>
          </cell>
          <cell r="B712">
            <v>0</v>
          </cell>
          <cell r="C712">
            <v>1710</v>
          </cell>
          <cell r="E712">
            <v>0</v>
          </cell>
          <cell r="F712">
            <v>0</v>
          </cell>
          <cell r="G712">
            <v>0</v>
          </cell>
          <cell r="H712">
            <v>0</v>
          </cell>
          <cell r="I712">
            <v>0</v>
          </cell>
          <cell r="J712">
            <v>0</v>
          </cell>
          <cell r="L712">
            <v>0</v>
          </cell>
          <cell r="N712">
            <v>0</v>
          </cell>
          <cell r="O712">
            <v>0</v>
          </cell>
          <cell r="P712">
            <v>0</v>
          </cell>
          <cell r="Q712">
            <v>0</v>
          </cell>
          <cell r="R712">
            <v>0</v>
          </cell>
          <cell r="S712">
            <v>0</v>
          </cell>
          <cell r="U712">
            <v>0</v>
          </cell>
          <cell r="V712">
            <v>0</v>
          </cell>
          <cell r="W712">
            <v>0</v>
          </cell>
          <cell r="X712">
            <v>0</v>
          </cell>
          <cell r="Y712">
            <v>0</v>
          </cell>
          <cell r="Z712">
            <v>0</v>
          </cell>
        </row>
        <row r="713">
          <cell r="A713">
            <v>0</v>
          </cell>
          <cell r="B713">
            <v>0</v>
          </cell>
          <cell r="C713">
            <v>1711</v>
          </cell>
          <cell r="E713">
            <v>0</v>
          </cell>
          <cell r="F713">
            <v>0</v>
          </cell>
          <cell r="G713">
            <v>0</v>
          </cell>
          <cell r="H713">
            <v>0</v>
          </cell>
          <cell r="I713">
            <v>0</v>
          </cell>
          <cell r="J713">
            <v>0</v>
          </cell>
          <cell r="L713">
            <v>0</v>
          </cell>
          <cell r="N713">
            <v>0</v>
          </cell>
          <cell r="O713">
            <v>0</v>
          </cell>
          <cell r="P713">
            <v>0</v>
          </cell>
          <cell r="Q713">
            <v>0</v>
          </cell>
          <cell r="R713">
            <v>0</v>
          </cell>
          <cell r="S713">
            <v>0</v>
          </cell>
          <cell r="U713">
            <v>0</v>
          </cell>
          <cell r="V713">
            <v>0</v>
          </cell>
          <cell r="W713">
            <v>0</v>
          </cell>
          <cell r="X713">
            <v>0</v>
          </cell>
          <cell r="Y713">
            <v>0</v>
          </cell>
          <cell r="Z713">
            <v>0</v>
          </cell>
        </row>
        <row r="714">
          <cell r="A714">
            <v>0</v>
          </cell>
          <cell r="B714">
            <v>0</v>
          </cell>
          <cell r="C714">
            <v>1712</v>
          </cell>
          <cell r="E714">
            <v>0</v>
          </cell>
          <cell r="F714">
            <v>0</v>
          </cell>
          <cell r="G714">
            <v>0</v>
          </cell>
          <cell r="H714">
            <v>0</v>
          </cell>
          <cell r="I714">
            <v>0</v>
          </cell>
          <cell r="J714">
            <v>0</v>
          </cell>
          <cell r="L714">
            <v>0</v>
          </cell>
          <cell r="N714">
            <v>0</v>
          </cell>
          <cell r="O714">
            <v>0</v>
          </cell>
          <cell r="P714">
            <v>0</v>
          </cell>
          <cell r="Q714">
            <v>0</v>
          </cell>
          <cell r="R714">
            <v>0</v>
          </cell>
          <cell r="S714">
            <v>0</v>
          </cell>
          <cell r="U714">
            <v>0</v>
          </cell>
          <cell r="V714">
            <v>0</v>
          </cell>
          <cell r="W714">
            <v>0</v>
          </cell>
          <cell r="X714">
            <v>0</v>
          </cell>
          <cell r="Y714">
            <v>0</v>
          </cell>
          <cell r="Z714">
            <v>0</v>
          </cell>
        </row>
        <row r="715">
          <cell r="A715">
            <v>0</v>
          </cell>
          <cell r="B715">
            <v>0</v>
          </cell>
          <cell r="C715">
            <v>1713</v>
          </cell>
          <cell r="E715">
            <v>0</v>
          </cell>
          <cell r="F715">
            <v>0</v>
          </cell>
          <cell r="G715">
            <v>0</v>
          </cell>
          <cell r="H715">
            <v>0</v>
          </cell>
          <cell r="I715">
            <v>0</v>
          </cell>
          <cell r="J715">
            <v>0</v>
          </cell>
          <cell r="L715">
            <v>0</v>
          </cell>
          <cell r="N715">
            <v>0</v>
          </cell>
          <cell r="O715">
            <v>0</v>
          </cell>
          <cell r="P715">
            <v>0</v>
          </cell>
          <cell r="Q715">
            <v>0</v>
          </cell>
          <cell r="R715">
            <v>0</v>
          </cell>
          <cell r="S715">
            <v>0</v>
          </cell>
          <cell r="U715">
            <v>0</v>
          </cell>
          <cell r="V715">
            <v>0</v>
          </cell>
          <cell r="W715">
            <v>0</v>
          </cell>
          <cell r="X715">
            <v>0</v>
          </cell>
          <cell r="Y715">
            <v>0</v>
          </cell>
          <cell r="Z715">
            <v>0</v>
          </cell>
        </row>
        <row r="716">
          <cell r="A716">
            <v>0</v>
          </cell>
          <cell r="B716">
            <v>0</v>
          </cell>
          <cell r="C716">
            <v>1714</v>
          </cell>
          <cell r="E716">
            <v>0</v>
          </cell>
          <cell r="F716">
            <v>0</v>
          </cell>
          <cell r="G716">
            <v>0</v>
          </cell>
          <cell r="H716">
            <v>0</v>
          </cell>
          <cell r="I716">
            <v>0</v>
          </cell>
          <cell r="J716">
            <v>0</v>
          </cell>
          <cell r="L716">
            <v>0</v>
          </cell>
          <cell r="N716">
            <v>0</v>
          </cell>
          <cell r="O716">
            <v>0</v>
          </cell>
          <cell r="P716">
            <v>0</v>
          </cell>
          <cell r="Q716">
            <v>0</v>
          </cell>
          <cell r="R716">
            <v>0</v>
          </cell>
          <cell r="S716">
            <v>0</v>
          </cell>
          <cell r="U716">
            <v>0</v>
          </cell>
          <cell r="V716">
            <v>0</v>
          </cell>
          <cell r="W716">
            <v>0</v>
          </cell>
          <cell r="X716">
            <v>0</v>
          </cell>
          <cell r="Y716">
            <v>0</v>
          </cell>
          <cell r="Z716">
            <v>0</v>
          </cell>
        </row>
        <row r="717">
          <cell r="A717">
            <v>0</v>
          </cell>
          <cell r="B717">
            <v>0</v>
          </cell>
          <cell r="C717">
            <v>1715</v>
          </cell>
          <cell r="E717">
            <v>0</v>
          </cell>
          <cell r="F717">
            <v>0</v>
          </cell>
          <cell r="G717">
            <v>0</v>
          </cell>
          <cell r="H717">
            <v>0</v>
          </cell>
          <cell r="I717">
            <v>0</v>
          </cell>
          <cell r="J717">
            <v>0</v>
          </cell>
          <cell r="L717">
            <v>0</v>
          </cell>
          <cell r="N717">
            <v>0</v>
          </cell>
          <cell r="O717">
            <v>0</v>
          </cell>
          <cell r="P717">
            <v>0</v>
          </cell>
          <cell r="Q717">
            <v>0</v>
          </cell>
          <cell r="R717">
            <v>0</v>
          </cell>
          <cell r="S717">
            <v>0</v>
          </cell>
          <cell r="U717">
            <v>0</v>
          </cell>
          <cell r="V717">
            <v>0</v>
          </cell>
          <cell r="W717">
            <v>0</v>
          </cell>
          <cell r="X717">
            <v>0</v>
          </cell>
          <cell r="Y717">
            <v>0</v>
          </cell>
          <cell r="Z717">
            <v>0</v>
          </cell>
        </row>
        <row r="718">
          <cell r="A718">
            <v>0</v>
          </cell>
          <cell r="B718">
            <v>0</v>
          </cell>
          <cell r="C718">
            <v>1716</v>
          </cell>
          <cell r="E718">
            <v>0</v>
          </cell>
          <cell r="F718">
            <v>0</v>
          </cell>
          <cell r="G718">
            <v>0</v>
          </cell>
          <cell r="H718">
            <v>0</v>
          </cell>
          <cell r="I718">
            <v>0</v>
          </cell>
          <cell r="J718">
            <v>0</v>
          </cell>
          <cell r="L718">
            <v>0</v>
          </cell>
          <cell r="N718">
            <v>0</v>
          </cell>
          <cell r="O718">
            <v>0</v>
          </cell>
          <cell r="P718">
            <v>0</v>
          </cell>
          <cell r="Q718">
            <v>0</v>
          </cell>
          <cell r="R718">
            <v>0</v>
          </cell>
          <cell r="S718">
            <v>0</v>
          </cell>
          <cell r="U718">
            <v>0</v>
          </cell>
          <cell r="V718">
            <v>0</v>
          </cell>
          <cell r="W718">
            <v>0</v>
          </cell>
          <cell r="X718">
            <v>0</v>
          </cell>
          <cell r="Y718">
            <v>0</v>
          </cell>
          <cell r="Z718">
            <v>0</v>
          </cell>
        </row>
        <row r="719">
          <cell r="A719">
            <v>0</v>
          </cell>
          <cell r="B719">
            <v>0</v>
          </cell>
          <cell r="C719">
            <v>1717</v>
          </cell>
          <cell r="E719">
            <v>0</v>
          </cell>
          <cell r="F719">
            <v>0</v>
          </cell>
          <cell r="G719">
            <v>0</v>
          </cell>
          <cell r="H719">
            <v>0</v>
          </cell>
          <cell r="I719">
            <v>0</v>
          </cell>
          <cell r="J719">
            <v>0</v>
          </cell>
          <cell r="L719">
            <v>0</v>
          </cell>
          <cell r="N719">
            <v>0</v>
          </cell>
          <cell r="O719">
            <v>0</v>
          </cell>
          <cell r="P719">
            <v>0</v>
          </cell>
          <cell r="Q719">
            <v>0</v>
          </cell>
          <cell r="R719">
            <v>0</v>
          </cell>
          <cell r="S719">
            <v>0</v>
          </cell>
          <cell r="U719">
            <v>0</v>
          </cell>
          <cell r="V719">
            <v>0</v>
          </cell>
          <cell r="W719">
            <v>0</v>
          </cell>
          <cell r="X719">
            <v>0</v>
          </cell>
          <cell r="Y719">
            <v>0</v>
          </cell>
          <cell r="Z719">
            <v>0</v>
          </cell>
        </row>
        <row r="720">
          <cell r="A720">
            <v>0</v>
          </cell>
          <cell r="B720">
            <v>0</v>
          </cell>
          <cell r="C720">
            <v>1718</v>
          </cell>
          <cell r="E720">
            <v>0</v>
          </cell>
          <cell r="F720">
            <v>0</v>
          </cell>
          <cell r="G720">
            <v>0</v>
          </cell>
          <cell r="H720">
            <v>0</v>
          </cell>
          <cell r="I720">
            <v>0</v>
          </cell>
          <cell r="J720">
            <v>0</v>
          </cell>
          <cell r="L720">
            <v>0</v>
          </cell>
          <cell r="N720">
            <v>0</v>
          </cell>
          <cell r="O720">
            <v>0</v>
          </cell>
          <cell r="P720">
            <v>0</v>
          </cell>
          <cell r="Q720">
            <v>0</v>
          </cell>
          <cell r="R720">
            <v>0</v>
          </cell>
          <cell r="S720">
            <v>0</v>
          </cell>
          <cell r="U720">
            <v>0</v>
          </cell>
          <cell r="V720">
            <v>0</v>
          </cell>
          <cell r="W720">
            <v>0</v>
          </cell>
          <cell r="X720">
            <v>0</v>
          </cell>
          <cell r="Y720">
            <v>0</v>
          </cell>
          <cell r="Z720">
            <v>0</v>
          </cell>
        </row>
        <row r="721">
          <cell r="A721">
            <v>0</v>
          </cell>
          <cell r="B721">
            <v>0</v>
          </cell>
          <cell r="C721">
            <v>1719</v>
          </cell>
          <cell r="E721">
            <v>0</v>
          </cell>
          <cell r="F721">
            <v>0</v>
          </cell>
          <cell r="G721">
            <v>0</v>
          </cell>
          <cell r="H721">
            <v>0</v>
          </cell>
          <cell r="I721">
            <v>0</v>
          </cell>
          <cell r="J721">
            <v>0</v>
          </cell>
          <cell r="L721">
            <v>0</v>
          </cell>
          <cell r="N721">
            <v>0</v>
          </cell>
          <cell r="O721">
            <v>0</v>
          </cell>
          <cell r="P721">
            <v>0</v>
          </cell>
          <cell r="Q721">
            <v>0</v>
          </cell>
          <cell r="R721">
            <v>0</v>
          </cell>
          <cell r="S721">
            <v>0</v>
          </cell>
          <cell r="U721">
            <v>0</v>
          </cell>
          <cell r="V721">
            <v>0</v>
          </cell>
          <cell r="W721">
            <v>0</v>
          </cell>
          <cell r="X721">
            <v>0</v>
          </cell>
          <cell r="Y721">
            <v>0</v>
          </cell>
          <cell r="Z721">
            <v>0</v>
          </cell>
        </row>
        <row r="722">
          <cell r="A722">
            <v>0</v>
          </cell>
          <cell r="B722">
            <v>0</v>
          </cell>
          <cell r="C722">
            <v>1720</v>
          </cell>
          <cell r="E722">
            <v>0</v>
          </cell>
          <cell r="F722">
            <v>0</v>
          </cell>
          <cell r="G722">
            <v>0</v>
          </cell>
          <cell r="H722">
            <v>0</v>
          </cell>
          <cell r="I722">
            <v>0</v>
          </cell>
          <cell r="J722">
            <v>0</v>
          </cell>
          <cell r="L722">
            <v>0</v>
          </cell>
          <cell r="N722">
            <v>0</v>
          </cell>
          <cell r="O722">
            <v>0</v>
          </cell>
          <cell r="P722">
            <v>0</v>
          </cell>
          <cell r="Q722">
            <v>0</v>
          </cell>
          <cell r="R722">
            <v>0</v>
          </cell>
          <cell r="S722">
            <v>0</v>
          </cell>
          <cell r="U722">
            <v>0</v>
          </cell>
          <cell r="V722">
            <v>0</v>
          </cell>
          <cell r="W722">
            <v>0</v>
          </cell>
          <cell r="X722">
            <v>0</v>
          </cell>
          <cell r="Y722">
            <v>0</v>
          </cell>
          <cell r="Z722">
            <v>0</v>
          </cell>
        </row>
        <row r="723">
          <cell r="A723">
            <v>0</v>
          </cell>
          <cell r="B723">
            <v>0</v>
          </cell>
          <cell r="C723">
            <v>1721</v>
          </cell>
          <cell r="E723">
            <v>0</v>
          </cell>
          <cell r="F723">
            <v>0</v>
          </cell>
          <cell r="G723">
            <v>0</v>
          </cell>
          <cell r="H723">
            <v>0</v>
          </cell>
          <cell r="I723">
            <v>0</v>
          </cell>
          <cell r="J723">
            <v>0</v>
          </cell>
          <cell r="L723">
            <v>0</v>
          </cell>
          <cell r="N723">
            <v>0</v>
          </cell>
          <cell r="O723">
            <v>0</v>
          </cell>
          <cell r="P723">
            <v>0</v>
          </cell>
          <cell r="Q723">
            <v>0</v>
          </cell>
          <cell r="R723">
            <v>0</v>
          </cell>
          <cell r="S723">
            <v>0</v>
          </cell>
          <cell r="U723">
            <v>0</v>
          </cell>
          <cell r="V723">
            <v>0</v>
          </cell>
          <cell r="W723">
            <v>0</v>
          </cell>
          <cell r="X723">
            <v>0</v>
          </cell>
          <cell r="Y723">
            <v>0</v>
          </cell>
          <cell r="Z723">
            <v>0</v>
          </cell>
        </row>
        <row r="724">
          <cell r="A724">
            <v>0</v>
          </cell>
          <cell r="B724">
            <v>0</v>
          </cell>
          <cell r="C724">
            <v>1722</v>
          </cell>
          <cell r="E724">
            <v>0</v>
          </cell>
          <cell r="F724">
            <v>0</v>
          </cell>
          <cell r="G724">
            <v>0</v>
          </cell>
          <cell r="H724">
            <v>0</v>
          </cell>
          <cell r="I724">
            <v>0</v>
          </cell>
          <cell r="J724">
            <v>0</v>
          </cell>
          <cell r="L724">
            <v>0</v>
          </cell>
          <cell r="N724">
            <v>0</v>
          </cell>
          <cell r="O724">
            <v>0</v>
          </cell>
          <cell r="P724">
            <v>0</v>
          </cell>
          <cell r="Q724">
            <v>0</v>
          </cell>
          <cell r="R724">
            <v>0</v>
          </cell>
          <cell r="S724">
            <v>0</v>
          </cell>
          <cell r="U724">
            <v>0</v>
          </cell>
          <cell r="V724">
            <v>0</v>
          </cell>
          <cell r="W724">
            <v>0</v>
          </cell>
          <cell r="X724">
            <v>0</v>
          </cell>
          <cell r="Y724">
            <v>0</v>
          </cell>
          <cell r="Z724">
            <v>0</v>
          </cell>
        </row>
        <row r="725">
          <cell r="A725">
            <v>0</v>
          </cell>
          <cell r="B725">
            <v>0</v>
          </cell>
          <cell r="C725">
            <v>1723</v>
          </cell>
          <cell r="E725">
            <v>0</v>
          </cell>
          <cell r="F725">
            <v>0</v>
          </cell>
          <cell r="G725">
            <v>0</v>
          </cell>
          <cell r="H725">
            <v>0</v>
          </cell>
          <cell r="I725">
            <v>0</v>
          </cell>
          <cell r="J725">
            <v>0</v>
          </cell>
          <cell r="L725">
            <v>0</v>
          </cell>
          <cell r="N725">
            <v>0</v>
          </cell>
          <cell r="O725">
            <v>0</v>
          </cell>
          <cell r="P725">
            <v>0</v>
          </cell>
          <cell r="Q725">
            <v>0</v>
          </cell>
          <cell r="R725">
            <v>0</v>
          </cell>
          <cell r="S725">
            <v>0</v>
          </cell>
          <cell r="U725">
            <v>0</v>
          </cell>
          <cell r="V725">
            <v>0</v>
          </cell>
          <cell r="W725">
            <v>0</v>
          </cell>
          <cell r="X725">
            <v>0</v>
          </cell>
          <cell r="Y725">
            <v>0</v>
          </cell>
          <cell r="Z725">
            <v>0</v>
          </cell>
        </row>
        <row r="726">
          <cell r="A726">
            <v>0</v>
          </cell>
          <cell r="B726">
            <v>0</v>
          </cell>
          <cell r="C726">
            <v>1724</v>
          </cell>
          <cell r="E726">
            <v>0</v>
          </cell>
          <cell r="F726">
            <v>0</v>
          </cell>
          <cell r="G726">
            <v>0</v>
          </cell>
          <cell r="H726">
            <v>0</v>
          </cell>
          <cell r="I726">
            <v>0</v>
          </cell>
          <cell r="J726">
            <v>0</v>
          </cell>
          <cell r="L726">
            <v>0</v>
          </cell>
          <cell r="N726">
            <v>0</v>
          </cell>
          <cell r="O726">
            <v>0</v>
          </cell>
          <cell r="P726">
            <v>0</v>
          </cell>
          <cell r="Q726">
            <v>0</v>
          </cell>
          <cell r="R726">
            <v>0</v>
          </cell>
          <cell r="S726">
            <v>0</v>
          </cell>
          <cell r="U726">
            <v>0</v>
          </cell>
          <cell r="V726">
            <v>0</v>
          </cell>
          <cell r="W726">
            <v>0</v>
          </cell>
          <cell r="X726">
            <v>0</v>
          </cell>
          <cell r="Y726">
            <v>0</v>
          </cell>
          <cell r="Z726">
            <v>0</v>
          </cell>
        </row>
        <row r="727">
          <cell r="A727">
            <v>0</v>
          </cell>
          <cell r="B727">
            <v>0</v>
          </cell>
          <cell r="C727">
            <v>1725</v>
          </cell>
          <cell r="E727">
            <v>0</v>
          </cell>
          <cell r="F727">
            <v>0</v>
          </cell>
          <cell r="G727">
            <v>0</v>
          </cell>
          <cell r="H727">
            <v>0</v>
          </cell>
          <cell r="I727">
            <v>0</v>
          </cell>
          <cell r="J727">
            <v>0</v>
          </cell>
          <cell r="L727">
            <v>0</v>
          </cell>
          <cell r="N727">
            <v>0</v>
          </cell>
          <cell r="O727">
            <v>0</v>
          </cell>
          <cell r="P727">
            <v>0</v>
          </cell>
          <cell r="Q727">
            <v>0</v>
          </cell>
          <cell r="R727">
            <v>0</v>
          </cell>
          <cell r="S727">
            <v>0</v>
          </cell>
          <cell r="U727">
            <v>0</v>
          </cell>
          <cell r="V727">
            <v>0</v>
          </cell>
          <cell r="W727">
            <v>0</v>
          </cell>
          <cell r="X727">
            <v>0</v>
          </cell>
          <cell r="Y727">
            <v>0</v>
          </cell>
          <cell r="Z727">
            <v>0</v>
          </cell>
        </row>
        <row r="728">
          <cell r="A728">
            <v>0</v>
          </cell>
          <cell r="B728">
            <v>0</v>
          </cell>
          <cell r="C728">
            <v>1726</v>
          </cell>
          <cell r="E728">
            <v>0</v>
          </cell>
          <cell r="F728">
            <v>0</v>
          </cell>
          <cell r="G728">
            <v>0</v>
          </cell>
          <cell r="H728">
            <v>0</v>
          </cell>
          <cell r="I728">
            <v>0</v>
          </cell>
          <cell r="J728">
            <v>0</v>
          </cell>
          <cell r="L728">
            <v>0</v>
          </cell>
          <cell r="N728">
            <v>0</v>
          </cell>
          <cell r="O728">
            <v>0</v>
          </cell>
          <cell r="P728">
            <v>0</v>
          </cell>
          <cell r="Q728">
            <v>0</v>
          </cell>
          <cell r="R728">
            <v>0</v>
          </cell>
          <cell r="S728">
            <v>0</v>
          </cell>
          <cell r="U728">
            <v>0</v>
          </cell>
          <cell r="V728">
            <v>0</v>
          </cell>
          <cell r="W728">
            <v>0</v>
          </cell>
          <cell r="X728">
            <v>0</v>
          </cell>
          <cell r="Y728">
            <v>0</v>
          </cell>
          <cell r="Z728">
            <v>0</v>
          </cell>
        </row>
        <row r="729">
          <cell r="A729">
            <v>0</v>
          </cell>
          <cell r="B729">
            <v>0</v>
          </cell>
          <cell r="C729">
            <v>1727</v>
          </cell>
          <cell r="E729">
            <v>0</v>
          </cell>
          <cell r="F729">
            <v>0</v>
          </cell>
          <cell r="G729">
            <v>0</v>
          </cell>
          <cell r="H729">
            <v>0</v>
          </cell>
          <cell r="I729">
            <v>0</v>
          </cell>
          <cell r="J729">
            <v>0</v>
          </cell>
          <cell r="L729">
            <v>0</v>
          </cell>
          <cell r="N729">
            <v>0</v>
          </cell>
          <cell r="O729">
            <v>0</v>
          </cell>
          <cell r="P729">
            <v>0</v>
          </cell>
          <cell r="Q729">
            <v>0</v>
          </cell>
          <cell r="R729">
            <v>0</v>
          </cell>
          <cell r="S729">
            <v>0</v>
          </cell>
          <cell r="U729">
            <v>0</v>
          </cell>
          <cell r="V729">
            <v>0</v>
          </cell>
          <cell r="W729">
            <v>0</v>
          </cell>
          <cell r="X729">
            <v>0</v>
          </cell>
          <cell r="Y729">
            <v>0</v>
          </cell>
          <cell r="Z729">
            <v>0</v>
          </cell>
        </row>
        <row r="730">
          <cell r="A730">
            <v>0</v>
          </cell>
          <cell r="B730">
            <v>0</v>
          </cell>
          <cell r="C730">
            <v>1728</v>
          </cell>
          <cell r="E730">
            <v>0</v>
          </cell>
          <cell r="F730">
            <v>0</v>
          </cell>
          <cell r="G730">
            <v>0</v>
          </cell>
          <cell r="H730">
            <v>0</v>
          </cell>
          <cell r="I730">
            <v>0</v>
          </cell>
          <cell r="J730">
            <v>0</v>
          </cell>
          <cell r="L730">
            <v>0</v>
          </cell>
          <cell r="N730">
            <v>0</v>
          </cell>
          <cell r="O730">
            <v>0</v>
          </cell>
          <cell r="P730">
            <v>0</v>
          </cell>
          <cell r="Q730">
            <v>0</v>
          </cell>
          <cell r="R730">
            <v>0</v>
          </cell>
          <cell r="S730">
            <v>0</v>
          </cell>
          <cell r="U730">
            <v>0</v>
          </cell>
          <cell r="V730">
            <v>0</v>
          </cell>
          <cell r="W730">
            <v>0</v>
          </cell>
          <cell r="X730">
            <v>0</v>
          </cell>
          <cell r="Y730">
            <v>0</v>
          </cell>
          <cell r="Z730">
            <v>0</v>
          </cell>
        </row>
        <row r="731">
          <cell r="A731">
            <v>0</v>
          </cell>
          <cell r="B731">
            <v>0</v>
          </cell>
          <cell r="C731">
            <v>1729</v>
          </cell>
          <cell r="E731">
            <v>0</v>
          </cell>
          <cell r="F731">
            <v>0</v>
          </cell>
          <cell r="G731">
            <v>0</v>
          </cell>
          <cell r="H731">
            <v>0</v>
          </cell>
          <cell r="I731">
            <v>0</v>
          </cell>
          <cell r="J731">
            <v>0</v>
          </cell>
          <cell r="L731">
            <v>0</v>
          </cell>
          <cell r="N731">
            <v>0</v>
          </cell>
          <cell r="O731">
            <v>0</v>
          </cell>
          <cell r="P731">
            <v>0</v>
          </cell>
          <cell r="Q731">
            <v>0</v>
          </cell>
          <cell r="R731">
            <v>0</v>
          </cell>
          <cell r="S731">
            <v>0</v>
          </cell>
          <cell r="U731">
            <v>0</v>
          </cell>
          <cell r="V731">
            <v>0</v>
          </cell>
          <cell r="W731">
            <v>0</v>
          </cell>
          <cell r="X731">
            <v>0</v>
          </cell>
          <cell r="Y731">
            <v>0</v>
          </cell>
          <cell r="Z731">
            <v>0</v>
          </cell>
        </row>
        <row r="732">
          <cell r="A732">
            <v>0</v>
          </cell>
          <cell r="B732">
            <v>0</v>
          </cell>
          <cell r="C732">
            <v>1730</v>
          </cell>
          <cell r="E732">
            <v>0</v>
          </cell>
          <cell r="F732">
            <v>0</v>
          </cell>
          <cell r="G732">
            <v>0</v>
          </cell>
          <cell r="H732">
            <v>0</v>
          </cell>
          <cell r="I732">
            <v>0</v>
          </cell>
          <cell r="J732">
            <v>0</v>
          </cell>
          <cell r="L732">
            <v>0</v>
          </cell>
          <cell r="N732">
            <v>0</v>
          </cell>
          <cell r="O732">
            <v>0</v>
          </cell>
          <cell r="P732">
            <v>0</v>
          </cell>
          <cell r="Q732">
            <v>0</v>
          </cell>
          <cell r="R732">
            <v>0</v>
          </cell>
          <cell r="S732">
            <v>0</v>
          </cell>
          <cell r="U732">
            <v>0</v>
          </cell>
          <cell r="V732">
            <v>0</v>
          </cell>
          <cell r="W732">
            <v>0</v>
          </cell>
          <cell r="X732">
            <v>0</v>
          </cell>
          <cell r="Y732">
            <v>0</v>
          </cell>
          <cell r="Z732">
            <v>0</v>
          </cell>
        </row>
        <row r="733">
          <cell r="A733">
            <v>0</v>
          </cell>
          <cell r="B733">
            <v>0</v>
          </cell>
          <cell r="C733">
            <v>1731</v>
          </cell>
          <cell r="E733">
            <v>0</v>
          </cell>
          <cell r="F733">
            <v>0</v>
          </cell>
          <cell r="G733">
            <v>0</v>
          </cell>
          <cell r="H733">
            <v>0</v>
          </cell>
          <cell r="I733">
            <v>0</v>
          </cell>
          <cell r="J733">
            <v>0</v>
          </cell>
          <cell r="L733">
            <v>0</v>
          </cell>
          <cell r="N733">
            <v>0</v>
          </cell>
          <cell r="O733">
            <v>0</v>
          </cell>
          <cell r="P733">
            <v>0</v>
          </cell>
          <cell r="Q733">
            <v>0</v>
          </cell>
          <cell r="R733">
            <v>0</v>
          </cell>
          <cell r="S733">
            <v>0</v>
          </cell>
          <cell r="U733">
            <v>0</v>
          </cell>
          <cell r="V733">
            <v>0</v>
          </cell>
          <cell r="W733">
            <v>0</v>
          </cell>
          <cell r="X733">
            <v>0</v>
          </cell>
          <cell r="Y733">
            <v>0</v>
          </cell>
          <cell r="Z733">
            <v>0</v>
          </cell>
        </row>
        <row r="734">
          <cell r="A734">
            <v>0</v>
          </cell>
          <cell r="B734">
            <v>0</v>
          </cell>
          <cell r="C734">
            <v>1732</v>
          </cell>
          <cell r="E734">
            <v>0</v>
          </cell>
          <cell r="F734">
            <v>0</v>
          </cell>
          <cell r="G734">
            <v>0</v>
          </cell>
          <cell r="H734">
            <v>0</v>
          </cell>
          <cell r="I734">
            <v>0</v>
          </cell>
          <cell r="J734">
            <v>0</v>
          </cell>
          <cell r="L734">
            <v>0</v>
          </cell>
          <cell r="N734">
            <v>0</v>
          </cell>
          <cell r="O734">
            <v>0</v>
          </cell>
          <cell r="P734">
            <v>0</v>
          </cell>
          <cell r="Q734">
            <v>0</v>
          </cell>
          <cell r="R734">
            <v>0</v>
          </cell>
          <cell r="S734">
            <v>0</v>
          </cell>
          <cell r="U734">
            <v>0</v>
          </cell>
          <cell r="V734">
            <v>0</v>
          </cell>
          <cell r="W734">
            <v>0</v>
          </cell>
          <cell r="X734">
            <v>0</v>
          </cell>
          <cell r="Y734">
            <v>0</v>
          </cell>
          <cell r="Z734">
            <v>0</v>
          </cell>
        </row>
        <row r="735">
          <cell r="A735">
            <v>0</v>
          </cell>
          <cell r="B735">
            <v>0</v>
          </cell>
          <cell r="C735">
            <v>1733</v>
          </cell>
          <cell r="E735">
            <v>0</v>
          </cell>
          <cell r="F735">
            <v>0</v>
          </cell>
          <cell r="G735">
            <v>0</v>
          </cell>
          <cell r="H735">
            <v>0</v>
          </cell>
          <cell r="I735">
            <v>0</v>
          </cell>
          <cell r="J735">
            <v>0</v>
          </cell>
          <cell r="L735">
            <v>0</v>
          </cell>
          <cell r="N735">
            <v>0</v>
          </cell>
          <cell r="O735">
            <v>0</v>
          </cell>
          <cell r="P735">
            <v>0</v>
          </cell>
          <cell r="Q735">
            <v>0</v>
          </cell>
          <cell r="R735">
            <v>0</v>
          </cell>
          <cell r="S735">
            <v>0</v>
          </cell>
          <cell r="U735">
            <v>0</v>
          </cell>
          <cell r="V735">
            <v>0</v>
          </cell>
          <cell r="W735">
            <v>0</v>
          </cell>
          <cell r="X735">
            <v>0</v>
          </cell>
          <cell r="Y735">
            <v>0</v>
          </cell>
          <cell r="Z735">
            <v>0</v>
          </cell>
        </row>
        <row r="736">
          <cell r="A736">
            <v>0</v>
          </cell>
          <cell r="B736">
            <v>0</v>
          </cell>
          <cell r="C736">
            <v>1734</v>
          </cell>
          <cell r="E736">
            <v>0</v>
          </cell>
          <cell r="F736">
            <v>0</v>
          </cell>
          <cell r="G736">
            <v>0</v>
          </cell>
          <cell r="H736">
            <v>0</v>
          </cell>
          <cell r="I736">
            <v>0</v>
          </cell>
          <cell r="J736">
            <v>0</v>
          </cell>
          <cell r="L736">
            <v>0</v>
          </cell>
          <cell r="N736">
            <v>0</v>
          </cell>
          <cell r="O736">
            <v>0</v>
          </cell>
          <cell r="P736">
            <v>0</v>
          </cell>
          <cell r="Q736">
            <v>0</v>
          </cell>
          <cell r="R736">
            <v>0</v>
          </cell>
          <cell r="S736">
            <v>0</v>
          </cell>
          <cell r="U736">
            <v>0</v>
          </cell>
          <cell r="V736">
            <v>0</v>
          </cell>
          <cell r="W736">
            <v>0</v>
          </cell>
          <cell r="X736">
            <v>0</v>
          </cell>
          <cell r="Y736">
            <v>0</v>
          </cell>
          <cell r="Z736">
            <v>0</v>
          </cell>
        </row>
        <row r="737">
          <cell r="A737">
            <v>0</v>
          </cell>
          <cell r="B737">
            <v>0</v>
          </cell>
          <cell r="C737">
            <v>1735</v>
          </cell>
          <cell r="E737">
            <v>0</v>
          </cell>
          <cell r="F737">
            <v>0</v>
          </cell>
          <cell r="G737">
            <v>0</v>
          </cell>
          <cell r="H737">
            <v>0</v>
          </cell>
          <cell r="I737">
            <v>0</v>
          </cell>
          <cell r="J737">
            <v>0</v>
          </cell>
          <cell r="L737">
            <v>0</v>
          </cell>
          <cell r="N737">
            <v>0</v>
          </cell>
          <cell r="O737">
            <v>0</v>
          </cell>
          <cell r="P737">
            <v>0</v>
          </cell>
          <cell r="Q737">
            <v>0</v>
          </cell>
          <cell r="R737">
            <v>0</v>
          </cell>
          <cell r="S737">
            <v>0</v>
          </cell>
          <cell r="U737">
            <v>0</v>
          </cell>
          <cell r="V737">
            <v>0</v>
          </cell>
          <cell r="W737">
            <v>0</v>
          </cell>
          <cell r="X737">
            <v>0</v>
          </cell>
          <cell r="Y737">
            <v>0</v>
          </cell>
          <cell r="Z737">
            <v>0</v>
          </cell>
        </row>
        <row r="738">
          <cell r="A738">
            <v>0</v>
          </cell>
          <cell r="B738">
            <v>0</v>
          </cell>
          <cell r="C738">
            <v>1736</v>
          </cell>
          <cell r="E738">
            <v>0</v>
          </cell>
          <cell r="F738">
            <v>0</v>
          </cell>
          <cell r="G738">
            <v>0</v>
          </cell>
          <cell r="H738">
            <v>0</v>
          </cell>
          <cell r="I738">
            <v>0</v>
          </cell>
          <cell r="J738">
            <v>0</v>
          </cell>
          <cell r="L738">
            <v>0</v>
          </cell>
          <cell r="N738">
            <v>0</v>
          </cell>
          <cell r="O738">
            <v>0</v>
          </cell>
          <cell r="P738">
            <v>0</v>
          </cell>
          <cell r="Q738">
            <v>0</v>
          </cell>
          <cell r="R738">
            <v>0</v>
          </cell>
          <cell r="S738">
            <v>0</v>
          </cell>
          <cell r="U738">
            <v>0</v>
          </cell>
          <cell r="V738">
            <v>0</v>
          </cell>
          <cell r="W738">
            <v>0</v>
          </cell>
          <cell r="X738">
            <v>0</v>
          </cell>
          <cell r="Y738">
            <v>0</v>
          </cell>
          <cell r="Z738">
            <v>0</v>
          </cell>
        </row>
        <row r="739">
          <cell r="A739">
            <v>0</v>
          </cell>
          <cell r="B739">
            <v>0</v>
          </cell>
          <cell r="C739">
            <v>1737</v>
          </cell>
          <cell r="E739">
            <v>0</v>
          </cell>
          <cell r="F739">
            <v>0</v>
          </cell>
          <cell r="G739">
            <v>0</v>
          </cell>
          <cell r="H739">
            <v>0</v>
          </cell>
          <cell r="I739">
            <v>0</v>
          </cell>
          <cell r="J739">
            <v>0</v>
          </cell>
          <cell r="L739">
            <v>0</v>
          </cell>
          <cell r="N739">
            <v>0</v>
          </cell>
          <cell r="O739">
            <v>0</v>
          </cell>
          <cell r="P739">
            <v>0</v>
          </cell>
          <cell r="Q739">
            <v>0</v>
          </cell>
          <cell r="R739">
            <v>0</v>
          </cell>
          <cell r="S739">
            <v>0</v>
          </cell>
          <cell r="U739">
            <v>0</v>
          </cell>
          <cell r="V739">
            <v>0</v>
          </cell>
          <cell r="W739">
            <v>0</v>
          </cell>
          <cell r="X739">
            <v>0</v>
          </cell>
          <cell r="Y739">
            <v>0</v>
          </cell>
          <cell r="Z739">
            <v>0</v>
          </cell>
        </row>
        <row r="740">
          <cell r="A740">
            <v>0</v>
          </cell>
          <cell r="B740">
            <v>0</v>
          </cell>
          <cell r="C740">
            <v>1738</v>
          </cell>
          <cell r="E740">
            <v>0</v>
          </cell>
          <cell r="F740">
            <v>0</v>
          </cell>
          <cell r="G740">
            <v>0</v>
          </cell>
          <cell r="H740">
            <v>0</v>
          </cell>
          <cell r="I740">
            <v>0</v>
          </cell>
          <cell r="J740">
            <v>0</v>
          </cell>
          <cell r="L740">
            <v>0</v>
          </cell>
          <cell r="N740">
            <v>0</v>
          </cell>
          <cell r="O740">
            <v>0</v>
          </cell>
          <cell r="P740">
            <v>0</v>
          </cell>
          <cell r="Q740">
            <v>0</v>
          </cell>
          <cell r="R740">
            <v>0</v>
          </cell>
          <cell r="S740">
            <v>0</v>
          </cell>
          <cell r="U740">
            <v>0</v>
          </cell>
          <cell r="V740">
            <v>0</v>
          </cell>
          <cell r="W740">
            <v>0</v>
          </cell>
          <cell r="X740">
            <v>0</v>
          </cell>
          <cell r="Y740">
            <v>0</v>
          </cell>
          <cell r="Z740">
            <v>0</v>
          </cell>
        </row>
        <row r="741">
          <cell r="A741">
            <v>0</v>
          </cell>
          <cell r="B741">
            <v>0</v>
          </cell>
          <cell r="C741">
            <v>1739</v>
          </cell>
          <cell r="E741">
            <v>0</v>
          </cell>
          <cell r="F741">
            <v>0</v>
          </cell>
          <cell r="G741">
            <v>0</v>
          </cell>
          <cell r="H741">
            <v>0</v>
          </cell>
          <cell r="I741">
            <v>0</v>
          </cell>
          <cell r="J741">
            <v>0</v>
          </cell>
          <cell r="L741">
            <v>0</v>
          </cell>
          <cell r="N741">
            <v>0</v>
          </cell>
          <cell r="O741">
            <v>0</v>
          </cell>
          <cell r="P741">
            <v>0</v>
          </cell>
          <cell r="Q741">
            <v>0</v>
          </cell>
          <cell r="R741">
            <v>0</v>
          </cell>
          <cell r="S741">
            <v>0</v>
          </cell>
          <cell r="U741">
            <v>0</v>
          </cell>
          <cell r="V741">
            <v>0</v>
          </cell>
          <cell r="W741">
            <v>0</v>
          </cell>
          <cell r="X741">
            <v>0</v>
          </cell>
          <cell r="Y741">
            <v>0</v>
          </cell>
          <cell r="Z741">
            <v>0</v>
          </cell>
        </row>
        <row r="742">
          <cell r="A742">
            <v>0</v>
          </cell>
          <cell r="B742">
            <v>0</v>
          </cell>
          <cell r="C742">
            <v>1740</v>
          </cell>
          <cell r="E742">
            <v>0</v>
          </cell>
          <cell r="F742">
            <v>0</v>
          </cell>
          <cell r="G742">
            <v>0</v>
          </cell>
          <cell r="H742">
            <v>0</v>
          </cell>
          <cell r="I742">
            <v>0</v>
          </cell>
          <cell r="J742">
            <v>0</v>
          </cell>
          <cell r="L742">
            <v>0</v>
          </cell>
          <cell r="N742">
            <v>0</v>
          </cell>
          <cell r="O742">
            <v>0</v>
          </cell>
          <cell r="P742">
            <v>0</v>
          </cell>
          <cell r="Q742">
            <v>0</v>
          </cell>
          <cell r="R742">
            <v>0</v>
          </cell>
          <cell r="S742">
            <v>0</v>
          </cell>
          <cell r="U742">
            <v>0</v>
          </cell>
          <cell r="V742">
            <v>0</v>
          </cell>
          <cell r="W742">
            <v>0</v>
          </cell>
          <cell r="X742">
            <v>0</v>
          </cell>
          <cell r="Y742">
            <v>0</v>
          </cell>
          <cell r="Z742">
            <v>0</v>
          </cell>
        </row>
        <row r="743">
          <cell r="A743">
            <v>0</v>
          </cell>
          <cell r="B743">
            <v>0</v>
          </cell>
          <cell r="C743">
            <v>1741</v>
          </cell>
          <cell r="E743">
            <v>0</v>
          </cell>
          <cell r="F743">
            <v>0</v>
          </cell>
          <cell r="G743">
            <v>0</v>
          </cell>
          <cell r="H743">
            <v>0</v>
          </cell>
          <cell r="I743">
            <v>0</v>
          </cell>
          <cell r="J743">
            <v>0</v>
          </cell>
          <cell r="L743">
            <v>0</v>
          </cell>
          <cell r="N743">
            <v>0</v>
          </cell>
          <cell r="O743">
            <v>0</v>
          </cell>
          <cell r="P743">
            <v>0</v>
          </cell>
          <cell r="Q743">
            <v>0</v>
          </cell>
          <cell r="R743">
            <v>0</v>
          </cell>
          <cell r="S743">
            <v>0</v>
          </cell>
          <cell r="U743">
            <v>0</v>
          </cell>
          <cell r="V743">
            <v>0</v>
          </cell>
          <cell r="W743">
            <v>0</v>
          </cell>
          <cell r="X743">
            <v>0</v>
          </cell>
          <cell r="Y743">
            <v>0</v>
          </cell>
          <cell r="Z743">
            <v>0</v>
          </cell>
        </row>
        <row r="744">
          <cell r="A744">
            <v>0</v>
          </cell>
          <cell r="B744">
            <v>0</v>
          </cell>
          <cell r="C744">
            <v>1742</v>
          </cell>
          <cell r="E744">
            <v>0</v>
          </cell>
          <cell r="F744">
            <v>0</v>
          </cell>
          <cell r="G744">
            <v>0</v>
          </cell>
          <cell r="H744">
            <v>0</v>
          </cell>
          <cell r="I744">
            <v>0</v>
          </cell>
          <cell r="J744">
            <v>0</v>
          </cell>
          <cell r="L744">
            <v>0</v>
          </cell>
          <cell r="N744">
            <v>0</v>
          </cell>
          <cell r="O744">
            <v>0</v>
          </cell>
          <cell r="P744">
            <v>0</v>
          </cell>
          <cell r="Q744">
            <v>0</v>
          </cell>
          <cell r="R744">
            <v>0</v>
          </cell>
          <cell r="S744">
            <v>0</v>
          </cell>
          <cell r="U744">
            <v>0</v>
          </cell>
          <cell r="V744">
            <v>0</v>
          </cell>
          <cell r="W744">
            <v>0</v>
          </cell>
          <cell r="X744">
            <v>0</v>
          </cell>
          <cell r="Y744">
            <v>0</v>
          </cell>
          <cell r="Z744">
            <v>0</v>
          </cell>
        </row>
        <row r="745">
          <cell r="A745">
            <v>0</v>
          </cell>
          <cell r="B745">
            <v>0</v>
          </cell>
          <cell r="C745">
            <v>1743</v>
          </cell>
          <cell r="E745">
            <v>0</v>
          </cell>
          <cell r="F745">
            <v>0</v>
          </cell>
          <cell r="G745">
            <v>0</v>
          </cell>
          <cell r="H745">
            <v>0</v>
          </cell>
          <cell r="I745">
            <v>0</v>
          </cell>
          <cell r="J745">
            <v>0</v>
          </cell>
          <cell r="L745">
            <v>0</v>
          </cell>
          <cell r="N745">
            <v>0</v>
          </cell>
          <cell r="O745">
            <v>0</v>
          </cell>
          <cell r="P745">
            <v>0</v>
          </cell>
          <cell r="Q745">
            <v>0</v>
          </cell>
          <cell r="R745">
            <v>0</v>
          </cell>
          <cell r="S745">
            <v>0</v>
          </cell>
          <cell r="U745">
            <v>0</v>
          </cell>
          <cell r="V745">
            <v>0</v>
          </cell>
          <cell r="W745">
            <v>0</v>
          </cell>
          <cell r="X745">
            <v>0</v>
          </cell>
          <cell r="Y745">
            <v>0</v>
          </cell>
          <cell r="Z745">
            <v>0</v>
          </cell>
        </row>
        <row r="746">
          <cell r="A746">
            <v>0</v>
          </cell>
          <cell r="B746">
            <v>0</v>
          </cell>
          <cell r="C746">
            <v>1744</v>
          </cell>
          <cell r="E746">
            <v>0</v>
          </cell>
          <cell r="F746">
            <v>0</v>
          </cell>
          <cell r="G746">
            <v>0</v>
          </cell>
          <cell r="H746">
            <v>0</v>
          </cell>
          <cell r="I746">
            <v>0</v>
          </cell>
          <cell r="J746">
            <v>0</v>
          </cell>
          <cell r="L746">
            <v>0</v>
          </cell>
          <cell r="N746">
            <v>0</v>
          </cell>
          <cell r="O746">
            <v>0</v>
          </cell>
          <cell r="P746">
            <v>0</v>
          </cell>
          <cell r="Q746">
            <v>0</v>
          </cell>
          <cell r="R746">
            <v>0</v>
          </cell>
          <cell r="S746">
            <v>0</v>
          </cell>
          <cell r="U746">
            <v>0</v>
          </cell>
          <cell r="V746">
            <v>0</v>
          </cell>
          <cell r="W746">
            <v>0</v>
          </cell>
          <cell r="X746">
            <v>0</v>
          </cell>
          <cell r="Y746">
            <v>0</v>
          </cell>
          <cell r="Z746">
            <v>0</v>
          </cell>
        </row>
        <row r="747">
          <cell r="A747">
            <v>0</v>
          </cell>
          <cell r="B747">
            <v>0</v>
          </cell>
          <cell r="C747">
            <v>1745</v>
          </cell>
          <cell r="E747">
            <v>0</v>
          </cell>
          <cell r="F747">
            <v>0</v>
          </cell>
          <cell r="G747">
            <v>0</v>
          </cell>
          <cell r="H747">
            <v>0</v>
          </cell>
          <cell r="I747">
            <v>0</v>
          </cell>
          <cell r="J747">
            <v>0</v>
          </cell>
          <cell r="L747">
            <v>0</v>
          </cell>
          <cell r="N747">
            <v>0</v>
          </cell>
          <cell r="O747">
            <v>0</v>
          </cell>
          <cell r="P747">
            <v>0</v>
          </cell>
          <cell r="Q747">
            <v>0</v>
          </cell>
          <cell r="R747">
            <v>0</v>
          </cell>
          <cell r="S747">
            <v>0</v>
          </cell>
          <cell r="U747">
            <v>0</v>
          </cell>
          <cell r="V747">
            <v>0</v>
          </cell>
          <cell r="W747">
            <v>0</v>
          </cell>
          <cell r="X747">
            <v>0</v>
          </cell>
          <cell r="Y747">
            <v>0</v>
          </cell>
          <cell r="Z747">
            <v>0</v>
          </cell>
        </row>
        <row r="748">
          <cell r="A748">
            <v>0</v>
          </cell>
          <cell r="B748">
            <v>0</v>
          </cell>
          <cell r="C748">
            <v>1746</v>
          </cell>
          <cell r="E748">
            <v>0</v>
          </cell>
          <cell r="F748">
            <v>0</v>
          </cell>
          <cell r="G748">
            <v>0</v>
          </cell>
          <cell r="H748">
            <v>0</v>
          </cell>
          <cell r="I748">
            <v>0</v>
          </cell>
          <cell r="J748">
            <v>0</v>
          </cell>
          <cell r="L748">
            <v>0</v>
          </cell>
          <cell r="N748">
            <v>0</v>
          </cell>
          <cell r="O748">
            <v>0</v>
          </cell>
          <cell r="P748">
            <v>0</v>
          </cell>
          <cell r="Q748">
            <v>0</v>
          </cell>
          <cell r="R748">
            <v>0</v>
          </cell>
          <cell r="S748">
            <v>0</v>
          </cell>
          <cell r="U748">
            <v>0</v>
          </cell>
          <cell r="V748">
            <v>0</v>
          </cell>
          <cell r="W748">
            <v>0</v>
          </cell>
          <cell r="X748">
            <v>0</v>
          </cell>
          <cell r="Y748">
            <v>0</v>
          </cell>
          <cell r="Z748">
            <v>0</v>
          </cell>
        </row>
        <row r="749">
          <cell r="A749">
            <v>0</v>
          </cell>
          <cell r="B749">
            <v>0</v>
          </cell>
          <cell r="C749">
            <v>1747</v>
          </cell>
          <cell r="E749">
            <v>0</v>
          </cell>
          <cell r="F749">
            <v>0</v>
          </cell>
          <cell r="G749">
            <v>0</v>
          </cell>
          <cell r="H749">
            <v>0</v>
          </cell>
          <cell r="I749">
            <v>0</v>
          </cell>
          <cell r="J749">
            <v>0</v>
          </cell>
          <cell r="L749">
            <v>0</v>
          </cell>
          <cell r="N749">
            <v>0</v>
          </cell>
          <cell r="O749">
            <v>0</v>
          </cell>
          <cell r="P749">
            <v>0</v>
          </cell>
          <cell r="Q749">
            <v>0</v>
          </cell>
          <cell r="R749">
            <v>0</v>
          </cell>
          <cell r="S749">
            <v>0</v>
          </cell>
          <cell r="U749">
            <v>0</v>
          </cell>
          <cell r="V749">
            <v>0</v>
          </cell>
          <cell r="W749">
            <v>0</v>
          </cell>
          <cell r="X749">
            <v>0</v>
          </cell>
          <cell r="Y749">
            <v>0</v>
          </cell>
          <cell r="Z749">
            <v>0</v>
          </cell>
        </row>
        <row r="750">
          <cell r="A750">
            <v>0</v>
          </cell>
          <cell r="B750">
            <v>0</v>
          </cell>
          <cell r="C750">
            <v>1748</v>
          </cell>
          <cell r="E750">
            <v>0</v>
          </cell>
          <cell r="F750">
            <v>0</v>
          </cell>
          <cell r="G750">
            <v>0</v>
          </cell>
          <cell r="H750">
            <v>0</v>
          </cell>
          <cell r="I750">
            <v>0</v>
          </cell>
          <cell r="J750">
            <v>0</v>
          </cell>
          <cell r="L750">
            <v>0</v>
          </cell>
          <cell r="N750">
            <v>0</v>
          </cell>
          <cell r="O750">
            <v>0</v>
          </cell>
          <cell r="P750">
            <v>0</v>
          </cell>
          <cell r="Q750">
            <v>0</v>
          </cell>
          <cell r="R750">
            <v>0</v>
          </cell>
          <cell r="S750">
            <v>0</v>
          </cell>
          <cell r="U750">
            <v>0</v>
          </cell>
          <cell r="V750">
            <v>0</v>
          </cell>
          <cell r="W750">
            <v>0</v>
          </cell>
          <cell r="X750">
            <v>0</v>
          </cell>
          <cell r="Y750">
            <v>0</v>
          </cell>
          <cell r="Z750">
            <v>0</v>
          </cell>
        </row>
        <row r="751">
          <cell r="A751">
            <v>0</v>
          </cell>
          <cell r="B751">
            <v>0</v>
          </cell>
          <cell r="C751">
            <v>1749</v>
          </cell>
          <cell r="E751">
            <v>0</v>
          </cell>
          <cell r="F751">
            <v>0</v>
          </cell>
          <cell r="G751">
            <v>0</v>
          </cell>
          <cell r="H751">
            <v>0</v>
          </cell>
          <cell r="I751">
            <v>0</v>
          </cell>
          <cell r="J751">
            <v>0</v>
          </cell>
          <cell r="L751">
            <v>0</v>
          </cell>
          <cell r="N751">
            <v>0</v>
          </cell>
          <cell r="O751">
            <v>0</v>
          </cell>
          <cell r="P751">
            <v>0</v>
          </cell>
          <cell r="Q751">
            <v>0</v>
          </cell>
          <cell r="R751">
            <v>0</v>
          </cell>
          <cell r="S751">
            <v>0</v>
          </cell>
          <cell r="U751">
            <v>0</v>
          </cell>
          <cell r="V751">
            <v>0</v>
          </cell>
          <cell r="W751">
            <v>0</v>
          </cell>
          <cell r="X751">
            <v>0</v>
          </cell>
          <cell r="Y751">
            <v>0</v>
          </cell>
          <cell r="Z751">
            <v>0</v>
          </cell>
        </row>
        <row r="752">
          <cell r="A752">
            <v>0</v>
          </cell>
          <cell r="B752">
            <v>0</v>
          </cell>
          <cell r="C752">
            <v>1750</v>
          </cell>
          <cell r="E752">
            <v>0</v>
          </cell>
          <cell r="F752">
            <v>0</v>
          </cell>
          <cell r="G752">
            <v>0</v>
          </cell>
          <cell r="H752">
            <v>0</v>
          </cell>
          <cell r="I752">
            <v>0</v>
          </cell>
          <cell r="J752">
            <v>0</v>
          </cell>
          <cell r="L752">
            <v>0</v>
          </cell>
          <cell r="N752">
            <v>0</v>
          </cell>
          <cell r="O752">
            <v>0</v>
          </cell>
          <cell r="P752">
            <v>0</v>
          </cell>
          <cell r="Q752">
            <v>0</v>
          </cell>
          <cell r="R752">
            <v>0</v>
          </cell>
          <cell r="S752">
            <v>0</v>
          </cell>
          <cell r="U752">
            <v>0</v>
          </cell>
          <cell r="V752">
            <v>0</v>
          </cell>
          <cell r="W752">
            <v>0</v>
          </cell>
          <cell r="X752">
            <v>0</v>
          </cell>
          <cell r="Y752">
            <v>0</v>
          </cell>
          <cell r="Z752">
            <v>0</v>
          </cell>
        </row>
        <row r="753">
          <cell r="A753">
            <v>0</v>
          </cell>
          <cell r="B753">
            <v>0</v>
          </cell>
          <cell r="C753">
            <v>1751</v>
          </cell>
          <cell r="E753">
            <v>0</v>
          </cell>
          <cell r="F753">
            <v>0</v>
          </cell>
          <cell r="G753">
            <v>0</v>
          </cell>
          <cell r="H753">
            <v>0</v>
          </cell>
          <cell r="I753">
            <v>0</v>
          </cell>
          <cell r="J753">
            <v>0</v>
          </cell>
          <cell r="L753">
            <v>0</v>
          </cell>
          <cell r="N753">
            <v>0</v>
          </cell>
          <cell r="O753">
            <v>0</v>
          </cell>
          <cell r="P753">
            <v>0</v>
          </cell>
          <cell r="Q753">
            <v>0</v>
          </cell>
          <cell r="R753">
            <v>0</v>
          </cell>
          <cell r="S753">
            <v>0</v>
          </cell>
          <cell r="U753">
            <v>0</v>
          </cell>
          <cell r="V753">
            <v>0</v>
          </cell>
          <cell r="W753">
            <v>0</v>
          </cell>
          <cell r="X753">
            <v>0</v>
          </cell>
          <cell r="Y753">
            <v>0</v>
          </cell>
          <cell r="Z753">
            <v>0</v>
          </cell>
        </row>
        <row r="754">
          <cell r="A754">
            <v>0</v>
          </cell>
          <cell r="B754">
            <v>0</v>
          </cell>
          <cell r="C754">
            <v>1752</v>
          </cell>
          <cell r="E754">
            <v>0</v>
          </cell>
          <cell r="F754">
            <v>0</v>
          </cell>
          <cell r="G754">
            <v>0</v>
          </cell>
          <cell r="H754">
            <v>0</v>
          </cell>
          <cell r="I754">
            <v>0</v>
          </cell>
          <cell r="J754">
            <v>0</v>
          </cell>
          <cell r="L754">
            <v>0</v>
          </cell>
          <cell r="N754">
            <v>0</v>
          </cell>
          <cell r="O754">
            <v>0</v>
          </cell>
          <cell r="P754">
            <v>0</v>
          </cell>
          <cell r="Q754">
            <v>0</v>
          </cell>
          <cell r="R754">
            <v>0</v>
          </cell>
          <cell r="S754">
            <v>0</v>
          </cell>
          <cell r="U754">
            <v>0</v>
          </cell>
          <cell r="V754">
            <v>0</v>
          </cell>
          <cell r="W754">
            <v>0</v>
          </cell>
          <cell r="X754">
            <v>0</v>
          </cell>
          <cell r="Y754">
            <v>0</v>
          </cell>
          <cell r="Z754">
            <v>0</v>
          </cell>
        </row>
        <row r="755">
          <cell r="A755">
            <v>0</v>
          </cell>
          <cell r="B755">
            <v>0</v>
          </cell>
          <cell r="C755">
            <v>1753</v>
          </cell>
          <cell r="E755">
            <v>0</v>
          </cell>
          <cell r="F755">
            <v>0</v>
          </cell>
          <cell r="G755">
            <v>0</v>
          </cell>
          <cell r="H755">
            <v>0</v>
          </cell>
          <cell r="I755">
            <v>0</v>
          </cell>
          <cell r="J755">
            <v>0</v>
          </cell>
          <cell r="L755">
            <v>0</v>
          </cell>
          <cell r="N755">
            <v>0</v>
          </cell>
          <cell r="O755">
            <v>0</v>
          </cell>
          <cell r="P755">
            <v>0</v>
          </cell>
          <cell r="Q755">
            <v>0</v>
          </cell>
          <cell r="R755">
            <v>0</v>
          </cell>
          <cell r="S755">
            <v>0</v>
          </cell>
          <cell r="U755">
            <v>0</v>
          </cell>
          <cell r="V755">
            <v>0</v>
          </cell>
          <cell r="W755">
            <v>0</v>
          </cell>
          <cell r="X755">
            <v>0</v>
          </cell>
          <cell r="Y755">
            <v>0</v>
          </cell>
          <cell r="Z755">
            <v>0</v>
          </cell>
        </row>
        <row r="756">
          <cell r="A756">
            <v>0</v>
          </cell>
          <cell r="B756">
            <v>0</v>
          </cell>
          <cell r="C756">
            <v>1754</v>
          </cell>
          <cell r="E756">
            <v>0</v>
          </cell>
          <cell r="F756">
            <v>0</v>
          </cell>
          <cell r="G756">
            <v>0</v>
          </cell>
          <cell r="H756">
            <v>0</v>
          </cell>
          <cell r="I756">
            <v>0</v>
          </cell>
          <cell r="J756">
            <v>0</v>
          </cell>
          <cell r="L756">
            <v>0</v>
          </cell>
          <cell r="N756">
            <v>0</v>
          </cell>
          <cell r="O756">
            <v>0</v>
          </cell>
          <cell r="P756">
            <v>0</v>
          </cell>
          <cell r="Q756">
            <v>0</v>
          </cell>
          <cell r="R756">
            <v>0</v>
          </cell>
          <cell r="S756">
            <v>0</v>
          </cell>
          <cell r="U756">
            <v>0</v>
          </cell>
          <cell r="V756">
            <v>0</v>
          </cell>
          <cell r="W756">
            <v>0</v>
          </cell>
          <cell r="X756">
            <v>0</v>
          </cell>
          <cell r="Y756">
            <v>0</v>
          </cell>
          <cell r="Z756">
            <v>0</v>
          </cell>
        </row>
        <row r="757">
          <cell r="A757">
            <v>0</v>
          </cell>
          <cell r="B757">
            <v>0</v>
          </cell>
          <cell r="C757">
            <v>1755</v>
          </cell>
          <cell r="E757">
            <v>0</v>
          </cell>
          <cell r="F757">
            <v>0</v>
          </cell>
          <cell r="G757">
            <v>0</v>
          </cell>
          <cell r="H757">
            <v>0</v>
          </cell>
          <cell r="I757">
            <v>0</v>
          </cell>
          <cell r="J757">
            <v>0</v>
          </cell>
          <cell r="L757">
            <v>0</v>
          </cell>
          <cell r="N757">
            <v>0</v>
          </cell>
          <cell r="O757">
            <v>0</v>
          </cell>
          <cell r="P757">
            <v>0</v>
          </cell>
          <cell r="Q757">
            <v>0</v>
          </cell>
          <cell r="R757">
            <v>0</v>
          </cell>
          <cell r="S757">
            <v>0</v>
          </cell>
          <cell r="U757">
            <v>0</v>
          </cell>
          <cell r="V757">
            <v>0</v>
          </cell>
          <cell r="W757">
            <v>0</v>
          </cell>
          <cell r="X757">
            <v>0</v>
          </cell>
          <cell r="Y757">
            <v>0</v>
          </cell>
          <cell r="Z757">
            <v>0</v>
          </cell>
        </row>
        <row r="758">
          <cell r="A758">
            <v>0</v>
          </cell>
          <cell r="B758">
            <v>0</v>
          </cell>
          <cell r="C758">
            <v>1756</v>
          </cell>
          <cell r="E758">
            <v>0</v>
          </cell>
          <cell r="F758">
            <v>0</v>
          </cell>
          <cell r="G758">
            <v>0</v>
          </cell>
          <cell r="H758">
            <v>0</v>
          </cell>
          <cell r="I758">
            <v>0</v>
          </cell>
          <cell r="J758">
            <v>0</v>
          </cell>
          <cell r="L758">
            <v>0</v>
          </cell>
          <cell r="N758">
            <v>0</v>
          </cell>
          <cell r="O758">
            <v>0</v>
          </cell>
          <cell r="P758">
            <v>0</v>
          </cell>
          <cell r="Q758">
            <v>0</v>
          </cell>
          <cell r="R758">
            <v>0</v>
          </cell>
          <cell r="S758">
            <v>0</v>
          </cell>
          <cell r="U758">
            <v>0</v>
          </cell>
          <cell r="V758">
            <v>0</v>
          </cell>
          <cell r="W758">
            <v>0</v>
          </cell>
          <cell r="X758">
            <v>0</v>
          </cell>
          <cell r="Y758">
            <v>0</v>
          </cell>
          <cell r="Z758">
            <v>0</v>
          </cell>
        </row>
        <row r="759">
          <cell r="A759">
            <v>0</v>
          </cell>
          <cell r="B759">
            <v>0</v>
          </cell>
          <cell r="C759">
            <v>1757</v>
          </cell>
          <cell r="E759">
            <v>0</v>
          </cell>
          <cell r="F759">
            <v>0</v>
          </cell>
          <cell r="G759">
            <v>0</v>
          </cell>
          <cell r="H759">
            <v>0</v>
          </cell>
          <cell r="I759">
            <v>0</v>
          </cell>
          <cell r="J759">
            <v>0</v>
          </cell>
          <cell r="L759">
            <v>0</v>
          </cell>
          <cell r="N759">
            <v>0</v>
          </cell>
          <cell r="O759">
            <v>0</v>
          </cell>
          <cell r="P759">
            <v>0</v>
          </cell>
          <cell r="Q759">
            <v>0</v>
          </cell>
          <cell r="R759">
            <v>0</v>
          </cell>
          <cell r="S759">
            <v>0</v>
          </cell>
          <cell r="U759">
            <v>0</v>
          </cell>
          <cell r="V759">
            <v>0</v>
          </cell>
          <cell r="W759">
            <v>0</v>
          </cell>
          <cell r="X759">
            <v>0</v>
          </cell>
          <cell r="Y759">
            <v>0</v>
          </cell>
          <cell r="Z759">
            <v>0</v>
          </cell>
        </row>
        <row r="760">
          <cell r="A760">
            <v>0</v>
          </cell>
          <cell r="B760">
            <v>0</v>
          </cell>
          <cell r="C760">
            <v>1758</v>
          </cell>
          <cell r="E760">
            <v>0</v>
          </cell>
          <cell r="F760">
            <v>0</v>
          </cell>
          <cell r="G760">
            <v>0</v>
          </cell>
          <cell r="H760">
            <v>0</v>
          </cell>
          <cell r="I760">
            <v>0</v>
          </cell>
          <cell r="J760">
            <v>0</v>
          </cell>
          <cell r="L760">
            <v>0</v>
          </cell>
          <cell r="N760">
            <v>0</v>
          </cell>
          <cell r="O760">
            <v>0</v>
          </cell>
          <cell r="P760">
            <v>0</v>
          </cell>
          <cell r="Q760">
            <v>0</v>
          </cell>
          <cell r="R760">
            <v>0</v>
          </cell>
          <cell r="S760">
            <v>0</v>
          </cell>
          <cell r="U760">
            <v>0</v>
          </cell>
          <cell r="V760">
            <v>0</v>
          </cell>
          <cell r="W760">
            <v>0</v>
          </cell>
          <cell r="X760">
            <v>0</v>
          </cell>
          <cell r="Y760">
            <v>0</v>
          </cell>
          <cell r="Z760">
            <v>0</v>
          </cell>
        </row>
        <row r="761">
          <cell r="A761">
            <v>0</v>
          </cell>
          <cell r="B761">
            <v>0</v>
          </cell>
          <cell r="C761">
            <v>1759</v>
          </cell>
          <cell r="E761">
            <v>0</v>
          </cell>
          <cell r="F761">
            <v>0</v>
          </cell>
          <cell r="G761">
            <v>0</v>
          </cell>
          <cell r="H761">
            <v>0</v>
          </cell>
          <cell r="I761">
            <v>0</v>
          </cell>
          <cell r="J761">
            <v>0</v>
          </cell>
          <cell r="L761">
            <v>0</v>
          </cell>
          <cell r="N761">
            <v>0</v>
          </cell>
          <cell r="O761">
            <v>0</v>
          </cell>
          <cell r="P761">
            <v>0</v>
          </cell>
          <cell r="Q761">
            <v>0</v>
          </cell>
          <cell r="R761">
            <v>0</v>
          </cell>
          <cell r="S761">
            <v>0</v>
          </cell>
          <cell r="U761">
            <v>0</v>
          </cell>
          <cell r="V761">
            <v>0</v>
          </cell>
          <cell r="W761">
            <v>0</v>
          </cell>
          <cell r="X761">
            <v>0</v>
          </cell>
          <cell r="Y761">
            <v>0</v>
          </cell>
          <cell r="Z761">
            <v>0</v>
          </cell>
        </row>
        <row r="762">
          <cell r="A762">
            <v>0</v>
          </cell>
          <cell r="B762">
            <v>0</v>
          </cell>
          <cell r="C762">
            <v>1760</v>
          </cell>
          <cell r="E762">
            <v>0</v>
          </cell>
          <cell r="F762">
            <v>0</v>
          </cell>
          <cell r="G762">
            <v>0</v>
          </cell>
          <cell r="H762">
            <v>0</v>
          </cell>
          <cell r="I762">
            <v>0</v>
          </cell>
          <cell r="J762">
            <v>0</v>
          </cell>
          <cell r="L762">
            <v>0</v>
          </cell>
          <cell r="N762">
            <v>0</v>
          </cell>
          <cell r="O762">
            <v>0</v>
          </cell>
          <cell r="P762">
            <v>0</v>
          </cell>
          <cell r="Q762">
            <v>0</v>
          </cell>
          <cell r="R762">
            <v>0</v>
          </cell>
          <cell r="S762">
            <v>0</v>
          </cell>
          <cell r="U762">
            <v>0</v>
          </cell>
          <cell r="V762">
            <v>0</v>
          </cell>
          <cell r="W762">
            <v>0</v>
          </cell>
          <cell r="X762">
            <v>0</v>
          </cell>
          <cell r="Y762">
            <v>0</v>
          </cell>
          <cell r="Z762">
            <v>0</v>
          </cell>
        </row>
        <row r="763">
          <cell r="A763">
            <v>0</v>
          </cell>
          <cell r="B763">
            <v>0</v>
          </cell>
          <cell r="C763">
            <v>1761</v>
          </cell>
          <cell r="E763">
            <v>0</v>
          </cell>
          <cell r="F763">
            <v>0</v>
          </cell>
          <cell r="G763">
            <v>0</v>
          </cell>
          <cell r="H763">
            <v>0</v>
          </cell>
          <cell r="I763">
            <v>0</v>
          </cell>
          <cell r="J763">
            <v>0</v>
          </cell>
          <cell r="L763">
            <v>0</v>
          </cell>
          <cell r="N763">
            <v>0</v>
          </cell>
          <cell r="O763">
            <v>0</v>
          </cell>
          <cell r="P763">
            <v>0</v>
          </cell>
          <cell r="Q763">
            <v>0</v>
          </cell>
          <cell r="R763">
            <v>0</v>
          </cell>
          <cell r="S763">
            <v>0</v>
          </cell>
          <cell r="U763">
            <v>0</v>
          </cell>
          <cell r="V763">
            <v>0</v>
          </cell>
          <cell r="W763">
            <v>0</v>
          </cell>
          <cell r="X763">
            <v>0</v>
          </cell>
          <cell r="Y763">
            <v>0</v>
          </cell>
          <cell r="Z763">
            <v>0</v>
          </cell>
        </row>
        <row r="764">
          <cell r="A764">
            <v>0</v>
          </cell>
          <cell r="B764">
            <v>0</v>
          </cell>
          <cell r="C764">
            <v>1762</v>
          </cell>
          <cell r="E764">
            <v>0</v>
          </cell>
          <cell r="F764">
            <v>0</v>
          </cell>
          <cell r="G764">
            <v>0</v>
          </cell>
          <cell r="H764">
            <v>0</v>
          </cell>
          <cell r="I764">
            <v>0</v>
          </cell>
          <cell r="J764">
            <v>0</v>
          </cell>
          <cell r="L764">
            <v>0</v>
          </cell>
          <cell r="N764">
            <v>0</v>
          </cell>
          <cell r="O764">
            <v>0</v>
          </cell>
          <cell r="P764">
            <v>0</v>
          </cell>
          <cell r="Q764">
            <v>0</v>
          </cell>
          <cell r="R764">
            <v>0</v>
          </cell>
          <cell r="S764">
            <v>0</v>
          </cell>
          <cell r="U764">
            <v>0</v>
          </cell>
          <cell r="V764">
            <v>0</v>
          </cell>
          <cell r="W764">
            <v>0</v>
          </cell>
          <cell r="X764">
            <v>0</v>
          </cell>
          <cell r="Y764">
            <v>0</v>
          </cell>
          <cell r="Z764">
            <v>0</v>
          </cell>
        </row>
        <row r="765">
          <cell r="A765">
            <v>0</v>
          </cell>
          <cell r="B765">
            <v>0</v>
          </cell>
          <cell r="C765">
            <v>1763</v>
          </cell>
          <cell r="E765">
            <v>0</v>
          </cell>
          <cell r="F765">
            <v>0</v>
          </cell>
          <cell r="G765">
            <v>0</v>
          </cell>
          <cell r="H765">
            <v>0</v>
          </cell>
          <cell r="I765">
            <v>0</v>
          </cell>
          <cell r="J765">
            <v>0</v>
          </cell>
          <cell r="L765">
            <v>0</v>
          </cell>
          <cell r="N765">
            <v>0</v>
          </cell>
          <cell r="O765">
            <v>0</v>
          </cell>
          <cell r="P765">
            <v>0</v>
          </cell>
          <cell r="Q765">
            <v>0</v>
          </cell>
          <cell r="R765">
            <v>0</v>
          </cell>
          <cell r="S765">
            <v>0</v>
          </cell>
          <cell r="U765">
            <v>0</v>
          </cell>
          <cell r="V765">
            <v>0</v>
          </cell>
          <cell r="W765">
            <v>0</v>
          </cell>
          <cell r="X765">
            <v>0</v>
          </cell>
          <cell r="Y765">
            <v>0</v>
          </cell>
          <cell r="Z765">
            <v>0</v>
          </cell>
        </row>
        <row r="766">
          <cell r="A766">
            <v>0</v>
          </cell>
          <cell r="B766">
            <v>0</v>
          </cell>
          <cell r="C766">
            <v>1764</v>
          </cell>
          <cell r="E766">
            <v>0</v>
          </cell>
          <cell r="F766">
            <v>0</v>
          </cell>
          <cell r="G766">
            <v>0</v>
          </cell>
          <cell r="H766">
            <v>0</v>
          </cell>
          <cell r="I766">
            <v>0</v>
          </cell>
          <cell r="J766">
            <v>0</v>
          </cell>
          <cell r="L766">
            <v>0</v>
          </cell>
          <cell r="N766">
            <v>0</v>
          </cell>
          <cell r="O766">
            <v>0</v>
          </cell>
          <cell r="P766">
            <v>0</v>
          </cell>
          <cell r="Q766">
            <v>0</v>
          </cell>
          <cell r="R766">
            <v>0</v>
          </cell>
          <cell r="S766">
            <v>0</v>
          </cell>
          <cell r="U766">
            <v>0</v>
          </cell>
          <cell r="V766">
            <v>0</v>
          </cell>
          <cell r="W766">
            <v>0</v>
          </cell>
          <cell r="X766">
            <v>0</v>
          </cell>
          <cell r="Y766">
            <v>0</v>
          </cell>
          <cell r="Z766">
            <v>0</v>
          </cell>
        </row>
        <row r="767">
          <cell r="A767">
            <v>0</v>
          </cell>
          <cell r="B767">
            <v>0</v>
          </cell>
          <cell r="C767">
            <v>1765</v>
          </cell>
          <cell r="E767">
            <v>0</v>
          </cell>
          <cell r="F767">
            <v>0</v>
          </cell>
          <cell r="G767">
            <v>0</v>
          </cell>
          <cell r="H767">
            <v>0</v>
          </cell>
          <cell r="I767">
            <v>0</v>
          </cell>
          <cell r="J767">
            <v>0</v>
          </cell>
          <cell r="L767">
            <v>0</v>
          </cell>
          <cell r="N767">
            <v>0</v>
          </cell>
          <cell r="O767">
            <v>0</v>
          </cell>
          <cell r="P767">
            <v>0</v>
          </cell>
          <cell r="Q767">
            <v>0</v>
          </cell>
          <cell r="R767">
            <v>0</v>
          </cell>
          <cell r="S767">
            <v>0</v>
          </cell>
          <cell r="U767">
            <v>0</v>
          </cell>
          <cell r="V767">
            <v>0</v>
          </cell>
          <cell r="W767">
            <v>0</v>
          </cell>
          <cell r="X767">
            <v>0</v>
          </cell>
          <cell r="Y767">
            <v>0</v>
          </cell>
          <cell r="Z767">
            <v>0</v>
          </cell>
        </row>
        <row r="768">
          <cell r="A768">
            <v>0</v>
          </cell>
          <cell r="B768">
            <v>0</v>
          </cell>
          <cell r="C768">
            <v>1766</v>
          </cell>
          <cell r="E768">
            <v>0</v>
          </cell>
          <cell r="F768">
            <v>0</v>
          </cell>
          <cell r="G768">
            <v>0</v>
          </cell>
          <cell r="H768">
            <v>0</v>
          </cell>
          <cell r="I768">
            <v>0</v>
          </cell>
          <cell r="J768">
            <v>0</v>
          </cell>
          <cell r="L768">
            <v>0</v>
          </cell>
          <cell r="N768">
            <v>0</v>
          </cell>
          <cell r="O768">
            <v>0</v>
          </cell>
          <cell r="P768">
            <v>0</v>
          </cell>
          <cell r="Q768">
            <v>0</v>
          </cell>
          <cell r="R768">
            <v>0</v>
          </cell>
          <cell r="S768">
            <v>0</v>
          </cell>
          <cell r="U768">
            <v>0</v>
          </cell>
          <cell r="V768">
            <v>0</v>
          </cell>
          <cell r="W768">
            <v>0</v>
          </cell>
          <cell r="X768">
            <v>0</v>
          </cell>
          <cell r="Y768">
            <v>0</v>
          </cell>
          <cell r="Z768">
            <v>0</v>
          </cell>
        </row>
        <row r="769">
          <cell r="A769">
            <v>0</v>
          </cell>
          <cell r="B769">
            <v>0</v>
          </cell>
          <cell r="C769">
            <v>1767</v>
          </cell>
          <cell r="E769">
            <v>0</v>
          </cell>
          <cell r="F769">
            <v>0</v>
          </cell>
          <cell r="G769">
            <v>0</v>
          </cell>
          <cell r="H769">
            <v>0</v>
          </cell>
          <cell r="I769">
            <v>0</v>
          </cell>
          <cell r="J769">
            <v>0</v>
          </cell>
          <cell r="L769">
            <v>0</v>
          </cell>
          <cell r="N769">
            <v>0</v>
          </cell>
          <cell r="O769">
            <v>0</v>
          </cell>
          <cell r="P769">
            <v>0</v>
          </cell>
          <cell r="Q769">
            <v>0</v>
          </cell>
          <cell r="R769">
            <v>0</v>
          </cell>
          <cell r="S769">
            <v>0</v>
          </cell>
          <cell r="U769">
            <v>0</v>
          </cell>
          <cell r="V769">
            <v>0</v>
          </cell>
          <cell r="W769">
            <v>0</v>
          </cell>
          <cell r="X769">
            <v>0</v>
          </cell>
          <cell r="Y769">
            <v>0</v>
          </cell>
          <cell r="Z769">
            <v>0</v>
          </cell>
        </row>
        <row r="770">
          <cell r="A770">
            <v>0</v>
          </cell>
          <cell r="B770">
            <v>0</v>
          </cell>
          <cell r="C770">
            <v>1768</v>
          </cell>
          <cell r="E770">
            <v>0</v>
          </cell>
          <cell r="F770">
            <v>0</v>
          </cell>
          <cell r="G770">
            <v>0</v>
          </cell>
          <cell r="H770">
            <v>0</v>
          </cell>
          <cell r="I770">
            <v>0</v>
          </cell>
          <cell r="J770">
            <v>0</v>
          </cell>
          <cell r="L770">
            <v>0</v>
          </cell>
          <cell r="N770">
            <v>0</v>
          </cell>
          <cell r="O770">
            <v>0</v>
          </cell>
          <cell r="P770">
            <v>0</v>
          </cell>
          <cell r="Q770">
            <v>0</v>
          </cell>
          <cell r="R770">
            <v>0</v>
          </cell>
          <cell r="S770">
            <v>0</v>
          </cell>
          <cell r="U770">
            <v>0</v>
          </cell>
          <cell r="V770">
            <v>0</v>
          </cell>
          <cell r="W770">
            <v>0</v>
          </cell>
          <cell r="X770">
            <v>0</v>
          </cell>
          <cell r="Y770">
            <v>0</v>
          </cell>
          <cell r="Z770">
            <v>0</v>
          </cell>
        </row>
        <row r="771">
          <cell r="A771">
            <v>0</v>
          </cell>
          <cell r="B771">
            <v>0</v>
          </cell>
          <cell r="C771">
            <v>1769</v>
          </cell>
          <cell r="E771">
            <v>0</v>
          </cell>
          <cell r="F771">
            <v>0</v>
          </cell>
          <cell r="G771">
            <v>0</v>
          </cell>
          <cell r="H771">
            <v>0</v>
          </cell>
          <cell r="I771">
            <v>0</v>
          </cell>
          <cell r="J771">
            <v>0</v>
          </cell>
          <cell r="L771">
            <v>0</v>
          </cell>
          <cell r="N771">
            <v>0</v>
          </cell>
          <cell r="O771">
            <v>0</v>
          </cell>
          <cell r="P771">
            <v>0</v>
          </cell>
          <cell r="Q771">
            <v>0</v>
          </cell>
          <cell r="R771">
            <v>0</v>
          </cell>
          <cell r="S771">
            <v>0</v>
          </cell>
          <cell r="U771">
            <v>0</v>
          </cell>
          <cell r="V771">
            <v>0</v>
          </cell>
          <cell r="W771">
            <v>0</v>
          </cell>
          <cell r="X771">
            <v>0</v>
          </cell>
          <cell r="Y771">
            <v>0</v>
          </cell>
          <cell r="Z771">
            <v>0</v>
          </cell>
        </row>
        <row r="772">
          <cell r="A772">
            <v>0</v>
          </cell>
          <cell r="B772">
            <v>0</v>
          </cell>
          <cell r="C772">
            <v>1770</v>
          </cell>
          <cell r="E772">
            <v>0</v>
          </cell>
          <cell r="F772">
            <v>0</v>
          </cell>
          <cell r="G772">
            <v>0</v>
          </cell>
          <cell r="H772">
            <v>0</v>
          </cell>
          <cell r="I772">
            <v>0</v>
          </cell>
          <cell r="J772">
            <v>0</v>
          </cell>
          <cell r="L772">
            <v>0</v>
          </cell>
          <cell r="N772">
            <v>0</v>
          </cell>
          <cell r="O772">
            <v>0</v>
          </cell>
          <cell r="P772">
            <v>0</v>
          </cell>
          <cell r="Q772">
            <v>0</v>
          </cell>
          <cell r="R772">
            <v>0</v>
          </cell>
          <cell r="S772">
            <v>0</v>
          </cell>
          <cell r="U772">
            <v>0</v>
          </cell>
          <cell r="V772">
            <v>0</v>
          </cell>
          <cell r="W772">
            <v>0</v>
          </cell>
          <cell r="X772">
            <v>0</v>
          </cell>
          <cell r="Y772">
            <v>0</v>
          </cell>
          <cell r="Z772">
            <v>0</v>
          </cell>
        </row>
        <row r="773">
          <cell r="A773">
            <v>0</v>
          </cell>
          <cell r="B773">
            <v>0</v>
          </cell>
          <cell r="C773">
            <v>1771</v>
          </cell>
          <cell r="E773">
            <v>0</v>
          </cell>
          <cell r="F773">
            <v>0</v>
          </cell>
          <cell r="G773">
            <v>0</v>
          </cell>
          <cell r="H773">
            <v>0</v>
          </cell>
          <cell r="I773">
            <v>0</v>
          </cell>
          <cell r="J773">
            <v>0</v>
          </cell>
          <cell r="L773">
            <v>0</v>
          </cell>
          <cell r="N773">
            <v>0</v>
          </cell>
          <cell r="O773">
            <v>0</v>
          </cell>
          <cell r="P773">
            <v>0</v>
          </cell>
          <cell r="Q773">
            <v>0</v>
          </cell>
          <cell r="R773">
            <v>0</v>
          </cell>
          <cell r="S773">
            <v>0</v>
          </cell>
          <cell r="U773">
            <v>0</v>
          </cell>
          <cell r="V773">
            <v>0</v>
          </cell>
          <cell r="W773">
            <v>0</v>
          </cell>
          <cell r="X773">
            <v>0</v>
          </cell>
          <cell r="Y773">
            <v>0</v>
          </cell>
          <cell r="Z773">
            <v>0</v>
          </cell>
        </row>
        <row r="774">
          <cell r="A774">
            <v>0</v>
          </cell>
          <cell r="B774">
            <v>0</v>
          </cell>
          <cell r="C774">
            <v>1772</v>
          </cell>
          <cell r="E774">
            <v>0</v>
          </cell>
          <cell r="F774">
            <v>0</v>
          </cell>
          <cell r="G774">
            <v>0</v>
          </cell>
          <cell r="H774">
            <v>0</v>
          </cell>
          <cell r="I774">
            <v>0</v>
          </cell>
          <cell r="J774">
            <v>0</v>
          </cell>
          <cell r="L774">
            <v>0</v>
          </cell>
          <cell r="N774">
            <v>0</v>
          </cell>
          <cell r="O774">
            <v>0</v>
          </cell>
          <cell r="P774">
            <v>0</v>
          </cell>
          <cell r="Q774">
            <v>0</v>
          </cell>
          <cell r="R774">
            <v>0</v>
          </cell>
          <cell r="S774">
            <v>0</v>
          </cell>
          <cell r="U774">
            <v>0</v>
          </cell>
          <cell r="V774">
            <v>0</v>
          </cell>
          <cell r="W774">
            <v>0</v>
          </cell>
          <cell r="X774">
            <v>0</v>
          </cell>
          <cell r="Y774">
            <v>0</v>
          </cell>
          <cell r="Z774">
            <v>0</v>
          </cell>
        </row>
        <row r="775">
          <cell r="A775">
            <v>0</v>
          </cell>
          <cell r="B775">
            <v>0</v>
          </cell>
          <cell r="C775">
            <v>1773</v>
          </cell>
          <cell r="E775">
            <v>0</v>
          </cell>
          <cell r="F775">
            <v>0</v>
          </cell>
          <cell r="G775">
            <v>0</v>
          </cell>
          <cell r="H775">
            <v>0</v>
          </cell>
          <cell r="I775">
            <v>0</v>
          </cell>
          <cell r="J775">
            <v>0</v>
          </cell>
          <cell r="L775">
            <v>0</v>
          </cell>
          <cell r="N775">
            <v>0</v>
          </cell>
          <cell r="O775">
            <v>0</v>
          </cell>
          <cell r="P775">
            <v>0</v>
          </cell>
          <cell r="Q775">
            <v>0</v>
          </cell>
          <cell r="R775">
            <v>0</v>
          </cell>
          <cell r="S775">
            <v>0</v>
          </cell>
          <cell r="U775">
            <v>0</v>
          </cell>
          <cell r="V775">
            <v>0</v>
          </cell>
          <cell r="W775">
            <v>0</v>
          </cell>
          <cell r="X775">
            <v>0</v>
          </cell>
          <cell r="Y775">
            <v>0</v>
          </cell>
          <cell r="Z775">
            <v>0</v>
          </cell>
        </row>
        <row r="776">
          <cell r="A776">
            <v>0</v>
          </cell>
          <cell r="B776">
            <v>0</v>
          </cell>
          <cell r="C776">
            <v>1774</v>
          </cell>
          <cell r="E776">
            <v>0</v>
          </cell>
          <cell r="F776">
            <v>0</v>
          </cell>
          <cell r="G776">
            <v>0</v>
          </cell>
          <cell r="H776">
            <v>0</v>
          </cell>
          <cell r="I776">
            <v>0</v>
          </cell>
          <cell r="J776">
            <v>0</v>
          </cell>
          <cell r="L776">
            <v>0</v>
          </cell>
          <cell r="N776">
            <v>0</v>
          </cell>
          <cell r="O776">
            <v>0</v>
          </cell>
          <cell r="P776">
            <v>0</v>
          </cell>
          <cell r="Q776">
            <v>0</v>
          </cell>
          <cell r="R776">
            <v>0</v>
          </cell>
          <cell r="S776">
            <v>0</v>
          </cell>
          <cell r="U776">
            <v>0</v>
          </cell>
          <cell r="V776">
            <v>0</v>
          </cell>
          <cell r="W776">
            <v>0</v>
          </cell>
          <cell r="X776">
            <v>0</v>
          </cell>
          <cell r="Y776">
            <v>0</v>
          </cell>
          <cell r="Z776">
            <v>0</v>
          </cell>
        </row>
        <row r="777">
          <cell r="A777">
            <v>0</v>
          </cell>
          <cell r="B777">
            <v>0</v>
          </cell>
          <cell r="C777">
            <v>1775</v>
          </cell>
          <cell r="E777">
            <v>0</v>
          </cell>
          <cell r="F777">
            <v>0</v>
          </cell>
          <cell r="G777">
            <v>0</v>
          </cell>
          <cell r="H777">
            <v>0</v>
          </cell>
          <cell r="I777">
            <v>0</v>
          </cell>
          <cell r="J777">
            <v>0</v>
          </cell>
          <cell r="L777">
            <v>0</v>
          </cell>
          <cell r="N777">
            <v>0</v>
          </cell>
          <cell r="O777">
            <v>0</v>
          </cell>
          <cell r="P777">
            <v>0</v>
          </cell>
          <cell r="Q777">
            <v>0</v>
          </cell>
          <cell r="R777">
            <v>0</v>
          </cell>
          <cell r="S777">
            <v>0</v>
          </cell>
          <cell r="U777">
            <v>0</v>
          </cell>
          <cell r="V777">
            <v>0</v>
          </cell>
          <cell r="W777">
            <v>0</v>
          </cell>
          <cell r="X777">
            <v>0</v>
          </cell>
          <cell r="Y777">
            <v>0</v>
          </cell>
          <cell r="Z777">
            <v>0</v>
          </cell>
        </row>
        <row r="778">
          <cell r="A778">
            <v>0</v>
          </cell>
          <cell r="B778">
            <v>0</v>
          </cell>
          <cell r="C778">
            <v>1776</v>
          </cell>
          <cell r="E778">
            <v>0</v>
          </cell>
          <cell r="F778">
            <v>0</v>
          </cell>
          <cell r="G778">
            <v>0</v>
          </cell>
          <cell r="H778">
            <v>0</v>
          </cell>
          <cell r="I778">
            <v>0</v>
          </cell>
          <cell r="J778">
            <v>0</v>
          </cell>
          <cell r="L778">
            <v>0</v>
          </cell>
          <cell r="N778">
            <v>0</v>
          </cell>
          <cell r="O778">
            <v>0</v>
          </cell>
          <cell r="P778">
            <v>0</v>
          </cell>
          <cell r="Q778">
            <v>0</v>
          </cell>
          <cell r="R778">
            <v>0</v>
          </cell>
          <cell r="S778">
            <v>0</v>
          </cell>
          <cell r="U778">
            <v>0</v>
          </cell>
          <cell r="V778">
            <v>0</v>
          </cell>
          <cell r="W778">
            <v>0</v>
          </cell>
          <cell r="X778">
            <v>0</v>
          </cell>
          <cell r="Y778">
            <v>0</v>
          </cell>
          <cell r="Z778">
            <v>0</v>
          </cell>
        </row>
        <row r="779">
          <cell r="A779">
            <v>0</v>
          </cell>
          <cell r="B779">
            <v>0</v>
          </cell>
          <cell r="C779">
            <v>1777</v>
          </cell>
          <cell r="E779">
            <v>0</v>
          </cell>
          <cell r="F779">
            <v>0</v>
          </cell>
          <cell r="G779">
            <v>0</v>
          </cell>
          <cell r="H779">
            <v>0</v>
          </cell>
          <cell r="I779">
            <v>0</v>
          </cell>
          <cell r="J779">
            <v>0</v>
          </cell>
          <cell r="L779">
            <v>0</v>
          </cell>
          <cell r="N779">
            <v>0</v>
          </cell>
          <cell r="O779">
            <v>0</v>
          </cell>
          <cell r="P779">
            <v>0</v>
          </cell>
          <cell r="Q779">
            <v>0</v>
          </cell>
          <cell r="R779">
            <v>0</v>
          </cell>
          <cell r="S779">
            <v>0</v>
          </cell>
          <cell r="U779">
            <v>0</v>
          </cell>
          <cell r="V779">
            <v>0</v>
          </cell>
          <cell r="W779">
            <v>0</v>
          </cell>
          <cell r="X779">
            <v>0</v>
          </cell>
          <cell r="Y779">
            <v>0</v>
          </cell>
          <cell r="Z779">
            <v>0</v>
          </cell>
        </row>
        <row r="780">
          <cell r="A780">
            <v>0</v>
          </cell>
          <cell r="B780">
            <v>0</v>
          </cell>
          <cell r="C780">
            <v>1778</v>
          </cell>
          <cell r="E780">
            <v>0</v>
          </cell>
          <cell r="F780">
            <v>0</v>
          </cell>
          <cell r="G780">
            <v>0</v>
          </cell>
          <cell r="H780">
            <v>0</v>
          </cell>
          <cell r="I780">
            <v>0</v>
          </cell>
          <cell r="J780">
            <v>0</v>
          </cell>
          <cell r="L780">
            <v>0</v>
          </cell>
          <cell r="N780">
            <v>0</v>
          </cell>
          <cell r="O780">
            <v>0</v>
          </cell>
          <cell r="P780">
            <v>0</v>
          </cell>
          <cell r="Q780">
            <v>0</v>
          </cell>
          <cell r="R780">
            <v>0</v>
          </cell>
          <cell r="S780">
            <v>0</v>
          </cell>
          <cell r="U780">
            <v>0</v>
          </cell>
          <cell r="V780">
            <v>0</v>
          </cell>
          <cell r="W780">
            <v>0</v>
          </cell>
          <cell r="X780">
            <v>0</v>
          </cell>
          <cell r="Y780">
            <v>0</v>
          </cell>
          <cell r="Z780">
            <v>0</v>
          </cell>
        </row>
        <row r="781">
          <cell r="A781">
            <v>0</v>
          </cell>
          <cell r="B781">
            <v>0</v>
          </cell>
          <cell r="C781">
            <v>1779</v>
          </cell>
          <cell r="E781">
            <v>0</v>
          </cell>
          <cell r="F781">
            <v>0</v>
          </cell>
          <cell r="G781">
            <v>0</v>
          </cell>
          <cell r="H781">
            <v>0</v>
          </cell>
          <cell r="I781">
            <v>0</v>
          </cell>
          <cell r="J781">
            <v>0</v>
          </cell>
          <cell r="L781">
            <v>0</v>
          </cell>
          <cell r="N781">
            <v>0</v>
          </cell>
          <cell r="O781">
            <v>0</v>
          </cell>
          <cell r="P781">
            <v>0</v>
          </cell>
          <cell r="Q781">
            <v>0</v>
          </cell>
          <cell r="R781">
            <v>0</v>
          </cell>
          <cell r="S781">
            <v>0</v>
          </cell>
          <cell r="U781">
            <v>0</v>
          </cell>
          <cell r="V781">
            <v>0</v>
          </cell>
          <cell r="W781">
            <v>0</v>
          </cell>
          <cell r="X781">
            <v>0</v>
          </cell>
          <cell r="Y781">
            <v>0</v>
          </cell>
          <cell r="Z781">
            <v>0</v>
          </cell>
        </row>
        <row r="782">
          <cell r="A782">
            <v>0</v>
          </cell>
          <cell r="B782">
            <v>0</v>
          </cell>
          <cell r="C782">
            <v>1780</v>
          </cell>
          <cell r="E782">
            <v>0</v>
          </cell>
          <cell r="F782">
            <v>0</v>
          </cell>
          <cell r="G782">
            <v>0</v>
          </cell>
          <cell r="H782">
            <v>0</v>
          </cell>
          <cell r="I782">
            <v>0</v>
          </cell>
          <cell r="J782">
            <v>0</v>
          </cell>
          <cell r="L782">
            <v>0</v>
          </cell>
          <cell r="N782">
            <v>0</v>
          </cell>
          <cell r="O782">
            <v>0</v>
          </cell>
          <cell r="P782">
            <v>0</v>
          </cell>
          <cell r="Q782">
            <v>0</v>
          </cell>
          <cell r="R782">
            <v>0</v>
          </cell>
          <cell r="S782">
            <v>0</v>
          </cell>
          <cell r="U782">
            <v>0</v>
          </cell>
          <cell r="V782">
            <v>0</v>
          </cell>
          <cell r="W782">
            <v>0</v>
          </cell>
          <cell r="X782">
            <v>0</v>
          </cell>
          <cell r="Y782">
            <v>0</v>
          </cell>
          <cell r="Z782">
            <v>0</v>
          </cell>
        </row>
        <row r="783">
          <cell r="A783">
            <v>0</v>
          </cell>
          <cell r="B783">
            <v>0</v>
          </cell>
          <cell r="C783">
            <v>1781</v>
          </cell>
          <cell r="E783">
            <v>0</v>
          </cell>
          <cell r="F783">
            <v>0</v>
          </cell>
          <cell r="G783">
            <v>0</v>
          </cell>
          <cell r="H783">
            <v>0</v>
          </cell>
          <cell r="I783">
            <v>0</v>
          </cell>
          <cell r="J783">
            <v>0</v>
          </cell>
          <cell r="L783">
            <v>0</v>
          </cell>
          <cell r="N783">
            <v>0</v>
          </cell>
          <cell r="O783">
            <v>0</v>
          </cell>
          <cell r="P783">
            <v>0</v>
          </cell>
          <cell r="Q783">
            <v>0</v>
          </cell>
          <cell r="R783">
            <v>0</v>
          </cell>
          <cell r="S783">
            <v>0</v>
          </cell>
          <cell r="U783">
            <v>0</v>
          </cell>
          <cell r="V783">
            <v>0</v>
          </cell>
          <cell r="W783">
            <v>0</v>
          </cell>
          <cell r="X783">
            <v>0</v>
          </cell>
          <cell r="Y783">
            <v>0</v>
          </cell>
          <cell r="Z783">
            <v>0</v>
          </cell>
        </row>
        <row r="784">
          <cell r="A784">
            <v>0</v>
          </cell>
          <cell r="B784">
            <v>0</v>
          </cell>
          <cell r="C784">
            <v>1782</v>
          </cell>
          <cell r="E784">
            <v>0</v>
          </cell>
          <cell r="F784">
            <v>0</v>
          </cell>
          <cell r="G784">
            <v>0</v>
          </cell>
          <cell r="H784">
            <v>0</v>
          </cell>
          <cell r="I784">
            <v>0</v>
          </cell>
          <cell r="J784">
            <v>0</v>
          </cell>
          <cell r="L784">
            <v>0</v>
          </cell>
          <cell r="N784">
            <v>0</v>
          </cell>
          <cell r="O784">
            <v>0</v>
          </cell>
          <cell r="P784">
            <v>0</v>
          </cell>
          <cell r="Q784">
            <v>0</v>
          </cell>
          <cell r="R784">
            <v>0</v>
          </cell>
          <cell r="S784">
            <v>0</v>
          </cell>
          <cell r="U784">
            <v>0</v>
          </cell>
          <cell r="V784">
            <v>0</v>
          </cell>
          <cell r="W784">
            <v>0</v>
          </cell>
          <cell r="X784">
            <v>0</v>
          </cell>
          <cell r="Y784">
            <v>0</v>
          </cell>
          <cell r="Z784">
            <v>0</v>
          </cell>
        </row>
        <row r="785">
          <cell r="A785">
            <v>0</v>
          </cell>
          <cell r="B785">
            <v>0</v>
          </cell>
          <cell r="C785">
            <v>1783</v>
          </cell>
          <cell r="E785">
            <v>0</v>
          </cell>
          <cell r="F785">
            <v>0</v>
          </cell>
          <cell r="G785">
            <v>0</v>
          </cell>
          <cell r="H785">
            <v>0</v>
          </cell>
          <cell r="I785">
            <v>0</v>
          </cell>
          <cell r="J785">
            <v>0</v>
          </cell>
          <cell r="L785">
            <v>0</v>
          </cell>
          <cell r="N785">
            <v>0</v>
          </cell>
          <cell r="O785">
            <v>0</v>
          </cell>
          <cell r="P785">
            <v>0</v>
          </cell>
          <cell r="Q785">
            <v>0</v>
          </cell>
          <cell r="R785">
            <v>0</v>
          </cell>
          <cell r="S785">
            <v>0</v>
          </cell>
          <cell r="U785">
            <v>0</v>
          </cell>
          <cell r="V785">
            <v>0</v>
          </cell>
          <cell r="W785">
            <v>0</v>
          </cell>
          <cell r="X785">
            <v>0</v>
          </cell>
          <cell r="Y785">
            <v>0</v>
          </cell>
          <cell r="Z785">
            <v>0</v>
          </cell>
        </row>
        <row r="786">
          <cell r="A786">
            <v>0</v>
          </cell>
          <cell r="B786">
            <v>0</v>
          </cell>
          <cell r="C786">
            <v>1784</v>
          </cell>
          <cell r="E786">
            <v>0</v>
          </cell>
          <cell r="F786">
            <v>0</v>
          </cell>
          <cell r="G786">
            <v>0</v>
          </cell>
          <cell r="H786">
            <v>0</v>
          </cell>
          <cell r="I786">
            <v>0</v>
          </cell>
          <cell r="J786">
            <v>0</v>
          </cell>
          <cell r="L786">
            <v>0</v>
          </cell>
          <cell r="N786">
            <v>0</v>
          </cell>
          <cell r="O786">
            <v>0</v>
          </cell>
          <cell r="P786">
            <v>0</v>
          </cell>
          <cell r="Q786">
            <v>0</v>
          </cell>
          <cell r="R786">
            <v>0</v>
          </cell>
          <cell r="S786">
            <v>0</v>
          </cell>
          <cell r="U786">
            <v>0</v>
          </cell>
          <cell r="V786">
            <v>0</v>
          </cell>
          <cell r="W786">
            <v>0</v>
          </cell>
          <cell r="X786">
            <v>0</v>
          </cell>
          <cell r="Y786">
            <v>0</v>
          </cell>
          <cell r="Z786">
            <v>0</v>
          </cell>
        </row>
        <row r="787">
          <cell r="A787">
            <v>0</v>
          </cell>
          <cell r="B787">
            <v>0</v>
          </cell>
          <cell r="C787">
            <v>1785</v>
          </cell>
          <cell r="E787">
            <v>0</v>
          </cell>
          <cell r="F787">
            <v>0</v>
          </cell>
          <cell r="G787">
            <v>0</v>
          </cell>
          <cell r="H787">
            <v>0</v>
          </cell>
          <cell r="I787">
            <v>0</v>
          </cell>
          <cell r="J787">
            <v>0</v>
          </cell>
          <cell r="L787">
            <v>0</v>
          </cell>
          <cell r="N787">
            <v>0</v>
          </cell>
          <cell r="O787">
            <v>0</v>
          </cell>
          <cell r="P787">
            <v>0</v>
          </cell>
          <cell r="Q787">
            <v>0</v>
          </cell>
          <cell r="R787">
            <v>0</v>
          </cell>
          <cell r="S787">
            <v>0</v>
          </cell>
          <cell r="U787">
            <v>0</v>
          </cell>
          <cell r="V787">
            <v>0</v>
          </cell>
          <cell r="W787">
            <v>0</v>
          </cell>
          <cell r="X787">
            <v>0</v>
          </cell>
          <cell r="Y787">
            <v>0</v>
          </cell>
          <cell r="Z787">
            <v>0</v>
          </cell>
        </row>
        <row r="788">
          <cell r="A788">
            <v>0</v>
          </cell>
          <cell r="B788">
            <v>0</v>
          </cell>
          <cell r="C788">
            <v>1786</v>
          </cell>
          <cell r="E788">
            <v>0</v>
          </cell>
          <cell r="F788">
            <v>0</v>
          </cell>
          <cell r="G788">
            <v>0</v>
          </cell>
          <cell r="H788">
            <v>0</v>
          </cell>
          <cell r="I788">
            <v>0</v>
          </cell>
          <cell r="J788">
            <v>0</v>
          </cell>
          <cell r="L788">
            <v>0</v>
          </cell>
          <cell r="N788">
            <v>0</v>
          </cell>
          <cell r="O788">
            <v>0</v>
          </cell>
          <cell r="P788">
            <v>0</v>
          </cell>
          <cell r="Q788">
            <v>0</v>
          </cell>
          <cell r="R788">
            <v>0</v>
          </cell>
          <cell r="S788">
            <v>0</v>
          </cell>
          <cell r="U788">
            <v>0</v>
          </cell>
          <cell r="V788">
            <v>0</v>
          </cell>
          <cell r="W788">
            <v>0</v>
          </cell>
          <cell r="X788">
            <v>0</v>
          </cell>
          <cell r="Y788">
            <v>0</v>
          </cell>
          <cell r="Z788">
            <v>0</v>
          </cell>
        </row>
        <row r="789">
          <cell r="A789">
            <v>0</v>
          </cell>
          <cell r="B789">
            <v>0</v>
          </cell>
          <cell r="C789">
            <v>1787</v>
          </cell>
          <cell r="E789">
            <v>0</v>
          </cell>
          <cell r="F789">
            <v>0</v>
          </cell>
          <cell r="G789">
            <v>0</v>
          </cell>
          <cell r="H789">
            <v>0</v>
          </cell>
          <cell r="I789">
            <v>0</v>
          </cell>
          <cell r="J789">
            <v>0</v>
          </cell>
          <cell r="L789">
            <v>0</v>
          </cell>
          <cell r="N789">
            <v>0</v>
          </cell>
          <cell r="O789">
            <v>0</v>
          </cell>
          <cell r="P789">
            <v>0</v>
          </cell>
          <cell r="Q789">
            <v>0</v>
          </cell>
          <cell r="R789">
            <v>0</v>
          </cell>
          <cell r="S789">
            <v>0</v>
          </cell>
          <cell r="U789">
            <v>0</v>
          </cell>
          <cell r="V789">
            <v>0</v>
          </cell>
          <cell r="W789">
            <v>0</v>
          </cell>
          <cell r="X789">
            <v>0</v>
          </cell>
          <cell r="Y789">
            <v>0</v>
          </cell>
          <cell r="Z789">
            <v>0</v>
          </cell>
        </row>
        <row r="790">
          <cell r="A790">
            <v>0</v>
          </cell>
          <cell r="B790">
            <v>0</v>
          </cell>
          <cell r="C790">
            <v>1788</v>
          </cell>
          <cell r="E790">
            <v>0</v>
          </cell>
          <cell r="F790">
            <v>0</v>
          </cell>
          <cell r="G790">
            <v>0</v>
          </cell>
          <cell r="H790">
            <v>0</v>
          </cell>
          <cell r="I790">
            <v>0</v>
          </cell>
          <cell r="J790">
            <v>0</v>
          </cell>
          <cell r="L790">
            <v>0</v>
          </cell>
          <cell r="N790">
            <v>0</v>
          </cell>
          <cell r="O790">
            <v>0</v>
          </cell>
          <cell r="P790">
            <v>0</v>
          </cell>
          <cell r="Q790">
            <v>0</v>
          </cell>
          <cell r="R790">
            <v>0</v>
          </cell>
          <cell r="S790">
            <v>0</v>
          </cell>
          <cell r="U790">
            <v>0</v>
          </cell>
          <cell r="V790">
            <v>0</v>
          </cell>
          <cell r="W790">
            <v>0</v>
          </cell>
          <cell r="X790">
            <v>0</v>
          </cell>
          <cell r="Y790">
            <v>0</v>
          </cell>
          <cell r="Z790">
            <v>0</v>
          </cell>
        </row>
        <row r="791">
          <cell r="A791">
            <v>0</v>
          </cell>
          <cell r="B791">
            <v>0</v>
          </cell>
          <cell r="C791">
            <v>1789</v>
          </cell>
          <cell r="E791">
            <v>0</v>
          </cell>
          <cell r="F791">
            <v>0</v>
          </cell>
          <cell r="G791">
            <v>0</v>
          </cell>
          <cell r="H791">
            <v>0</v>
          </cell>
          <cell r="I791">
            <v>0</v>
          </cell>
          <cell r="J791">
            <v>0</v>
          </cell>
          <cell r="L791">
            <v>0</v>
          </cell>
          <cell r="N791">
            <v>0</v>
          </cell>
          <cell r="O791">
            <v>0</v>
          </cell>
          <cell r="P791">
            <v>0</v>
          </cell>
          <cell r="Q791">
            <v>0</v>
          </cell>
          <cell r="R791">
            <v>0</v>
          </cell>
          <cell r="S791">
            <v>0</v>
          </cell>
          <cell r="U791">
            <v>0</v>
          </cell>
          <cell r="V791">
            <v>0</v>
          </cell>
          <cell r="W791">
            <v>0</v>
          </cell>
          <cell r="X791">
            <v>0</v>
          </cell>
          <cell r="Y791">
            <v>0</v>
          </cell>
          <cell r="Z791">
            <v>0</v>
          </cell>
        </row>
        <row r="792">
          <cell r="A792">
            <v>0</v>
          </cell>
          <cell r="B792">
            <v>0</v>
          </cell>
          <cell r="C792">
            <v>1790</v>
          </cell>
          <cell r="E792">
            <v>0</v>
          </cell>
          <cell r="F792">
            <v>0</v>
          </cell>
          <cell r="G792">
            <v>0</v>
          </cell>
          <cell r="H792">
            <v>0</v>
          </cell>
          <cell r="I792">
            <v>0</v>
          </cell>
          <cell r="J792">
            <v>0</v>
          </cell>
          <cell r="L792">
            <v>0</v>
          </cell>
          <cell r="N792">
            <v>0</v>
          </cell>
          <cell r="O792">
            <v>0</v>
          </cell>
          <cell r="P792">
            <v>0</v>
          </cell>
          <cell r="Q792">
            <v>0</v>
          </cell>
          <cell r="R792">
            <v>0</v>
          </cell>
          <cell r="S792">
            <v>0</v>
          </cell>
          <cell r="U792">
            <v>0</v>
          </cell>
          <cell r="V792">
            <v>0</v>
          </cell>
          <cell r="W792">
            <v>0</v>
          </cell>
          <cell r="X792">
            <v>0</v>
          </cell>
          <cell r="Y792">
            <v>0</v>
          </cell>
          <cell r="Z792">
            <v>0</v>
          </cell>
        </row>
        <row r="793">
          <cell r="A793">
            <v>0</v>
          </cell>
          <cell r="B793">
            <v>0</v>
          </cell>
          <cell r="C793">
            <v>1791</v>
          </cell>
          <cell r="E793">
            <v>0</v>
          </cell>
          <cell r="F793">
            <v>0</v>
          </cell>
          <cell r="G793">
            <v>0</v>
          </cell>
          <cell r="H793">
            <v>0</v>
          </cell>
          <cell r="I793">
            <v>0</v>
          </cell>
          <cell r="J793">
            <v>0</v>
          </cell>
          <cell r="L793">
            <v>0</v>
          </cell>
          <cell r="N793">
            <v>0</v>
          </cell>
          <cell r="O793">
            <v>0</v>
          </cell>
          <cell r="P793">
            <v>0</v>
          </cell>
          <cell r="Q793">
            <v>0</v>
          </cell>
          <cell r="R793">
            <v>0</v>
          </cell>
          <cell r="S793">
            <v>0</v>
          </cell>
          <cell r="U793">
            <v>0</v>
          </cell>
          <cell r="V793">
            <v>0</v>
          </cell>
          <cell r="W793">
            <v>0</v>
          </cell>
          <cell r="X793">
            <v>0</v>
          </cell>
          <cell r="Y793">
            <v>0</v>
          </cell>
          <cell r="Z793">
            <v>0</v>
          </cell>
        </row>
        <row r="794">
          <cell r="A794">
            <v>0</v>
          </cell>
          <cell r="B794">
            <v>0</v>
          </cell>
          <cell r="C794">
            <v>1792</v>
          </cell>
          <cell r="E794">
            <v>0</v>
          </cell>
          <cell r="F794">
            <v>0</v>
          </cell>
          <cell r="G794">
            <v>0</v>
          </cell>
          <cell r="H794">
            <v>0</v>
          </cell>
          <cell r="I794">
            <v>0</v>
          </cell>
          <cell r="J794">
            <v>0</v>
          </cell>
          <cell r="L794">
            <v>0</v>
          </cell>
          <cell r="N794">
            <v>0</v>
          </cell>
          <cell r="O794">
            <v>0</v>
          </cell>
          <cell r="P794">
            <v>0</v>
          </cell>
          <cell r="Q794">
            <v>0</v>
          </cell>
          <cell r="R794">
            <v>0</v>
          </cell>
          <cell r="S794">
            <v>0</v>
          </cell>
          <cell r="U794">
            <v>0</v>
          </cell>
          <cell r="V794">
            <v>0</v>
          </cell>
          <cell r="W794">
            <v>0</v>
          </cell>
          <cell r="X794">
            <v>0</v>
          </cell>
          <cell r="Y794">
            <v>0</v>
          </cell>
          <cell r="Z794">
            <v>0</v>
          </cell>
        </row>
        <row r="795">
          <cell r="A795">
            <v>0</v>
          </cell>
          <cell r="B795">
            <v>0</v>
          </cell>
          <cell r="C795">
            <v>1793</v>
          </cell>
          <cell r="E795">
            <v>0</v>
          </cell>
          <cell r="F795">
            <v>0</v>
          </cell>
          <cell r="G795">
            <v>0</v>
          </cell>
          <cell r="H795">
            <v>0</v>
          </cell>
          <cell r="I795">
            <v>0</v>
          </cell>
          <cell r="J795">
            <v>0</v>
          </cell>
          <cell r="L795">
            <v>0</v>
          </cell>
          <cell r="N795">
            <v>0</v>
          </cell>
          <cell r="O795">
            <v>0</v>
          </cell>
          <cell r="P795">
            <v>0</v>
          </cell>
          <cell r="Q795">
            <v>0</v>
          </cell>
          <cell r="R795">
            <v>0</v>
          </cell>
          <cell r="S795">
            <v>0</v>
          </cell>
          <cell r="U795">
            <v>0</v>
          </cell>
          <cell r="V795">
            <v>0</v>
          </cell>
          <cell r="W795">
            <v>0</v>
          </cell>
          <cell r="X795">
            <v>0</v>
          </cell>
          <cell r="Y795">
            <v>0</v>
          </cell>
          <cell r="Z795">
            <v>0</v>
          </cell>
        </row>
        <row r="796">
          <cell r="A796">
            <v>0</v>
          </cell>
          <cell r="B796">
            <v>0</v>
          </cell>
          <cell r="C796">
            <v>1794</v>
          </cell>
          <cell r="E796">
            <v>0</v>
          </cell>
          <cell r="F796">
            <v>0</v>
          </cell>
          <cell r="G796">
            <v>0</v>
          </cell>
          <cell r="H796">
            <v>0</v>
          </cell>
          <cell r="I796">
            <v>0</v>
          </cell>
          <cell r="J796">
            <v>0</v>
          </cell>
          <cell r="L796">
            <v>0</v>
          </cell>
          <cell r="N796">
            <v>0</v>
          </cell>
          <cell r="O796">
            <v>0</v>
          </cell>
          <cell r="P796">
            <v>0</v>
          </cell>
          <cell r="Q796">
            <v>0</v>
          </cell>
          <cell r="R796">
            <v>0</v>
          </cell>
          <cell r="S796">
            <v>0</v>
          </cell>
          <cell r="U796">
            <v>0</v>
          </cell>
          <cell r="V796">
            <v>0</v>
          </cell>
          <cell r="W796">
            <v>0</v>
          </cell>
          <cell r="X796">
            <v>0</v>
          </cell>
          <cell r="Y796">
            <v>0</v>
          </cell>
          <cell r="Z796">
            <v>0</v>
          </cell>
        </row>
        <row r="797">
          <cell r="A797">
            <v>0</v>
          </cell>
          <cell r="B797">
            <v>0</v>
          </cell>
          <cell r="C797">
            <v>1795</v>
          </cell>
          <cell r="E797">
            <v>0</v>
          </cell>
          <cell r="F797">
            <v>0</v>
          </cell>
          <cell r="G797">
            <v>0</v>
          </cell>
          <cell r="H797">
            <v>0</v>
          </cell>
          <cell r="I797">
            <v>0</v>
          </cell>
          <cell r="J797">
            <v>0</v>
          </cell>
          <cell r="L797">
            <v>0</v>
          </cell>
          <cell r="N797">
            <v>0</v>
          </cell>
          <cell r="O797">
            <v>0</v>
          </cell>
          <cell r="P797">
            <v>0</v>
          </cell>
          <cell r="Q797">
            <v>0</v>
          </cell>
          <cell r="R797">
            <v>0</v>
          </cell>
          <cell r="S797">
            <v>0</v>
          </cell>
          <cell r="U797">
            <v>0</v>
          </cell>
          <cell r="V797">
            <v>0</v>
          </cell>
          <cell r="W797">
            <v>0</v>
          </cell>
          <cell r="X797">
            <v>0</v>
          </cell>
          <cell r="Y797">
            <v>0</v>
          </cell>
          <cell r="Z797">
            <v>0</v>
          </cell>
        </row>
        <row r="798">
          <cell r="A798">
            <v>0</v>
          </cell>
          <cell r="B798">
            <v>0</v>
          </cell>
          <cell r="C798">
            <v>1796</v>
          </cell>
          <cell r="E798">
            <v>0</v>
          </cell>
          <cell r="F798">
            <v>0</v>
          </cell>
          <cell r="G798">
            <v>0</v>
          </cell>
          <cell r="H798">
            <v>0</v>
          </cell>
          <cell r="I798">
            <v>0</v>
          </cell>
          <cell r="J798">
            <v>0</v>
          </cell>
          <cell r="L798">
            <v>0</v>
          </cell>
          <cell r="N798">
            <v>0</v>
          </cell>
          <cell r="O798">
            <v>0</v>
          </cell>
          <cell r="P798">
            <v>0</v>
          </cell>
          <cell r="Q798">
            <v>0</v>
          </cell>
          <cell r="R798">
            <v>0</v>
          </cell>
          <cell r="S798">
            <v>0</v>
          </cell>
          <cell r="U798">
            <v>0</v>
          </cell>
          <cell r="V798">
            <v>0</v>
          </cell>
          <cell r="W798">
            <v>0</v>
          </cell>
          <cell r="X798">
            <v>0</v>
          </cell>
          <cell r="Y798">
            <v>0</v>
          </cell>
          <cell r="Z798">
            <v>0</v>
          </cell>
        </row>
        <row r="799">
          <cell r="A799">
            <v>0</v>
          </cell>
          <cell r="B799">
            <v>0</v>
          </cell>
          <cell r="C799">
            <v>1797</v>
          </cell>
          <cell r="E799">
            <v>0</v>
          </cell>
          <cell r="F799">
            <v>0</v>
          </cell>
          <cell r="G799">
            <v>0</v>
          </cell>
          <cell r="H799">
            <v>0</v>
          </cell>
          <cell r="I799">
            <v>0</v>
          </cell>
          <cell r="J799">
            <v>0</v>
          </cell>
          <cell r="L799">
            <v>0</v>
          </cell>
          <cell r="N799">
            <v>0</v>
          </cell>
          <cell r="O799">
            <v>0</v>
          </cell>
          <cell r="P799">
            <v>0</v>
          </cell>
          <cell r="Q799">
            <v>0</v>
          </cell>
          <cell r="R799">
            <v>0</v>
          </cell>
          <cell r="S799">
            <v>0</v>
          </cell>
          <cell r="U799">
            <v>0</v>
          </cell>
          <cell r="V799">
            <v>0</v>
          </cell>
          <cell r="W799">
            <v>0</v>
          </cell>
          <cell r="X799">
            <v>0</v>
          </cell>
          <cell r="Y799">
            <v>0</v>
          </cell>
          <cell r="Z799">
            <v>0</v>
          </cell>
        </row>
        <row r="800">
          <cell r="A800">
            <v>0</v>
          </cell>
          <cell r="B800">
            <v>0</v>
          </cell>
          <cell r="C800">
            <v>1798</v>
          </cell>
          <cell r="E800">
            <v>0</v>
          </cell>
          <cell r="F800">
            <v>0</v>
          </cell>
          <cell r="G800">
            <v>0</v>
          </cell>
          <cell r="H800">
            <v>0</v>
          </cell>
          <cell r="I800">
            <v>0</v>
          </cell>
          <cell r="J800">
            <v>0</v>
          </cell>
          <cell r="L800">
            <v>0</v>
          </cell>
          <cell r="N800">
            <v>0</v>
          </cell>
          <cell r="O800">
            <v>0</v>
          </cell>
          <cell r="P800">
            <v>0</v>
          </cell>
          <cell r="Q800">
            <v>0</v>
          </cell>
          <cell r="R800">
            <v>0</v>
          </cell>
          <cell r="S800">
            <v>0</v>
          </cell>
          <cell r="U800">
            <v>0</v>
          </cell>
          <cell r="V800">
            <v>0</v>
          </cell>
          <cell r="W800">
            <v>0</v>
          </cell>
          <cell r="X800">
            <v>0</v>
          </cell>
          <cell r="Y800">
            <v>0</v>
          </cell>
          <cell r="Z800">
            <v>0</v>
          </cell>
        </row>
        <row r="801">
          <cell r="A801">
            <v>0</v>
          </cell>
          <cell r="B801">
            <v>0</v>
          </cell>
          <cell r="C801">
            <v>1799</v>
          </cell>
          <cell r="E801">
            <v>0</v>
          </cell>
          <cell r="F801">
            <v>0</v>
          </cell>
          <cell r="G801">
            <v>0</v>
          </cell>
          <cell r="H801">
            <v>0</v>
          </cell>
          <cell r="I801">
            <v>0</v>
          </cell>
          <cell r="J801">
            <v>0</v>
          </cell>
          <cell r="L801">
            <v>0</v>
          </cell>
          <cell r="N801">
            <v>0</v>
          </cell>
          <cell r="O801">
            <v>0</v>
          </cell>
          <cell r="P801">
            <v>0</v>
          </cell>
          <cell r="Q801">
            <v>0</v>
          </cell>
          <cell r="R801">
            <v>0</v>
          </cell>
          <cell r="S801">
            <v>0</v>
          </cell>
          <cell r="U801">
            <v>0</v>
          </cell>
          <cell r="V801">
            <v>0</v>
          </cell>
          <cell r="W801">
            <v>0</v>
          </cell>
          <cell r="X801">
            <v>0</v>
          </cell>
          <cell r="Y801">
            <v>0</v>
          </cell>
          <cell r="Z801">
            <v>0</v>
          </cell>
        </row>
        <row r="802">
          <cell r="A802">
            <v>0</v>
          </cell>
          <cell r="B802">
            <v>0</v>
          </cell>
          <cell r="C802">
            <v>1800</v>
          </cell>
          <cell r="E802">
            <v>0</v>
          </cell>
          <cell r="F802">
            <v>0</v>
          </cell>
          <cell r="G802">
            <v>0</v>
          </cell>
          <cell r="H802">
            <v>0</v>
          </cell>
          <cell r="I802">
            <v>0</v>
          </cell>
          <cell r="J802">
            <v>0</v>
          </cell>
          <cell r="L802">
            <v>0</v>
          </cell>
          <cell r="N802">
            <v>0</v>
          </cell>
          <cell r="O802">
            <v>0</v>
          </cell>
          <cell r="P802">
            <v>0</v>
          </cell>
          <cell r="Q802">
            <v>0</v>
          </cell>
          <cell r="R802">
            <v>0</v>
          </cell>
          <cell r="S802">
            <v>0</v>
          </cell>
          <cell r="U802">
            <v>0</v>
          </cell>
          <cell r="V802">
            <v>0</v>
          </cell>
          <cell r="W802">
            <v>0</v>
          </cell>
          <cell r="X802">
            <v>0</v>
          </cell>
          <cell r="Y802">
            <v>0</v>
          </cell>
          <cell r="Z802">
            <v>0</v>
          </cell>
        </row>
        <row r="803">
          <cell r="A803">
            <v>0</v>
          </cell>
          <cell r="B803">
            <v>0</v>
          </cell>
          <cell r="C803">
            <v>1801</v>
          </cell>
          <cell r="E803">
            <v>0</v>
          </cell>
          <cell r="F803">
            <v>0</v>
          </cell>
          <cell r="G803">
            <v>0</v>
          </cell>
          <cell r="H803">
            <v>0</v>
          </cell>
          <cell r="I803">
            <v>0</v>
          </cell>
          <cell r="J803">
            <v>0</v>
          </cell>
          <cell r="L803">
            <v>0</v>
          </cell>
          <cell r="N803">
            <v>0</v>
          </cell>
          <cell r="O803">
            <v>0</v>
          </cell>
          <cell r="P803">
            <v>0</v>
          </cell>
          <cell r="Q803">
            <v>0</v>
          </cell>
          <cell r="R803">
            <v>0</v>
          </cell>
          <cell r="S803">
            <v>0</v>
          </cell>
          <cell r="U803">
            <v>0</v>
          </cell>
          <cell r="V803">
            <v>0</v>
          </cell>
          <cell r="W803">
            <v>0</v>
          </cell>
          <cell r="X803">
            <v>0</v>
          </cell>
          <cell r="Y803">
            <v>0</v>
          </cell>
          <cell r="Z803">
            <v>0</v>
          </cell>
        </row>
        <row r="804">
          <cell r="A804">
            <v>0</v>
          </cell>
          <cell r="B804">
            <v>0</v>
          </cell>
          <cell r="C804">
            <v>1802</v>
          </cell>
          <cell r="E804">
            <v>0</v>
          </cell>
          <cell r="F804">
            <v>0</v>
          </cell>
          <cell r="G804">
            <v>0</v>
          </cell>
          <cell r="H804">
            <v>0</v>
          </cell>
          <cell r="I804">
            <v>0</v>
          </cell>
          <cell r="J804">
            <v>0</v>
          </cell>
          <cell r="L804">
            <v>0</v>
          </cell>
          <cell r="N804">
            <v>0</v>
          </cell>
          <cell r="O804">
            <v>0</v>
          </cell>
          <cell r="P804">
            <v>0</v>
          </cell>
          <cell r="Q804">
            <v>0</v>
          </cell>
          <cell r="R804">
            <v>0</v>
          </cell>
          <cell r="S804">
            <v>0</v>
          </cell>
          <cell r="U804">
            <v>0</v>
          </cell>
          <cell r="V804">
            <v>0</v>
          </cell>
          <cell r="W804">
            <v>0</v>
          </cell>
          <cell r="X804">
            <v>0</v>
          </cell>
          <cell r="Y804">
            <v>0</v>
          </cell>
          <cell r="Z804">
            <v>0</v>
          </cell>
        </row>
        <row r="805">
          <cell r="A805">
            <v>0</v>
          </cell>
          <cell r="B805">
            <v>0</v>
          </cell>
          <cell r="C805">
            <v>1803</v>
          </cell>
          <cell r="E805">
            <v>0</v>
          </cell>
          <cell r="F805">
            <v>0</v>
          </cell>
          <cell r="G805">
            <v>0</v>
          </cell>
          <cell r="H805">
            <v>0</v>
          </cell>
          <cell r="I805">
            <v>0</v>
          </cell>
          <cell r="J805">
            <v>0</v>
          </cell>
          <cell r="L805">
            <v>0</v>
          </cell>
          <cell r="N805">
            <v>0</v>
          </cell>
          <cell r="O805">
            <v>0</v>
          </cell>
          <cell r="P805">
            <v>0</v>
          </cell>
          <cell r="Q805">
            <v>0</v>
          </cell>
          <cell r="R805">
            <v>0</v>
          </cell>
          <cell r="S805">
            <v>0</v>
          </cell>
          <cell r="U805">
            <v>0</v>
          </cell>
          <cell r="V805">
            <v>0</v>
          </cell>
          <cell r="W805">
            <v>0</v>
          </cell>
          <cell r="X805">
            <v>0</v>
          </cell>
          <cell r="Y805">
            <v>0</v>
          </cell>
          <cell r="Z805">
            <v>0</v>
          </cell>
        </row>
        <row r="806">
          <cell r="A806">
            <v>0</v>
          </cell>
          <cell r="B806">
            <v>0</v>
          </cell>
          <cell r="C806">
            <v>1804</v>
          </cell>
          <cell r="E806">
            <v>0</v>
          </cell>
          <cell r="F806">
            <v>0</v>
          </cell>
          <cell r="G806">
            <v>0</v>
          </cell>
          <cell r="H806">
            <v>0</v>
          </cell>
          <cell r="I806">
            <v>0</v>
          </cell>
          <cell r="J806">
            <v>0</v>
          </cell>
          <cell r="L806">
            <v>0</v>
          </cell>
          <cell r="N806">
            <v>0</v>
          </cell>
          <cell r="O806">
            <v>0</v>
          </cell>
          <cell r="P806">
            <v>0</v>
          </cell>
          <cell r="Q806">
            <v>0</v>
          </cell>
          <cell r="R806">
            <v>0</v>
          </cell>
          <cell r="S806">
            <v>0</v>
          </cell>
          <cell r="U806">
            <v>0</v>
          </cell>
          <cell r="V806">
            <v>0</v>
          </cell>
          <cell r="W806">
            <v>0</v>
          </cell>
          <cell r="X806">
            <v>0</v>
          </cell>
          <cell r="Y806">
            <v>0</v>
          </cell>
          <cell r="Z806">
            <v>0</v>
          </cell>
        </row>
        <row r="807">
          <cell r="A807">
            <v>0</v>
          </cell>
          <cell r="B807">
            <v>0</v>
          </cell>
          <cell r="C807">
            <v>1805</v>
          </cell>
          <cell r="E807">
            <v>0</v>
          </cell>
          <cell r="F807">
            <v>0</v>
          </cell>
          <cell r="G807">
            <v>0</v>
          </cell>
          <cell r="H807">
            <v>0</v>
          </cell>
          <cell r="I807">
            <v>0</v>
          </cell>
          <cell r="J807">
            <v>0</v>
          </cell>
          <cell r="L807">
            <v>0</v>
          </cell>
          <cell r="N807">
            <v>0</v>
          </cell>
          <cell r="O807">
            <v>0</v>
          </cell>
          <cell r="P807">
            <v>0</v>
          </cell>
          <cell r="Q807">
            <v>0</v>
          </cell>
          <cell r="R807">
            <v>0</v>
          </cell>
          <cell r="S807">
            <v>0</v>
          </cell>
          <cell r="U807">
            <v>0</v>
          </cell>
          <cell r="V807">
            <v>0</v>
          </cell>
          <cell r="W807">
            <v>0</v>
          </cell>
          <cell r="X807">
            <v>0</v>
          </cell>
          <cell r="Y807">
            <v>0</v>
          </cell>
          <cell r="Z807">
            <v>0</v>
          </cell>
        </row>
        <row r="808">
          <cell r="A808">
            <v>0</v>
          </cell>
          <cell r="B808">
            <v>0</v>
          </cell>
          <cell r="C808">
            <v>1806</v>
          </cell>
          <cell r="E808">
            <v>0</v>
          </cell>
          <cell r="F808">
            <v>0</v>
          </cell>
          <cell r="G808">
            <v>0</v>
          </cell>
          <cell r="H808">
            <v>0</v>
          </cell>
          <cell r="I808">
            <v>0</v>
          </cell>
          <cell r="J808">
            <v>0</v>
          </cell>
          <cell r="L808">
            <v>0</v>
          </cell>
          <cell r="N808">
            <v>0</v>
          </cell>
          <cell r="O808">
            <v>0</v>
          </cell>
          <cell r="P808">
            <v>0</v>
          </cell>
          <cell r="Q808">
            <v>0</v>
          </cell>
          <cell r="R808">
            <v>0</v>
          </cell>
          <cell r="S808">
            <v>0</v>
          </cell>
          <cell r="U808">
            <v>0</v>
          </cell>
          <cell r="V808">
            <v>0</v>
          </cell>
          <cell r="W808">
            <v>0</v>
          </cell>
          <cell r="X808">
            <v>0</v>
          </cell>
          <cell r="Y808">
            <v>0</v>
          </cell>
          <cell r="Z808">
            <v>0</v>
          </cell>
        </row>
        <row r="809">
          <cell r="A809">
            <v>0</v>
          </cell>
          <cell r="B809">
            <v>0</v>
          </cell>
          <cell r="C809">
            <v>1807</v>
          </cell>
          <cell r="E809">
            <v>0</v>
          </cell>
          <cell r="F809">
            <v>0</v>
          </cell>
          <cell r="G809">
            <v>0</v>
          </cell>
          <cell r="H809">
            <v>0</v>
          </cell>
          <cell r="I809">
            <v>0</v>
          </cell>
          <cell r="J809">
            <v>0</v>
          </cell>
          <cell r="L809">
            <v>0</v>
          </cell>
          <cell r="N809">
            <v>0</v>
          </cell>
          <cell r="O809">
            <v>0</v>
          </cell>
          <cell r="P809">
            <v>0</v>
          </cell>
          <cell r="Q809">
            <v>0</v>
          </cell>
          <cell r="R809">
            <v>0</v>
          </cell>
          <cell r="S809">
            <v>0</v>
          </cell>
          <cell r="U809">
            <v>0</v>
          </cell>
          <cell r="V809">
            <v>0</v>
          </cell>
          <cell r="W809">
            <v>0</v>
          </cell>
          <cell r="X809">
            <v>0</v>
          </cell>
          <cell r="Y809">
            <v>0</v>
          </cell>
          <cell r="Z809">
            <v>0</v>
          </cell>
        </row>
        <row r="810">
          <cell r="A810">
            <v>0</v>
          </cell>
          <cell r="B810">
            <v>0</v>
          </cell>
          <cell r="C810">
            <v>1808</v>
          </cell>
          <cell r="E810">
            <v>0</v>
          </cell>
          <cell r="F810">
            <v>0</v>
          </cell>
          <cell r="G810">
            <v>0</v>
          </cell>
          <cell r="H810">
            <v>0</v>
          </cell>
          <cell r="I810">
            <v>0</v>
          </cell>
          <cell r="J810">
            <v>0</v>
          </cell>
          <cell r="L810">
            <v>0</v>
          </cell>
          <cell r="N810">
            <v>0</v>
          </cell>
          <cell r="O810">
            <v>0</v>
          </cell>
          <cell r="P810">
            <v>0</v>
          </cell>
          <cell r="Q810">
            <v>0</v>
          </cell>
          <cell r="R810">
            <v>0</v>
          </cell>
          <cell r="S810">
            <v>0</v>
          </cell>
          <cell r="U810">
            <v>0</v>
          </cell>
          <cell r="V810">
            <v>0</v>
          </cell>
          <cell r="W810">
            <v>0</v>
          </cell>
          <cell r="X810">
            <v>0</v>
          </cell>
          <cell r="Y810">
            <v>0</v>
          </cell>
          <cell r="Z810">
            <v>0</v>
          </cell>
        </row>
        <row r="811">
          <cell r="A811">
            <v>0</v>
          </cell>
          <cell r="B811">
            <v>0</v>
          </cell>
          <cell r="C811">
            <v>1809</v>
          </cell>
          <cell r="E811">
            <v>0</v>
          </cell>
          <cell r="F811">
            <v>0</v>
          </cell>
          <cell r="G811">
            <v>0</v>
          </cell>
          <cell r="H811">
            <v>0</v>
          </cell>
          <cell r="I811">
            <v>0</v>
          </cell>
          <cell r="J811">
            <v>0</v>
          </cell>
          <cell r="L811">
            <v>0</v>
          </cell>
          <cell r="N811">
            <v>0</v>
          </cell>
          <cell r="O811">
            <v>0</v>
          </cell>
          <cell r="P811">
            <v>0</v>
          </cell>
          <cell r="Q811">
            <v>0</v>
          </cell>
          <cell r="R811">
            <v>0</v>
          </cell>
          <cell r="S811">
            <v>0</v>
          </cell>
          <cell r="U811">
            <v>0</v>
          </cell>
          <cell r="V811">
            <v>0</v>
          </cell>
          <cell r="W811">
            <v>0</v>
          </cell>
          <cell r="X811">
            <v>0</v>
          </cell>
          <cell r="Y811">
            <v>0</v>
          </cell>
          <cell r="Z811">
            <v>0</v>
          </cell>
        </row>
        <row r="812">
          <cell r="A812">
            <v>0</v>
          </cell>
          <cell r="B812">
            <v>0</v>
          </cell>
          <cell r="C812">
            <v>1810</v>
          </cell>
          <cell r="E812">
            <v>0</v>
          </cell>
          <cell r="F812">
            <v>0</v>
          </cell>
          <cell r="G812">
            <v>0</v>
          </cell>
          <cell r="H812">
            <v>0</v>
          </cell>
          <cell r="I812">
            <v>0</v>
          </cell>
          <cell r="J812">
            <v>0</v>
          </cell>
          <cell r="L812">
            <v>0</v>
          </cell>
          <cell r="N812">
            <v>0</v>
          </cell>
          <cell r="O812">
            <v>0</v>
          </cell>
          <cell r="P812">
            <v>0</v>
          </cell>
          <cell r="Q812">
            <v>0</v>
          </cell>
          <cell r="R812">
            <v>0</v>
          </cell>
          <cell r="S812">
            <v>0</v>
          </cell>
          <cell r="U812">
            <v>0</v>
          </cell>
          <cell r="V812">
            <v>0</v>
          </cell>
          <cell r="W812">
            <v>0</v>
          </cell>
          <cell r="X812">
            <v>0</v>
          </cell>
          <cell r="Y812">
            <v>0</v>
          </cell>
          <cell r="Z812">
            <v>0</v>
          </cell>
        </row>
        <row r="813">
          <cell r="A813">
            <v>0</v>
          </cell>
          <cell r="B813">
            <v>0</v>
          </cell>
          <cell r="C813">
            <v>1811</v>
          </cell>
          <cell r="E813">
            <v>0</v>
          </cell>
          <cell r="F813">
            <v>0</v>
          </cell>
          <cell r="G813">
            <v>0</v>
          </cell>
          <cell r="H813">
            <v>0</v>
          </cell>
          <cell r="I813">
            <v>0</v>
          </cell>
          <cell r="J813">
            <v>0</v>
          </cell>
          <cell r="L813">
            <v>0</v>
          </cell>
          <cell r="N813">
            <v>0</v>
          </cell>
          <cell r="O813">
            <v>0</v>
          </cell>
          <cell r="P813">
            <v>0</v>
          </cell>
          <cell r="Q813">
            <v>0</v>
          </cell>
          <cell r="R813">
            <v>0</v>
          </cell>
          <cell r="S813">
            <v>0</v>
          </cell>
          <cell r="U813">
            <v>0</v>
          </cell>
          <cell r="V813">
            <v>0</v>
          </cell>
          <cell r="W813">
            <v>0</v>
          </cell>
          <cell r="X813">
            <v>0</v>
          </cell>
          <cell r="Y813">
            <v>0</v>
          </cell>
          <cell r="Z813">
            <v>0</v>
          </cell>
        </row>
        <row r="814">
          <cell r="A814">
            <v>0</v>
          </cell>
          <cell r="B814">
            <v>0</v>
          </cell>
          <cell r="C814">
            <v>1812</v>
          </cell>
          <cell r="E814">
            <v>0</v>
          </cell>
          <cell r="F814">
            <v>0</v>
          </cell>
          <cell r="G814">
            <v>0</v>
          </cell>
          <cell r="H814">
            <v>0</v>
          </cell>
          <cell r="I814">
            <v>0</v>
          </cell>
          <cell r="J814">
            <v>0</v>
          </cell>
          <cell r="L814">
            <v>0</v>
          </cell>
          <cell r="N814">
            <v>0</v>
          </cell>
          <cell r="O814">
            <v>0</v>
          </cell>
          <cell r="P814">
            <v>0</v>
          </cell>
          <cell r="Q814">
            <v>0</v>
          </cell>
          <cell r="R814">
            <v>0</v>
          </cell>
          <cell r="S814">
            <v>0</v>
          </cell>
          <cell r="U814">
            <v>0</v>
          </cell>
          <cell r="V814">
            <v>0</v>
          </cell>
          <cell r="W814">
            <v>0</v>
          </cell>
          <cell r="X814">
            <v>0</v>
          </cell>
          <cell r="Y814">
            <v>0</v>
          </cell>
          <cell r="Z814">
            <v>0</v>
          </cell>
        </row>
        <row r="815">
          <cell r="A815">
            <v>0</v>
          </cell>
          <cell r="B815">
            <v>0</v>
          </cell>
          <cell r="C815">
            <v>1813</v>
          </cell>
          <cell r="E815">
            <v>0</v>
          </cell>
          <cell r="F815">
            <v>0</v>
          </cell>
          <cell r="G815">
            <v>0</v>
          </cell>
          <cell r="H815">
            <v>0</v>
          </cell>
          <cell r="I815">
            <v>0</v>
          </cell>
          <cell r="J815">
            <v>0</v>
          </cell>
          <cell r="L815">
            <v>0</v>
          </cell>
          <cell r="N815">
            <v>0</v>
          </cell>
          <cell r="O815">
            <v>0</v>
          </cell>
          <cell r="P815">
            <v>0</v>
          </cell>
          <cell r="Q815">
            <v>0</v>
          </cell>
          <cell r="R815">
            <v>0</v>
          </cell>
          <cell r="S815">
            <v>0</v>
          </cell>
          <cell r="U815">
            <v>0</v>
          </cell>
          <cell r="V815">
            <v>0</v>
          </cell>
          <cell r="W815">
            <v>0</v>
          </cell>
          <cell r="X815">
            <v>0</v>
          </cell>
          <cell r="Y815">
            <v>0</v>
          </cell>
          <cell r="Z815">
            <v>0</v>
          </cell>
        </row>
        <row r="816">
          <cell r="A816">
            <v>0</v>
          </cell>
          <cell r="B816">
            <v>0</v>
          </cell>
          <cell r="C816">
            <v>1814</v>
          </cell>
          <cell r="E816">
            <v>0</v>
          </cell>
          <cell r="F816">
            <v>0</v>
          </cell>
          <cell r="G816">
            <v>0</v>
          </cell>
          <cell r="H816">
            <v>0</v>
          </cell>
          <cell r="I816">
            <v>0</v>
          </cell>
          <cell r="J816">
            <v>0</v>
          </cell>
          <cell r="L816">
            <v>0</v>
          </cell>
          <cell r="N816">
            <v>0</v>
          </cell>
          <cell r="O816">
            <v>0</v>
          </cell>
          <cell r="P816">
            <v>0</v>
          </cell>
          <cell r="Q816">
            <v>0</v>
          </cell>
          <cell r="R816">
            <v>0</v>
          </cell>
          <cell r="S816">
            <v>0</v>
          </cell>
          <cell r="U816">
            <v>0</v>
          </cell>
          <cell r="V816">
            <v>0</v>
          </cell>
          <cell r="W816">
            <v>0</v>
          </cell>
          <cell r="X816">
            <v>0</v>
          </cell>
          <cell r="Y816">
            <v>0</v>
          </cell>
          <cell r="Z816">
            <v>0</v>
          </cell>
        </row>
        <row r="817">
          <cell r="A817">
            <v>0</v>
          </cell>
          <cell r="B817">
            <v>0</v>
          </cell>
          <cell r="C817">
            <v>1815</v>
          </cell>
          <cell r="E817">
            <v>0</v>
          </cell>
          <cell r="F817">
            <v>0</v>
          </cell>
          <cell r="G817">
            <v>0</v>
          </cell>
          <cell r="H817">
            <v>0</v>
          </cell>
          <cell r="I817">
            <v>0</v>
          </cell>
          <cell r="J817">
            <v>0</v>
          </cell>
          <cell r="L817">
            <v>0</v>
          </cell>
          <cell r="N817">
            <v>0</v>
          </cell>
          <cell r="O817">
            <v>0</v>
          </cell>
          <cell r="P817">
            <v>0</v>
          </cell>
          <cell r="Q817">
            <v>0</v>
          </cell>
          <cell r="R817">
            <v>0</v>
          </cell>
          <cell r="S817">
            <v>0</v>
          </cell>
          <cell r="U817">
            <v>0</v>
          </cell>
          <cell r="V817">
            <v>0</v>
          </cell>
          <cell r="W817">
            <v>0</v>
          </cell>
          <cell r="X817">
            <v>0</v>
          </cell>
          <cell r="Y817">
            <v>0</v>
          </cell>
          <cell r="Z817">
            <v>0</v>
          </cell>
        </row>
        <row r="818">
          <cell r="A818">
            <v>0</v>
          </cell>
          <cell r="B818">
            <v>0</v>
          </cell>
          <cell r="C818">
            <v>1816</v>
          </cell>
          <cell r="E818">
            <v>0</v>
          </cell>
          <cell r="F818">
            <v>0</v>
          </cell>
          <cell r="G818">
            <v>0</v>
          </cell>
          <cell r="H818">
            <v>0</v>
          </cell>
          <cell r="I818">
            <v>0</v>
          </cell>
          <cell r="J818">
            <v>0</v>
          </cell>
          <cell r="L818">
            <v>0</v>
          </cell>
          <cell r="N818">
            <v>0</v>
          </cell>
          <cell r="O818">
            <v>0</v>
          </cell>
          <cell r="P818">
            <v>0</v>
          </cell>
          <cell r="Q818">
            <v>0</v>
          </cell>
          <cell r="R818">
            <v>0</v>
          </cell>
          <cell r="S818">
            <v>0</v>
          </cell>
          <cell r="U818">
            <v>0</v>
          </cell>
          <cell r="V818">
            <v>0</v>
          </cell>
          <cell r="W818">
            <v>0</v>
          </cell>
          <cell r="X818">
            <v>0</v>
          </cell>
          <cell r="Y818">
            <v>0</v>
          </cell>
          <cell r="Z818">
            <v>0</v>
          </cell>
        </row>
        <row r="819">
          <cell r="A819">
            <v>0</v>
          </cell>
          <cell r="B819">
            <v>0</v>
          </cell>
          <cell r="C819">
            <v>1817</v>
          </cell>
          <cell r="E819">
            <v>0</v>
          </cell>
          <cell r="F819">
            <v>0</v>
          </cell>
          <cell r="G819">
            <v>0</v>
          </cell>
          <cell r="H819">
            <v>0</v>
          </cell>
          <cell r="I819">
            <v>0</v>
          </cell>
          <cell r="J819">
            <v>0</v>
          </cell>
          <cell r="L819">
            <v>0</v>
          </cell>
          <cell r="N819">
            <v>0</v>
          </cell>
          <cell r="O819">
            <v>0</v>
          </cell>
          <cell r="P819">
            <v>0</v>
          </cell>
          <cell r="Q819">
            <v>0</v>
          </cell>
          <cell r="R819">
            <v>0</v>
          </cell>
          <cell r="S819">
            <v>0</v>
          </cell>
          <cell r="U819">
            <v>0</v>
          </cell>
          <cell r="V819">
            <v>0</v>
          </cell>
          <cell r="W819">
            <v>0</v>
          </cell>
          <cell r="X819">
            <v>0</v>
          </cell>
          <cell r="Y819">
            <v>0</v>
          </cell>
          <cell r="Z819">
            <v>0</v>
          </cell>
        </row>
        <row r="820">
          <cell r="A820">
            <v>0</v>
          </cell>
          <cell r="B820">
            <v>0</v>
          </cell>
          <cell r="C820">
            <v>1818</v>
          </cell>
          <cell r="E820">
            <v>0</v>
          </cell>
          <cell r="F820">
            <v>0</v>
          </cell>
          <cell r="G820">
            <v>0</v>
          </cell>
          <cell r="H820">
            <v>0</v>
          </cell>
          <cell r="I820">
            <v>0</v>
          </cell>
          <cell r="J820">
            <v>0</v>
          </cell>
          <cell r="L820">
            <v>0</v>
          </cell>
          <cell r="N820">
            <v>0</v>
          </cell>
          <cell r="O820">
            <v>0</v>
          </cell>
          <cell r="P820">
            <v>0</v>
          </cell>
          <cell r="Q820">
            <v>0</v>
          </cell>
          <cell r="R820">
            <v>0</v>
          </cell>
          <cell r="S820">
            <v>0</v>
          </cell>
          <cell r="U820">
            <v>0</v>
          </cell>
          <cell r="V820">
            <v>0</v>
          </cell>
          <cell r="W820">
            <v>0</v>
          </cell>
          <cell r="X820">
            <v>0</v>
          </cell>
          <cell r="Y820">
            <v>0</v>
          </cell>
          <cell r="Z820">
            <v>0</v>
          </cell>
        </row>
        <row r="821">
          <cell r="A821">
            <v>0</v>
          </cell>
          <cell r="B821">
            <v>0</v>
          </cell>
          <cell r="C821">
            <v>1819</v>
          </cell>
          <cell r="E821">
            <v>0</v>
          </cell>
          <cell r="F821">
            <v>0</v>
          </cell>
          <cell r="G821">
            <v>0</v>
          </cell>
          <cell r="H821">
            <v>0</v>
          </cell>
          <cell r="I821">
            <v>0</v>
          </cell>
          <cell r="J821">
            <v>0</v>
          </cell>
          <cell r="L821">
            <v>0</v>
          </cell>
          <cell r="N821">
            <v>0</v>
          </cell>
          <cell r="O821">
            <v>0</v>
          </cell>
          <cell r="P821">
            <v>0</v>
          </cell>
          <cell r="Q821">
            <v>0</v>
          </cell>
          <cell r="R821">
            <v>0</v>
          </cell>
          <cell r="S821">
            <v>0</v>
          </cell>
          <cell r="U821">
            <v>0</v>
          </cell>
          <cell r="V821">
            <v>0</v>
          </cell>
          <cell r="W821">
            <v>0</v>
          </cell>
          <cell r="X821">
            <v>0</v>
          </cell>
          <cell r="Y821">
            <v>0</v>
          </cell>
          <cell r="Z821">
            <v>0</v>
          </cell>
        </row>
        <row r="822">
          <cell r="A822">
            <v>0</v>
          </cell>
          <cell r="B822">
            <v>0</v>
          </cell>
          <cell r="C822">
            <v>1820</v>
          </cell>
          <cell r="E822">
            <v>0</v>
          </cell>
          <cell r="F822">
            <v>0</v>
          </cell>
          <cell r="G822">
            <v>0</v>
          </cell>
          <cell r="H822">
            <v>0</v>
          </cell>
          <cell r="I822">
            <v>0</v>
          </cell>
          <cell r="J822">
            <v>0</v>
          </cell>
          <cell r="L822">
            <v>0</v>
          </cell>
          <cell r="N822">
            <v>0</v>
          </cell>
          <cell r="O822">
            <v>0</v>
          </cell>
          <cell r="P822">
            <v>0</v>
          </cell>
          <cell r="Q822">
            <v>0</v>
          </cell>
          <cell r="R822">
            <v>0</v>
          </cell>
          <cell r="S822">
            <v>0</v>
          </cell>
          <cell r="U822">
            <v>0</v>
          </cell>
          <cell r="V822">
            <v>0</v>
          </cell>
          <cell r="W822">
            <v>0</v>
          </cell>
          <cell r="X822">
            <v>0</v>
          </cell>
          <cell r="Y822">
            <v>0</v>
          </cell>
          <cell r="Z822">
            <v>0</v>
          </cell>
        </row>
        <row r="823">
          <cell r="A823">
            <v>0</v>
          </cell>
          <cell r="B823">
            <v>0</v>
          </cell>
          <cell r="C823">
            <v>1821</v>
          </cell>
          <cell r="E823">
            <v>0</v>
          </cell>
          <cell r="F823">
            <v>0</v>
          </cell>
          <cell r="G823">
            <v>0</v>
          </cell>
          <cell r="H823">
            <v>0</v>
          </cell>
          <cell r="I823">
            <v>0</v>
          </cell>
          <cell r="J823">
            <v>0</v>
          </cell>
          <cell r="L823">
            <v>0</v>
          </cell>
          <cell r="N823">
            <v>0</v>
          </cell>
          <cell r="O823">
            <v>0</v>
          </cell>
          <cell r="P823">
            <v>0</v>
          </cell>
          <cell r="Q823">
            <v>0</v>
          </cell>
          <cell r="R823">
            <v>0</v>
          </cell>
          <cell r="S823">
            <v>0</v>
          </cell>
          <cell r="U823">
            <v>0</v>
          </cell>
          <cell r="V823">
            <v>0</v>
          </cell>
          <cell r="W823">
            <v>0</v>
          </cell>
          <cell r="X823">
            <v>0</v>
          </cell>
          <cell r="Y823">
            <v>0</v>
          </cell>
          <cell r="Z823">
            <v>0</v>
          </cell>
        </row>
        <row r="824">
          <cell r="A824">
            <v>0</v>
          </cell>
          <cell r="B824">
            <v>0</v>
          </cell>
          <cell r="C824">
            <v>1822</v>
          </cell>
          <cell r="E824">
            <v>0</v>
          </cell>
          <cell r="F824">
            <v>0</v>
          </cell>
          <cell r="G824">
            <v>0</v>
          </cell>
          <cell r="H824">
            <v>0</v>
          </cell>
          <cell r="I824">
            <v>0</v>
          </cell>
          <cell r="J824">
            <v>0</v>
          </cell>
          <cell r="L824">
            <v>0</v>
          </cell>
          <cell r="N824">
            <v>0</v>
          </cell>
          <cell r="O824">
            <v>0</v>
          </cell>
          <cell r="P824">
            <v>0</v>
          </cell>
          <cell r="Q824">
            <v>0</v>
          </cell>
          <cell r="R824">
            <v>0</v>
          </cell>
          <cell r="S824">
            <v>0</v>
          </cell>
          <cell r="U824">
            <v>0</v>
          </cell>
          <cell r="V824">
            <v>0</v>
          </cell>
          <cell r="W824">
            <v>0</v>
          </cell>
          <cell r="X824">
            <v>0</v>
          </cell>
          <cell r="Y824">
            <v>0</v>
          </cell>
          <cell r="Z824">
            <v>0</v>
          </cell>
        </row>
        <row r="825">
          <cell r="A825">
            <v>0</v>
          </cell>
          <cell r="B825">
            <v>0</v>
          </cell>
          <cell r="C825">
            <v>1823</v>
          </cell>
          <cell r="E825">
            <v>0</v>
          </cell>
          <cell r="F825">
            <v>0</v>
          </cell>
          <cell r="G825">
            <v>0</v>
          </cell>
          <cell r="H825">
            <v>0</v>
          </cell>
          <cell r="I825">
            <v>0</v>
          </cell>
          <cell r="J825">
            <v>0</v>
          </cell>
          <cell r="L825">
            <v>0</v>
          </cell>
          <cell r="N825">
            <v>0</v>
          </cell>
          <cell r="O825">
            <v>0</v>
          </cell>
          <cell r="P825">
            <v>0</v>
          </cell>
          <cell r="Q825">
            <v>0</v>
          </cell>
          <cell r="R825">
            <v>0</v>
          </cell>
          <cell r="S825">
            <v>0</v>
          </cell>
          <cell r="U825">
            <v>0</v>
          </cell>
          <cell r="V825">
            <v>0</v>
          </cell>
          <cell r="W825">
            <v>0</v>
          </cell>
          <cell r="X825">
            <v>0</v>
          </cell>
          <cell r="Y825">
            <v>0</v>
          </cell>
          <cell r="Z825">
            <v>0</v>
          </cell>
        </row>
        <row r="826">
          <cell r="A826">
            <v>0</v>
          </cell>
          <cell r="B826">
            <v>0</v>
          </cell>
          <cell r="C826">
            <v>1824</v>
          </cell>
          <cell r="E826">
            <v>0</v>
          </cell>
          <cell r="F826">
            <v>0</v>
          </cell>
          <cell r="G826">
            <v>0</v>
          </cell>
          <cell r="H826">
            <v>0</v>
          </cell>
          <cell r="I826">
            <v>0</v>
          </cell>
          <cell r="J826">
            <v>0</v>
          </cell>
          <cell r="L826">
            <v>0</v>
          </cell>
          <cell r="N826">
            <v>0</v>
          </cell>
          <cell r="O826">
            <v>0</v>
          </cell>
          <cell r="P826">
            <v>0</v>
          </cell>
          <cell r="Q826">
            <v>0</v>
          </cell>
          <cell r="R826">
            <v>0</v>
          </cell>
          <cell r="S826">
            <v>0</v>
          </cell>
          <cell r="U826">
            <v>0</v>
          </cell>
          <cell r="V826">
            <v>0</v>
          </cell>
          <cell r="W826">
            <v>0</v>
          </cell>
          <cell r="X826">
            <v>0</v>
          </cell>
          <cell r="Y826">
            <v>0</v>
          </cell>
          <cell r="Z826">
            <v>0</v>
          </cell>
        </row>
        <row r="827">
          <cell r="A827">
            <v>0</v>
          </cell>
          <cell r="B827">
            <v>0</v>
          </cell>
          <cell r="C827">
            <v>1825</v>
          </cell>
          <cell r="E827">
            <v>0</v>
          </cell>
          <cell r="F827">
            <v>0</v>
          </cell>
          <cell r="G827">
            <v>0</v>
          </cell>
          <cell r="H827">
            <v>0</v>
          </cell>
          <cell r="I827">
            <v>0</v>
          </cell>
          <cell r="J827">
            <v>0</v>
          </cell>
          <cell r="L827">
            <v>0</v>
          </cell>
          <cell r="N827">
            <v>0</v>
          </cell>
          <cell r="O827">
            <v>0</v>
          </cell>
          <cell r="P827">
            <v>0</v>
          </cell>
          <cell r="Q827">
            <v>0</v>
          </cell>
          <cell r="R827">
            <v>0</v>
          </cell>
          <cell r="S827">
            <v>0</v>
          </cell>
          <cell r="U827">
            <v>0</v>
          </cell>
          <cell r="V827">
            <v>0</v>
          </cell>
          <cell r="W827">
            <v>0</v>
          </cell>
          <cell r="X827">
            <v>0</v>
          </cell>
          <cell r="Y827">
            <v>0</v>
          </cell>
          <cell r="Z827">
            <v>0</v>
          </cell>
        </row>
        <row r="828">
          <cell r="A828">
            <v>0</v>
          </cell>
          <cell r="B828">
            <v>0</v>
          </cell>
          <cell r="C828">
            <v>1826</v>
          </cell>
          <cell r="E828">
            <v>0</v>
          </cell>
          <cell r="F828">
            <v>0</v>
          </cell>
          <cell r="G828">
            <v>0</v>
          </cell>
          <cell r="H828">
            <v>0</v>
          </cell>
          <cell r="I828">
            <v>0</v>
          </cell>
          <cell r="J828">
            <v>0</v>
          </cell>
          <cell r="L828">
            <v>0</v>
          </cell>
          <cell r="N828">
            <v>0</v>
          </cell>
          <cell r="O828">
            <v>0</v>
          </cell>
          <cell r="P828">
            <v>0</v>
          </cell>
          <cell r="Q828">
            <v>0</v>
          </cell>
          <cell r="R828">
            <v>0</v>
          </cell>
          <cell r="S828">
            <v>0</v>
          </cell>
          <cell r="U828">
            <v>0</v>
          </cell>
          <cell r="V828">
            <v>0</v>
          </cell>
          <cell r="W828">
            <v>0</v>
          </cell>
          <cell r="X828">
            <v>0</v>
          </cell>
          <cell r="Y828">
            <v>0</v>
          </cell>
          <cell r="Z828">
            <v>0</v>
          </cell>
        </row>
        <row r="829">
          <cell r="A829">
            <v>0</v>
          </cell>
          <cell r="B829">
            <v>0</v>
          </cell>
          <cell r="C829">
            <v>1827</v>
          </cell>
          <cell r="E829">
            <v>0</v>
          </cell>
          <cell r="F829">
            <v>0</v>
          </cell>
          <cell r="G829">
            <v>0</v>
          </cell>
          <cell r="H829">
            <v>0</v>
          </cell>
          <cell r="I829">
            <v>0</v>
          </cell>
          <cell r="J829">
            <v>0</v>
          </cell>
          <cell r="L829">
            <v>0</v>
          </cell>
          <cell r="N829">
            <v>0</v>
          </cell>
          <cell r="O829">
            <v>0</v>
          </cell>
          <cell r="P829">
            <v>0</v>
          </cell>
          <cell r="Q829">
            <v>0</v>
          </cell>
          <cell r="R829">
            <v>0</v>
          </cell>
          <cell r="S829">
            <v>0</v>
          </cell>
          <cell r="U829">
            <v>0</v>
          </cell>
          <cell r="V829">
            <v>0</v>
          </cell>
          <cell r="W829">
            <v>0</v>
          </cell>
          <cell r="X829">
            <v>0</v>
          </cell>
          <cell r="Y829">
            <v>0</v>
          </cell>
          <cell r="Z829">
            <v>0</v>
          </cell>
        </row>
        <row r="830">
          <cell r="A830">
            <v>0</v>
          </cell>
          <cell r="B830">
            <v>0</v>
          </cell>
          <cell r="C830">
            <v>1828</v>
          </cell>
          <cell r="E830">
            <v>0</v>
          </cell>
          <cell r="F830">
            <v>0</v>
          </cell>
          <cell r="G830">
            <v>0</v>
          </cell>
          <cell r="H830">
            <v>0</v>
          </cell>
          <cell r="I830">
            <v>0</v>
          </cell>
          <cell r="J830">
            <v>0</v>
          </cell>
          <cell r="L830">
            <v>0</v>
          </cell>
          <cell r="N830">
            <v>0</v>
          </cell>
          <cell r="O830">
            <v>0</v>
          </cell>
          <cell r="P830">
            <v>0</v>
          </cell>
          <cell r="Q830">
            <v>0</v>
          </cell>
          <cell r="R830">
            <v>0</v>
          </cell>
          <cell r="S830">
            <v>0</v>
          </cell>
          <cell r="U830">
            <v>0</v>
          </cell>
          <cell r="V830">
            <v>0</v>
          </cell>
          <cell r="W830">
            <v>0</v>
          </cell>
          <cell r="X830">
            <v>0</v>
          </cell>
          <cell r="Y830">
            <v>0</v>
          </cell>
          <cell r="Z830">
            <v>0</v>
          </cell>
        </row>
        <row r="831">
          <cell r="A831">
            <v>0</v>
          </cell>
          <cell r="B831">
            <v>0</v>
          </cell>
          <cell r="C831">
            <v>1829</v>
          </cell>
          <cell r="E831">
            <v>0</v>
          </cell>
          <cell r="F831">
            <v>0</v>
          </cell>
          <cell r="G831">
            <v>0</v>
          </cell>
          <cell r="H831">
            <v>0</v>
          </cell>
          <cell r="I831">
            <v>0</v>
          </cell>
          <cell r="J831">
            <v>0</v>
          </cell>
          <cell r="L831">
            <v>0</v>
          </cell>
          <cell r="N831">
            <v>0</v>
          </cell>
          <cell r="O831">
            <v>0</v>
          </cell>
          <cell r="P831">
            <v>0</v>
          </cell>
          <cell r="Q831">
            <v>0</v>
          </cell>
          <cell r="R831">
            <v>0</v>
          </cell>
          <cell r="S831">
            <v>0</v>
          </cell>
          <cell r="U831">
            <v>0</v>
          </cell>
          <cell r="V831">
            <v>0</v>
          </cell>
          <cell r="W831">
            <v>0</v>
          </cell>
          <cell r="X831">
            <v>0</v>
          </cell>
          <cell r="Y831">
            <v>0</v>
          </cell>
          <cell r="Z831">
            <v>0</v>
          </cell>
        </row>
        <row r="832">
          <cell r="A832">
            <v>0</v>
          </cell>
          <cell r="B832">
            <v>0</v>
          </cell>
          <cell r="C832">
            <v>1830</v>
          </cell>
          <cell r="E832">
            <v>0</v>
          </cell>
          <cell r="F832">
            <v>0</v>
          </cell>
          <cell r="G832">
            <v>0</v>
          </cell>
          <cell r="H832">
            <v>0</v>
          </cell>
          <cell r="I832">
            <v>0</v>
          </cell>
          <cell r="J832">
            <v>0</v>
          </cell>
          <cell r="L832">
            <v>0</v>
          </cell>
          <cell r="N832">
            <v>0</v>
          </cell>
          <cell r="O832">
            <v>0</v>
          </cell>
          <cell r="P832">
            <v>0</v>
          </cell>
          <cell r="Q832">
            <v>0</v>
          </cell>
          <cell r="R832">
            <v>0</v>
          </cell>
          <cell r="S832">
            <v>0</v>
          </cell>
          <cell r="U832">
            <v>0</v>
          </cell>
          <cell r="V832">
            <v>0</v>
          </cell>
          <cell r="W832">
            <v>0</v>
          </cell>
          <cell r="X832">
            <v>0</v>
          </cell>
          <cell r="Y832">
            <v>0</v>
          </cell>
          <cell r="Z832">
            <v>0</v>
          </cell>
        </row>
        <row r="833">
          <cell r="A833">
            <v>0</v>
          </cell>
          <cell r="B833">
            <v>0</v>
          </cell>
          <cell r="C833">
            <v>1831</v>
          </cell>
          <cell r="E833">
            <v>0</v>
          </cell>
          <cell r="F833">
            <v>0</v>
          </cell>
          <cell r="G833">
            <v>0</v>
          </cell>
          <cell r="H833">
            <v>0</v>
          </cell>
          <cell r="I833">
            <v>0</v>
          </cell>
          <cell r="J833">
            <v>0</v>
          </cell>
          <cell r="L833">
            <v>0</v>
          </cell>
          <cell r="N833">
            <v>0</v>
          </cell>
          <cell r="O833">
            <v>0</v>
          </cell>
          <cell r="P833">
            <v>0</v>
          </cell>
          <cell r="Q833">
            <v>0</v>
          </cell>
          <cell r="R833">
            <v>0</v>
          </cell>
          <cell r="S833">
            <v>0</v>
          </cell>
          <cell r="U833">
            <v>0</v>
          </cell>
          <cell r="V833">
            <v>0</v>
          </cell>
          <cell r="W833">
            <v>0</v>
          </cell>
          <cell r="X833">
            <v>0</v>
          </cell>
          <cell r="Y833">
            <v>0</v>
          </cell>
          <cell r="Z833">
            <v>0</v>
          </cell>
        </row>
        <row r="834">
          <cell r="A834">
            <v>0</v>
          </cell>
          <cell r="B834">
            <v>0</v>
          </cell>
          <cell r="C834">
            <v>1832</v>
          </cell>
          <cell r="E834">
            <v>0</v>
          </cell>
          <cell r="F834">
            <v>0</v>
          </cell>
          <cell r="G834">
            <v>0</v>
          </cell>
          <cell r="H834">
            <v>0</v>
          </cell>
          <cell r="I834">
            <v>0</v>
          </cell>
          <cell r="J834">
            <v>0</v>
          </cell>
          <cell r="L834">
            <v>0</v>
          </cell>
          <cell r="N834">
            <v>0</v>
          </cell>
          <cell r="O834">
            <v>0</v>
          </cell>
          <cell r="P834">
            <v>0</v>
          </cell>
          <cell r="Q834">
            <v>0</v>
          </cell>
          <cell r="R834">
            <v>0</v>
          </cell>
          <cell r="S834">
            <v>0</v>
          </cell>
          <cell r="U834">
            <v>0</v>
          </cell>
          <cell r="V834">
            <v>0</v>
          </cell>
          <cell r="W834">
            <v>0</v>
          </cell>
          <cell r="X834">
            <v>0</v>
          </cell>
          <cell r="Y834">
            <v>0</v>
          </cell>
          <cell r="Z834">
            <v>0</v>
          </cell>
        </row>
        <row r="835">
          <cell r="A835">
            <v>0</v>
          </cell>
          <cell r="B835">
            <v>0</v>
          </cell>
          <cell r="C835">
            <v>1833</v>
          </cell>
          <cell r="E835">
            <v>0</v>
          </cell>
          <cell r="F835">
            <v>0</v>
          </cell>
          <cell r="G835">
            <v>0</v>
          </cell>
          <cell r="H835">
            <v>0</v>
          </cell>
          <cell r="I835">
            <v>0</v>
          </cell>
          <cell r="J835">
            <v>0</v>
          </cell>
          <cell r="L835">
            <v>0</v>
          </cell>
          <cell r="N835">
            <v>0</v>
          </cell>
          <cell r="O835">
            <v>0</v>
          </cell>
          <cell r="P835">
            <v>0</v>
          </cell>
          <cell r="Q835">
            <v>0</v>
          </cell>
          <cell r="R835">
            <v>0</v>
          </cell>
          <cell r="S835">
            <v>0</v>
          </cell>
          <cell r="U835">
            <v>0</v>
          </cell>
          <cell r="V835">
            <v>0</v>
          </cell>
          <cell r="W835">
            <v>0</v>
          </cell>
          <cell r="X835">
            <v>0</v>
          </cell>
          <cell r="Y835">
            <v>0</v>
          </cell>
          <cell r="Z835">
            <v>0</v>
          </cell>
        </row>
        <row r="836">
          <cell r="A836">
            <v>0</v>
          </cell>
          <cell r="B836">
            <v>0</v>
          </cell>
          <cell r="C836">
            <v>1834</v>
          </cell>
          <cell r="E836">
            <v>0</v>
          </cell>
          <cell r="F836">
            <v>0</v>
          </cell>
          <cell r="G836">
            <v>0</v>
          </cell>
          <cell r="H836">
            <v>0</v>
          </cell>
          <cell r="I836">
            <v>0</v>
          </cell>
          <cell r="J836">
            <v>0</v>
          </cell>
          <cell r="L836">
            <v>0</v>
          </cell>
          <cell r="N836">
            <v>0</v>
          </cell>
          <cell r="O836">
            <v>0</v>
          </cell>
          <cell r="P836">
            <v>0</v>
          </cell>
          <cell r="Q836">
            <v>0</v>
          </cell>
          <cell r="R836">
            <v>0</v>
          </cell>
          <cell r="S836">
            <v>0</v>
          </cell>
          <cell r="U836">
            <v>0</v>
          </cell>
          <cell r="V836">
            <v>0</v>
          </cell>
          <cell r="W836">
            <v>0</v>
          </cell>
          <cell r="X836">
            <v>0</v>
          </cell>
          <cell r="Y836">
            <v>0</v>
          </cell>
          <cell r="Z836">
            <v>0</v>
          </cell>
        </row>
        <row r="837">
          <cell r="A837">
            <v>0</v>
          </cell>
          <cell r="B837">
            <v>0</v>
          </cell>
          <cell r="C837">
            <v>1835</v>
          </cell>
          <cell r="E837">
            <v>0</v>
          </cell>
          <cell r="F837">
            <v>0</v>
          </cell>
          <cell r="G837">
            <v>0</v>
          </cell>
          <cell r="H837">
            <v>0</v>
          </cell>
          <cell r="I837">
            <v>0</v>
          </cell>
          <cell r="J837">
            <v>0</v>
          </cell>
          <cell r="L837">
            <v>0</v>
          </cell>
          <cell r="N837">
            <v>0</v>
          </cell>
          <cell r="O837">
            <v>0</v>
          </cell>
          <cell r="P837">
            <v>0</v>
          </cell>
          <cell r="Q837">
            <v>0</v>
          </cell>
          <cell r="R837">
            <v>0</v>
          </cell>
          <cell r="S837">
            <v>0</v>
          </cell>
          <cell r="U837">
            <v>0</v>
          </cell>
          <cell r="V837">
            <v>0</v>
          </cell>
          <cell r="W837">
            <v>0</v>
          </cell>
          <cell r="X837">
            <v>0</v>
          </cell>
          <cell r="Y837">
            <v>0</v>
          </cell>
          <cell r="Z837">
            <v>0</v>
          </cell>
        </row>
        <row r="838">
          <cell r="A838">
            <v>0</v>
          </cell>
          <cell r="B838">
            <v>0</v>
          </cell>
          <cell r="C838">
            <v>1836</v>
          </cell>
          <cell r="E838">
            <v>0</v>
          </cell>
          <cell r="F838">
            <v>0</v>
          </cell>
          <cell r="G838">
            <v>0</v>
          </cell>
          <cell r="H838">
            <v>0</v>
          </cell>
          <cell r="I838">
            <v>0</v>
          </cell>
          <cell r="J838">
            <v>0</v>
          </cell>
          <cell r="L838">
            <v>0</v>
          </cell>
          <cell r="N838">
            <v>0</v>
          </cell>
          <cell r="O838">
            <v>0</v>
          </cell>
          <cell r="P838">
            <v>0</v>
          </cell>
          <cell r="Q838">
            <v>0</v>
          </cell>
          <cell r="R838">
            <v>0</v>
          </cell>
          <cell r="S838">
            <v>0</v>
          </cell>
          <cell r="U838">
            <v>0</v>
          </cell>
          <cell r="V838">
            <v>0</v>
          </cell>
          <cell r="W838">
            <v>0</v>
          </cell>
          <cell r="X838">
            <v>0</v>
          </cell>
          <cell r="Y838">
            <v>0</v>
          </cell>
          <cell r="Z838">
            <v>0</v>
          </cell>
        </row>
        <row r="839">
          <cell r="A839">
            <v>0</v>
          </cell>
          <cell r="B839">
            <v>0</v>
          </cell>
          <cell r="C839">
            <v>1837</v>
          </cell>
          <cell r="E839">
            <v>0</v>
          </cell>
          <cell r="F839">
            <v>0</v>
          </cell>
          <cell r="G839">
            <v>0</v>
          </cell>
          <cell r="H839">
            <v>0</v>
          </cell>
          <cell r="I839">
            <v>0</v>
          </cell>
          <cell r="J839">
            <v>0</v>
          </cell>
          <cell r="L839">
            <v>0</v>
          </cell>
          <cell r="N839">
            <v>0</v>
          </cell>
          <cell r="O839">
            <v>0</v>
          </cell>
          <cell r="P839">
            <v>0</v>
          </cell>
          <cell r="Q839">
            <v>0</v>
          </cell>
          <cell r="R839">
            <v>0</v>
          </cell>
          <cell r="S839">
            <v>0</v>
          </cell>
          <cell r="U839">
            <v>0</v>
          </cell>
          <cell r="V839">
            <v>0</v>
          </cell>
          <cell r="W839">
            <v>0</v>
          </cell>
          <cell r="X839">
            <v>0</v>
          </cell>
          <cell r="Y839">
            <v>0</v>
          </cell>
          <cell r="Z839">
            <v>0</v>
          </cell>
        </row>
        <row r="840">
          <cell r="A840">
            <v>0</v>
          </cell>
          <cell r="B840">
            <v>0</v>
          </cell>
          <cell r="C840">
            <v>1838</v>
          </cell>
          <cell r="E840">
            <v>0</v>
          </cell>
          <cell r="F840">
            <v>0</v>
          </cell>
          <cell r="G840">
            <v>0</v>
          </cell>
          <cell r="H840">
            <v>0</v>
          </cell>
          <cell r="I840">
            <v>0</v>
          </cell>
          <cell r="J840">
            <v>0</v>
          </cell>
          <cell r="L840">
            <v>0</v>
          </cell>
          <cell r="N840">
            <v>0</v>
          </cell>
          <cell r="O840">
            <v>0</v>
          </cell>
          <cell r="P840">
            <v>0</v>
          </cell>
          <cell r="Q840">
            <v>0</v>
          </cell>
          <cell r="R840">
            <v>0</v>
          </cell>
          <cell r="S840">
            <v>0</v>
          </cell>
          <cell r="U840">
            <v>0</v>
          </cell>
          <cell r="V840">
            <v>0</v>
          </cell>
          <cell r="W840">
            <v>0</v>
          </cell>
          <cell r="X840">
            <v>0</v>
          </cell>
          <cell r="Y840">
            <v>0</v>
          </cell>
          <cell r="Z840">
            <v>0</v>
          </cell>
        </row>
        <row r="841">
          <cell r="A841">
            <v>0</v>
          </cell>
          <cell r="B841">
            <v>0</v>
          </cell>
          <cell r="C841">
            <v>1839</v>
          </cell>
          <cell r="E841">
            <v>0</v>
          </cell>
          <cell r="F841">
            <v>0</v>
          </cell>
          <cell r="G841">
            <v>0</v>
          </cell>
          <cell r="H841">
            <v>0</v>
          </cell>
          <cell r="I841">
            <v>0</v>
          </cell>
          <cell r="J841">
            <v>0</v>
          </cell>
          <cell r="L841">
            <v>0</v>
          </cell>
          <cell r="N841">
            <v>0</v>
          </cell>
          <cell r="O841">
            <v>0</v>
          </cell>
          <cell r="P841">
            <v>0</v>
          </cell>
          <cell r="Q841">
            <v>0</v>
          </cell>
          <cell r="R841">
            <v>0</v>
          </cell>
          <cell r="S841">
            <v>0</v>
          </cell>
          <cell r="U841">
            <v>0</v>
          </cell>
          <cell r="V841">
            <v>0</v>
          </cell>
          <cell r="W841">
            <v>0</v>
          </cell>
          <cell r="X841">
            <v>0</v>
          </cell>
          <cell r="Y841">
            <v>0</v>
          </cell>
          <cell r="Z841">
            <v>0</v>
          </cell>
        </row>
        <row r="842">
          <cell r="A842">
            <v>0</v>
          </cell>
          <cell r="B842">
            <v>0</v>
          </cell>
          <cell r="C842">
            <v>1840</v>
          </cell>
          <cell r="E842">
            <v>0</v>
          </cell>
          <cell r="F842">
            <v>0</v>
          </cell>
          <cell r="G842">
            <v>0</v>
          </cell>
          <cell r="H842">
            <v>0</v>
          </cell>
          <cell r="I842">
            <v>0</v>
          </cell>
          <cell r="J842">
            <v>0</v>
          </cell>
          <cell r="L842">
            <v>0</v>
          </cell>
          <cell r="N842">
            <v>0</v>
          </cell>
          <cell r="O842">
            <v>0</v>
          </cell>
          <cell r="P842">
            <v>0</v>
          </cell>
          <cell r="Q842">
            <v>0</v>
          </cell>
          <cell r="R842">
            <v>0</v>
          </cell>
          <cell r="S842">
            <v>0</v>
          </cell>
          <cell r="U842">
            <v>0</v>
          </cell>
          <cell r="V842">
            <v>0</v>
          </cell>
          <cell r="W842">
            <v>0</v>
          </cell>
          <cell r="X842">
            <v>0</v>
          </cell>
          <cell r="Y842">
            <v>0</v>
          </cell>
          <cell r="Z842">
            <v>0</v>
          </cell>
        </row>
        <row r="843">
          <cell r="A843">
            <v>0</v>
          </cell>
          <cell r="B843">
            <v>0</v>
          </cell>
          <cell r="C843">
            <v>1841</v>
          </cell>
          <cell r="E843">
            <v>0</v>
          </cell>
          <cell r="F843">
            <v>0</v>
          </cell>
          <cell r="G843">
            <v>0</v>
          </cell>
          <cell r="H843">
            <v>0</v>
          </cell>
          <cell r="I843">
            <v>0</v>
          </cell>
          <cell r="J843">
            <v>0</v>
          </cell>
          <cell r="L843">
            <v>0</v>
          </cell>
          <cell r="N843">
            <v>0</v>
          </cell>
          <cell r="O843">
            <v>0</v>
          </cell>
          <cell r="P843">
            <v>0</v>
          </cell>
          <cell r="Q843">
            <v>0</v>
          </cell>
          <cell r="R843">
            <v>0</v>
          </cell>
          <cell r="S843">
            <v>0</v>
          </cell>
          <cell r="U843">
            <v>0</v>
          </cell>
          <cell r="V843">
            <v>0</v>
          </cell>
          <cell r="W843">
            <v>0</v>
          </cell>
          <cell r="X843">
            <v>0</v>
          </cell>
          <cell r="Y843">
            <v>0</v>
          </cell>
          <cell r="Z843">
            <v>0</v>
          </cell>
        </row>
        <row r="844">
          <cell r="A844">
            <v>0</v>
          </cell>
          <cell r="B844">
            <v>0</v>
          </cell>
          <cell r="C844">
            <v>1842</v>
          </cell>
          <cell r="E844">
            <v>0</v>
          </cell>
          <cell r="F844">
            <v>0</v>
          </cell>
          <cell r="G844">
            <v>0</v>
          </cell>
          <cell r="H844">
            <v>0</v>
          </cell>
          <cell r="I844">
            <v>0</v>
          </cell>
          <cell r="J844">
            <v>0</v>
          </cell>
          <cell r="L844">
            <v>0</v>
          </cell>
          <cell r="N844">
            <v>0</v>
          </cell>
          <cell r="O844">
            <v>0</v>
          </cell>
          <cell r="P844">
            <v>0</v>
          </cell>
          <cell r="Q844">
            <v>0</v>
          </cell>
          <cell r="R844">
            <v>0</v>
          </cell>
          <cell r="S844">
            <v>0</v>
          </cell>
          <cell r="U844">
            <v>0</v>
          </cell>
          <cell r="V844">
            <v>0</v>
          </cell>
          <cell r="W844">
            <v>0</v>
          </cell>
          <cell r="X844">
            <v>0</v>
          </cell>
          <cell r="Y844">
            <v>0</v>
          </cell>
          <cell r="Z844">
            <v>0</v>
          </cell>
        </row>
        <row r="845">
          <cell r="A845">
            <v>0</v>
          </cell>
          <cell r="B845">
            <v>0</v>
          </cell>
          <cell r="C845">
            <v>1843</v>
          </cell>
          <cell r="E845">
            <v>0</v>
          </cell>
          <cell r="F845">
            <v>0</v>
          </cell>
          <cell r="G845">
            <v>0</v>
          </cell>
          <cell r="H845">
            <v>0</v>
          </cell>
          <cell r="I845">
            <v>0</v>
          </cell>
          <cell r="J845">
            <v>0</v>
          </cell>
          <cell r="L845">
            <v>0</v>
          </cell>
          <cell r="N845">
            <v>0</v>
          </cell>
          <cell r="O845">
            <v>0</v>
          </cell>
          <cell r="P845">
            <v>0</v>
          </cell>
          <cell r="Q845">
            <v>0</v>
          </cell>
          <cell r="R845">
            <v>0</v>
          </cell>
          <cell r="S845">
            <v>0</v>
          </cell>
          <cell r="U845">
            <v>0</v>
          </cell>
          <cell r="V845">
            <v>0</v>
          </cell>
          <cell r="W845">
            <v>0</v>
          </cell>
          <cell r="X845">
            <v>0</v>
          </cell>
          <cell r="Y845">
            <v>0</v>
          </cell>
          <cell r="Z845">
            <v>0</v>
          </cell>
        </row>
        <row r="846">
          <cell r="A846">
            <v>0</v>
          </cell>
          <cell r="B846">
            <v>0</v>
          </cell>
          <cell r="C846">
            <v>1844</v>
          </cell>
          <cell r="E846">
            <v>0</v>
          </cell>
          <cell r="F846">
            <v>0</v>
          </cell>
          <cell r="G846">
            <v>0</v>
          </cell>
          <cell r="H846">
            <v>0</v>
          </cell>
          <cell r="I846">
            <v>0</v>
          </cell>
          <cell r="J846">
            <v>0</v>
          </cell>
          <cell r="L846">
            <v>0</v>
          </cell>
          <cell r="N846">
            <v>0</v>
          </cell>
          <cell r="O846">
            <v>0</v>
          </cell>
          <cell r="P846">
            <v>0</v>
          </cell>
          <cell r="Q846">
            <v>0</v>
          </cell>
          <cell r="R846">
            <v>0</v>
          </cell>
          <cell r="S846">
            <v>0</v>
          </cell>
          <cell r="U846">
            <v>0</v>
          </cell>
          <cell r="V846">
            <v>0</v>
          </cell>
          <cell r="W846">
            <v>0</v>
          </cell>
          <cell r="X846">
            <v>0</v>
          </cell>
          <cell r="Y846">
            <v>0</v>
          </cell>
          <cell r="Z846">
            <v>0</v>
          </cell>
        </row>
        <row r="847">
          <cell r="A847">
            <v>0</v>
          </cell>
          <cell r="B847">
            <v>0</v>
          </cell>
          <cell r="C847">
            <v>1845</v>
          </cell>
          <cell r="E847">
            <v>0</v>
          </cell>
          <cell r="F847">
            <v>0</v>
          </cell>
          <cell r="G847">
            <v>0</v>
          </cell>
          <cell r="H847">
            <v>0</v>
          </cell>
          <cell r="I847">
            <v>0</v>
          </cell>
          <cell r="J847">
            <v>0</v>
          </cell>
          <cell r="L847">
            <v>0</v>
          </cell>
          <cell r="N847">
            <v>0</v>
          </cell>
          <cell r="O847">
            <v>0</v>
          </cell>
          <cell r="P847">
            <v>0</v>
          </cell>
          <cell r="Q847">
            <v>0</v>
          </cell>
          <cell r="R847">
            <v>0</v>
          </cell>
          <cell r="S847">
            <v>0</v>
          </cell>
          <cell r="U847">
            <v>0</v>
          </cell>
          <cell r="V847">
            <v>0</v>
          </cell>
          <cell r="W847">
            <v>0</v>
          </cell>
          <cell r="X847">
            <v>0</v>
          </cell>
          <cell r="Y847">
            <v>0</v>
          </cell>
          <cell r="Z847">
            <v>0</v>
          </cell>
        </row>
        <row r="848">
          <cell r="A848">
            <v>0</v>
          </cell>
          <cell r="B848">
            <v>0</v>
          </cell>
          <cell r="C848">
            <v>1846</v>
          </cell>
          <cell r="E848">
            <v>0</v>
          </cell>
          <cell r="F848">
            <v>0</v>
          </cell>
          <cell r="G848">
            <v>0</v>
          </cell>
          <cell r="H848">
            <v>0</v>
          </cell>
          <cell r="I848">
            <v>0</v>
          </cell>
          <cell r="J848">
            <v>0</v>
          </cell>
          <cell r="L848">
            <v>0</v>
          </cell>
          <cell r="N848">
            <v>0</v>
          </cell>
          <cell r="O848">
            <v>0</v>
          </cell>
          <cell r="P848">
            <v>0</v>
          </cell>
          <cell r="Q848">
            <v>0</v>
          </cell>
          <cell r="R848">
            <v>0</v>
          </cell>
          <cell r="S848">
            <v>0</v>
          </cell>
          <cell r="U848">
            <v>0</v>
          </cell>
          <cell r="V848">
            <v>0</v>
          </cell>
          <cell r="W848">
            <v>0</v>
          </cell>
          <cell r="X848">
            <v>0</v>
          </cell>
          <cell r="Y848">
            <v>0</v>
          </cell>
          <cell r="Z848">
            <v>0</v>
          </cell>
        </row>
        <row r="849">
          <cell r="A849">
            <v>0</v>
          </cell>
          <cell r="B849">
            <v>0</v>
          </cell>
          <cell r="C849">
            <v>1847</v>
          </cell>
          <cell r="E849">
            <v>0</v>
          </cell>
          <cell r="F849">
            <v>0</v>
          </cell>
          <cell r="G849">
            <v>0</v>
          </cell>
          <cell r="H849">
            <v>0</v>
          </cell>
          <cell r="I849">
            <v>0</v>
          </cell>
          <cell r="J849">
            <v>0</v>
          </cell>
          <cell r="L849">
            <v>0</v>
          </cell>
          <cell r="N849">
            <v>0</v>
          </cell>
          <cell r="O849">
            <v>0</v>
          </cell>
          <cell r="P849">
            <v>0</v>
          </cell>
          <cell r="Q849">
            <v>0</v>
          </cell>
          <cell r="R849">
            <v>0</v>
          </cell>
          <cell r="S849">
            <v>0</v>
          </cell>
          <cell r="U849">
            <v>0</v>
          </cell>
          <cell r="V849">
            <v>0</v>
          </cell>
          <cell r="W849">
            <v>0</v>
          </cell>
          <cell r="X849">
            <v>0</v>
          </cell>
          <cell r="Y849">
            <v>0</v>
          </cell>
          <cell r="Z849">
            <v>0</v>
          </cell>
        </row>
        <row r="850">
          <cell r="A850">
            <v>0</v>
          </cell>
          <cell r="B850">
            <v>0</v>
          </cell>
          <cell r="C850">
            <v>1848</v>
          </cell>
          <cell r="E850">
            <v>0</v>
          </cell>
          <cell r="F850">
            <v>0</v>
          </cell>
          <cell r="G850">
            <v>0</v>
          </cell>
          <cell r="H850">
            <v>0</v>
          </cell>
          <cell r="I850">
            <v>0</v>
          </cell>
          <cell r="J850">
            <v>0</v>
          </cell>
          <cell r="L850">
            <v>0</v>
          </cell>
          <cell r="N850">
            <v>0</v>
          </cell>
          <cell r="O850">
            <v>0</v>
          </cell>
          <cell r="P850">
            <v>0</v>
          </cell>
          <cell r="Q850">
            <v>0</v>
          </cell>
          <cell r="R850">
            <v>0</v>
          </cell>
          <cell r="S850">
            <v>0</v>
          </cell>
          <cell r="U850">
            <v>0</v>
          </cell>
          <cell r="V850">
            <v>0</v>
          </cell>
          <cell r="W850">
            <v>0</v>
          </cell>
          <cell r="X850">
            <v>0</v>
          </cell>
          <cell r="Y850">
            <v>0</v>
          </cell>
          <cell r="Z850">
            <v>0</v>
          </cell>
        </row>
        <row r="851">
          <cell r="A851">
            <v>0</v>
          </cell>
          <cell r="B851">
            <v>0</v>
          </cell>
          <cell r="C851">
            <v>1849</v>
          </cell>
          <cell r="E851">
            <v>0</v>
          </cell>
          <cell r="F851">
            <v>0</v>
          </cell>
          <cell r="G851">
            <v>0</v>
          </cell>
          <cell r="H851">
            <v>0</v>
          </cell>
          <cell r="I851">
            <v>0</v>
          </cell>
          <cell r="J851">
            <v>0</v>
          </cell>
          <cell r="L851">
            <v>0</v>
          </cell>
          <cell r="N851">
            <v>0</v>
          </cell>
          <cell r="O851">
            <v>0</v>
          </cell>
          <cell r="P851">
            <v>0</v>
          </cell>
          <cell r="Q851">
            <v>0</v>
          </cell>
          <cell r="R851">
            <v>0</v>
          </cell>
          <cell r="S851">
            <v>0</v>
          </cell>
          <cell r="U851">
            <v>0</v>
          </cell>
          <cell r="V851">
            <v>0</v>
          </cell>
          <cell r="W851">
            <v>0</v>
          </cell>
          <cell r="X851">
            <v>0</v>
          </cell>
          <cell r="Y851">
            <v>0</v>
          </cell>
          <cell r="Z851">
            <v>0</v>
          </cell>
        </row>
        <row r="852">
          <cell r="A852">
            <v>0</v>
          </cell>
          <cell r="B852">
            <v>0</v>
          </cell>
          <cell r="C852">
            <v>1850</v>
          </cell>
          <cell r="E852">
            <v>0</v>
          </cell>
          <cell r="F852">
            <v>0</v>
          </cell>
          <cell r="G852">
            <v>0</v>
          </cell>
          <cell r="H852">
            <v>0</v>
          </cell>
          <cell r="I852">
            <v>0</v>
          </cell>
          <cell r="J852">
            <v>0</v>
          </cell>
          <cell r="L852">
            <v>0</v>
          </cell>
          <cell r="N852">
            <v>0</v>
          </cell>
          <cell r="O852">
            <v>0</v>
          </cell>
          <cell r="P852">
            <v>0</v>
          </cell>
          <cell r="Q852">
            <v>0</v>
          </cell>
          <cell r="R852">
            <v>0</v>
          </cell>
          <cell r="S852">
            <v>0</v>
          </cell>
          <cell r="U852">
            <v>0</v>
          </cell>
          <cell r="V852">
            <v>0</v>
          </cell>
          <cell r="W852">
            <v>0</v>
          </cell>
          <cell r="X852">
            <v>0</v>
          </cell>
          <cell r="Y852">
            <v>0</v>
          </cell>
          <cell r="Z852">
            <v>0</v>
          </cell>
        </row>
        <row r="853">
          <cell r="A853">
            <v>0</v>
          </cell>
          <cell r="B853">
            <v>0</v>
          </cell>
          <cell r="C853">
            <v>1851</v>
          </cell>
          <cell r="E853">
            <v>0</v>
          </cell>
          <cell r="F853">
            <v>0</v>
          </cell>
          <cell r="G853">
            <v>0</v>
          </cell>
          <cell r="H853">
            <v>0</v>
          </cell>
          <cell r="I853">
            <v>0</v>
          </cell>
          <cell r="J853">
            <v>0</v>
          </cell>
          <cell r="L853">
            <v>0</v>
          </cell>
          <cell r="N853">
            <v>0</v>
          </cell>
          <cell r="O853">
            <v>0</v>
          </cell>
          <cell r="P853">
            <v>0</v>
          </cell>
          <cell r="Q853">
            <v>0</v>
          </cell>
          <cell r="R853">
            <v>0</v>
          </cell>
          <cell r="S853">
            <v>0</v>
          </cell>
          <cell r="U853">
            <v>0</v>
          </cell>
          <cell r="V853">
            <v>0</v>
          </cell>
          <cell r="W853">
            <v>0</v>
          </cell>
          <cell r="X853">
            <v>0</v>
          </cell>
          <cell r="Y853">
            <v>0</v>
          </cell>
          <cell r="Z853">
            <v>0</v>
          </cell>
        </row>
        <row r="854">
          <cell r="A854">
            <v>0</v>
          </cell>
          <cell r="B854">
            <v>0</v>
          </cell>
          <cell r="C854">
            <v>1852</v>
          </cell>
          <cell r="E854">
            <v>0</v>
          </cell>
          <cell r="F854">
            <v>0</v>
          </cell>
          <cell r="G854">
            <v>0</v>
          </cell>
          <cell r="H854">
            <v>0</v>
          </cell>
          <cell r="I854">
            <v>0</v>
          </cell>
          <cell r="J854">
            <v>0</v>
          </cell>
          <cell r="L854">
            <v>0</v>
          </cell>
          <cell r="N854">
            <v>0</v>
          </cell>
          <cell r="O854">
            <v>0</v>
          </cell>
          <cell r="P854">
            <v>0</v>
          </cell>
          <cell r="Q854">
            <v>0</v>
          </cell>
          <cell r="R854">
            <v>0</v>
          </cell>
          <cell r="S854">
            <v>0</v>
          </cell>
          <cell r="U854">
            <v>0</v>
          </cell>
          <cell r="V854">
            <v>0</v>
          </cell>
          <cell r="W854">
            <v>0</v>
          </cell>
          <cell r="X854">
            <v>0</v>
          </cell>
          <cell r="Y854">
            <v>0</v>
          </cell>
          <cell r="Z854">
            <v>0</v>
          </cell>
        </row>
        <row r="855">
          <cell r="A855">
            <v>0</v>
          </cell>
          <cell r="B855">
            <v>0</v>
          </cell>
          <cell r="C855">
            <v>1853</v>
          </cell>
          <cell r="E855">
            <v>0</v>
          </cell>
          <cell r="F855">
            <v>0</v>
          </cell>
          <cell r="G855">
            <v>0</v>
          </cell>
          <cell r="H855">
            <v>0</v>
          </cell>
          <cell r="I855">
            <v>0</v>
          </cell>
          <cell r="J855">
            <v>0</v>
          </cell>
          <cell r="L855">
            <v>0</v>
          </cell>
          <cell r="N855">
            <v>0</v>
          </cell>
          <cell r="O855">
            <v>0</v>
          </cell>
          <cell r="P855">
            <v>0</v>
          </cell>
          <cell r="Q855">
            <v>0</v>
          </cell>
          <cell r="R855">
            <v>0</v>
          </cell>
          <cell r="S855">
            <v>0</v>
          </cell>
          <cell r="U855">
            <v>0</v>
          </cell>
          <cell r="V855">
            <v>0</v>
          </cell>
          <cell r="W855">
            <v>0</v>
          </cell>
          <cell r="X855">
            <v>0</v>
          </cell>
          <cell r="Y855">
            <v>0</v>
          </cell>
          <cell r="Z855">
            <v>0</v>
          </cell>
        </row>
        <row r="856">
          <cell r="A856">
            <v>0</v>
          </cell>
          <cell r="B856">
            <v>0</v>
          </cell>
          <cell r="C856">
            <v>1854</v>
          </cell>
          <cell r="E856">
            <v>0</v>
          </cell>
          <cell r="F856">
            <v>0</v>
          </cell>
          <cell r="G856">
            <v>0</v>
          </cell>
          <cell r="H856">
            <v>0</v>
          </cell>
          <cell r="I856">
            <v>0</v>
          </cell>
          <cell r="J856">
            <v>0</v>
          </cell>
          <cell r="L856">
            <v>0</v>
          </cell>
          <cell r="N856">
            <v>0</v>
          </cell>
          <cell r="O856">
            <v>0</v>
          </cell>
          <cell r="P856">
            <v>0</v>
          </cell>
          <cell r="Q856">
            <v>0</v>
          </cell>
          <cell r="R856">
            <v>0</v>
          </cell>
          <cell r="S856">
            <v>0</v>
          </cell>
          <cell r="U856">
            <v>0</v>
          </cell>
          <cell r="V856">
            <v>0</v>
          </cell>
          <cell r="W856">
            <v>0</v>
          </cell>
          <cell r="X856">
            <v>0</v>
          </cell>
          <cell r="Y856">
            <v>0</v>
          </cell>
          <cell r="Z856">
            <v>0</v>
          </cell>
        </row>
        <row r="857">
          <cell r="A857">
            <v>0</v>
          </cell>
          <cell r="B857">
            <v>0</v>
          </cell>
          <cell r="C857">
            <v>1855</v>
          </cell>
          <cell r="E857">
            <v>0</v>
          </cell>
          <cell r="F857">
            <v>0</v>
          </cell>
          <cell r="G857">
            <v>0</v>
          </cell>
          <cell r="H857">
            <v>0</v>
          </cell>
          <cell r="I857">
            <v>0</v>
          </cell>
          <cell r="J857">
            <v>0</v>
          </cell>
          <cell r="L857">
            <v>0</v>
          </cell>
          <cell r="N857">
            <v>0</v>
          </cell>
          <cell r="O857">
            <v>0</v>
          </cell>
          <cell r="P857">
            <v>0</v>
          </cell>
          <cell r="Q857">
            <v>0</v>
          </cell>
          <cell r="R857">
            <v>0</v>
          </cell>
          <cell r="S857">
            <v>0</v>
          </cell>
          <cell r="U857">
            <v>0</v>
          </cell>
          <cell r="V857">
            <v>0</v>
          </cell>
          <cell r="W857">
            <v>0</v>
          </cell>
          <cell r="X857">
            <v>0</v>
          </cell>
          <cell r="Y857">
            <v>0</v>
          </cell>
          <cell r="Z857">
            <v>0</v>
          </cell>
        </row>
        <row r="858">
          <cell r="A858">
            <v>0</v>
          </cell>
          <cell r="B858">
            <v>0</v>
          </cell>
          <cell r="C858">
            <v>1856</v>
          </cell>
          <cell r="E858">
            <v>0</v>
          </cell>
          <cell r="F858">
            <v>0</v>
          </cell>
          <cell r="G858">
            <v>0</v>
          </cell>
          <cell r="H858">
            <v>0</v>
          </cell>
          <cell r="I858">
            <v>0</v>
          </cell>
          <cell r="J858">
            <v>0</v>
          </cell>
          <cell r="L858">
            <v>0</v>
          </cell>
          <cell r="N858">
            <v>0</v>
          </cell>
          <cell r="O858">
            <v>0</v>
          </cell>
          <cell r="P858">
            <v>0</v>
          </cell>
          <cell r="Q858">
            <v>0</v>
          </cell>
          <cell r="R858">
            <v>0</v>
          </cell>
          <cell r="S858">
            <v>0</v>
          </cell>
          <cell r="U858">
            <v>0</v>
          </cell>
          <cell r="V858">
            <v>0</v>
          </cell>
          <cell r="W858">
            <v>0</v>
          </cell>
          <cell r="X858">
            <v>0</v>
          </cell>
          <cell r="Y858">
            <v>0</v>
          </cell>
          <cell r="Z858">
            <v>0</v>
          </cell>
        </row>
        <row r="859">
          <cell r="A859">
            <v>0</v>
          </cell>
          <cell r="B859">
            <v>0</v>
          </cell>
          <cell r="C859">
            <v>1857</v>
          </cell>
          <cell r="E859">
            <v>0</v>
          </cell>
          <cell r="F859">
            <v>0</v>
          </cell>
          <cell r="G859">
            <v>0</v>
          </cell>
          <cell r="H859">
            <v>0</v>
          </cell>
          <cell r="I859">
            <v>0</v>
          </cell>
          <cell r="J859">
            <v>0</v>
          </cell>
          <cell r="L859">
            <v>0</v>
          </cell>
          <cell r="N859">
            <v>0</v>
          </cell>
          <cell r="O859">
            <v>0</v>
          </cell>
          <cell r="P859">
            <v>0</v>
          </cell>
          <cell r="Q859">
            <v>0</v>
          </cell>
          <cell r="R859">
            <v>0</v>
          </cell>
          <cell r="S859">
            <v>0</v>
          </cell>
          <cell r="U859">
            <v>0</v>
          </cell>
          <cell r="V859">
            <v>0</v>
          </cell>
          <cell r="W859">
            <v>0</v>
          </cell>
          <cell r="X859">
            <v>0</v>
          </cell>
          <cell r="Y859">
            <v>0</v>
          </cell>
          <cell r="Z859">
            <v>0</v>
          </cell>
        </row>
        <row r="860">
          <cell r="A860">
            <v>0</v>
          </cell>
          <cell r="B860">
            <v>0</v>
          </cell>
          <cell r="C860">
            <v>1858</v>
          </cell>
          <cell r="E860">
            <v>0</v>
          </cell>
          <cell r="F860">
            <v>0</v>
          </cell>
          <cell r="G860">
            <v>0</v>
          </cell>
          <cell r="H860">
            <v>0</v>
          </cell>
          <cell r="I860">
            <v>0</v>
          </cell>
          <cell r="J860">
            <v>0</v>
          </cell>
          <cell r="L860">
            <v>0</v>
          </cell>
          <cell r="N860">
            <v>0</v>
          </cell>
          <cell r="O860">
            <v>0</v>
          </cell>
          <cell r="P860">
            <v>0</v>
          </cell>
          <cell r="Q860">
            <v>0</v>
          </cell>
          <cell r="R860">
            <v>0</v>
          </cell>
          <cell r="S860">
            <v>0</v>
          </cell>
          <cell r="U860">
            <v>0</v>
          </cell>
          <cell r="V860">
            <v>0</v>
          </cell>
          <cell r="W860">
            <v>0</v>
          </cell>
          <cell r="X860">
            <v>0</v>
          </cell>
          <cell r="Y860">
            <v>0</v>
          </cell>
          <cell r="Z860">
            <v>0</v>
          </cell>
        </row>
        <row r="861">
          <cell r="A861">
            <v>0</v>
          </cell>
          <cell r="B861">
            <v>0</v>
          </cell>
          <cell r="C861">
            <v>1859</v>
          </cell>
          <cell r="E861">
            <v>0</v>
          </cell>
          <cell r="F861">
            <v>0</v>
          </cell>
          <cell r="G861">
            <v>0</v>
          </cell>
          <cell r="H861">
            <v>0</v>
          </cell>
          <cell r="I861">
            <v>0</v>
          </cell>
          <cell r="J861">
            <v>0</v>
          </cell>
          <cell r="L861">
            <v>0</v>
          </cell>
          <cell r="N861">
            <v>0</v>
          </cell>
          <cell r="O861">
            <v>0</v>
          </cell>
          <cell r="P861">
            <v>0</v>
          </cell>
          <cell r="Q861">
            <v>0</v>
          </cell>
          <cell r="R861">
            <v>0</v>
          </cell>
          <cell r="S861">
            <v>0</v>
          </cell>
          <cell r="U861">
            <v>0</v>
          </cell>
          <cell r="V861">
            <v>0</v>
          </cell>
          <cell r="W861">
            <v>0</v>
          </cell>
          <cell r="X861">
            <v>0</v>
          </cell>
          <cell r="Y861">
            <v>0</v>
          </cell>
          <cell r="Z861">
            <v>0</v>
          </cell>
        </row>
        <row r="862">
          <cell r="A862">
            <v>0</v>
          </cell>
          <cell r="B862">
            <v>0</v>
          </cell>
          <cell r="C862">
            <v>1860</v>
          </cell>
          <cell r="E862">
            <v>0</v>
          </cell>
          <cell r="F862">
            <v>0</v>
          </cell>
          <cell r="G862">
            <v>0</v>
          </cell>
          <cell r="H862">
            <v>0</v>
          </cell>
          <cell r="I862">
            <v>0</v>
          </cell>
          <cell r="J862">
            <v>0</v>
          </cell>
          <cell r="L862">
            <v>0</v>
          </cell>
          <cell r="N862">
            <v>0</v>
          </cell>
          <cell r="O862">
            <v>0</v>
          </cell>
          <cell r="P862">
            <v>0</v>
          </cell>
          <cell r="Q862">
            <v>0</v>
          </cell>
          <cell r="R862">
            <v>0</v>
          </cell>
          <cell r="S862">
            <v>0</v>
          </cell>
          <cell r="U862">
            <v>0</v>
          </cell>
          <cell r="V862">
            <v>0</v>
          </cell>
          <cell r="W862">
            <v>0</v>
          </cell>
          <cell r="X862">
            <v>0</v>
          </cell>
          <cell r="Y862">
            <v>0</v>
          </cell>
          <cell r="Z862">
            <v>0</v>
          </cell>
        </row>
        <row r="863">
          <cell r="A863">
            <v>0</v>
          </cell>
          <cell r="B863">
            <v>0</v>
          </cell>
          <cell r="C863">
            <v>1861</v>
          </cell>
          <cell r="E863">
            <v>0</v>
          </cell>
          <cell r="F863">
            <v>0</v>
          </cell>
          <cell r="G863">
            <v>0</v>
          </cell>
          <cell r="H863">
            <v>0</v>
          </cell>
          <cell r="I863">
            <v>0</v>
          </cell>
          <cell r="J863">
            <v>0</v>
          </cell>
          <cell r="L863">
            <v>0</v>
          </cell>
          <cell r="N863">
            <v>0</v>
          </cell>
          <cell r="O863">
            <v>0</v>
          </cell>
          <cell r="P863">
            <v>0</v>
          </cell>
          <cell r="Q863">
            <v>0</v>
          </cell>
          <cell r="R863">
            <v>0</v>
          </cell>
          <cell r="S863">
            <v>0</v>
          </cell>
          <cell r="U863">
            <v>0</v>
          </cell>
          <cell r="V863">
            <v>0</v>
          </cell>
          <cell r="W863">
            <v>0</v>
          </cell>
          <cell r="X863">
            <v>0</v>
          </cell>
          <cell r="Y863">
            <v>0</v>
          </cell>
          <cell r="Z863">
            <v>0</v>
          </cell>
        </row>
        <row r="864">
          <cell r="A864">
            <v>0</v>
          </cell>
          <cell r="B864">
            <v>0</v>
          </cell>
          <cell r="C864">
            <v>1862</v>
          </cell>
          <cell r="E864">
            <v>0</v>
          </cell>
          <cell r="F864">
            <v>0</v>
          </cell>
          <cell r="G864">
            <v>0</v>
          </cell>
          <cell r="H864">
            <v>0</v>
          </cell>
          <cell r="I864">
            <v>0</v>
          </cell>
          <cell r="J864">
            <v>0</v>
          </cell>
          <cell r="L864">
            <v>0</v>
          </cell>
          <cell r="N864">
            <v>0</v>
          </cell>
          <cell r="O864">
            <v>0</v>
          </cell>
          <cell r="P864">
            <v>0</v>
          </cell>
          <cell r="Q864">
            <v>0</v>
          </cell>
          <cell r="R864">
            <v>0</v>
          </cell>
          <cell r="S864">
            <v>0</v>
          </cell>
          <cell r="U864">
            <v>0</v>
          </cell>
          <cell r="V864">
            <v>0</v>
          </cell>
          <cell r="W864">
            <v>0</v>
          </cell>
          <cell r="X864">
            <v>0</v>
          </cell>
          <cell r="Y864">
            <v>0</v>
          </cell>
          <cell r="Z864">
            <v>0</v>
          </cell>
        </row>
        <row r="865">
          <cell r="A865">
            <v>0</v>
          </cell>
          <cell r="B865">
            <v>0</v>
          </cell>
          <cell r="C865">
            <v>1863</v>
          </cell>
          <cell r="E865">
            <v>0</v>
          </cell>
          <cell r="F865">
            <v>0</v>
          </cell>
          <cell r="G865">
            <v>0</v>
          </cell>
          <cell r="H865">
            <v>0</v>
          </cell>
          <cell r="I865">
            <v>0</v>
          </cell>
          <cell r="J865">
            <v>0</v>
          </cell>
          <cell r="L865">
            <v>0</v>
          </cell>
          <cell r="N865">
            <v>0</v>
          </cell>
          <cell r="O865">
            <v>0</v>
          </cell>
          <cell r="P865">
            <v>0</v>
          </cell>
          <cell r="Q865">
            <v>0</v>
          </cell>
          <cell r="R865">
            <v>0</v>
          </cell>
          <cell r="S865">
            <v>0</v>
          </cell>
          <cell r="U865">
            <v>0</v>
          </cell>
          <cell r="V865">
            <v>0</v>
          </cell>
          <cell r="W865">
            <v>0</v>
          </cell>
          <cell r="X865">
            <v>0</v>
          </cell>
          <cell r="Y865">
            <v>0</v>
          </cell>
          <cell r="Z865">
            <v>0</v>
          </cell>
        </row>
        <row r="866">
          <cell r="A866">
            <v>0</v>
          </cell>
          <cell r="B866">
            <v>0</v>
          </cell>
          <cell r="C866">
            <v>1864</v>
          </cell>
          <cell r="E866">
            <v>0</v>
          </cell>
          <cell r="F866">
            <v>0</v>
          </cell>
          <cell r="G866">
            <v>0</v>
          </cell>
          <cell r="H866">
            <v>0</v>
          </cell>
          <cell r="I866">
            <v>0</v>
          </cell>
          <cell r="J866">
            <v>0</v>
          </cell>
          <cell r="L866">
            <v>0</v>
          </cell>
          <cell r="N866">
            <v>0</v>
          </cell>
          <cell r="O866">
            <v>0</v>
          </cell>
          <cell r="P866">
            <v>0</v>
          </cell>
          <cell r="Q866">
            <v>0</v>
          </cell>
          <cell r="R866">
            <v>0</v>
          </cell>
          <cell r="S866">
            <v>0</v>
          </cell>
          <cell r="U866">
            <v>0</v>
          </cell>
          <cell r="V866">
            <v>0</v>
          </cell>
          <cell r="W866">
            <v>0</v>
          </cell>
          <cell r="X866">
            <v>0</v>
          </cell>
          <cell r="Y866">
            <v>0</v>
          </cell>
          <cell r="Z866">
            <v>0</v>
          </cell>
        </row>
        <row r="867">
          <cell r="A867">
            <v>0</v>
          </cell>
          <cell r="B867">
            <v>0</v>
          </cell>
          <cell r="C867">
            <v>1865</v>
          </cell>
          <cell r="E867">
            <v>0</v>
          </cell>
          <cell r="F867">
            <v>0</v>
          </cell>
          <cell r="G867">
            <v>0</v>
          </cell>
          <cell r="H867">
            <v>0</v>
          </cell>
          <cell r="I867">
            <v>0</v>
          </cell>
          <cell r="J867">
            <v>0</v>
          </cell>
          <cell r="L867">
            <v>0</v>
          </cell>
          <cell r="N867">
            <v>0</v>
          </cell>
          <cell r="O867">
            <v>0</v>
          </cell>
          <cell r="P867">
            <v>0</v>
          </cell>
          <cell r="Q867">
            <v>0</v>
          </cell>
          <cell r="R867">
            <v>0</v>
          </cell>
          <cell r="S867">
            <v>0</v>
          </cell>
          <cell r="U867">
            <v>0</v>
          </cell>
          <cell r="V867">
            <v>0</v>
          </cell>
          <cell r="W867">
            <v>0</v>
          </cell>
          <cell r="X867">
            <v>0</v>
          </cell>
          <cell r="Y867">
            <v>0</v>
          </cell>
          <cell r="Z867">
            <v>0</v>
          </cell>
        </row>
        <row r="868">
          <cell r="A868">
            <v>0</v>
          </cell>
          <cell r="B868">
            <v>0</v>
          </cell>
          <cell r="C868">
            <v>1866</v>
          </cell>
          <cell r="E868">
            <v>0</v>
          </cell>
          <cell r="F868">
            <v>0</v>
          </cell>
          <cell r="G868">
            <v>0</v>
          </cell>
          <cell r="H868">
            <v>0</v>
          </cell>
          <cell r="I868">
            <v>0</v>
          </cell>
          <cell r="J868">
            <v>0</v>
          </cell>
          <cell r="L868">
            <v>0</v>
          </cell>
          <cell r="N868">
            <v>0</v>
          </cell>
          <cell r="O868">
            <v>0</v>
          </cell>
          <cell r="P868">
            <v>0</v>
          </cell>
          <cell r="Q868">
            <v>0</v>
          </cell>
          <cell r="R868">
            <v>0</v>
          </cell>
          <cell r="S868">
            <v>0</v>
          </cell>
          <cell r="U868">
            <v>0</v>
          </cell>
          <cell r="V868">
            <v>0</v>
          </cell>
          <cell r="W868">
            <v>0</v>
          </cell>
          <cell r="X868">
            <v>0</v>
          </cell>
          <cell r="Y868">
            <v>0</v>
          </cell>
          <cell r="Z868">
            <v>0</v>
          </cell>
        </row>
        <row r="869">
          <cell r="A869">
            <v>0</v>
          </cell>
          <cell r="B869">
            <v>0</v>
          </cell>
          <cell r="C869">
            <v>1867</v>
          </cell>
          <cell r="E869">
            <v>0</v>
          </cell>
          <cell r="F869">
            <v>0</v>
          </cell>
          <cell r="G869">
            <v>0</v>
          </cell>
          <cell r="H869">
            <v>0</v>
          </cell>
          <cell r="I869">
            <v>0</v>
          </cell>
          <cell r="J869">
            <v>0</v>
          </cell>
          <cell r="L869">
            <v>0</v>
          </cell>
          <cell r="N869">
            <v>0</v>
          </cell>
          <cell r="O869">
            <v>0</v>
          </cell>
          <cell r="P869">
            <v>0</v>
          </cell>
          <cell r="Q869">
            <v>0</v>
          </cell>
          <cell r="R869">
            <v>0</v>
          </cell>
          <cell r="S869">
            <v>0</v>
          </cell>
          <cell r="U869">
            <v>0</v>
          </cell>
          <cell r="V869">
            <v>0</v>
          </cell>
          <cell r="W869">
            <v>0</v>
          </cell>
          <cell r="X869">
            <v>0</v>
          </cell>
          <cell r="Y869">
            <v>0</v>
          </cell>
          <cell r="Z869">
            <v>0</v>
          </cell>
        </row>
        <row r="870">
          <cell r="A870">
            <v>0</v>
          </cell>
          <cell r="B870">
            <v>0</v>
          </cell>
          <cell r="C870">
            <v>1868</v>
          </cell>
          <cell r="E870">
            <v>0</v>
          </cell>
          <cell r="F870">
            <v>0</v>
          </cell>
          <cell r="G870">
            <v>0</v>
          </cell>
          <cell r="H870">
            <v>0</v>
          </cell>
          <cell r="I870">
            <v>0</v>
          </cell>
          <cell r="J870">
            <v>0</v>
          </cell>
          <cell r="L870">
            <v>0</v>
          </cell>
          <cell r="N870">
            <v>0</v>
          </cell>
          <cell r="O870">
            <v>0</v>
          </cell>
          <cell r="P870">
            <v>0</v>
          </cell>
          <cell r="Q870">
            <v>0</v>
          </cell>
          <cell r="R870">
            <v>0</v>
          </cell>
          <cell r="S870">
            <v>0</v>
          </cell>
          <cell r="U870">
            <v>0</v>
          </cell>
          <cell r="V870">
            <v>0</v>
          </cell>
          <cell r="W870">
            <v>0</v>
          </cell>
          <cell r="X870">
            <v>0</v>
          </cell>
          <cell r="Y870">
            <v>0</v>
          </cell>
          <cell r="Z870">
            <v>0</v>
          </cell>
        </row>
        <row r="871">
          <cell r="A871">
            <v>0</v>
          </cell>
          <cell r="B871">
            <v>0</v>
          </cell>
          <cell r="C871">
            <v>1869</v>
          </cell>
          <cell r="E871">
            <v>0</v>
          </cell>
          <cell r="F871">
            <v>0</v>
          </cell>
          <cell r="G871">
            <v>0</v>
          </cell>
          <cell r="H871">
            <v>0</v>
          </cell>
          <cell r="I871">
            <v>0</v>
          </cell>
          <cell r="J871">
            <v>0</v>
          </cell>
          <cell r="L871">
            <v>0</v>
          </cell>
          <cell r="N871">
            <v>0</v>
          </cell>
          <cell r="O871">
            <v>0</v>
          </cell>
          <cell r="P871">
            <v>0</v>
          </cell>
          <cell r="Q871">
            <v>0</v>
          </cell>
          <cell r="R871">
            <v>0</v>
          </cell>
          <cell r="S871">
            <v>0</v>
          </cell>
          <cell r="U871">
            <v>0</v>
          </cell>
          <cell r="V871">
            <v>0</v>
          </cell>
          <cell r="W871">
            <v>0</v>
          </cell>
          <cell r="X871">
            <v>0</v>
          </cell>
          <cell r="Y871">
            <v>0</v>
          </cell>
          <cell r="Z871">
            <v>0</v>
          </cell>
        </row>
        <row r="872">
          <cell r="A872">
            <v>0</v>
          </cell>
          <cell r="B872">
            <v>0</v>
          </cell>
          <cell r="C872">
            <v>1870</v>
          </cell>
          <cell r="E872">
            <v>0</v>
          </cell>
          <cell r="F872">
            <v>0</v>
          </cell>
          <cell r="G872">
            <v>0</v>
          </cell>
          <cell r="H872">
            <v>0</v>
          </cell>
          <cell r="I872">
            <v>0</v>
          </cell>
          <cell r="J872">
            <v>0</v>
          </cell>
          <cell r="L872">
            <v>0</v>
          </cell>
          <cell r="N872">
            <v>0</v>
          </cell>
          <cell r="O872">
            <v>0</v>
          </cell>
          <cell r="P872">
            <v>0</v>
          </cell>
          <cell r="Q872">
            <v>0</v>
          </cell>
          <cell r="R872">
            <v>0</v>
          </cell>
          <cell r="S872">
            <v>0</v>
          </cell>
          <cell r="U872">
            <v>0</v>
          </cell>
          <cell r="V872">
            <v>0</v>
          </cell>
          <cell r="W872">
            <v>0</v>
          </cell>
          <cell r="X872">
            <v>0</v>
          </cell>
          <cell r="Y872">
            <v>0</v>
          </cell>
          <cell r="Z872">
            <v>0</v>
          </cell>
        </row>
        <row r="873">
          <cell r="A873">
            <v>0</v>
          </cell>
          <cell r="B873">
            <v>0</v>
          </cell>
          <cell r="C873">
            <v>1871</v>
          </cell>
          <cell r="E873">
            <v>0</v>
          </cell>
          <cell r="F873">
            <v>0</v>
          </cell>
          <cell r="G873">
            <v>0</v>
          </cell>
          <cell r="H873">
            <v>0</v>
          </cell>
          <cell r="I873">
            <v>0</v>
          </cell>
          <cell r="J873">
            <v>0</v>
          </cell>
          <cell r="L873">
            <v>0</v>
          </cell>
          <cell r="N873">
            <v>0</v>
          </cell>
          <cell r="O873">
            <v>0</v>
          </cell>
          <cell r="P873">
            <v>0</v>
          </cell>
          <cell r="Q873">
            <v>0</v>
          </cell>
          <cell r="R873">
            <v>0</v>
          </cell>
          <cell r="S873">
            <v>0</v>
          </cell>
          <cell r="U873">
            <v>0</v>
          </cell>
          <cell r="V873">
            <v>0</v>
          </cell>
          <cell r="W873">
            <v>0</v>
          </cell>
          <cell r="X873">
            <v>0</v>
          </cell>
          <cell r="Y873">
            <v>0</v>
          </cell>
          <cell r="Z873">
            <v>0</v>
          </cell>
        </row>
        <row r="874">
          <cell r="A874">
            <v>0</v>
          </cell>
          <cell r="B874">
            <v>0</v>
          </cell>
          <cell r="C874">
            <v>1872</v>
          </cell>
          <cell r="E874">
            <v>0</v>
          </cell>
          <cell r="F874">
            <v>0</v>
          </cell>
          <cell r="G874">
            <v>0</v>
          </cell>
          <cell r="H874">
            <v>0</v>
          </cell>
          <cell r="I874">
            <v>0</v>
          </cell>
          <cell r="J874">
            <v>0</v>
          </cell>
          <cell r="L874">
            <v>0</v>
          </cell>
          <cell r="N874">
            <v>0</v>
          </cell>
          <cell r="O874">
            <v>0</v>
          </cell>
          <cell r="P874">
            <v>0</v>
          </cell>
          <cell r="Q874">
            <v>0</v>
          </cell>
          <cell r="R874">
            <v>0</v>
          </cell>
          <cell r="S874">
            <v>0</v>
          </cell>
          <cell r="U874">
            <v>0</v>
          </cell>
          <cell r="V874">
            <v>0</v>
          </cell>
          <cell r="W874">
            <v>0</v>
          </cell>
          <cell r="X874">
            <v>0</v>
          </cell>
          <cell r="Y874">
            <v>0</v>
          </cell>
          <cell r="Z874">
            <v>0</v>
          </cell>
        </row>
        <row r="875">
          <cell r="A875">
            <v>0</v>
          </cell>
          <cell r="B875">
            <v>0</v>
          </cell>
          <cell r="C875">
            <v>1873</v>
          </cell>
          <cell r="E875">
            <v>0</v>
          </cell>
          <cell r="F875">
            <v>0</v>
          </cell>
          <cell r="G875">
            <v>0</v>
          </cell>
          <cell r="H875">
            <v>0</v>
          </cell>
          <cell r="I875">
            <v>0</v>
          </cell>
          <cell r="J875">
            <v>0</v>
          </cell>
          <cell r="L875">
            <v>0</v>
          </cell>
          <cell r="N875">
            <v>0</v>
          </cell>
          <cell r="O875">
            <v>0</v>
          </cell>
          <cell r="P875">
            <v>0</v>
          </cell>
          <cell r="Q875">
            <v>0</v>
          </cell>
          <cell r="R875">
            <v>0</v>
          </cell>
          <cell r="S875">
            <v>0</v>
          </cell>
          <cell r="U875">
            <v>0</v>
          </cell>
          <cell r="V875">
            <v>0</v>
          </cell>
          <cell r="W875">
            <v>0</v>
          </cell>
          <cell r="X875">
            <v>0</v>
          </cell>
          <cell r="Y875">
            <v>0</v>
          </cell>
          <cell r="Z875">
            <v>0</v>
          </cell>
        </row>
        <row r="876">
          <cell r="A876">
            <v>0</v>
          </cell>
          <cell r="B876">
            <v>0</v>
          </cell>
          <cell r="C876">
            <v>1874</v>
          </cell>
          <cell r="E876">
            <v>0</v>
          </cell>
          <cell r="F876">
            <v>0</v>
          </cell>
          <cell r="G876">
            <v>0</v>
          </cell>
          <cell r="H876">
            <v>0</v>
          </cell>
          <cell r="I876">
            <v>0</v>
          </cell>
          <cell r="J876">
            <v>0</v>
          </cell>
          <cell r="L876">
            <v>0</v>
          </cell>
          <cell r="N876">
            <v>0</v>
          </cell>
          <cell r="O876">
            <v>0</v>
          </cell>
          <cell r="P876">
            <v>0</v>
          </cell>
          <cell r="Q876">
            <v>0</v>
          </cell>
          <cell r="R876">
            <v>0</v>
          </cell>
          <cell r="S876">
            <v>0</v>
          </cell>
          <cell r="U876">
            <v>0</v>
          </cell>
          <cell r="V876">
            <v>0</v>
          </cell>
          <cell r="W876">
            <v>0</v>
          </cell>
          <cell r="X876">
            <v>0</v>
          </cell>
          <cell r="Y876">
            <v>0</v>
          </cell>
          <cell r="Z876">
            <v>0</v>
          </cell>
        </row>
        <row r="877">
          <cell r="A877">
            <v>0</v>
          </cell>
          <cell r="B877">
            <v>0</v>
          </cell>
          <cell r="C877">
            <v>1875</v>
          </cell>
          <cell r="E877">
            <v>0</v>
          </cell>
          <cell r="F877">
            <v>0</v>
          </cell>
          <cell r="G877">
            <v>0</v>
          </cell>
          <cell r="H877">
            <v>0</v>
          </cell>
          <cell r="I877">
            <v>0</v>
          </cell>
          <cell r="J877">
            <v>0</v>
          </cell>
          <cell r="L877">
            <v>0</v>
          </cell>
          <cell r="N877">
            <v>0</v>
          </cell>
          <cell r="O877">
            <v>0</v>
          </cell>
          <cell r="P877">
            <v>0</v>
          </cell>
          <cell r="Q877">
            <v>0</v>
          </cell>
          <cell r="R877">
            <v>0</v>
          </cell>
          <cell r="S877">
            <v>0</v>
          </cell>
          <cell r="U877">
            <v>0</v>
          </cell>
          <cell r="V877">
            <v>0</v>
          </cell>
          <cell r="W877">
            <v>0</v>
          </cell>
          <cell r="X877">
            <v>0</v>
          </cell>
          <cell r="Y877">
            <v>0</v>
          </cell>
          <cell r="Z877">
            <v>0</v>
          </cell>
        </row>
        <row r="878">
          <cell r="A878">
            <v>0</v>
          </cell>
          <cell r="B878">
            <v>0</v>
          </cell>
          <cell r="C878">
            <v>1876</v>
          </cell>
          <cell r="E878">
            <v>0</v>
          </cell>
          <cell r="F878">
            <v>0</v>
          </cell>
          <cell r="G878">
            <v>0</v>
          </cell>
          <cell r="H878">
            <v>0</v>
          </cell>
          <cell r="I878">
            <v>0</v>
          </cell>
          <cell r="J878">
            <v>0</v>
          </cell>
          <cell r="L878">
            <v>0</v>
          </cell>
          <cell r="N878">
            <v>0</v>
          </cell>
          <cell r="O878">
            <v>0</v>
          </cell>
          <cell r="P878">
            <v>0</v>
          </cell>
          <cell r="Q878">
            <v>0</v>
          </cell>
          <cell r="R878">
            <v>0</v>
          </cell>
          <cell r="S878">
            <v>0</v>
          </cell>
          <cell r="U878">
            <v>0</v>
          </cell>
          <cell r="V878">
            <v>0</v>
          </cell>
          <cell r="W878">
            <v>0</v>
          </cell>
          <cell r="X878">
            <v>0</v>
          </cell>
          <cell r="Y878">
            <v>0</v>
          </cell>
          <cell r="Z878">
            <v>0</v>
          </cell>
        </row>
        <row r="879">
          <cell r="A879">
            <v>0</v>
          </cell>
          <cell r="B879">
            <v>0</v>
          </cell>
          <cell r="C879">
            <v>1877</v>
          </cell>
          <cell r="E879">
            <v>0</v>
          </cell>
          <cell r="F879">
            <v>0</v>
          </cell>
          <cell r="G879">
            <v>0</v>
          </cell>
          <cell r="H879">
            <v>0</v>
          </cell>
          <cell r="I879">
            <v>0</v>
          </cell>
          <cell r="J879">
            <v>0</v>
          </cell>
          <cell r="L879">
            <v>0</v>
          </cell>
          <cell r="N879">
            <v>0</v>
          </cell>
          <cell r="O879">
            <v>0</v>
          </cell>
          <cell r="P879">
            <v>0</v>
          </cell>
          <cell r="Q879">
            <v>0</v>
          </cell>
          <cell r="R879">
            <v>0</v>
          </cell>
          <cell r="S879">
            <v>0</v>
          </cell>
          <cell r="U879">
            <v>0</v>
          </cell>
          <cell r="V879">
            <v>0</v>
          </cell>
          <cell r="W879">
            <v>0</v>
          </cell>
          <cell r="X879">
            <v>0</v>
          </cell>
          <cell r="Y879">
            <v>0</v>
          </cell>
          <cell r="Z879">
            <v>0</v>
          </cell>
        </row>
        <row r="880">
          <cell r="A880">
            <v>0</v>
          </cell>
          <cell r="B880">
            <v>0</v>
          </cell>
          <cell r="C880">
            <v>1878</v>
          </cell>
          <cell r="E880">
            <v>0</v>
          </cell>
          <cell r="F880">
            <v>0</v>
          </cell>
          <cell r="G880">
            <v>0</v>
          </cell>
          <cell r="H880">
            <v>0</v>
          </cell>
          <cell r="I880">
            <v>0</v>
          </cell>
          <cell r="J880">
            <v>0</v>
          </cell>
          <cell r="L880">
            <v>0</v>
          </cell>
          <cell r="N880">
            <v>0</v>
          </cell>
          <cell r="O880">
            <v>0</v>
          </cell>
          <cell r="P880">
            <v>0</v>
          </cell>
          <cell r="Q880">
            <v>0</v>
          </cell>
          <cell r="R880">
            <v>0</v>
          </cell>
          <cell r="S880">
            <v>0</v>
          </cell>
          <cell r="U880">
            <v>0</v>
          </cell>
          <cell r="V880">
            <v>0</v>
          </cell>
          <cell r="W880">
            <v>0</v>
          </cell>
          <cell r="X880">
            <v>0</v>
          </cell>
          <cell r="Y880">
            <v>0</v>
          </cell>
          <cell r="Z880">
            <v>0</v>
          </cell>
        </row>
        <row r="881">
          <cell r="A881">
            <v>0</v>
          </cell>
          <cell r="B881">
            <v>0</v>
          </cell>
          <cell r="C881">
            <v>1879</v>
          </cell>
          <cell r="E881">
            <v>0</v>
          </cell>
          <cell r="F881">
            <v>0</v>
          </cell>
          <cell r="G881">
            <v>0</v>
          </cell>
          <cell r="H881">
            <v>0</v>
          </cell>
          <cell r="I881">
            <v>0</v>
          </cell>
          <cell r="J881">
            <v>0</v>
          </cell>
          <cell r="L881">
            <v>0</v>
          </cell>
          <cell r="N881">
            <v>0</v>
          </cell>
          <cell r="O881">
            <v>0</v>
          </cell>
          <cell r="P881">
            <v>0</v>
          </cell>
          <cell r="Q881">
            <v>0</v>
          </cell>
          <cell r="R881">
            <v>0</v>
          </cell>
          <cell r="S881">
            <v>0</v>
          </cell>
          <cell r="U881">
            <v>0</v>
          </cell>
          <cell r="V881">
            <v>0</v>
          </cell>
          <cell r="W881">
            <v>0</v>
          </cell>
          <cell r="X881">
            <v>0</v>
          </cell>
          <cell r="Y881">
            <v>0</v>
          </cell>
          <cell r="Z881">
            <v>0</v>
          </cell>
        </row>
        <row r="882">
          <cell r="A882">
            <v>0</v>
          </cell>
          <cell r="B882">
            <v>0</v>
          </cell>
          <cell r="C882">
            <v>1880</v>
          </cell>
          <cell r="E882">
            <v>0</v>
          </cell>
          <cell r="F882">
            <v>0</v>
          </cell>
          <cell r="G882">
            <v>0</v>
          </cell>
          <cell r="H882">
            <v>0</v>
          </cell>
          <cell r="I882">
            <v>0</v>
          </cell>
          <cell r="J882">
            <v>0</v>
          </cell>
          <cell r="L882">
            <v>0</v>
          </cell>
          <cell r="N882">
            <v>0</v>
          </cell>
          <cell r="O882">
            <v>0</v>
          </cell>
          <cell r="P882">
            <v>0</v>
          </cell>
          <cell r="Q882">
            <v>0</v>
          </cell>
          <cell r="R882">
            <v>0</v>
          </cell>
          <cell r="S882">
            <v>0</v>
          </cell>
          <cell r="U882">
            <v>0</v>
          </cell>
          <cell r="V882">
            <v>0</v>
          </cell>
          <cell r="W882">
            <v>0</v>
          </cell>
          <cell r="X882">
            <v>0</v>
          </cell>
          <cell r="Y882">
            <v>0</v>
          </cell>
          <cell r="Z882">
            <v>0</v>
          </cell>
        </row>
        <row r="883">
          <cell r="A883">
            <v>0</v>
          </cell>
          <cell r="B883">
            <v>0</v>
          </cell>
          <cell r="C883">
            <v>1881</v>
          </cell>
          <cell r="E883">
            <v>0</v>
          </cell>
          <cell r="F883">
            <v>0</v>
          </cell>
          <cell r="G883">
            <v>0</v>
          </cell>
          <cell r="H883">
            <v>0</v>
          </cell>
          <cell r="I883">
            <v>0</v>
          </cell>
          <cell r="J883">
            <v>0</v>
          </cell>
          <cell r="L883">
            <v>0</v>
          </cell>
          <cell r="N883">
            <v>0</v>
          </cell>
          <cell r="O883">
            <v>0</v>
          </cell>
          <cell r="P883">
            <v>0</v>
          </cell>
          <cell r="Q883">
            <v>0</v>
          </cell>
          <cell r="R883">
            <v>0</v>
          </cell>
          <cell r="S883">
            <v>0</v>
          </cell>
          <cell r="U883">
            <v>0</v>
          </cell>
          <cell r="V883">
            <v>0</v>
          </cell>
          <cell r="W883">
            <v>0</v>
          </cell>
          <cell r="X883">
            <v>0</v>
          </cell>
          <cell r="Y883">
            <v>0</v>
          </cell>
          <cell r="Z883">
            <v>0</v>
          </cell>
        </row>
        <row r="884">
          <cell r="A884">
            <v>0</v>
          </cell>
          <cell r="B884">
            <v>0</v>
          </cell>
          <cell r="C884">
            <v>1882</v>
          </cell>
          <cell r="E884">
            <v>0</v>
          </cell>
          <cell r="F884">
            <v>0</v>
          </cell>
          <cell r="G884">
            <v>0</v>
          </cell>
          <cell r="H884">
            <v>0</v>
          </cell>
          <cell r="I884">
            <v>0</v>
          </cell>
          <cell r="J884">
            <v>0</v>
          </cell>
          <cell r="L884">
            <v>0</v>
          </cell>
          <cell r="N884">
            <v>0</v>
          </cell>
          <cell r="O884">
            <v>0</v>
          </cell>
          <cell r="P884">
            <v>0</v>
          </cell>
          <cell r="Q884">
            <v>0</v>
          </cell>
          <cell r="R884">
            <v>0</v>
          </cell>
          <cell r="S884">
            <v>0</v>
          </cell>
          <cell r="U884">
            <v>0</v>
          </cell>
          <cell r="V884">
            <v>0</v>
          </cell>
          <cell r="W884">
            <v>0</v>
          </cell>
          <cell r="X884">
            <v>0</v>
          </cell>
          <cell r="Y884">
            <v>0</v>
          </cell>
          <cell r="Z884">
            <v>0</v>
          </cell>
        </row>
        <row r="885">
          <cell r="A885">
            <v>0</v>
          </cell>
          <cell r="B885">
            <v>0</v>
          </cell>
          <cell r="C885">
            <v>1883</v>
          </cell>
          <cell r="E885">
            <v>0</v>
          </cell>
          <cell r="F885">
            <v>0</v>
          </cell>
          <cell r="G885">
            <v>0</v>
          </cell>
          <cell r="H885">
            <v>0</v>
          </cell>
          <cell r="I885">
            <v>0</v>
          </cell>
          <cell r="J885">
            <v>0</v>
          </cell>
          <cell r="L885">
            <v>0</v>
          </cell>
          <cell r="N885">
            <v>0</v>
          </cell>
          <cell r="O885">
            <v>0</v>
          </cell>
          <cell r="P885">
            <v>0</v>
          </cell>
          <cell r="Q885">
            <v>0</v>
          </cell>
          <cell r="R885">
            <v>0</v>
          </cell>
          <cell r="S885">
            <v>0</v>
          </cell>
          <cell r="U885">
            <v>0</v>
          </cell>
          <cell r="V885">
            <v>0</v>
          </cell>
          <cell r="W885">
            <v>0</v>
          </cell>
          <cell r="X885">
            <v>0</v>
          </cell>
          <cell r="Y885">
            <v>0</v>
          </cell>
          <cell r="Z885">
            <v>0</v>
          </cell>
        </row>
        <row r="886">
          <cell r="A886">
            <v>0</v>
          </cell>
          <cell r="B886">
            <v>0</v>
          </cell>
          <cell r="C886">
            <v>1884</v>
          </cell>
          <cell r="E886">
            <v>0</v>
          </cell>
          <cell r="F886">
            <v>0</v>
          </cell>
          <cell r="G886">
            <v>0</v>
          </cell>
          <cell r="H886">
            <v>0</v>
          </cell>
          <cell r="I886">
            <v>0</v>
          </cell>
          <cell r="J886">
            <v>0</v>
          </cell>
          <cell r="L886">
            <v>0</v>
          </cell>
          <cell r="N886">
            <v>0</v>
          </cell>
          <cell r="O886">
            <v>0</v>
          </cell>
          <cell r="P886">
            <v>0</v>
          </cell>
          <cell r="Q886">
            <v>0</v>
          </cell>
          <cell r="R886">
            <v>0</v>
          </cell>
          <cell r="S886">
            <v>0</v>
          </cell>
          <cell r="U886">
            <v>0</v>
          </cell>
          <cell r="V886">
            <v>0</v>
          </cell>
          <cell r="W886">
            <v>0</v>
          </cell>
          <cell r="X886">
            <v>0</v>
          </cell>
          <cell r="Y886">
            <v>0</v>
          </cell>
          <cell r="Z886">
            <v>0</v>
          </cell>
        </row>
        <row r="887">
          <cell r="A887">
            <v>0</v>
          </cell>
          <cell r="B887">
            <v>0</v>
          </cell>
          <cell r="C887">
            <v>1885</v>
          </cell>
          <cell r="E887">
            <v>0</v>
          </cell>
          <cell r="F887">
            <v>0</v>
          </cell>
          <cell r="G887">
            <v>0</v>
          </cell>
          <cell r="H887">
            <v>0</v>
          </cell>
          <cell r="I887">
            <v>0</v>
          </cell>
          <cell r="J887">
            <v>0</v>
          </cell>
          <cell r="L887">
            <v>0</v>
          </cell>
          <cell r="N887">
            <v>0</v>
          </cell>
          <cell r="O887">
            <v>0</v>
          </cell>
          <cell r="P887">
            <v>0</v>
          </cell>
          <cell r="Q887">
            <v>0</v>
          </cell>
          <cell r="R887">
            <v>0</v>
          </cell>
          <cell r="S887">
            <v>0</v>
          </cell>
          <cell r="U887">
            <v>0</v>
          </cell>
          <cell r="V887">
            <v>0</v>
          </cell>
          <cell r="W887">
            <v>0</v>
          </cell>
          <cell r="X887">
            <v>0</v>
          </cell>
          <cell r="Y887">
            <v>0</v>
          </cell>
          <cell r="Z887">
            <v>0</v>
          </cell>
        </row>
        <row r="888">
          <cell r="A888">
            <v>0</v>
          </cell>
          <cell r="B888">
            <v>0</v>
          </cell>
          <cell r="C888">
            <v>1886</v>
          </cell>
          <cell r="E888">
            <v>0</v>
          </cell>
          <cell r="F888">
            <v>0</v>
          </cell>
          <cell r="G888">
            <v>0</v>
          </cell>
          <cell r="H888">
            <v>0</v>
          </cell>
          <cell r="I888">
            <v>0</v>
          </cell>
          <cell r="J888">
            <v>0</v>
          </cell>
          <cell r="L888">
            <v>0</v>
          </cell>
          <cell r="N888">
            <v>0</v>
          </cell>
          <cell r="O888">
            <v>0</v>
          </cell>
          <cell r="P888">
            <v>0</v>
          </cell>
          <cell r="Q888">
            <v>0</v>
          </cell>
          <cell r="R888">
            <v>0</v>
          </cell>
          <cell r="S888">
            <v>0</v>
          </cell>
          <cell r="U888">
            <v>0</v>
          </cell>
          <cell r="V888">
            <v>0</v>
          </cell>
          <cell r="W888">
            <v>0</v>
          </cell>
          <cell r="X888">
            <v>0</v>
          </cell>
          <cell r="Y888">
            <v>0</v>
          </cell>
          <cell r="Z888">
            <v>0</v>
          </cell>
        </row>
        <row r="889">
          <cell r="A889">
            <v>0</v>
          </cell>
          <cell r="B889">
            <v>0</v>
          </cell>
          <cell r="C889">
            <v>1887</v>
          </cell>
          <cell r="E889">
            <v>0</v>
          </cell>
          <cell r="F889">
            <v>0</v>
          </cell>
          <cell r="G889">
            <v>0</v>
          </cell>
          <cell r="H889">
            <v>0</v>
          </cell>
          <cell r="I889">
            <v>0</v>
          </cell>
          <cell r="J889">
            <v>0</v>
          </cell>
          <cell r="L889">
            <v>0</v>
          </cell>
          <cell r="N889">
            <v>0</v>
          </cell>
          <cell r="O889">
            <v>0</v>
          </cell>
          <cell r="P889">
            <v>0</v>
          </cell>
          <cell r="Q889">
            <v>0</v>
          </cell>
          <cell r="R889">
            <v>0</v>
          </cell>
          <cell r="S889">
            <v>0</v>
          </cell>
          <cell r="U889">
            <v>0</v>
          </cell>
          <cell r="V889">
            <v>0</v>
          </cell>
          <cell r="W889">
            <v>0</v>
          </cell>
          <cell r="X889">
            <v>0</v>
          </cell>
          <cell r="Y889">
            <v>0</v>
          </cell>
          <cell r="Z889">
            <v>0</v>
          </cell>
        </row>
        <row r="890">
          <cell r="A890">
            <v>0</v>
          </cell>
          <cell r="B890">
            <v>0</v>
          </cell>
          <cell r="C890">
            <v>1888</v>
          </cell>
          <cell r="E890">
            <v>0</v>
          </cell>
          <cell r="F890">
            <v>0</v>
          </cell>
          <cell r="G890">
            <v>0</v>
          </cell>
          <cell r="H890">
            <v>0</v>
          </cell>
          <cell r="I890">
            <v>0</v>
          </cell>
          <cell r="J890">
            <v>0</v>
          </cell>
          <cell r="L890">
            <v>0</v>
          </cell>
          <cell r="N890">
            <v>0</v>
          </cell>
          <cell r="O890">
            <v>0</v>
          </cell>
          <cell r="P890">
            <v>0</v>
          </cell>
          <cell r="Q890">
            <v>0</v>
          </cell>
          <cell r="R890">
            <v>0</v>
          </cell>
          <cell r="S890">
            <v>0</v>
          </cell>
          <cell r="U890">
            <v>0</v>
          </cell>
          <cell r="V890">
            <v>0</v>
          </cell>
          <cell r="W890">
            <v>0</v>
          </cell>
          <cell r="X890">
            <v>0</v>
          </cell>
          <cell r="Y890">
            <v>0</v>
          </cell>
          <cell r="Z890">
            <v>0</v>
          </cell>
        </row>
        <row r="891">
          <cell r="A891">
            <v>0</v>
          </cell>
          <cell r="B891">
            <v>0</v>
          </cell>
          <cell r="C891">
            <v>1889</v>
          </cell>
          <cell r="E891">
            <v>0</v>
          </cell>
          <cell r="F891">
            <v>0</v>
          </cell>
          <cell r="G891">
            <v>0</v>
          </cell>
          <cell r="H891">
            <v>0</v>
          </cell>
          <cell r="I891">
            <v>0</v>
          </cell>
          <cell r="J891">
            <v>0</v>
          </cell>
          <cell r="L891">
            <v>0</v>
          </cell>
          <cell r="N891">
            <v>0</v>
          </cell>
          <cell r="O891">
            <v>0</v>
          </cell>
          <cell r="P891">
            <v>0</v>
          </cell>
          <cell r="Q891">
            <v>0</v>
          </cell>
          <cell r="R891">
            <v>0</v>
          </cell>
          <cell r="S891">
            <v>0</v>
          </cell>
          <cell r="U891">
            <v>0</v>
          </cell>
          <cell r="V891">
            <v>0</v>
          </cell>
          <cell r="W891">
            <v>0</v>
          </cell>
          <cell r="X891">
            <v>0</v>
          </cell>
          <cell r="Y891">
            <v>0</v>
          </cell>
          <cell r="Z891">
            <v>0</v>
          </cell>
        </row>
        <row r="892">
          <cell r="A892">
            <v>0</v>
          </cell>
          <cell r="B892">
            <v>0</v>
          </cell>
          <cell r="C892">
            <v>1890</v>
          </cell>
          <cell r="E892">
            <v>0</v>
          </cell>
          <cell r="F892">
            <v>0</v>
          </cell>
          <cell r="G892">
            <v>0</v>
          </cell>
          <cell r="H892">
            <v>0</v>
          </cell>
          <cell r="I892">
            <v>0</v>
          </cell>
          <cell r="J892">
            <v>0</v>
          </cell>
          <cell r="L892">
            <v>0</v>
          </cell>
          <cell r="N892">
            <v>0</v>
          </cell>
          <cell r="O892">
            <v>0</v>
          </cell>
          <cell r="P892">
            <v>0</v>
          </cell>
          <cell r="Q892">
            <v>0</v>
          </cell>
          <cell r="R892">
            <v>0</v>
          </cell>
          <cell r="S892">
            <v>0</v>
          </cell>
          <cell r="U892">
            <v>0</v>
          </cell>
          <cell r="V892">
            <v>0</v>
          </cell>
          <cell r="W892">
            <v>0</v>
          </cell>
          <cell r="X892">
            <v>0</v>
          </cell>
          <cell r="Y892">
            <v>0</v>
          </cell>
          <cell r="Z892">
            <v>0</v>
          </cell>
        </row>
        <row r="893">
          <cell r="A893">
            <v>0</v>
          </cell>
          <cell r="B893">
            <v>0</v>
          </cell>
          <cell r="C893">
            <v>1891</v>
          </cell>
          <cell r="E893">
            <v>0</v>
          </cell>
          <cell r="F893">
            <v>0</v>
          </cell>
          <cell r="G893">
            <v>0</v>
          </cell>
          <cell r="H893">
            <v>0</v>
          </cell>
          <cell r="I893">
            <v>0</v>
          </cell>
          <cell r="J893">
            <v>0</v>
          </cell>
          <cell r="L893">
            <v>0</v>
          </cell>
          <cell r="N893">
            <v>0</v>
          </cell>
          <cell r="O893">
            <v>0</v>
          </cell>
          <cell r="P893">
            <v>0</v>
          </cell>
          <cell r="Q893">
            <v>0</v>
          </cell>
          <cell r="R893">
            <v>0</v>
          </cell>
          <cell r="S893">
            <v>0</v>
          </cell>
          <cell r="U893">
            <v>0</v>
          </cell>
          <cell r="V893">
            <v>0</v>
          </cell>
          <cell r="W893">
            <v>0</v>
          </cell>
          <cell r="X893">
            <v>0</v>
          </cell>
          <cell r="Y893">
            <v>0</v>
          </cell>
          <cell r="Z893">
            <v>0</v>
          </cell>
        </row>
        <row r="894">
          <cell r="A894">
            <v>0</v>
          </cell>
          <cell r="B894">
            <v>0</v>
          </cell>
          <cell r="C894">
            <v>1892</v>
          </cell>
          <cell r="E894">
            <v>0</v>
          </cell>
          <cell r="F894">
            <v>0</v>
          </cell>
          <cell r="G894">
            <v>0</v>
          </cell>
          <cell r="H894">
            <v>0</v>
          </cell>
          <cell r="I894">
            <v>0</v>
          </cell>
          <cell r="J894">
            <v>0</v>
          </cell>
          <cell r="L894">
            <v>0</v>
          </cell>
          <cell r="N894">
            <v>0</v>
          </cell>
          <cell r="O894">
            <v>0</v>
          </cell>
          <cell r="P894">
            <v>0</v>
          </cell>
          <cell r="Q894">
            <v>0</v>
          </cell>
          <cell r="R894">
            <v>0</v>
          </cell>
          <cell r="S894">
            <v>0</v>
          </cell>
          <cell r="U894">
            <v>0</v>
          </cell>
          <cell r="V894">
            <v>0</v>
          </cell>
          <cell r="W894">
            <v>0</v>
          </cell>
          <cell r="X894">
            <v>0</v>
          </cell>
          <cell r="Y894">
            <v>0</v>
          </cell>
          <cell r="Z894">
            <v>0</v>
          </cell>
        </row>
        <row r="895">
          <cell r="A895">
            <v>0</v>
          </cell>
          <cell r="B895">
            <v>0</v>
          </cell>
          <cell r="C895">
            <v>1893</v>
          </cell>
          <cell r="E895">
            <v>0</v>
          </cell>
          <cell r="F895">
            <v>0</v>
          </cell>
          <cell r="G895">
            <v>0</v>
          </cell>
          <cell r="H895">
            <v>0</v>
          </cell>
          <cell r="I895">
            <v>0</v>
          </cell>
          <cell r="J895">
            <v>0</v>
          </cell>
          <cell r="L895">
            <v>0</v>
          </cell>
          <cell r="N895">
            <v>0</v>
          </cell>
          <cell r="O895">
            <v>0</v>
          </cell>
          <cell r="P895">
            <v>0</v>
          </cell>
          <cell r="Q895">
            <v>0</v>
          </cell>
          <cell r="R895">
            <v>0</v>
          </cell>
          <cell r="S895">
            <v>0</v>
          </cell>
          <cell r="U895">
            <v>0</v>
          </cell>
          <cell r="V895">
            <v>0</v>
          </cell>
          <cell r="W895">
            <v>0</v>
          </cell>
          <cell r="X895">
            <v>0</v>
          </cell>
          <cell r="Y895">
            <v>0</v>
          </cell>
          <cell r="Z895">
            <v>0</v>
          </cell>
        </row>
        <row r="896">
          <cell r="A896">
            <v>0</v>
          </cell>
          <cell r="B896">
            <v>0</v>
          </cell>
          <cell r="C896">
            <v>1894</v>
          </cell>
          <cell r="E896">
            <v>0</v>
          </cell>
          <cell r="F896">
            <v>0</v>
          </cell>
          <cell r="G896">
            <v>0</v>
          </cell>
          <cell r="H896">
            <v>0</v>
          </cell>
          <cell r="I896">
            <v>0</v>
          </cell>
          <cell r="J896">
            <v>0</v>
          </cell>
          <cell r="L896">
            <v>0</v>
          </cell>
          <cell r="N896">
            <v>0</v>
          </cell>
          <cell r="O896">
            <v>0</v>
          </cell>
          <cell r="P896">
            <v>0</v>
          </cell>
          <cell r="Q896">
            <v>0</v>
          </cell>
          <cell r="R896">
            <v>0</v>
          </cell>
          <cell r="S896">
            <v>0</v>
          </cell>
          <cell r="U896">
            <v>0</v>
          </cell>
          <cell r="V896">
            <v>0</v>
          </cell>
          <cell r="W896">
            <v>0</v>
          </cell>
          <cell r="X896">
            <v>0</v>
          </cell>
          <cell r="Y896">
            <v>0</v>
          </cell>
          <cell r="Z896">
            <v>0</v>
          </cell>
        </row>
        <row r="897">
          <cell r="A897">
            <v>0</v>
          </cell>
          <cell r="B897">
            <v>0</v>
          </cell>
          <cell r="C897">
            <v>1895</v>
          </cell>
          <cell r="E897">
            <v>0</v>
          </cell>
          <cell r="F897">
            <v>0</v>
          </cell>
          <cell r="G897">
            <v>0</v>
          </cell>
          <cell r="H897">
            <v>0</v>
          </cell>
          <cell r="I897">
            <v>0</v>
          </cell>
          <cell r="J897">
            <v>0</v>
          </cell>
          <cell r="L897">
            <v>0</v>
          </cell>
          <cell r="N897">
            <v>0</v>
          </cell>
          <cell r="O897">
            <v>0</v>
          </cell>
          <cell r="P897">
            <v>0</v>
          </cell>
          <cell r="Q897">
            <v>0</v>
          </cell>
          <cell r="R897">
            <v>0</v>
          </cell>
          <cell r="S897">
            <v>0</v>
          </cell>
          <cell r="U897">
            <v>0</v>
          </cell>
          <cell r="V897">
            <v>0</v>
          </cell>
          <cell r="W897">
            <v>0</v>
          </cell>
          <cell r="X897">
            <v>0</v>
          </cell>
          <cell r="Y897">
            <v>0</v>
          </cell>
          <cell r="Z897">
            <v>0</v>
          </cell>
        </row>
        <row r="898">
          <cell r="A898">
            <v>0</v>
          </cell>
          <cell r="B898">
            <v>0</v>
          </cell>
          <cell r="C898">
            <v>1896</v>
          </cell>
          <cell r="E898">
            <v>0</v>
          </cell>
          <cell r="F898">
            <v>0</v>
          </cell>
          <cell r="G898">
            <v>0</v>
          </cell>
          <cell r="H898">
            <v>0</v>
          </cell>
          <cell r="I898">
            <v>0</v>
          </cell>
          <cell r="J898">
            <v>0</v>
          </cell>
          <cell r="L898">
            <v>0</v>
          </cell>
          <cell r="N898">
            <v>0</v>
          </cell>
          <cell r="O898">
            <v>0</v>
          </cell>
          <cell r="P898">
            <v>0</v>
          </cell>
          <cell r="Q898">
            <v>0</v>
          </cell>
          <cell r="R898">
            <v>0</v>
          </cell>
          <cell r="S898">
            <v>0</v>
          </cell>
          <cell r="U898">
            <v>0</v>
          </cell>
          <cell r="V898">
            <v>0</v>
          </cell>
          <cell r="W898">
            <v>0</v>
          </cell>
          <cell r="X898">
            <v>0</v>
          </cell>
          <cell r="Y898">
            <v>0</v>
          </cell>
          <cell r="Z898">
            <v>0</v>
          </cell>
        </row>
        <row r="899">
          <cell r="A899">
            <v>0</v>
          </cell>
          <cell r="B899">
            <v>0</v>
          </cell>
          <cell r="C899">
            <v>1897</v>
          </cell>
          <cell r="E899">
            <v>0</v>
          </cell>
          <cell r="F899">
            <v>0</v>
          </cell>
          <cell r="G899">
            <v>0</v>
          </cell>
          <cell r="H899">
            <v>0</v>
          </cell>
          <cell r="I899">
            <v>0</v>
          </cell>
          <cell r="J899">
            <v>0</v>
          </cell>
          <cell r="L899">
            <v>0</v>
          </cell>
          <cell r="N899">
            <v>0</v>
          </cell>
          <cell r="O899">
            <v>0</v>
          </cell>
          <cell r="P899">
            <v>0</v>
          </cell>
          <cell r="Q899">
            <v>0</v>
          </cell>
          <cell r="R899">
            <v>0</v>
          </cell>
          <cell r="S899">
            <v>0</v>
          </cell>
          <cell r="U899">
            <v>0</v>
          </cell>
          <cell r="V899">
            <v>0</v>
          </cell>
          <cell r="W899">
            <v>0</v>
          </cell>
          <cell r="X899">
            <v>0</v>
          </cell>
          <cell r="Y899">
            <v>0</v>
          </cell>
          <cell r="Z899">
            <v>0</v>
          </cell>
        </row>
        <row r="900">
          <cell r="A900">
            <v>0</v>
          </cell>
          <cell r="B900">
            <v>0</v>
          </cell>
          <cell r="C900">
            <v>1898</v>
          </cell>
          <cell r="E900">
            <v>0</v>
          </cell>
          <cell r="F900">
            <v>0</v>
          </cell>
          <cell r="G900">
            <v>0</v>
          </cell>
          <cell r="H900">
            <v>0</v>
          </cell>
          <cell r="I900">
            <v>0</v>
          </cell>
          <cell r="J900">
            <v>0</v>
          </cell>
          <cell r="L900">
            <v>0</v>
          </cell>
          <cell r="N900">
            <v>0</v>
          </cell>
          <cell r="O900">
            <v>0</v>
          </cell>
          <cell r="P900">
            <v>0</v>
          </cell>
          <cell r="Q900">
            <v>0</v>
          </cell>
          <cell r="R900">
            <v>0</v>
          </cell>
          <cell r="S900">
            <v>0</v>
          </cell>
          <cell r="U900">
            <v>0</v>
          </cell>
          <cell r="V900">
            <v>0</v>
          </cell>
          <cell r="W900">
            <v>0</v>
          </cell>
          <cell r="X900">
            <v>0</v>
          </cell>
          <cell r="Y900">
            <v>0</v>
          </cell>
          <cell r="Z900">
            <v>0</v>
          </cell>
        </row>
        <row r="901">
          <cell r="A901">
            <v>0</v>
          </cell>
          <cell r="B901">
            <v>0</v>
          </cell>
          <cell r="C901">
            <v>1899</v>
          </cell>
          <cell r="E901">
            <v>0</v>
          </cell>
          <cell r="F901">
            <v>0</v>
          </cell>
          <cell r="G901">
            <v>0</v>
          </cell>
          <cell r="H901">
            <v>0</v>
          </cell>
          <cell r="I901">
            <v>0</v>
          </cell>
          <cell r="J901">
            <v>0</v>
          </cell>
          <cell r="L901">
            <v>0</v>
          </cell>
          <cell r="N901">
            <v>0</v>
          </cell>
          <cell r="O901">
            <v>0</v>
          </cell>
          <cell r="P901">
            <v>0</v>
          </cell>
          <cell r="Q901">
            <v>0</v>
          </cell>
          <cell r="R901">
            <v>0</v>
          </cell>
          <cell r="S901">
            <v>0</v>
          </cell>
          <cell r="U901">
            <v>0</v>
          </cell>
          <cell r="V901">
            <v>0</v>
          </cell>
          <cell r="W901">
            <v>0</v>
          </cell>
          <cell r="X901">
            <v>0</v>
          </cell>
          <cell r="Y901">
            <v>0</v>
          </cell>
          <cell r="Z901">
            <v>0</v>
          </cell>
        </row>
        <row r="902">
          <cell r="A902">
            <v>0</v>
          </cell>
          <cell r="B902">
            <v>0</v>
          </cell>
          <cell r="C902">
            <v>1900</v>
          </cell>
          <cell r="E902">
            <v>0</v>
          </cell>
          <cell r="F902">
            <v>0</v>
          </cell>
          <cell r="G902">
            <v>0</v>
          </cell>
          <cell r="H902">
            <v>0</v>
          </cell>
          <cell r="I902">
            <v>0</v>
          </cell>
          <cell r="J902">
            <v>0</v>
          </cell>
          <cell r="L902">
            <v>0</v>
          </cell>
          <cell r="N902">
            <v>0</v>
          </cell>
          <cell r="O902">
            <v>0</v>
          </cell>
          <cell r="P902">
            <v>0</v>
          </cell>
          <cell r="Q902">
            <v>0</v>
          </cell>
          <cell r="R902">
            <v>0</v>
          </cell>
          <cell r="S902">
            <v>0</v>
          </cell>
          <cell r="U902">
            <v>0</v>
          </cell>
          <cell r="V902">
            <v>0</v>
          </cell>
          <cell r="W902">
            <v>0</v>
          </cell>
          <cell r="X902">
            <v>0</v>
          </cell>
          <cell r="Y902">
            <v>0</v>
          </cell>
          <cell r="Z902">
            <v>0</v>
          </cell>
        </row>
        <row r="903">
          <cell r="A903">
            <v>0</v>
          </cell>
          <cell r="B903">
            <v>0</v>
          </cell>
          <cell r="C903">
            <v>1901</v>
          </cell>
          <cell r="E903">
            <v>0</v>
          </cell>
          <cell r="F903">
            <v>0</v>
          </cell>
          <cell r="G903">
            <v>0</v>
          </cell>
          <cell r="H903">
            <v>0</v>
          </cell>
          <cell r="I903">
            <v>0</v>
          </cell>
          <cell r="J903">
            <v>0</v>
          </cell>
          <cell r="L903">
            <v>0</v>
          </cell>
          <cell r="N903">
            <v>0</v>
          </cell>
          <cell r="O903">
            <v>0</v>
          </cell>
          <cell r="P903">
            <v>0</v>
          </cell>
          <cell r="Q903">
            <v>0</v>
          </cell>
          <cell r="R903">
            <v>0</v>
          </cell>
          <cell r="S903">
            <v>0</v>
          </cell>
          <cell r="U903">
            <v>0</v>
          </cell>
          <cell r="V903">
            <v>0</v>
          </cell>
          <cell r="W903">
            <v>0</v>
          </cell>
          <cell r="X903">
            <v>0</v>
          </cell>
          <cell r="Y903">
            <v>0</v>
          </cell>
          <cell r="Z903">
            <v>0</v>
          </cell>
        </row>
        <row r="904">
          <cell r="A904">
            <v>0</v>
          </cell>
          <cell r="B904">
            <v>0</v>
          </cell>
          <cell r="C904">
            <v>1902</v>
          </cell>
          <cell r="E904">
            <v>0</v>
          </cell>
          <cell r="F904">
            <v>0</v>
          </cell>
          <cell r="G904">
            <v>0</v>
          </cell>
          <cell r="H904">
            <v>0</v>
          </cell>
          <cell r="I904">
            <v>0</v>
          </cell>
          <cell r="J904">
            <v>0</v>
          </cell>
          <cell r="L904">
            <v>0</v>
          </cell>
          <cell r="N904">
            <v>0</v>
          </cell>
          <cell r="O904">
            <v>0</v>
          </cell>
          <cell r="P904">
            <v>0</v>
          </cell>
          <cell r="Q904">
            <v>0</v>
          </cell>
          <cell r="R904">
            <v>0</v>
          </cell>
          <cell r="S904">
            <v>0</v>
          </cell>
          <cell r="U904">
            <v>0</v>
          </cell>
          <cell r="V904">
            <v>0</v>
          </cell>
          <cell r="W904">
            <v>0</v>
          </cell>
          <cell r="X904">
            <v>0</v>
          </cell>
          <cell r="Y904">
            <v>0</v>
          </cell>
          <cell r="Z904">
            <v>0</v>
          </cell>
        </row>
        <row r="905">
          <cell r="A905">
            <v>0</v>
          </cell>
          <cell r="B905">
            <v>0</v>
          </cell>
          <cell r="C905">
            <v>1903</v>
          </cell>
          <cell r="E905">
            <v>0</v>
          </cell>
          <cell r="F905">
            <v>0</v>
          </cell>
          <cell r="G905">
            <v>0</v>
          </cell>
          <cell r="H905">
            <v>0</v>
          </cell>
          <cell r="I905">
            <v>0</v>
          </cell>
          <cell r="J905">
            <v>0</v>
          </cell>
          <cell r="L905">
            <v>0</v>
          </cell>
          <cell r="N905">
            <v>0</v>
          </cell>
          <cell r="O905">
            <v>0</v>
          </cell>
          <cell r="P905">
            <v>0</v>
          </cell>
          <cell r="Q905">
            <v>0</v>
          </cell>
          <cell r="R905">
            <v>0</v>
          </cell>
          <cell r="S905">
            <v>0</v>
          </cell>
          <cell r="U905">
            <v>0</v>
          </cell>
          <cell r="V905">
            <v>0</v>
          </cell>
          <cell r="W905">
            <v>0</v>
          </cell>
          <cell r="X905">
            <v>0</v>
          </cell>
          <cell r="Y905">
            <v>0</v>
          </cell>
          <cell r="Z905">
            <v>0</v>
          </cell>
        </row>
        <row r="906">
          <cell r="A906">
            <v>0</v>
          </cell>
          <cell r="B906">
            <v>0</v>
          </cell>
          <cell r="C906">
            <v>1904</v>
          </cell>
          <cell r="E906">
            <v>0</v>
          </cell>
          <cell r="F906">
            <v>0</v>
          </cell>
          <cell r="G906">
            <v>0</v>
          </cell>
          <cell r="H906">
            <v>0</v>
          </cell>
          <cell r="I906">
            <v>0</v>
          </cell>
          <cell r="J906">
            <v>0</v>
          </cell>
          <cell r="L906">
            <v>0</v>
          </cell>
          <cell r="N906">
            <v>0</v>
          </cell>
          <cell r="O906">
            <v>0</v>
          </cell>
          <cell r="P906">
            <v>0</v>
          </cell>
          <cell r="Q906">
            <v>0</v>
          </cell>
          <cell r="R906">
            <v>0</v>
          </cell>
          <cell r="S906">
            <v>0</v>
          </cell>
          <cell r="U906">
            <v>0</v>
          </cell>
          <cell r="V906">
            <v>0</v>
          </cell>
          <cell r="W906">
            <v>0</v>
          </cell>
          <cell r="X906">
            <v>0</v>
          </cell>
          <cell r="Y906">
            <v>0</v>
          </cell>
          <cell r="Z906">
            <v>0</v>
          </cell>
        </row>
        <row r="907">
          <cell r="A907">
            <v>0</v>
          </cell>
          <cell r="B907">
            <v>0</v>
          </cell>
          <cell r="C907">
            <v>1905</v>
          </cell>
          <cell r="E907">
            <v>0</v>
          </cell>
          <cell r="F907">
            <v>0</v>
          </cell>
          <cell r="G907">
            <v>0</v>
          </cell>
          <cell r="H907">
            <v>0</v>
          </cell>
          <cell r="I907">
            <v>0</v>
          </cell>
          <cell r="J907">
            <v>0</v>
          </cell>
          <cell r="L907">
            <v>0</v>
          </cell>
          <cell r="N907">
            <v>0</v>
          </cell>
          <cell r="O907">
            <v>0</v>
          </cell>
          <cell r="P907">
            <v>0</v>
          </cell>
          <cell r="Q907">
            <v>0</v>
          </cell>
          <cell r="R907">
            <v>0</v>
          </cell>
          <cell r="S907">
            <v>0</v>
          </cell>
          <cell r="U907">
            <v>0</v>
          </cell>
          <cell r="V907">
            <v>0</v>
          </cell>
          <cell r="W907">
            <v>0</v>
          </cell>
          <cell r="X907">
            <v>0</v>
          </cell>
          <cell r="Y907">
            <v>0</v>
          </cell>
          <cell r="Z907">
            <v>0</v>
          </cell>
        </row>
        <row r="908">
          <cell r="A908">
            <v>0</v>
          </cell>
          <cell r="B908">
            <v>0</v>
          </cell>
          <cell r="C908">
            <v>1906</v>
          </cell>
          <cell r="E908">
            <v>0</v>
          </cell>
          <cell r="F908">
            <v>0</v>
          </cell>
          <cell r="G908">
            <v>0</v>
          </cell>
          <cell r="H908">
            <v>0</v>
          </cell>
          <cell r="I908">
            <v>0</v>
          </cell>
          <cell r="J908">
            <v>0</v>
          </cell>
          <cell r="L908">
            <v>0</v>
          </cell>
          <cell r="N908">
            <v>0</v>
          </cell>
          <cell r="O908">
            <v>0</v>
          </cell>
          <cell r="P908">
            <v>0</v>
          </cell>
          <cell r="Q908">
            <v>0</v>
          </cell>
          <cell r="R908">
            <v>0</v>
          </cell>
          <cell r="S908">
            <v>0</v>
          </cell>
          <cell r="U908">
            <v>0</v>
          </cell>
          <cell r="V908">
            <v>0</v>
          </cell>
          <cell r="W908">
            <v>0</v>
          </cell>
          <cell r="X908">
            <v>0</v>
          </cell>
          <cell r="Y908">
            <v>0</v>
          </cell>
          <cell r="Z908">
            <v>0</v>
          </cell>
        </row>
        <row r="909">
          <cell r="A909">
            <v>0</v>
          </cell>
          <cell r="B909">
            <v>0</v>
          </cell>
          <cell r="C909">
            <v>1907</v>
          </cell>
          <cell r="E909">
            <v>0</v>
          </cell>
          <cell r="F909">
            <v>0</v>
          </cell>
          <cell r="G909">
            <v>0</v>
          </cell>
          <cell r="H909">
            <v>0</v>
          </cell>
          <cell r="I909">
            <v>0</v>
          </cell>
          <cell r="J909">
            <v>0</v>
          </cell>
          <cell r="L909">
            <v>0</v>
          </cell>
          <cell r="N909">
            <v>0</v>
          </cell>
          <cell r="O909">
            <v>0</v>
          </cell>
          <cell r="P909">
            <v>0</v>
          </cell>
          <cell r="Q909">
            <v>0</v>
          </cell>
          <cell r="R909">
            <v>0</v>
          </cell>
          <cell r="S909">
            <v>0</v>
          </cell>
          <cell r="U909">
            <v>0</v>
          </cell>
          <cell r="V909">
            <v>0</v>
          </cell>
          <cell r="W909">
            <v>0</v>
          </cell>
          <cell r="X909">
            <v>0</v>
          </cell>
          <cell r="Y909">
            <v>0</v>
          </cell>
          <cell r="Z909">
            <v>0</v>
          </cell>
        </row>
        <row r="910">
          <cell r="A910">
            <v>0</v>
          </cell>
          <cell r="B910">
            <v>0</v>
          </cell>
          <cell r="C910">
            <v>1908</v>
          </cell>
          <cell r="E910">
            <v>0</v>
          </cell>
          <cell r="F910">
            <v>0</v>
          </cell>
          <cell r="G910">
            <v>0</v>
          </cell>
          <cell r="H910">
            <v>0</v>
          </cell>
          <cell r="I910">
            <v>0</v>
          </cell>
          <cell r="J910">
            <v>0</v>
          </cell>
          <cell r="L910">
            <v>0</v>
          </cell>
          <cell r="N910">
            <v>0</v>
          </cell>
          <cell r="O910">
            <v>0</v>
          </cell>
          <cell r="P910">
            <v>0</v>
          </cell>
          <cell r="Q910">
            <v>0</v>
          </cell>
          <cell r="R910">
            <v>0</v>
          </cell>
          <cell r="S910">
            <v>0</v>
          </cell>
          <cell r="U910">
            <v>0</v>
          </cell>
          <cell r="V910">
            <v>0</v>
          </cell>
          <cell r="W910">
            <v>0</v>
          </cell>
          <cell r="X910">
            <v>0</v>
          </cell>
          <cell r="Y910">
            <v>0</v>
          </cell>
          <cell r="Z910">
            <v>0</v>
          </cell>
        </row>
        <row r="911">
          <cell r="A911">
            <v>0</v>
          </cell>
          <cell r="B911">
            <v>0</v>
          </cell>
          <cell r="C911">
            <v>1909</v>
          </cell>
          <cell r="E911">
            <v>0</v>
          </cell>
          <cell r="F911">
            <v>0</v>
          </cell>
          <cell r="G911">
            <v>0</v>
          </cell>
          <cell r="H911">
            <v>0</v>
          </cell>
          <cell r="I911">
            <v>0</v>
          </cell>
          <cell r="J911">
            <v>0</v>
          </cell>
          <cell r="L911">
            <v>0</v>
          </cell>
          <cell r="N911">
            <v>0</v>
          </cell>
          <cell r="O911">
            <v>0</v>
          </cell>
          <cell r="P911">
            <v>0</v>
          </cell>
          <cell r="Q911">
            <v>0</v>
          </cell>
          <cell r="R911">
            <v>0</v>
          </cell>
          <cell r="S911">
            <v>0</v>
          </cell>
          <cell r="U911">
            <v>0</v>
          </cell>
          <cell r="V911">
            <v>0</v>
          </cell>
          <cell r="W911">
            <v>0</v>
          </cell>
          <cell r="X911">
            <v>0</v>
          </cell>
          <cell r="Y911">
            <v>0</v>
          </cell>
          <cell r="Z911">
            <v>0</v>
          </cell>
        </row>
        <row r="912">
          <cell r="A912">
            <v>0</v>
          </cell>
          <cell r="B912">
            <v>0</v>
          </cell>
          <cell r="C912">
            <v>1910</v>
          </cell>
          <cell r="E912">
            <v>0</v>
          </cell>
          <cell r="F912">
            <v>0</v>
          </cell>
          <cell r="G912">
            <v>0</v>
          </cell>
          <cell r="H912">
            <v>0</v>
          </cell>
          <cell r="I912">
            <v>0</v>
          </cell>
          <cell r="J912">
            <v>0</v>
          </cell>
          <cell r="L912">
            <v>0</v>
          </cell>
          <cell r="N912">
            <v>0</v>
          </cell>
          <cell r="O912">
            <v>0</v>
          </cell>
          <cell r="P912">
            <v>0</v>
          </cell>
          <cell r="Q912">
            <v>0</v>
          </cell>
          <cell r="R912">
            <v>0</v>
          </cell>
          <cell r="S912">
            <v>0</v>
          </cell>
          <cell r="U912">
            <v>0</v>
          </cell>
          <cell r="V912">
            <v>0</v>
          </cell>
          <cell r="W912">
            <v>0</v>
          </cell>
          <cell r="X912">
            <v>0</v>
          </cell>
          <cell r="Y912">
            <v>0</v>
          </cell>
          <cell r="Z912">
            <v>0</v>
          </cell>
        </row>
        <row r="913">
          <cell r="A913">
            <v>0</v>
          </cell>
          <cell r="B913">
            <v>0</v>
          </cell>
          <cell r="C913">
            <v>1911</v>
          </cell>
          <cell r="E913">
            <v>0</v>
          </cell>
          <cell r="F913">
            <v>0</v>
          </cell>
          <cell r="G913">
            <v>0</v>
          </cell>
          <cell r="H913">
            <v>0</v>
          </cell>
          <cell r="I913">
            <v>0</v>
          </cell>
          <cell r="J913">
            <v>0</v>
          </cell>
          <cell r="L913">
            <v>0</v>
          </cell>
          <cell r="N913">
            <v>0</v>
          </cell>
          <cell r="O913">
            <v>0</v>
          </cell>
          <cell r="P913">
            <v>0</v>
          </cell>
          <cell r="Q913">
            <v>0</v>
          </cell>
          <cell r="R913">
            <v>0</v>
          </cell>
          <cell r="S913">
            <v>0</v>
          </cell>
          <cell r="U913">
            <v>0</v>
          </cell>
          <cell r="V913">
            <v>0</v>
          </cell>
          <cell r="W913">
            <v>0</v>
          </cell>
          <cell r="X913">
            <v>0</v>
          </cell>
          <cell r="Y913">
            <v>0</v>
          </cell>
          <cell r="Z913">
            <v>0</v>
          </cell>
        </row>
        <row r="914">
          <cell r="A914">
            <v>0</v>
          </cell>
          <cell r="B914">
            <v>0</v>
          </cell>
          <cell r="C914">
            <v>1912</v>
          </cell>
          <cell r="E914">
            <v>0</v>
          </cell>
          <cell r="F914">
            <v>0</v>
          </cell>
          <cell r="G914">
            <v>0</v>
          </cell>
          <cell r="H914">
            <v>0</v>
          </cell>
          <cell r="I914">
            <v>0</v>
          </cell>
          <cell r="J914">
            <v>0</v>
          </cell>
          <cell r="L914">
            <v>0</v>
          </cell>
          <cell r="N914">
            <v>0</v>
          </cell>
          <cell r="O914">
            <v>0</v>
          </cell>
          <cell r="P914">
            <v>0</v>
          </cell>
          <cell r="Q914">
            <v>0</v>
          </cell>
          <cell r="R914">
            <v>0</v>
          </cell>
          <cell r="S914">
            <v>0</v>
          </cell>
          <cell r="U914">
            <v>0</v>
          </cell>
          <cell r="V914">
            <v>0</v>
          </cell>
          <cell r="W914">
            <v>0</v>
          </cell>
          <cell r="X914">
            <v>0</v>
          </cell>
          <cell r="Y914">
            <v>0</v>
          </cell>
          <cell r="Z914">
            <v>0</v>
          </cell>
        </row>
        <row r="915">
          <cell r="A915">
            <v>0</v>
          </cell>
          <cell r="B915">
            <v>0</v>
          </cell>
          <cell r="C915">
            <v>1913</v>
          </cell>
          <cell r="E915">
            <v>0</v>
          </cell>
          <cell r="F915">
            <v>0</v>
          </cell>
          <cell r="G915">
            <v>0</v>
          </cell>
          <cell r="H915">
            <v>0</v>
          </cell>
          <cell r="I915">
            <v>0</v>
          </cell>
          <cell r="J915">
            <v>0</v>
          </cell>
          <cell r="L915">
            <v>0</v>
          </cell>
          <cell r="N915">
            <v>0</v>
          </cell>
          <cell r="O915">
            <v>0</v>
          </cell>
          <cell r="P915">
            <v>0</v>
          </cell>
          <cell r="Q915">
            <v>0</v>
          </cell>
          <cell r="R915">
            <v>0</v>
          </cell>
          <cell r="S915">
            <v>0</v>
          </cell>
          <cell r="U915">
            <v>0</v>
          </cell>
          <cell r="V915">
            <v>0</v>
          </cell>
          <cell r="W915">
            <v>0</v>
          </cell>
          <cell r="X915">
            <v>0</v>
          </cell>
          <cell r="Y915">
            <v>0</v>
          </cell>
          <cell r="Z915">
            <v>0</v>
          </cell>
        </row>
        <row r="916">
          <cell r="A916">
            <v>0</v>
          </cell>
          <cell r="B916">
            <v>0</v>
          </cell>
          <cell r="C916">
            <v>1914</v>
          </cell>
          <cell r="E916">
            <v>0</v>
          </cell>
          <cell r="F916">
            <v>0</v>
          </cell>
          <cell r="G916">
            <v>0</v>
          </cell>
          <cell r="H916">
            <v>0</v>
          </cell>
          <cell r="I916">
            <v>0</v>
          </cell>
          <cell r="J916">
            <v>0</v>
          </cell>
          <cell r="L916">
            <v>0</v>
          </cell>
          <cell r="N916">
            <v>0</v>
          </cell>
          <cell r="O916">
            <v>0</v>
          </cell>
          <cell r="P916">
            <v>0</v>
          </cell>
          <cell r="Q916">
            <v>0</v>
          </cell>
          <cell r="R916">
            <v>0</v>
          </cell>
          <cell r="S916">
            <v>0</v>
          </cell>
          <cell r="U916">
            <v>0</v>
          </cell>
          <cell r="V916">
            <v>0</v>
          </cell>
          <cell r="W916">
            <v>0</v>
          </cell>
          <cell r="X916">
            <v>0</v>
          </cell>
          <cell r="Y916">
            <v>0</v>
          </cell>
          <cell r="Z916">
            <v>0</v>
          </cell>
        </row>
        <row r="917">
          <cell r="A917">
            <v>0</v>
          </cell>
          <cell r="B917">
            <v>0</v>
          </cell>
          <cell r="C917">
            <v>1915</v>
          </cell>
          <cell r="E917">
            <v>0</v>
          </cell>
          <cell r="F917">
            <v>0</v>
          </cell>
          <cell r="G917">
            <v>0</v>
          </cell>
          <cell r="H917">
            <v>0</v>
          </cell>
          <cell r="I917">
            <v>0</v>
          </cell>
          <cell r="J917">
            <v>0</v>
          </cell>
          <cell r="L917">
            <v>0</v>
          </cell>
          <cell r="N917">
            <v>0</v>
          </cell>
          <cell r="O917">
            <v>0</v>
          </cell>
          <cell r="P917">
            <v>0</v>
          </cell>
          <cell r="Q917">
            <v>0</v>
          </cell>
          <cell r="R917">
            <v>0</v>
          </cell>
          <cell r="S917">
            <v>0</v>
          </cell>
          <cell r="U917">
            <v>0</v>
          </cell>
          <cell r="V917">
            <v>0</v>
          </cell>
          <cell r="W917">
            <v>0</v>
          </cell>
          <cell r="X917">
            <v>0</v>
          </cell>
          <cell r="Y917">
            <v>0</v>
          </cell>
          <cell r="Z917">
            <v>0</v>
          </cell>
        </row>
        <row r="918">
          <cell r="A918">
            <v>0</v>
          </cell>
          <cell r="B918">
            <v>0</v>
          </cell>
          <cell r="C918">
            <v>1916</v>
          </cell>
          <cell r="E918">
            <v>0</v>
          </cell>
          <cell r="F918">
            <v>0</v>
          </cell>
          <cell r="G918">
            <v>0</v>
          </cell>
          <cell r="H918">
            <v>0</v>
          </cell>
          <cell r="I918">
            <v>0</v>
          </cell>
          <cell r="J918">
            <v>0</v>
          </cell>
          <cell r="L918">
            <v>0</v>
          </cell>
          <cell r="N918">
            <v>0</v>
          </cell>
          <cell r="O918">
            <v>0</v>
          </cell>
          <cell r="P918">
            <v>0</v>
          </cell>
          <cell r="Q918">
            <v>0</v>
          </cell>
          <cell r="R918">
            <v>0</v>
          </cell>
          <cell r="S918">
            <v>0</v>
          </cell>
          <cell r="U918">
            <v>0</v>
          </cell>
          <cell r="V918">
            <v>0</v>
          </cell>
          <cell r="W918">
            <v>0</v>
          </cell>
          <cell r="X918">
            <v>0</v>
          </cell>
          <cell r="Y918">
            <v>0</v>
          </cell>
          <cell r="Z918">
            <v>0</v>
          </cell>
        </row>
        <row r="919">
          <cell r="A919">
            <v>0</v>
          </cell>
          <cell r="B919">
            <v>0</v>
          </cell>
          <cell r="C919">
            <v>1917</v>
          </cell>
          <cell r="E919">
            <v>0</v>
          </cell>
          <cell r="F919">
            <v>0</v>
          </cell>
          <cell r="G919">
            <v>0</v>
          </cell>
          <cell r="H919">
            <v>0</v>
          </cell>
          <cell r="I919">
            <v>0</v>
          </cell>
          <cell r="J919">
            <v>0</v>
          </cell>
          <cell r="L919">
            <v>0</v>
          </cell>
          <cell r="N919">
            <v>0</v>
          </cell>
          <cell r="O919">
            <v>0</v>
          </cell>
          <cell r="P919">
            <v>0</v>
          </cell>
          <cell r="Q919">
            <v>0</v>
          </cell>
          <cell r="R919">
            <v>0</v>
          </cell>
          <cell r="S919">
            <v>0</v>
          </cell>
          <cell r="U919">
            <v>0</v>
          </cell>
          <cell r="V919">
            <v>0</v>
          </cell>
          <cell r="W919">
            <v>0</v>
          </cell>
          <cell r="X919">
            <v>0</v>
          </cell>
          <cell r="Y919">
            <v>0</v>
          </cell>
          <cell r="Z919">
            <v>0</v>
          </cell>
        </row>
        <row r="920">
          <cell r="A920">
            <v>0</v>
          </cell>
          <cell r="B920">
            <v>0</v>
          </cell>
          <cell r="C920">
            <v>1918</v>
          </cell>
          <cell r="E920">
            <v>0</v>
          </cell>
          <cell r="F920">
            <v>0</v>
          </cell>
          <cell r="G920">
            <v>0</v>
          </cell>
          <cell r="H920">
            <v>0</v>
          </cell>
          <cell r="I920">
            <v>0</v>
          </cell>
          <cell r="J920">
            <v>0</v>
          </cell>
          <cell r="L920">
            <v>0</v>
          </cell>
          <cell r="N920">
            <v>0</v>
          </cell>
          <cell r="O920">
            <v>0</v>
          </cell>
          <cell r="P920">
            <v>0</v>
          </cell>
          <cell r="Q920">
            <v>0</v>
          </cell>
          <cell r="R920">
            <v>0</v>
          </cell>
          <cell r="S920">
            <v>0</v>
          </cell>
          <cell r="U920">
            <v>0</v>
          </cell>
          <cell r="V920">
            <v>0</v>
          </cell>
          <cell r="W920">
            <v>0</v>
          </cell>
          <cell r="X920">
            <v>0</v>
          </cell>
          <cell r="Y920">
            <v>0</v>
          </cell>
          <cell r="Z920">
            <v>0</v>
          </cell>
        </row>
        <row r="921">
          <cell r="A921">
            <v>0</v>
          </cell>
          <cell r="B921">
            <v>0</v>
          </cell>
          <cell r="C921">
            <v>1919</v>
          </cell>
          <cell r="E921">
            <v>0</v>
          </cell>
          <cell r="F921">
            <v>0</v>
          </cell>
          <cell r="G921">
            <v>0</v>
          </cell>
          <cell r="H921">
            <v>0</v>
          </cell>
          <cell r="I921">
            <v>0</v>
          </cell>
          <cell r="J921">
            <v>0</v>
          </cell>
          <cell r="L921">
            <v>0</v>
          </cell>
          <cell r="N921">
            <v>0</v>
          </cell>
          <cell r="O921">
            <v>0</v>
          </cell>
          <cell r="P921">
            <v>0</v>
          </cell>
          <cell r="Q921">
            <v>0</v>
          </cell>
          <cell r="R921">
            <v>0</v>
          </cell>
          <cell r="S921">
            <v>0</v>
          </cell>
          <cell r="U921">
            <v>0</v>
          </cell>
          <cell r="V921">
            <v>0</v>
          </cell>
          <cell r="W921">
            <v>0</v>
          </cell>
          <cell r="X921">
            <v>0</v>
          </cell>
          <cell r="Y921">
            <v>0</v>
          </cell>
          <cell r="Z921">
            <v>0</v>
          </cell>
        </row>
        <row r="922">
          <cell r="A922">
            <v>0</v>
          </cell>
          <cell r="B922">
            <v>0</v>
          </cell>
          <cell r="C922">
            <v>1920</v>
          </cell>
          <cell r="E922">
            <v>0</v>
          </cell>
          <cell r="F922">
            <v>0</v>
          </cell>
          <cell r="G922">
            <v>0</v>
          </cell>
          <cell r="H922">
            <v>0</v>
          </cell>
          <cell r="I922">
            <v>0</v>
          </cell>
          <cell r="J922">
            <v>0</v>
          </cell>
          <cell r="L922">
            <v>0</v>
          </cell>
          <cell r="N922">
            <v>0</v>
          </cell>
          <cell r="O922">
            <v>0</v>
          </cell>
          <cell r="P922">
            <v>0</v>
          </cell>
          <cell r="Q922">
            <v>0</v>
          </cell>
          <cell r="R922">
            <v>0</v>
          </cell>
          <cell r="S922">
            <v>0</v>
          </cell>
          <cell r="U922">
            <v>0</v>
          </cell>
          <cell r="V922">
            <v>0</v>
          </cell>
          <cell r="W922">
            <v>0</v>
          </cell>
          <cell r="X922">
            <v>0</v>
          </cell>
          <cell r="Y922">
            <v>0</v>
          </cell>
          <cell r="Z922">
            <v>0</v>
          </cell>
        </row>
        <row r="923">
          <cell r="A923">
            <v>0</v>
          </cell>
          <cell r="B923">
            <v>0</v>
          </cell>
          <cell r="C923">
            <v>1921</v>
          </cell>
          <cell r="E923">
            <v>0</v>
          </cell>
          <cell r="F923">
            <v>0</v>
          </cell>
          <cell r="G923">
            <v>0</v>
          </cell>
          <cell r="H923">
            <v>0</v>
          </cell>
          <cell r="I923">
            <v>0</v>
          </cell>
          <cell r="J923">
            <v>0</v>
          </cell>
          <cell r="L923">
            <v>0</v>
          </cell>
          <cell r="N923">
            <v>0</v>
          </cell>
          <cell r="O923">
            <v>0</v>
          </cell>
          <cell r="P923">
            <v>0</v>
          </cell>
          <cell r="Q923">
            <v>0</v>
          </cell>
          <cell r="R923">
            <v>0</v>
          </cell>
          <cell r="S923">
            <v>0</v>
          </cell>
          <cell r="U923">
            <v>0</v>
          </cell>
          <cell r="V923">
            <v>0</v>
          </cell>
          <cell r="W923">
            <v>0</v>
          </cell>
          <cell r="X923">
            <v>0</v>
          </cell>
          <cell r="Y923">
            <v>0</v>
          </cell>
          <cell r="Z923">
            <v>0</v>
          </cell>
        </row>
        <row r="924">
          <cell r="A924">
            <v>0</v>
          </cell>
          <cell r="B924">
            <v>0</v>
          </cell>
          <cell r="C924">
            <v>1922</v>
          </cell>
          <cell r="E924">
            <v>0</v>
          </cell>
          <cell r="F924">
            <v>0</v>
          </cell>
          <cell r="G924">
            <v>0</v>
          </cell>
          <cell r="H924">
            <v>0</v>
          </cell>
          <cell r="I924">
            <v>0</v>
          </cell>
          <cell r="J924">
            <v>0</v>
          </cell>
          <cell r="L924">
            <v>0</v>
          </cell>
          <cell r="N924">
            <v>0</v>
          </cell>
          <cell r="O924">
            <v>0</v>
          </cell>
          <cell r="P924">
            <v>0</v>
          </cell>
          <cell r="Q924">
            <v>0</v>
          </cell>
          <cell r="R924">
            <v>0</v>
          </cell>
          <cell r="S924">
            <v>0</v>
          </cell>
          <cell r="U924">
            <v>0</v>
          </cell>
          <cell r="V924">
            <v>0</v>
          </cell>
          <cell r="W924">
            <v>0</v>
          </cell>
          <cell r="X924">
            <v>0</v>
          </cell>
          <cell r="Y924">
            <v>0</v>
          </cell>
          <cell r="Z924">
            <v>0</v>
          </cell>
        </row>
        <row r="925">
          <cell r="A925">
            <v>0</v>
          </cell>
          <cell r="B925">
            <v>0</v>
          </cell>
          <cell r="C925">
            <v>1923</v>
          </cell>
          <cell r="E925">
            <v>0</v>
          </cell>
          <cell r="F925">
            <v>0</v>
          </cell>
          <cell r="G925">
            <v>0</v>
          </cell>
          <cell r="H925">
            <v>0</v>
          </cell>
          <cell r="I925">
            <v>0</v>
          </cell>
          <cell r="J925">
            <v>0</v>
          </cell>
          <cell r="L925">
            <v>0</v>
          </cell>
          <cell r="N925">
            <v>0</v>
          </cell>
          <cell r="O925">
            <v>0</v>
          </cell>
          <cell r="P925">
            <v>0</v>
          </cell>
          <cell r="Q925">
            <v>0</v>
          </cell>
          <cell r="R925">
            <v>0</v>
          </cell>
          <cell r="S925">
            <v>0</v>
          </cell>
          <cell r="U925">
            <v>0</v>
          </cell>
          <cell r="V925">
            <v>0</v>
          </cell>
          <cell r="W925">
            <v>0</v>
          </cell>
          <cell r="X925">
            <v>0</v>
          </cell>
          <cell r="Y925">
            <v>0</v>
          </cell>
          <cell r="Z925">
            <v>0</v>
          </cell>
        </row>
        <row r="926">
          <cell r="A926">
            <v>0</v>
          </cell>
          <cell r="B926">
            <v>0</v>
          </cell>
          <cell r="C926">
            <v>1924</v>
          </cell>
          <cell r="E926">
            <v>0</v>
          </cell>
          <cell r="F926">
            <v>0</v>
          </cell>
          <cell r="G926">
            <v>0</v>
          </cell>
          <cell r="H926">
            <v>0</v>
          </cell>
          <cell r="I926">
            <v>0</v>
          </cell>
          <cell r="J926">
            <v>0</v>
          </cell>
          <cell r="L926">
            <v>0</v>
          </cell>
          <cell r="N926">
            <v>0</v>
          </cell>
          <cell r="O926">
            <v>0</v>
          </cell>
          <cell r="P926">
            <v>0</v>
          </cell>
          <cell r="Q926">
            <v>0</v>
          </cell>
          <cell r="R926">
            <v>0</v>
          </cell>
          <cell r="S926">
            <v>0</v>
          </cell>
          <cell r="U926">
            <v>0</v>
          </cell>
          <cell r="V926">
            <v>0</v>
          </cell>
          <cell r="W926">
            <v>0</v>
          </cell>
          <cell r="X926">
            <v>0</v>
          </cell>
          <cell r="Y926">
            <v>0</v>
          </cell>
          <cell r="Z926">
            <v>0</v>
          </cell>
        </row>
        <row r="927">
          <cell r="A927">
            <v>0</v>
          </cell>
          <cell r="B927">
            <v>0</v>
          </cell>
          <cell r="C927">
            <v>1925</v>
          </cell>
          <cell r="E927">
            <v>0</v>
          </cell>
          <cell r="F927">
            <v>0</v>
          </cell>
          <cell r="G927">
            <v>0</v>
          </cell>
          <cell r="H927">
            <v>0</v>
          </cell>
          <cell r="I927">
            <v>0</v>
          </cell>
          <cell r="J927">
            <v>0</v>
          </cell>
          <cell r="L927">
            <v>0</v>
          </cell>
          <cell r="N927">
            <v>0</v>
          </cell>
          <cell r="O927">
            <v>0</v>
          </cell>
          <cell r="P927">
            <v>0</v>
          </cell>
          <cell r="Q927">
            <v>0</v>
          </cell>
          <cell r="R927">
            <v>0</v>
          </cell>
          <cell r="S927">
            <v>0</v>
          </cell>
          <cell r="U927">
            <v>0</v>
          </cell>
          <cell r="V927">
            <v>0</v>
          </cell>
          <cell r="W927">
            <v>0</v>
          </cell>
          <cell r="X927">
            <v>0</v>
          </cell>
          <cell r="Y927">
            <v>0</v>
          </cell>
          <cell r="Z927">
            <v>0</v>
          </cell>
        </row>
        <row r="928">
          <cell r="A928">
            <v>0</v>
          </cell>
          <cell r="B928">
            <v>0</v>
          </cell>
          <cell r="C928">
            <v>1926</v>
          </cell>
          <cell r="E928">
            <v>0</v>
          </cell>
          <cell r="F928">
            <v>0</v>
          </cell>
          <cell r="G928">
            <v>0</v>
          </cell>
          <cell r="H928">
            <v>0</v>
          </cell>
          <cell r="I928">
            <v>0</v>
          </cell>
          <cell r="J928">
            <v>0</v>
          </cell>
          <cell r="L928">
            <v>0</v>
          </cell>
          <cell r="N928">
            <v>0</v>
          </cell>
          <cell r="O928">
            <v>0</v>
          </cell>
          <cell r="P928">
            <v>0</v>
          </cell>
          <cell r="Q928">
            <v>0</v>
          </cell>
          <cell r="R928">
            <v>0</v>
          </cell>
          <cell r="S928">
            <v>0</v>
          </cell>
          <cell r="U928">
            <v>0</v>
          </cell>
          <cell r="V928">
            <v>0</v>
          </cell>
          <cell r="W928">
            <v>0</v>
          </cell>
          <cell r="X928">
            <v>0</v>
          </cell>
          <cell r="Y928">
            <v>0</v>
          </cell>
          <cell r="Z928">
            <v>0</v>
          </cell>
        </row>
        <row r="929">
          <cell r="A929">
            <v>0</v>
          </cell>
          <cell r="B929">
            <v>0</v>
          </cell>
          <cell r="C929">
            <v>1927</v>
          </cell>
          <cell r="E929">
            <v>0</v>
          </cell>
          <cell r="F929">
            <v>0</v>
          </cell>
          <cell r="G929">
            <v>0</v>
          </cell>
          <cell r="H929">
            <v>0</v>
          </cell>
          <cell r="I929">
            <v>0</v>
          </cell>
          <cell r="J929">
            <v>0</v>
          </cell>
          <cell r="L929">
            <v>0</v>
          </cell>
          <cell r="N929">
            <v>0</v>
          </cell>
          <cell r="O929">
            <v>0</v>
          </cell>
          <cell r="P929">
            <v>0</v>
          </cell>
          <cell r="Q929">
            <v>0</v>
          </cell>
          <cell r="R929">
            <v>0</v>
          </cell>
          <cell r="S929">
            <v>0</v>
          </cell>
          <cell r="U929">
            <v>0</v>
          </cell>
          <cell r="V929">
            <v>0</v>
          </cell>
          <cell r="W929">
            <v>0</v>
          </cell>
          <cell r="X929">
            <v>0</v>
          </cell>
          <cell r="Y929">
            <v>0</v>
          </cell>
          <cell r="Z929">
            <v>0</v>
          </cell>
        </row>
        <row r="930">
          <cell r="A930">
            <v>0</v>
          </cell>
          <cell r="B930">
            <v>0</v>
          </cell>
          <cell r="C930">
            <v>1928</v>
          </cell>
          <cell r="E930">
            <v>0</v>
          </cell>
          <cell r="F930">
            <v>0</v>
          </cell>
          <cell r="G930">
            <v>0</v>
          </cell>
          <cell r="H930">
            <v>0</v>
          </cell>
          <cell r="I930">
            <v>0</v>
          </cell>
          <cell r="J930">
            <v>0</v>
          </cell>
          <cell r="L930">
            <v>0</v>
          </cell>
          <cell r="N930">
            <v>0</v>
          </cell>
          <cell r="O930">
            <v>0</v>
          </cell>
          <cell r="P930">
            <v>0</v>
          </cell>
          <cell r="Q930">
            <v>0</v>
          </cell>
          <cell r="R930">
            <v>0</v>
          </cell>
          <cell r="S930">
            <v>0</v>
          </cell>
          <cell r="U930">
            <v>0</v>
          </cell>
          <cell r="V930">
            <v>0</v>
          </cell>
          <cell r="W930">
            <v>0</v>
          </cell>
          <cell r="X930">
            <v>0</v>
          </cell>
          <cell r="Y930">
            <v>0</v>
          </cell>
          <cell r="Z930">
            <v>0</v>
          </cell>
        </row>
        <row r="931">
          <cell r="A931">
            <v>0</v>
          </cell>
          <cell r="B931">
            <v>0</v>
          </cell>
          <cell r="C931">
            <v>1929</v>
          </cell>
          <cell r="E931">
            <v>0</v>
          </cell>
          <cell r="F931">
            <v>0</v>
          </cell>
          <cell r="G931">
            <v>0</v>
          </cell>
          <cell r="H931">
            <v>0</v>
          </cell>
          <cell r="I931">
            <v>0</v>
          </cell>
          <cell r="J931">
            <v>0</v>
          </cell>
          <cell r="L931">
            <v>0</v>
          </cell>
          <cell r="N931">
            <v>0</v>
          </cell>
          <cell r="O931">
            <v>0</v>
          </cell>
          <cell r="P931">
            <v>0</v>
          </cell>
          <cell r="Q931">
            <v>0</v>
          </cell>
          <cell r="R931">
            <v>0</v>
          </cell>
          <cell r="S931">
            <v>0</v>
          </cell>
          <cell r="U931">
            <v>0</v>
          </cell>
          <cell r="V931">
            <v>0</v>
          </cell>
          <cell r="W931">
            <v>0</v>
          </cell>
          <cell r="X931">
            <v>0</v>
          </cell>
          <cell r="Y931">
            <v>0</v>
          </cell>
          <cell r="Z931">
            <v>0</v>
          </cell>
        </row>
        <row r="932">
          <cell r="A932">
            <v>0</v>
          </cell>
          <cell r="B932">
            <v>0</v>
          </cell>
          <cell r="C932">
            <v>1930</v>
          </cell>
          <cell r="E932">
            <v>0</v>
          </cell>
          <cell r="F932">
            <v>0</v>
          </cell>
          <cell r="G932">
            <v>0</v>
          </cell>
          <cell r="H932">
            <v>0</v>
          </cell>
          <cell r="I932">
            <v>0</v>
          </cell>
          <cell r="J932">
            <v>0</v>
          </cell>
          <cell r="L932">
            <v>0</v>
          </cell>
          <cell r="N932">
            <v>0</v>
          </cell>
          <cell r="O932">
            <v>0</v>
          </cell>
          <cell r="P932">
            <v>0</v>
          </cell>
          <cell r="Q932">
            <v>0</v>
          </cell>
          <cell r="R932">
            <v>0</v>
          </cell>
          <cell r="S932">
            <v>0</v>
          </cell>
          <cell r="U932">
            <v>0</v>
          </cell>
          <cell r="V932">
            <v>0</v>
          </cell>
          <cell r="W932">
            <v>0</v>
          </cell>
          <cell r="X932">
            <v>0</v>
          </cell>
          <cell r="Y932">
            <v>0</v>
          </cell>
          <cell r="Z932">
            <v>0</v>
          </cell>
        </row>
        <row r="933">
          <cell r="A933">
            <v>0</v>
          </cell>
          <cell r="B933">
            <v>0</v>
          </cell>
          <cell r="C933">
            <v>1931</v>
          </cell>
          <cell r="E933">
            <v>0</v>
          </cell>
          <cell r="F933">
            <v>0</v>
          </cell>
          <cell r="G933">
            <v>0</v>
          </cell>
          <cell r="H933">
            <v>0</v>
          </cell>
          <cell r="I933">
            <v>0</v>
          </cell>
          <cell r="J933">
            <v>0</v>
          </cell>
          <cell r="L933">
            <v>0</v>
          </cell>
          <cell r="N933">
            <v>0</v>
          </cell>
          <cell r="O933">
            <v>0</v>
          </cell>
          <cell r="P933">
            <v>0</v>
          </cell>
          <cell r="Q933">
            <v>0</v>
          </cell>
          <cell r="R933">
            <v>0</v>
          </cell>
          <cell r="S933">
            <v>0</v>
          </cell>
          <cell r="U933">
            <v>0</v>
          </cell>
          <cell r="V933">
            <v>0</v>
          </cell>
          <cell r="W933">
            <v>0</v>
          </cell>
          <cell r="X933">
            <v>0</v>
          </cell>
          <cell r="Y933">
            <v>0</v>
          </cell>
          <cell r="Z933">
            <v>0</v>
          </cell>
        </row>
        <row r="934">
          <cell r="A934">
            <v>0</v>
          </cell>
          <cell r="B934">
            <v>0</v>
          </cell>
          <cell r="C934">
            <v>1932</v>
          </cell>
          <cell r="E934">
            <v>0</v>
          </cell>
          <cell r="F934">
            <v>0</v>
          </cell>
          <cell r="G934">
            <v>0</v>
          </cell>
          <cell r="H934">
            <v>0</v>
          </cell>
          <cell r="I934">
            <v>0</v>
          </cell>
          <cell r="J934">
            <v>0</v>
          </cell>
          <cell r="L934">
            <v>0</v>
          </cell>
          <cell r="N934">
            <v>0</v>
          </cell>
          <cell r="O934">
            <v>0</v>
          </cell>
          <cell r="P934">
            <v>0</v>
          </cell>
          <cell r="Q934">
            <v>0</v>
          </cell>
          <cell r="R934">
            <v>0</v>
          </cell>
          <cell r="S934">
            <v>0</v>
          </cell>
          <cell r="U934">
            <v>0</v>
          </cell>
          <cell r="V934">
            <v>0</v>
          </cell>
          <cell r="W934">
            <v>0</v>
          </cell>
          <cell r="X934">
            <v>0</v>
          </cell>
          <cell r="Y934">
            <v>0</v>
          </cell>
          <cell r="Z934">
            <v>0</v>
          </cell>
        </row>
        <row r="935">
          <cell r="A935">
            <v>0</v>
          </cell>
          <cell r="B935">
            <v>0</v>
          </cell>
          <cell r="C935">
            <v>1933</v>
          </cell>
          <cell r="E935">
            <v>0</v>
          </cell>
          <cell r="F935">
            <v>0</v>
          </cell>
          <cell r="G935">
            <v>0</v>
          </cell>
          <cell r="H935">
            <v>0</v>
          </cell>
          <cell r="I935">
            <v>0</v>
          </cell>
          <cell r="J935">
            <v>0</v>
          </cell>
          <cell r="L935">
            <v>0</v>
          </cell>
          <cell r="N935">
            <v>0</v>
          </cell>
          <cell r="O935">
            <v>0</v>
          </cell>
          <cell r="P935">
            <v>0</v>
          </cell>
          <cell r="Q935">
            <v>0</v>
          </cell>
          <cell r="R935">
            <v>0</v>
          </cell>
          <cell r="S935">
            <v>0</v>
          </cell>
          <cell r="U935">
            <v>0</v>
          </cell>
          <cell r="V935">
            <v>0</v>
          </cell>
          <cell r="W935">
            <v>0</v>
          </cell>
          <cell r="X935">
            <v>0</v>
          </cell>
          <cell r="Y935">
            <v>0</v>
          </cell>
          <cell r="Z935">
            <v>0</v>
          </cell>
        </row>
        <row r="936">
          <cell r="A936">
            <v>0</v>
          </cell>
          <cell r="B936">
            <v>0</v>
          </cell>
          <cell r="C936">
            <v>1934</v>
          </cell>
          <cell r="E936">
            <v>0</v>
          </cell>
          <cell r="F936">
            <v>0</v>
          </cell>
          <cell r="G936">
            <v>0</v>
          </cell>
          <cell r="H936">
            <v>0</v>
          </cell>
          <cell r="I936">
            <v>0</v>
          </cell>
          <cell r="J936">
            <v>0</v>
          </cell>
          <cell r="L936">
            <v>0</v>
          </cell>
          <cell r="N936">
            <v>0</v>
          </cell>
          <cell r="O936">
            <v>0</v>
          </cell>
          <cell r="P936">
            <v>0</v>
          </cell>
          <cell r="Q936">
            <v>0</v>
          </cell>
          <cell r="R936">
            <v>0</v>
          </cell>
          <cell r="S936">
            <v>0</v>
          </cell>
          <cell r="U936">
            <v>0</v>
          </cell>
          <cell r="V936">
            <v>0</v>
          </cell>
          <cell r="W936">
            <v>0</v>
          </cell>
          <cell r="X936">
            <v>0</v>
          </cell>
          <cell r="Y936">
            <v>0</v>
          </cell>
          <cell r="Z936">
            <v>0</v>
          </cell>
        </row>
        <row r="937">
          <cell r="A937">
            <v>0</v>
          </cell>
          <cell r="B937">
            <v>0</v>
          </cell>
          <cell r="C937">
            <v>1935</v>
          </cell>
          <cell r="E937">
            <v>0</v>
          </cell>
          <cell r="F937">
            <v>0</v>
          </cell>
          <cell r="G937">
            <v>0</v>
          </cell>
          <cell r="H937">
            <v>0</v>
          </cell>
          <cell r="I937">
            <v>0</v>
          </cell>
          <cell r="J937">
            <v>0</v>
          </cell>
          <cell r="L937">
            <v>0</v>
          </cell>
          <cell r="N937">
            <v>0</v>
          </cell>
          <cell r="O937">
            <v>0</v>
          </cell>
          <cell r="P937">
            <v>0</v>
          </cell>
          <cell r="Q937">
            <v>0</v>
          </cell>
          <cell r="R937">
            <v>0</v>
          </cell>
          <cell r="S937">
            <v>0</v>
          </cell>
          <cell r="U937">
            <v>0</v>
          </cell>
          <cell r="V937">
            <v>0</v>
          </cell>
          <cell r="W937">
            <v>0</v>
          </cell>
          <cell r="X937">
            <v>0</v>
          </cell>
          <cell r="Y937">
            <v>0</v>
          </cell>
          <cell r="Z937">
            <v>0</v>
          </cell>
        </row>
        <row r="938">
          <cell r="A938">
            <v>0</v>
          </cell>
          <cell r="B938">
            <v>0</v>
          </cell>
          <cell r="C938">
            <v>1936</v>
          </cell>
          <cell r="E938">
            <v>0</v>
          </cell>
          <cell r="F938">
            <v>0</v>
          </cell>
          <cell r="G938">
            <v>0</v>
          </cell>
          <cell r="H938">
            <v>0</v>
          </cell>
          <cell r="I938">
            <v>0</v>
          </cell>
          <cell r="J938">
            <v>0</v>
          </cell>
          <cell r="L938">
            <v>0</v>
          </cell>
          <cell r="N938">
            <v>0</v>
          </cell>
          <cell r="O938">
            <v>0</v>
          </cell>
          <cell r="P938">
            <v>0</v>
          </cell>
          <cell r="Q938">
            <v>0</v>
          </cell>
          <cell r="R938">
            <v>0</v>
          </cell>
          <cell r="S938">
            <v>0</v>
          </cell>
          <cell r="U938">
            <v>0</v>
          </cell>
          <cell r="V938">
            <v>0</v>
          </cell>
          <cell r="W938">
            <v>0</v>
          </cell>
          <cell r="X938">
            <v>0</v>
          </cell>
          <cell r="Y938">
            <v>0</v>
          </cell>
          <cell r="Z938">
            <v>0</v>
          </cell>
        </row>
        <row r="939">
          <cell r="A939">
            <v>0</v>
          </cell>
          <cell r="B939">
            <v>0</v>
          </cell>
          <cell r="C939">
            <v>1937</v>
          </cell>
          <cell r="E939">
            <v>0</v>
          </cell>
          <cell r="F939">
            <v>0</v>
          </cell>
          <cell r="G939">
            <v>0</v>
          </cell>
          <cell r="H939">
            <v>0</v>
          </cell>
          <cell r="I939">
            <v>0</v>
          </cell>
          <cell r="J939">
            <v>0</v>
          </cell>
          <cell r="L939">
            <v>0</v>
          </cell>
          <cell r="N939">
            <v>0</v>
          </cell>
          <cell r="O939">
            <v>0</v>
          </cell>
          <cell r="P939">
            <v>0</v>
          </cell>
          <cell r="Q939">
            <v>0</v>
          </cell>
          <cell r="R939">
            <v>0</v>
          </cell>
          <cell r="S939">
            <v>0</v>
          </cell>
          <cell r="U939">
            <v>0</v>
          </cell>
          <cell r="V939">
            <v>0</v>
          </cell>
          <cell r="W939">
            <v>0</v>
          </cell>
          <cell r="X939">
            <v>0</v>
          </cell>
          <cell r="Y939">
            <v>0</v>
          </cell>
          <cell r="Z939">
            <v>0</v>
          </cell>
        </row>
        <row r="940">
          <cell r="A940">
            <v>0</v>
          </cell>
          <cell r="B940">
            <v>0</v>
          </cell>
          <cell r="C940">
            <v>1938</v>
          </cell>
          <cell r="E940">
            <v>0</v>
          </cell>
          <cell r="F940">
            <v>0</v>
          </cell>
          <cell r="G940">
            <v>0</v>
          </cell>
          <cell r="H940">
            <v>0</v>
          </cell>
          <cell r="I940">
            <v>0</v>
          </cell>
          <cell r="J940">
            <v>0</v>
          </cell>
          <cell r="L940">
            <v>0</v>
          </cell>
          <cell r="N940">
            <v>0</v>
          </cell>
          <cell r="O940">
            <v>0</v>
          </cell>
          <cell r="P940">
            <v>0</v>
          </cell>
          <cell r="Q940">
            <v>0</v>
          </cell>
          <cell r="R940">
            <v>0</v>
          </cell>
          <cell r="S940">
            <v>0</v>
          </cell>
          <cell r="U940">
            <v>0</v>
          </cell>
          <cell r="V940">
            <v>0</v>
          </cell>
          <cell r="W940">
            <v>0</v>
          </cell>
          <cell r="X940">
            <v>0</v>
          </cell>
          <cell r="Y940">
            <v>0</v>
          </cell>
          <cell r="Z940">
            <v>0</v>
          </cell>
        </row>
        <row r="941">
          <cell r="A941">
            <v>0</v>
          </cell>
          <cell r="B941">
            <v>0</v>
          </cell>
          <cell r="C941">
            <v>1939</v>
          </cell>
          <cell r="E941">
            <v>0</v>
          </cell>
          <cell r="F941">
            <v>0</v>
          </cell>
          <cell r="G941">
            <v>0</v>
          </cell>
          <cell r="H941">
            <v>0</v>
          </cell>
          <cell r="I941">
            <v>0</v>
          </cell>
          <cell r="J941">
            <v>0</v>
          </cell>
          <cell r="L941">
            <v>0</v>
          </cell>
          <cell r="N941">
            <v>0</v>
          </cell>
          <cell r="O941">
            <v>0</v>
          </cell>
          <cell r="P941">
            <v>0</v>
          </cell>
          <cell r="Q941">
            <v>0</v>
          </cell>
          <cell r="R941">
            <v>0</v>
          </cell>
          <cell r="S941">
            <v>0</v>
          </cell>
          <cell r="U941">
            <v>0</v>
          </cell>
          <cell r="V941">
            <v>0</v>
          </cell>
          <cell r="W941">
            <v>0</v>
          </cell>
          <cell r="X941">
            <v>0</v>
          </cell>
          <cell r="Y941">
            <v>0</v>
          </cell>
          <cell r="Z941">
            <v>0</v>
          </cell>
        </row>
        <row r="942">
          <cell r="A942">
            <v>0</v>
          </cell>
          <cell r="B942">
            <v>0</v>
          </cell>
          <cell r="C942">
            <v>1940</v>
          </cell>
          <cell r="E942">
            <v>0</v>
          </cell>
          <cell r="F942">
            <v>0</v>
          </cell>
          <cell r="G942">
            <v>0</v>
          </cell>
          <cell r="H942">
            <v>0</v>
          </cell>
          <cell r="I942">
            <v>0</v>
          </cell>
          <cell r="J942">
            <v>0</v>
          </cell>
          <cell r="L942">
            <v>0</v>
          </cell>
          <cell r="N942">
            <v>0</v>
          </cell>
          <cell r="O942">
            <v>0</v>
          </cell>
          <cell r="P942">
            <v>0</v>
          </cell>
          <cell r="Q942">
            <v>0</v>
          </cell>
          <cell r="R942">
            <v>0</v>
          </cell>
          <cell r="S942">
            <v>0</v>
          </cell>
          <cell r="U942">
            <v>0</v>
          </cell>
          <cell r="V942">
            <v>0</v>
          </cell>
          <cell r="W942">
            <v>0</v>
          </cell>
          <cell r="X942">
            <v>0</v>
          </cell>
          <cell r="Y942">
            <v>0</v>
          </cell>
          <cell r="Z942">
            <v>0</v>
          </cell>
        </row>
        <row r="943">
          <cell r="A943">
            <v>0</v>
          </cell>
          <cell r="B943">
            <v>0</v>
          </cell>
          <cell r="C943">
            <v>1941</v>
          </cell>
          <cell r="E943">
            <v>0</v>
          </cell>
          <cell r="F943">
            <v>0</v>
          </cell>
          <cell r="G943">
            <v>0</v>
          </cell>
          <cell r="H943">
            <v>0</v>
          </cell>
          <cell r="I943">
            <v>0</v>
          </cell>
          <cell r="J943">
            <v>0</v>
          </cell>
          <cell r="L943">
            <v>0</v>
          </cell>
          <cell r="N943">
            <v>0</v>
          </cell>
          <cell r="O943">
            <v>0</v>
          </cell>
          <cell r="P943">
            <v>0</v>
          </cell>
          <cell r="Q943">
            <v>0</v>
          </cell>
          <cell r="R943">
            <v>0</v>
          </cell>
          <cell r="S943">
            <v>0</v>
          </cell>
          <cell r="U943">
            <v>0</v>
          </cell>
          <cell r="V943">
            <v>0</v>
          </cell>
          <cell r="W943">
            <v>0</v>
          </cell>
          <cell r="X943">
            <v>0</v>
          </cell>
          <cell r="Y943">
            <v>0</v>
          </cell>
          <cell r="Z943">
            <v>0</v>
          </cell>
        </row>
        <row r="944">
          <cell r="A944">
            <v>0</v>
          </cell>
          <cell r="B944">
            <v>0</v>
          </cell>
          <cell r="C944">
            <v>1942</v>
          </cell>
          <cell r="E944">
            <v>0</v>
          </cell>
          <cell r="F944">
            <v>0</v>
          </cell>
          <cell r="G944">
            <v>0</v>
          </cell>
          <cell r="H944">
            <v>0</v>
          </cell>
          <cell r="I944">
            <v>0</v>
          </cell>
          <cell r="J944">
            <v>0</v>
          </cell>
          <cell r="L944">
            <v>0</v>
          </cell>
          <cell r="N944">
            <v>0</v>
          </cell>
          <cell r="O944">
            <v>0</v>
          </cell>
          <cell r="P944">
            <v>0</v>
          </cell>
          <cell r="Q944">
            <v>0</v>
          </cell>
          <cell r="R944">
            <v>0</v>
          </cell>
          <cell r="S944">
            <v>0</v>
          </cell>
          <cell r="U944">
            <v>0</v>
          </cell>
          <cell r="V944">
            <v>0</v>
          </cell>
          <cell r="W944">
            <v>0</v>
          </cell>
          <cell r="X944">
            <v>0</v>
          </cell>
          <cell r="Y944">
            <v>0</v>
          </cell>
          <cell r="Z944">
            <v>0</v>
          </cell>
        </row>
        <row r="945">
          <cell r="A945">
            <v>0</v>
          </cell>
          <cell r="B945">
            <v>0</v>
          </cell>
          <cell r="C945">
            <v>1943</v>
          </cell>
          <cell r="E945">
            <v>0</v>
          </cell>
          <cell r="F945">
            <v>0</v>
          </cell>
          <cell r="G945">
            <v>0</v>
          </cell>
          <cell r="H945">
            <v>0</v>
          </cell>
          <cell r="I945">
            <v>0</v>
          </cell>
          <cell r="J945">
            <v>0</v>
          </cell>
          <cell r="L945">
            <v>0</v>
          </cell>
          <cell r="N945">
            <v>0</v>
          </cell>
          <cell r="O945">
            <v>0</v>
          </cell>
          <cell r="P945">
            <v>0</v>
          </cell>
          <cell r="Q945">
            <v>0</v>
          </cell>
          <cell r="R945">
            <v>0</v>
          </cell>
          <cell r="S945">
            <v>0</v>
          </cell>
          <cell r="U945">
            <v>0</v>
          </cell>
          <cell r="V945">
            <v>0</v>
          </cell>
          <cell r="W945">
            <v>0</v>
          </cell>
          <cell r="X945">
            <v>0</v>
          </cell>
          <cell r="Y945">
            <v>0</v>
          </cell>
          <cell r="Z945">
            <v>0</v>
          </cell>
        </row>
        <row r="946">
          <cell r="A946">
            <v>0</v>
          </cell>
          <cell r="B946">
            <v>0</v>
          </cell>
          <cell r="C946">
            <v>1944</v>
          </cell>
          <cell r="E946">
            <v>0</v>
          </cell>
          <cell r="F946">
            <v>0</v>
          </cell>
          <cell r="G946">
            <v>0</v>
          </cell>
          <cell r="H946">
            <v>0</v>
          </cell>
          <cell r="I946">
            <v>0</v>
          </cell>
          <cell r="J946">
            <v>0</v>
          </cell>
          <cell r="L946">
            <v>0</v>
          </cell>
          <cell r="N946">
            <v>0</v>
          </cell>
          <cell r="O946">
            <v>0</v>
          </cell>
          <cell r="P946">
            <v>0</v>
          </cell>
          <cell r="Q946">
            <v>0</v>
          </cell>
          <cell r="R946">
            <v>0</v>
          </cell>
          <cell r="S946">
            <v>0</v>
          </cell>
          <cell r="U946">
            <v>0</v>
          </cell>
          <cell r="V946">
            <v>0</v>
          </cell>
          <cell r="W946">
            <v>0</v>
          </cell>
          <cell r="X946">
            <v>0</v>
          </cell>
          <cell r="Y946">
            <v>0</v>
          </cell>
          <cell r="Z946">
            <v>0</v>
          </cell>
        </row>
        <row r="947">
          <cell r="A947">
            <v>0</v>
          </cell>
          <cell r="B947">
            <v>0</v>
          </cell>
          <cell r="C947">
            <v>1945</v>
          </cell>
          <cell r="E947">
            <v>0</v>
          </cell>
          <cell r="F947">
            <v>0</v>
          </cell>
          <cell r="G947">
            <v>0</v>
          </cell>
          <cell r="H947">
            <v>0</v>
          </cell>
          <cell r="I947">
            <v>0</v>
          </cell>
          <cell r="J947">
            <v>0</v>
          </cell>
          <cell r="L947">
            <v>0</v>
          </cell>
          <cell r="N947">
            <v>0</v>
          </cell>
          <cell r="O947">
            <v>0</v>
          </cell>
          <cell r="P947">
            <v>0</v>
          </cell>
          <cell r="Q947">
            <v>0</v>
          </cell>
          <cell r="R947">
            <v>0</v>
          </cell>
          <cell r="S947">
            <v>0</v>
          </cell>
          <cell r="U947">
            <v>0</v>
          </cell>
          <cell r="V947">
            <v>0</v>
          </cell>
          <cell r="W947">
            <v>0</v>
          </cell>
          <cell r="X947">
            <v>0</v>
          </cell>
          <cell r="Y947">
            <v>0</v>
          </cell>
          <cell r="Z947">
            <v>0</v>
          </cell>
        </row>
        <row r="948">
          <cell r="A948">
            <v>0</v>
          </cell>
          <cell r="B948">
            <v>0</v>
          </cell>
          <cell r="C948">
            <v>1946</v>
          </cell>
          <cell r="E948">
            <v>0</v>
          </cell>
          <cell r="F948">
            <v>0</v>
          </cell>
          <cell r="G948">
            <v>0</v>
          </cell>
          <cell r="H948">
            <v>0</v>
          </cell>
          <cell r="I948">
            <v>0</v>
          </cell>
          <cell r="J948">
            <v>0</v>
          </cell>
          <cell r="L948">
            <v>0</v>
          </cell>
          <cell r="N948">
            <v>0</v>
          </cell>
          <cell r="O948">
            <v>0</v>
          </cell>
          <cell r="P948">
            <v>0</v>
          </cell>
          <cell r="Q948">
            <v>0</v>
          </cell>
          <cell r="R948">
            <v>0</v>
          </cell>
          <cell r="S948">
            <v>0</v>
          </cell>
          <cell r="U948">
            <v>0</v>
          </cell>
          <cell r="V948">
            <v>0</v>
          </cell>
          <cell r="W948">
            <v>0</v>
          </cell>
          <cell r="X948">
            <v>0</v>
          </cell>
          <cell r="Y948">
            <v>0</v>
          </cell>
          <cell r="Z948">
            <v>0</v>
          </cell>
        </row>
        <row r="949">
          <cell r="A949">
            <v>0</v>
          </cell>
          <cell r="B949">
            <v>0</v>
          </cell>
          <cell r="C949">
            <v>1947</v>
          </cell>
          <cell r="E949">
            <v>0</v>
          </cell>
          <cell r="F949">
            <v>0</v>
          </cell>
          <cell r="G949">
            <v>0</v>
          </cell>
          <cell r="H949">
            <v>0</v>
          </cell>
          <cell r="I949">
            <v>0</v>
          </cell>
          <cell r="J949">
            <v>0</v>
          </cell>
          <cell r="L949">
            <v>0</v>
          </cell>
          <cell r="N949">
            <v>0</v>
          </cell>
          <cell r="O949">
            <v>0</v>
          </cell>
          <cell r="P949">
            <v>0</v>
          </cell>
          <cell r="Q949">
            <v>0</v>
          </cell>
          <cell r="R949">
            <v>0</v>
          </cell>
          <cell r="S949">
            <v>0</v>
          </cell>
          <cell r="U949">
            <v>0</v>
          </cell>
          <cell r="V949">
            <v>0</v>
          </cell>
          <cell r="W949">
            <v>0</v>
          </cell>
          <cell r="X949">
            <v>0</v>
          </cell>
          <cell r="Y949">
            <v>0</v>
          </cell>
          <cell r="Z949">
            <v>0</v>
          </cell>
        </row>
        <row r="950">
          <cell r="A950">
            <v>0</v>
          </cell>
          <cell r="B950">
            <v>0</v>
          </cell>
          <cell r="C950">
            <v>1948</v>
          </cell>
          <cell r="E950">
            <v>0</v>
          </cell>
          <cell r="F950">
            <v>0</v>
          </cell>
          <cell r="G950">
            <v>0</v>
          </cell>
          <cell r="H950">
            <v>0</v>
          </cell>
          <cell r="I950">
            <v>0</v>
          </cell>
          <cell r="J950">
            <v>0</v>
          </cell>
          <cell r="L950">
            <v>0</v>
          </cell>
          <cell r="N950">
            <v>0</v>
          </cell>
          <cell r="O950">
            <v>0</v>
          </cell>
          <cell r="P950">
            <v>0</v>
          </cell>
          <cell r="Q950">
            <v>0</v>
          </cell>
          <cell r="R950">
            <v>0</v>
          </cell>
          <cell r="S950">
            <v>0</v>
          </cell>
          <cell r="U950">
            <v>0</v>
          </cell>
          <cell r="V950">
            <v>0</v>
          </cell>
          <cell r="W950">
            <v>0</v>
          </cell>
          <cell r="X950">
            <v>0</v>
          </cell>
          <cell r="Y950">
            <v>0</v>
          </cell>
          <cell r="Z950">
            <v>0</v>
          </cell>
        </row>
        <row r="951">
          <cell r="A951">
            <v>0</v>
          </cell>
          <cell r="B951">
            <v>0</v>
          </cell>
          <cell r="C951">
            <v>1949</v>
          </cell>
          <cell r="E951">
            <v>0</v>
          </cell>
          <cell r="F951">
            <v>0</v>
          </cell>
          <cell r="G951">
            <v>0</v>
          </cell>
          <cell r="H951">
            <v>0</v>
          </cell>
          <cell r="I951">
            <v>0</v>
          </cell>
          <cell r="J951">
            <v>0</v>
          </cell>
          <cell r="L951">
            <v>0</v>
          </cell>
          <cell r="N951">
            <v>0</v>
          </cell>
          <cell r="O951">
            <v>0</v>
          </cell>
          <cell r="P951">
            <v>0</v>
          </cell>
          <cell r="Q951">
            <v>0</v>
          </cell>
          <cell r="R951">
            <v>0</v>
          </cell>
          <cell r="S951">
            <v>0</v>
          </cell>
          <cell r="U951">
            <v>0</v>
          </cell>
          <cell r="V951">
            <v>0</v>
          </cell>
          <cell r="W951">
            <v>0</v>
          </cell>
          <cell r="X951">
            <v>0</v>
          </cell>
          <cell r="Y951">
            <v>0</v>
          </cell>
          <cell r="Z951">
            <v>0</v>
          </cell>
        </row>
        <row r="952">
          <cell r="A952">
            <v>0</v>
          </cell>
          <cell r="B952">
            <v>0</v>
          </cell>
          <cell r="C952">
            <v>1950</v>
          </cell>
          <cell r="E952">
            <v>0</v>
          </cell>
          <cell r="F952">
            <v>0</v>
          </cell>
          <cell r="G952">
            <v>0</v>
          </cell>
          <cell r="H952">
            <v>0</v>
          </cell>
          <cell r="I952">
            <v>0</v>
          </cell>
          <cell r="J952">
            <v>0</v>
          </cell>
          <cell r="L952">
            <v>0</v>
          </cell>
          <cell r="N952">
            <v>0</v>
          </cell>
          <cell r="O952">
            <v>0</v>
          </cell>
          <cell r="P952">
            <v>0</v>
          </cell>
          <cell r="Q952">
            <v>0</v>
          </cell>
          <cell r="R952">
            <v>0</v>
          </cell>
          <cell r="S952">
            <v>0</v>
          </cell>
          <cell r="U952">
            <v>0</v>
          </cell>
          <cell r="V952">
            <v>0</v>
          </cell>
          <cell r="W952">
            <v>0</v>
          </cell>
          <cell r="X952">
            <v>0</v>
          </cell>
          <cell r="Y952">
            <v>0</v>
          </cell>
          <cell r="Z952">
            <v>0</v>
          </cell>
        </row>
        <row r="953">
          <cell r="A953">
            <v>0</v>
          </cell>
          <cell r="B953">
            <v>0</v>
          </cell>
          <cell r="C953">
            <v>1951</v>
          </cell>
          <cell r="E953">
            <v>0</v>
          </cell>
          <cell r="F953">
            <v>0</v>
          </cell>
          <cell r="G953">
            <v>0</v>
          </cell>
          <cell r="H953">
            <v>0</v>
          </cell>
          <cell r="I953">
            <v>0</v>
          </cell>
          <cell r="J953">
            <v>0</v>
          </cell>
          <cell r="L953">
            <v>0</v>
          </cell>
          <cell r="N953">
            <v>0</v>
          </cell>
          <cell r="O953">
            <v>0</v>
          </cell>
          <cell r="P953">
            <v>0</v>
          </cell>
          <cell r="Q953">
            <v>0</v>
          </cell>
          <cell r="R953">
            <v>0</v>
          </cell>
          <cell r="S953">
            <v>0</v>
          </cell>
          <cell r="U953">
            <v>0</v>
          </cell>
          <cell r="V953">
            <v>0</v>
          </cell>
          <cell r="W953">
            <v>0</v>
          </cell>
          <cell r="X953">
            <v>0</v>
          </cell>
          <cell r="Y953">
            <v>0</v>
          </cell>
          <cell r="Z953">
            <v>0</v>
          </cell>
        </row>
        <row r="954">
          <cell r="A954">
            <v>0</v>
          </cell>
          <cell r="B954">
            <v>0</v>
          </cell>
          <cell r="C954">
            <v>1952</v>
          </cell>
          <cell r="E954">
            <v>0</v>
          </cell>
          <cell r="F954">
            <v>0</v>
          </cell>
          <cell r="G954">
            <v>0</v>
          </cell>
          <cell r="H954">
            <v>0</v>
          </cell>
          <cell r="I954">
            <v>0</v>
          </cell>
          <cell r="J954">
            <v>0</v>
          </cell>
          <cell r="L954">
            <v>0</v>
          </cell>
          <cell r="N954">
            <v>0</v>
          </cell>
          <cell r="O954">
            <v>0</v>
          </cell>
          <cell r="P954">
            <v>0</v>
          </cell>
          <cell r="Q954">
            <v>0</v>
          </cell>
          <cell r="R954">
            <v>0</v>
          </cell>
          <cell r="S954">
            <v>0</v>
          </cell>
          <cell r="U954">
            <v>0</v>
          </cell>
          <cell r="V954">
            <v>0</v>
          </cell>
          <cell r="W954">
            <v>0</v>
          </cell>
          <cell r="X954">
            <v>0</v>
          </cell>
          <cell r="Y954">
            <v>0</v>
          </cell>
          <cell r="Z954">
            <v>0</v>
          </cell>
        </row>
        <row r="955">
          <cell r="A955">
            <v>0</v>
          </cell>
          <cell r="B955">
            <v>0</v>
          </cell>
          <cell r="C955">
            <v>1953</v>
          </cell>
          <cell r="E955">
            <v>0</v>
          </cell>
          <cell r="F955">
            <v>0</v>
          </cell>
          <cell r="G955">
            <v>0</v>
          </cell>
          <cell r="H955">
            <v>0</v>
          </cell>
          <cell r="I955">
            <v>0</v>
          </cell>
          <cell r="J955">
            <v>0</v>
          </cell>
          <cell r="L955">
            <v>0</v>
          </cell>
          <cell r="N955">
            <v>0</v>
          </cell>
          <cell r="O955">
            <v>0</v>
          </cell>
          <cell r="P955">
            <v>0</v>
          </cell>
          <cell r="Q955">
            <v>0</v>
          </cell>
          <cell r="R955">
            <v>0</v>
          </cell>
          <cell r="S955">
            <v>0</v>
          </cell>
          <cell r="U955">
            <v>0</v>
          </cell>
          <cell r="V955">
            <v>0</v>
          </cell>
          <cell r="W955">
            <v>0</v>
          </cell>
          <cell r="X955">
            <v>0</v>
          </cell>
          <cell r="Y955">
            <v>0</v>
          </cell>
          <cell r="Z955">
            <v>0</v>
          </cell>
        </row>
        <row r="956">
          <cell r="A956">
            <v>0</v>
          </cell>
          <cell r="B956">
            <v>0</v>
          </cell>
          <cell r="C956">
            <v>1954</v>
          </cell>
          <cell r="E956">
            <v>0</v>
          </cell>
          <cell r="F956">
            <v>0</v>
          </cell>
          <cell r="G956">
            <v>0</v>
          </cell>
          <cell r="H956">
            <v>0</v>
          </cell>
          <cell r="I956">
            <v>0</v>
          </cell>
          <cell r="J956">
            <v>0</v>
          </cell>
          <cell r="L956">
            <v>0</v>
          </cell>
          <cell r="N956">
            <v>0</v>
          </cell>
          <cell r="O956">
            <v>0</v>
          </cell>
          <cell r="P956">
            <v>0</v>
          </cell>
          <cell r="Q956">
            <v>0</v>
          </cell>
          <cell r="R956">
            <v>0</v>
          </cell>
          <cell r="S956">
            <v>0</v>
          </cell>
          <cell r="U956">
            <v>0</v>
          </cell>
          <cell r="V956">
            <v>0</v>
          </cell>
          <cell r="W956">
            <v>0</v>
          </cell>
          <cell r="X956">
            <v>0</v>
          </cell>
          <cell r="Y956">
            <v>0</v>
          </cell>
          <cell r="Z956">
            <v>0</v>
          </cell>
        </row>
        <row r="957">
          <cell r="A957">
            <v>0</v>
          </cell>
          <cell r="B957">
            <v>0</v>
          </cell>
          <cell r="C957">
            <v>1955</v>
          </cell>
          <cell r="E957">
            <v>0</v>
          </cell>
          <cell r="F957">
            <v>0</v>
          </cell>
          <cell r="G957">
            <v>0</v>
          </cell>
          <cell r="H957">
            <v>0</v>
          </cell>
          <cell r="I957">
            <v>0</v>
          </cell>
          <cell r="J957">
            <v>0</v>
          </cell>
          <cell r="L957">
            <v>0</v>
          </cell>
          <cell r="N957">
            <v>0</v>
          </cell>
          <cell r="O957">
            <v>0</v>
          </cell>
          <cell r="P957">
            <v>0</v>
          </cell>
          <cell r="Q957">
            <v>0</v>
          </cell>
          <cell r="R957">
            <v>0</v>
          </cell>
          <cell r="S957">
            <v>0</v>
          </cell>
          <cell r="U957">
            <v>0</v>
          </cell>
          <cell r="V957">
            <v>0</v>
          </cell>
          <cell r="W957">
            <v>0</v>
          </cell>
          <cell r="X957">
            <v>0</v>
          </cell>
          <cell r="Y957">
            <v>0</v>
          </cell>
          <cell r="Z957">
            <v>0</v>
          </cell>
        </row>
        <row r="958">
          <cell r="A958">
            <v>0</v>
          </cell>
          <cell r="B958">
            <v>0</v>
          </cell>
          <cell r="C958">
            <v>1956</v>
          </cell>
          <cell r="E958">
            <v>0</v>
          </cell>
          <cell r="F958">
            <v>0</v>
          </cell>
          <cell r="G958">
            <v>0</v>
          </cell>
          <cell r="H958">
            <v>0</v>
          </cell>
          <cell r="I958">
            <v>0</v>
          </cell>
          <cell r="J958">
            <v>0</v>
          </cell>
          <cell r="L958">
            <v>0</v>
          </cell>
          <cell r="N958">
            <v>0</v>
          </cell>
          <cell r="O958">
            <v>0</v>
          </cell>
          <cell r="P958">
            <v>0</v>
          </cell>
          <cell r="Q958">
            <v>0</v>
          </cell>
          <cell r="R958">
            <v>0</v>
          </cell>
          <cell r="S958">
            <v>0</v>
          </cell>
          <cell r="U958">
            <v>0</v>
          </cell>
          <cell r="V958">
            <v>0</v>
          </cell>
          <cell r="W958">
            <v>0</v>
          </cell>
          <cell r="X958">
            <v>0</v>
          </cell>
          <cell r="Y958">
            <v>0</v>
          </cell>
          <cell r="Z958">
            <v>0</v>
          </cell>
        </row>
        <row r="959">
          <cell r="A959">
            <v>0</v>
          </cell>
          <cell r="B959">
            <v>0</v>
          </cell>
          <cell r="C959">
            <v>1957</v>
          </cell>
          <cell r="E959">
            <v>0</v>
          </cell>
          <cell r="F959">
            <v>0</v>
          </cell>
          <cell r="G959">
            <v>0</v>
          </cell>
          <cell r="H959">
            <v>0</v>
          </cell>
          <cell r="I959">
            <v>0</v>
          </cell>
          <cell r="J959">
            <v>0</v>
          </cell>
          <cell r="L959">
            <v>0</v>
          </cell>
          <cell r="N959">
            <v>0</v>
          </cell>
          <cell r="O959">
            <v>0</v>
          </cell>
          <cell r="P959">
            <v>0</v>
          </cell>
          <cell r="Q959">
            <v>0</v>
          </cell>
          <cell r="R959">
            <v>0</v>
          </cell>
          <cell r="S959">
            <v>0</v>
          </cell>
          <cell r="U959">
            <v>0</v>
          </cell>
          <cell r="V959">
            <v>0</v>
          </cell>
          <cell r="W959">
            <v>0</v>
          </cell>
          <cell r="X959">
            <v>0</v>
          </cell>
          <cell r="Y959">
            <v>0</v>
          </cell>
          <cell r="Z959">
            <v>0</v>
          </cell>
        </row>
        <row r="960">
          <cell r="A960">
            <v>0</v>
          </cell>
          <cell r="B960">
            <v>0</v>
          </cell>
          <cell r="C960">
            <v>1958</v>
          </cell>
          <cell r="E960">
            <v>0</v>
          </cell>
          <cell r="F960">
            <v>0</v>
          </cell>
          <cell r="G960">
            <v>0</v>
          </cell>
          <cell r="H960">
            <v>0</v>
          </cell>
          <cell r="I960">
            <v>0</v>
          </cell>
          <cell r="J960">
            <v>0</v>
          </cell>
          <cell r="L960">
            <v>0</v>
          </cell>
          <cell r="N960">
            <v>0</v>
          </cell>
          <cell r="O960">
            <v>0</v>
          </cell>
          <cell r="P960">
            <v>0</v>
          </cell>
          <cell r="Q960">
            <v>0</v>
          </cell>
          <cell r="R960">
            <v>0</v>
          </cell>
          <cell r="S960">
            <v>0</v>
          </cell>
          <cell r="U960">
            <v>0</v>
          </cell>
          <cell r="V960">
            <v>0</v>
          </cell>
          <cell r="W960">
            <v>0</v>
          </cell>
          <cell r="X960">
            <v>0</v>
          </cell>
          <cell r="Y960">
            <v>0</v>
          </cell>
          <cell r="Z960">
            <v>0</v>
          </cell>
        </row>
        <row r="961">
          <cell r="A961">
            <v>0</v>
          </cell>
          <cell r="B961">
            <v>0</v>
          </cell>
          <cell r="C961">
            <v>1959</v>
          </cell>
          <cell r="E961">
            <v>0</v>
          </cell>
          <cell r="F961">
            <v>0</v>
          </cell>
          <cell r="G961">
            <v>0</v>
          </cell>
          <cell r="H961">
            <v>0</v>
          </cell>
          <cell r="I961">
            <v>0</v>
          </cell>
          <cell r="J961">
            <v>0</v>
          </cell>
          <cell r="L961">
            <v>0</v>
          </cell>
          <cell r="N961">
            <v>0</v>
          </cell>
          <cell r="O961">
            <v>0</v>
          </cell>
          <cell r="P961">
            <v>0</v>
          </cell>
          <cell r="Q961">
            <v>0</v>
          </cell>
          <cell r="R961">
            <v>0</v>
          </cell>
          <cell r="S961">
            <v>0</v>
          </cell>
          <cell r="U961">
            <v>0</v>
          </cell>
          <cell r="V961">
            <v>0</v>
          </cell>
          <cell r="W961">
            <v>0</v>
          </cell>
          <cell r="X961">
            <v>0</v>
          </cell>
          <cell r="Y961">
            <v>0</v>
          </cell>
          <cell r="Z961">
            <v>0</v>
          </cell>
        </row>
        <row r="962">
          <cell r="A962">
            <v>0</v>
          </cell>
          <cell r="B962">
            <v>0</v>
          </cell>
          <cell r="C962">
            <v>1960</v>
          </cell>
          <cell r="E962">
            <v>0</v>
          </cell>
          <cell r="F962">
            <v>0</v>
          </cell>
          <cell r="G962">
            <v>0</v>
          </cell>
          <cell r="H962">
            <v>0</v>
          </cell>
          <cell r="I962">
            <v>0</v>
          </cell>
          <cell r="J962">
            <v>0</v>
          </cell>
          <cell r="L962">
            <v>0</v>
          </cell>
          <cell r="N962">
            <v>0</v>
          </cell>
          <cell r="O962">
            <v>0</v>
          </cell>
          <cell r="P962">
            <v>0</v>
          </cell>
          <cell r="Q962">
            <v>0</v>
          </cell>
          <cell r="R962">
            <v>0</v>
          </cell>
          <cell r="S962">
            <v>0</v>
          </cell>
          <cell r="U962">
            <v>0</v>
          </cell>
          <cell r="V962">
            <v>0</v>
          </cell>
          <cell r="W962">
            <v>0</v>
          </cell>
          <cell r="X962">
            <v>0</v>
          </cell>
          <cell r="Y962">
            <v>0</v>
          </cell>
          <cell r="Z962">
            <v>0</v>
          </cell>
        </row>
        <row r="963">
          <cell r="A963">
            <v>0</v>
          </cell>
          <cell r="B963">
            <v>0</v>
          </cell>
          <cell r="C963">
            <v>1961</v>
          </cell>
          <cell r="E963">
            <v>0</v>
          </cell>
          <cell r="F963">
            <v>0</v>
          </cell>
          <cell r="G963">
            <v>0</v>
          </cell>
          <cell r="H963">
            <v>0</v>
          </cell>
          <cell r="I963">
            <v>0</v>
          </cell>
          <cell r="J963">
            <v>0</v>
          </cell>
          <cell r="L963">
            <v>0</v>
          </cell>
          <cell r="N963">
            <v>0</v>
          </cell>
          <cell r="O963">
            <v>0</v>
          </cell>
          <cell r="P963">
            <v>0</v>
          </cell>
          <cell r="Q963">
            <v>0</v>
          </cell>
          <cell r="R963">
            <v>0</v>
          </cell>
          <cell r="S963">
            <v>0</v>
          </cell>
          <cell r="U963">
            <v>0</v>
          </cell>
          <cell r="V963">
            <v>0</v>
          </cell>
          <cell r="W963">
            <v>0</v>
          </cell>
          <cell r="X963">
            <v>0</v>
          </cell>
          <cell r="Y963">
            <v>0</v>
          </cell>
          <cell r="Z963">
            <v>0</v>
          </cell>
        </row>
        <row r="964">
          <cell r="A964">
            <v>0</v>
          </cell>
          <cell r="B964">
            <v>0</v>
          </cell>
          <cell r="C964">
            <v>1962</v>
          </cell>
          <cell r="E964">
            <v>0</v>
          </cell>
          <cell r="F964">
            <v>0</v>
          </cell>
          <cell r="G964">
            <v>0</v>
          </cell>
          <cell r="H964">
            <v>0</v>
          </cell>
          <cell r="I964">
            <v>0</v>
          </cell>
          <cell r="J964">
            <v>0</v>
          </cell>
          <cell r="L964">
            <v>0</v>
          </cell>
          <cell r="N964">
            <v>0</v>
          </cell>
          <cell r="O964">
            <v>0</v>
          </cell>
          <cell r="P964">
            <v>0</v>
          </cell>
          <cell r="Q964">
            <v>0</v>
          </cell>
          <cell r="R964">
            <v>0</v>
          </cell>
          <cell r="S964">
            <v>0</v>
          </cell>
          <cell r="U964">
            <v>0</v>
          </cell>
          <cell r="V964">
            <v>0</v>
          </cell>
          <cell r="W964">
            <v>0</v>
          </cell>
          <cell r="X964">
            <v>0</v>
          </cell>
          <cell r="Y964">
            <v>0</v>
          </cell>
          <cell r="Z964">
            <v>0</v>
          </cell>
        </row>
        <row r="965">
          <cell r="A965">
            <v>0</v>
          </cell>
          <cell r="B965">
            <v>0</v>
          </cell>
          <cell r="C965">
            <v>1963</v>
          </cell>
          <cell r="E965">
            <v>0</v>
          </cell>
          <cell r="F965">
            <v>0</v>
          </cell>
          <cell r="G965">
            <v>0</v>
          </cell>
          <cell r="H965">
            <v>0</v>
          </cell>
          <cell r="I965">
            <v>0</v>
          </cell>
          <cell r="J965">
            <v>0</v>
          </cell>
          <cell r="L965">
            <v>0</v>
          </cell>
          <cell r="N965">
            <v>0</v>
          </cell>
          <cell r="O965">
            <v>0</v>
          </cell>
          <cell r="P965">
            <v>0</v>
          </cell>
          <cell r="Q965">
            <v>0</v>
          </cell>
          <cell r="R965">
            <v>0</v>
          </cell>
          <cell r="S965">
            <v>0</v>
          </cell>
          <cell r="U965">
            <v>0</v>
          </cell>
          <cell r="V965">
            <v>0</v>
          </cell>
          <cell r="W965">
            <v>0</v>
          </cell>
          <cell r="X965">
            <v>0</v>
          </cell>
          <cell r="Y965">
            <v>0</v>
          </cell>
          <cell r="Z965">
            <v>0</v>
          </cell>
        </row>
        <row r="966">
          <cell r="A966">
            <v>0</v>
          </cell>
          <cell r="B966">
            <v>0</v>
          </cell>
          <cell r="C966">
            <v>1964</v>
          </cell>
          <cell r="E966">
            <v>0</v>
          </cell>
          <cell r="F966">
            <v>0</v>
          </cell>
          <cell r="G966">
            <v>0</v>
          </cell>
          <cell r="H966">
            <v>0</v>
          </cell>
          <cell r="I966">
            <v>0</v>
          </cell>
          <cell r="J966">
            <v>0</v>
          </cell>
          <cell r="L966">
            <v>0</v>
          </cell>
          <cell r="N966">
            <v>0</v>
          </cell>
          <cell r="O966">
            <v>0</v>
          </cell>
          <cell r="P966">
            <v>0</v>
          </cell>
          <cell r="Q966">
            <v>0</v>
          </cell>
          <cell r="R966">
            <v>0</v>
          </cell>
          <cell r="S966">
            <v>0</v>
          </cell>
          <cell r="U966">
            <v>0</v>
          </cell>
          <cell r="V966">
            <v>0</v>
          </cell>
          <cell r="W966">
            <v>0</v>
          </cell>
          <cell r="X966">
            <v>0</v>
          </cell>
          <cell r="Y966">
            <v>0</v>
          </cell>
          <cell r="Z966">
            <v>0</v>
          </cell>
        </row>
        <row r="967">
          <cell r="A967">
            <v>0</v>
          </cell>
          <cell r="B967">
            <v>0</v>
          </cell>
          <cell r="C967">
            <v>1965</v>
          </cell>
          <cell r="E967">
            <v>0</v>
          </cell>
          <cell r="F967">
            <v>0</v>
          </cell>
          <cell r="G967">
            <v>0</v>
          </cell>
          <cell r="H967">
            <v>0</v>
          </cell>
          <cell r="I967">
            <v>0</v>
          </cell>
          <cell r="J967">
            <v>0</v>
          </cell>
          <cell r="L967">
            <v>0</v>
          </cell>
          <cell r="N967">
            <v>0</v>
          </cell>
          <cell r="O967">
            <v>0</v>
          </cell>
          <cell r="P967">
            <v>0</v>
          </cell>
          <cell r="Q967">
            <v>0</v>
          </cell>
          <cell r="R967">
            <v>0</v>
          </cell>
          <cell r="S967">
            <v>0</v>
          </cell>
          <cell r="U967">
            <v>0</v>
          </cell>
          <cell r="V967">
            <v>0</v>
          </cell>
          <cell r="W967">
            <v>0</v>
          </cell>
          <cell r="X967">
            <v>0</v>
          </cell>
          <cell r="Y967">
            <v>0</v>
          </cell>
          <cell r="Z967">
            <v>0</v>
          </cell>
        </row>
        <row r="968">
          <cell r="A968">
            <v>0</v>
          </cell>
          <cell r="B968">
            <v>0</v>
          </cell>
          <cell r="C968">
            <v>1966</v>
          </cell>
          <cell r="E968">
            <v>0</v>
          </cell>
          <cell r="F968">
            <v>0</v>
          </cell>
          <cell r="G968">
            <v>0</v>
          </cell>
          <cell r="H968">
            <v>0</v>
          </cell>
          <cell r="I968">
            <v>0</v>
          </cell>
          <cell r="J968">
            <v>0</v>
          </cell>
          <cell r="L968">
            <v>0</v>
          </cell>
          <cell r="N968">
            <v>0</v>
          </cell>
          <cell r="O968">
            <v>0</v>
          </cell>
          <cell r="P968">
            <v>0</v>
          </cell>
          <cell r="Q968">
            <v>0</v>
          </cell>
          <cell r="R968">
            <v>0</v>
          </cell>
          <cell r="S968">
            <v>0</v>
          </cell>
          <cell r="U968">
            <v>0</v>
          </cell>
          <cell r="V968">
            <v>0</v>
          </cell>
          <cell r="W968">
            <v>0</v>
          </cell>
          <cell r="X968">
            <v>0</v>
          </cell>
          <cell r="Y968">
            <v>0</v>
          </cell>
          <cell r="Z968">
            <v>0</v>
          </cell>
        </row>
        <row r="969">
          <cell r="A969">
            <v>0</v>
          </cell>
          <cell r="B969">
            <v>0</v>
          </cell>
          <cell r="C969">
            <v>1967</v>
          </cell>
          <cell r="E969">
            <v>0</v>
          </cell>
          <cell r="F969">
            <v>0</v>
          </cell>
          <cell r="G969">
            <v>0</v>
          </cell>
          <cell r="H969">
            <v>0</v>
          </cell>
          <cell r="I969">
            <v>0</v>
          </cell>
          <cell r="J969">
            <v>0</v>
          </cell>
          <cell r="L969">
            <v>0</v>
          </cell>
          <cell r="N969">
            <v>0</v>
          </cell>
          <cell r="O969">
            <v>0</v>
          </cell>
          <cell r="P969">
            <v>0</v>
          </cell>
          <cell r="Q969">
            <v>0</v>
          </cell>
          <cell r="R969">
            <v>0</v>
          </cell>
          <cell r="S969">
            <v>0</v>
          </cell>
          <cell r="U969">
            <v>0</v>
          </cell>
          <cell r="V969">
            <v>0</v>
          </cell>
          <cell r="W969">
            <v>0</v>
          </cell>
          <cell r="X969">
            <v>0</v>
          </cell>
          <cell r="Y969">
            <v>0</v>
          </cell>
          <cell r="Z969">
            <v>0</v>
          </cell>
        </row>
        <row r="970">
          <cell r="A970">
            <v>0</v>
          </cell>
          <cell r="B970">
            <v>0</v>
          </cell>
          <cell r="C970">
            <v>1968</v>
          </cell>
          <cell r="E970">
            <v>0</v>
          </cell>
          <cell r="F970">
            <v>0</v>
          </cell>
          <cell r="G970">
            <v>0</v>
          </cell>
          <cell r="H970">
            <v>0</v>
          </cell>
          <cell r="I970">
            <v>0</v>
          </cell>
          <cell r="J970">
            <v>0</v>
          </cell>
          <cell r="L970">
            <v>0</v>
          </cell>
          <cell r="N970">
            <v>0</v>
          </cell>
          <cell r="O970">
            <v>0</v>
          </cell>
          <cell r="P970">
            <v>0</v>
          </cell>
          <cell r="Q970">
            <v>0</v>
          </cell>
          <cell r="R970">
            <v>0</v>
          </cell>
          <cell r="S970">
            <v>0</v>
          </cell>
          <cell r="U970">
            <v>0</v>
          </cell>
          <cell r="V970">
            <v>0</v>
          </cell>
          <cell r="W970">
            <v>0</v>
          </cell>
          <cell r="X970">
            <v>0</v>
          </cell>
          <cell r="Y970">
            <v>0</v>
          </cell>
          <cell r="Z970">
            <v>0</v>
          </cell>
        </row>
        <row r="971">
          <cell r="A971">
            <v>0</v>
          </cell>
          <cell r="B971">
            <v>0</v>
          </cell>
          <cell r="C971">
            <v>1969</v>
          </cell>
          <cell r="E971">
            <v>0</v>
          </cell>
          <cell r="F971">
            <v>0</v>
          </cell>
          <cell r="G971">
            <v>0</v>
          </cell>
          <cell r="H971">
            <v>0</v>
          </cell>
          <cell r="I971">
            <v>0</v>
          </cell>
          <cell r="J971">
            <v>0</v>
          </cell>
          <cell r="L971">
            <v>0</v>
          </cell>
          <cell r="N971">
            <v>0</v>
          </cell>
          <cell r="O971">
            <v>0</v>
          </cell>
          <cell r="P971">
            <v>0</v>
          </cell>
          <cell r="Q971">
            <v>0</v>
          </cell>
          <cell r="R971">
            <v>0</v>
          </cell>
          <cell r="S971">
            <v>0</v>
          </cell>
          <cell r="U971">
            <v>0</v>
          </cell>
          <cell r="V971">
            <v>0</v>
          </cell>
          <cell r="W971">
            <v>0</v>
          </cell>
          <cell r="X971">
            <v>0</v>
          </cell>
          <cell r="Y971">
            <v>0</v>
          </cell>
          <cell r="Z971">
            <v>0</v>
          </cell>
        </row>
        <row r="972">
          <cell r="A972">
            <v>0</v>
          </cell>
          <cell r="B972">
            <v>0</v>
          </cell>
          <cell r="C972">
            <v>1970</v>
          </cell>
          <cell r="E972">
            <v>0</v>
          </cell>
          <cell r="F972">
            <v>0</v>
          </cell>
          <cell r="G972">
            <v>0</v>
          </cell>
          <cell r="H972">
            <v>0</v>
          </cell>
          <cell r="I972">
            <v>0</v>
          </cell>
          <cell r="J972">
            <v>0</v>
          </cell>
          <cell r="L972">
            <v>0</v>
          </cell>
          <cell r="N972">
            <v>0</v>
          </cell>
          <cell r="O972">
            <v>0</v>
          </cell>
          <cell r="P972">
            <v>0</v>
          </cell>
          <cell r="Q972">
            <v>0</v>
          </cell>
          <cell r="R972">
            <v>0</v>
          </cell>
          <cell r="S972">
            <v>0</v>
          </cell>
          <cell r="U972">
            <v>0</v>
          </cell>
          <cell r="V972">
            <v>0</v>
          </cell>
          <cell r="W972">
            <v>0</v>
          </cell>
          <cell r="X972">
            <v>0</v>
          </cell>
          <cell r="Y972">
            <v>0</v>
          </cell>
          <cell r="Z972">
            <v>0</v>
          </cell>
        </row>
        <row r="973">
          <cell r="A973">
            <v>0</v>
          </cell>
          <cell r="B973">
            <v>0</v>
          </cell>
          <cell r="C973">
            <v>1971</v>
          </cell>
          <cell r="E973">
            <v>0</v>
          </cell>
          <cell r="F973">
            <v>0</v>
          </cell>
          <cell r="G973">
            <v>0</v>
          </cell>
          <cell r="H973">
            <v>0</v>
          </cell>
          <cell r="I973">
            <v>0</v>
          </cell>
          <cell r="J973">
            <v>0</v>
          </cell>
          <cell r="L973">
            <v>0</v>
          </cell>
          <cell r="N973">
            <v>0</v>
          </cell>
          <cell r="O973">
            <v>0</v>
          </cell>
          <cell r="P973">
            <v>0</v>
          </cell>
          <cell r="Q973">
            <v>0</v>
          </cell>
          <cell r="R973">
            <v>0</v>
          </cell>
          <cell r="S973">
            <v>0</v>
          </cell>
          <cell r="U973">
            <v>0</v>
          </cell>
          <cell r="V973">
            <v>0</v>
          </cell>
          <cell r="W973">
            <v>0</v>
          </cell>
          <cell r="X973">
            <v>0</v>
          </cell>
          <cell r="Y973">
            <v>0</v>
          </cell>
          <cell r="Z973">
            <v>0</v>
          </cell>
        </row>
        <row r="974">
          <cell r="A974">
            <v>0</v>
          </cell>
          <cell r="B974">
            <v>0</v>
          </cell>
          <cell r="C974">
            <v>1972</v>
          </cell>
          <cell r="E974">
            <v>0</v>
          </cell>
          <cell r="F974">
            <v>0</v>
          </cell>
          <cell r="G974">
            <v>0</v>
          </cell>
          <cell r="H974">
            <v>0</v>
          </cell>
          <cell r="I974">
            <v>0</v>
          </cell>
          <cell r="J974">
            <v>0</v>
          </cell>
          <cell r="L974">
            <v>0</v>
          </cell>
          <cell r="N974">
            <v>0</v>
          </cell>
          <cell r="O974">
            <v>0</v>
          </cell>
          <cell r="P974">
            <v>0</v>
          </cell>
          <cell r="Q974">
            <v>0</v>
          </cell>
          <cell r="R974">
            <v>0</v>
          </cell>
          <cell r="S974">
            <v>0</v>
          </cell>
          <cell r="U974">
            <v>0</v>
          </cell>
          <cell r="V974">
            <v>0</v>
          </cell>
          <cell r="W974">
            <v>0</v>
          </cell>
          <cell r="X974">
            <v>0</v>
          </cell>
          <cell r="Y974">
            <v>0</v>
          </cell>
          <cell r="Z974">
            <v>0</v>
          </cell>
        </row>
        <row r="975">
          <cell r="A975">
            <v>0</v>
          </cell>
          <cell r="B975">
            <v>0</v>
          </cell>
          <cell r="C975">
            <v>1973</v>
          </cell>
          <cell r="E975">
            <v>0</v>
          </cell>
          <cell r="F975">
            <v>0</v>
          </cell>
          <cell r="G975">
            <v>0</v>
          </cell>
          <cell r="H975">
            <v>0</v>
          </cell>
          <cell r="I975">
            <v>0</v>
          </cell>
          <cell r="J975">
            <v>0</v>
          </cell>
          <cell r="L975">
            <v>0</v>
          </cell>
          <cell r="N975">
            <v>0</v>
          </cell>
          <cell r="O975">
            <v>0</v>
          </cell>
          <cell r="P975">
            <v>0</v>
          </cell>
          <cell r="Q975">
            <v>0</v>
          </cell>
          <cell r="R975">
            <v>0</v>
          </cell>
          <cell r="S975">
            <v>0</v>
          </cell>
          <cell r="U975">
            <v>0</v>
          </cell>
          <cell r="V975">
            <v>0</v>
          </cell>
          <cell r="W975">
            <v>0</v>
          </cell>
          <cell r="X975">
            <v>0</v>
          </cell>
          <cell r="Y975">
            <v>0</v>
          </cell>
          <cell r="Z975">
            <v>0</v>
          </cell>
        </row>
        <row r="976">
          <cell r="A976">
            <v>0</v>
          </cell>
          <cell r="B976">
            <v>0</v>
          </cell>
          <cell r="C976">
            <v>1974</v>
          </cell>
          <cell r="E976">
            <v>0</v>
          </cell>
          <cell r="F976">
            <v>0</v>
          </cell>
          <cell r="G976">
            <v>0</v>
          </cell>
          <cell r="H976">
            <v>0</v>
          </cell>
          <cell r="I976">
            <v>0</v>
          </cell>
          <cell r="J976">
            <v>0</v>
          </cell>
          <cell r="L976">
            <v>0</v>
          </cell>
          <cell r="N976">
            <v>0</v>
          </cell>
          <cell r="O976">
            <v>0</v>
          </cell>
          <cell r="P976">
            <v>0</v>
          </cell>
          <cell r="Q976">
            <v>0</v>
          </cell>
          <cell r="R976">
            <v>0</v>
          </cell>
          <cell r="S976">
            <v>0</v>
          </cell>
          <cell r="U976">
            <v>0</v>
          </cell>
          <cell r="V976">
            <v>0</v>
          </cell>
          <cell r="W976">
            <v>0</v>
          </cell>
          <cell r="X976">
            <v>0</v>
          </cell>
          <cell r="Y976">
            <v>0</v>
          </cell>
          <cell r="Z976">
            <v>0</v>
          </cell>
        </row>
        <row r="977">
          <cell r="A977">
            <v>0</v>
          </cell>
          <cell r="B977">
            <v>0</v>
          </cell>
          <cell r="C977">
            <v>1975</v>
          </cell>
          <cell r="E977">
            <v>0</v>
          </cell>
          <cell r="F977">
            <v>0</v>
          </cell>
          <cell r="G977">
            <v>0</v>
          </cell>
          <cell r="H977">
            <v>0</v>
          </cell>
          <cell r="I977">
            <v>0</v>
          </cell>
          <cell r="J977">
            <v>0</v>
          </cell>
          <cell r="L977">
            <v>0</v>
          </cell>
          <cell r="N977">
            <v>0</v>
          </cell>
          <cell r="O977">
            <v>0</v>
          </cell>
          <cell r="P977">
            <v>0</v>
          </cell>
          <cell r="Q977">
            <v>0</v>
          </cell>
          <cell r="R977">
            <v>0</v>
          </cell>
          <cell r="S977">
            <v>0</v>
          </cell>
          <cell r="U977">
            <v>0</v>
          </cell>
          <cell r="V977">
            <v>0</v>
          </cell>
          <cell r="W977">
            <v>0</v>
          </cell>
          <cell r="X977">
            <v>0</v>
          </cell>
          <cell r="Y977">
            <v>0</v>
          </cell>
          <cell r="Z977">
            <v>0</v>
          </cell>
        </row>
        <row r="978">
          <cell r="A978">
            <v>0</v>
          </cell>
          <cell r="B978">
            <v>0</v>
          </cell>
          <cell r="C978">
            <v>1976</v>
          </cell>
          <cell r="E978">
            <v>0</v>
          </cell>
          <cell r="F978">
            <v>0</v>
          </cell>
          <cell r="G978">
            <v>0</v>
          </cell>
          <cell r="H978">
            <v>0</v>
          </cell>
          <cell r="I978">
            <v>0</v>
          </cell>
          <cell r="J978">
            <v>0</v>
          </cell>
          <cell r="L978">
            <v>0</v>
          </cell>
          <cell r="N978">
            <v>0</v>
          </cell>
          <cell r="O978">
            <v>0</v>
          </cell>
          <cell r="P978">
            <v>0</v>
          </cell>
          <cell r="Q978">
            <v>0</v>
          </cell>
          <cell r="R978">
            <v>0</v>
          </cell>
          <cell r="S978">
            <v>0</v>
          </cell>
          <cell r="U978">
            <v>0</v>
          </cell>
          <cell r="V978">
            <v>0</v>
          </cell>
          <cell r="W978">
            <v>0</v>
          </cell>
          <cell r="X978">
            <v>0</v>
          </cell>
          <cell r="Y978">
            <v>0</v>
          </cell>
          <cell r="Z978">
            <v>0</v>
          </cell>
        </row>
        <row r="979">
          <cell r="A979">
            <v>0</v>
          </cell>
          <cell r="B979">
            <v>0</v>
          </cell>
          <cell r="C979">
            <v>1977</v>
          </cell>
          <cell r="E979">
            <v>0</v>
          </cell>
          <cell r="F979">
            <v>0</v>
          </cell>
          <cell r="G979">
            <v>0</v>
          </cell>
          <cell r="H979">
            <v>0</v>
          </cell>
          <cell r="I979">
            <v>0</v>
          </cell>
          <cell r="J979">
            <v>0</v>
          </cell>
          <cell r="L979">
            <v>0</v>
          </cell>
          <cell r="N979">
            <v>0</v>
          </cell>
          <cell r="O979">
            <v>0</v>
          </cell>
          <cell r="P979">
            <v>0</v>
          </cell>
          <cell r="Q979">
            <v>0</v>
          </cell>
          <cell r="R979">
            <v>0</v>
          </cell>
          <cell r="S979">
            <v>0</v>
          </cell>
          <cell r="U979">
            <v>0</v>
          </cell>
          <cell r="V979">
            <v>0</v>
          </cell>
          <cell r="W979">
            <v>0</v>
          </cell>
          <cell r="X979">
            <v>0</v>
          </cell>
          <cell r="Y979">
            <v>0</v>
          </cell>
          <cell r="Z979">
            <v>0</v>
          </cell>
        </row>
        <row r="980">
          <cell r="A980">
            <v>0</v>
          </cell>
          <cell r="B980">
            <v>0</v>
          </cell>
          <cell r="C980">
            <v>1978</v>
          </cell>
          <cell r="E980">
            <v>0</v>
          </cell>
          <cell r="F980">
            <v>0</v>
          </cell>
          <cell r="G980">
            <v>0</v>
          </cell>
          <cell r="H980">
            <v>0</v>
          </cell>
          <cell r="I980">
            <v>0</v>
          </cell>
          <cell r="J980">
            <v>0</v>
          </cell>
          <cell r="L980">
            <v>0</v>
          </cell>
          <cell r="N980">
            <v>0</v>
          </cell>
          <cell r="O980">
            <v>0</v>
          </cell>
          <cell r="P980">
            <v>0</v>
          </cell>
          <cell r="Q980">
            <v>0</v>
          </cell>
          <cell r="R980">
            <v>0</v>
          </cell>
          <cell r="S980">
            <v>0</v>
          </cell>
          <cell r="U980">
            <v>0</v>
          </cell>
          <cell r="V980">
            <v>0</v>
          </cell>
          <cell r="W980">
            <v>0</v>
          </cell>
          <cell r="X980">
            <v>0</v>
          </cell>
          <cell r="Y980">
            <v>0</v>
          </cell>
          <cell r="Z980">
            <v>0</v>
          </cell>
        </row>
        <row r="981">
          <cell r="A981">
            <v>0</v>
          </cell>
          <cell r="B981">
            <v>0</v>
          </cell>
          <cell r="C981">
            <v>1979</v>
          </cell>
          <cell r="E981">
            <v>0</v>
          </cell>
          <cell r="F981">
            <v>0</v>
          </cell>
          <cell r="G981">
            <v>0</v>
          </cell>
          <cell r="H981">
            <v>0</v>
          </cell>
          <cell r="I981">
            <v>0</v>
          </cell>
          <cell r="J981">
            <v>0</v>
          </cell>
          <cell r="L981">
            <v>0</v>
          </cell>
          <cell r="N981">
            <v>0</v>
          </cell>
          <cell r="O981">
            <v>0</v>
          </cell>
          <cell r="P981">
            <v>0</v>
          </cell>
          <cell r="Q981">
            <v>0</v>
          </cell>
          <cell r="R981">
            <v>0</v>
          </cell>
          <cell r="S981">
            <v>0</v>
          </cell>
          <cell r="U981">
            <v>0</v>
          </cell>
          <cell r="V981">
            <v>0</v>
          </cell>
          <cell r="W981">
            <v>0</v>
          </cell>
          <cell r="X981">
            <v>0</v>
          </cell>
          <cell r="Y981">
            <v>0</v>
          </cell>
          <cell r="Z981">
            <v>0</v>
          </cell>
        </row>
        <row r="982">
          <cell r="A982">
            <v>0</v>
          </cell>
          <cell r="B982">
            <v>0</v>
          </cell>
          <cell r="C982">
            <v>1980</v>
          </cell>
          <cell r="E982">
            <v>0</v>
          </cell>
          <cell r="F982">
            <v>0</v>
          </cell>
          <cell r="G982">
            <v>0</v>
          </cell>
          <cell r="H982">
            <v>0</v>
          </cell>
          <cell r="I982">
            <v>0</v>
          </cell>
          <cell r="J982">
            <v>0</v>
          </cell>
          <cell r="L982">
            <v>0</v>
          </cell>
          <cell r="N982">
            <v>0</v>
          </cell>
          <cell r="O982">
            <v>0</v>
          </cell>
          <cell r="P982">
            <v>0</v>
          </cell>
          <cell r="Q982">
            <v>0</v>
          </cell>
          <cell r="R982">
            <v>0</v>
          </cell>
          <cell r="S982">
            <v>0</v>
          </cell>
          <cell r="U982">
            <v>0</v>
          </cell>
          <cell r="V982">
            <v>0</v>
          </cell>
          <cell r="W982">
            <v>0</v>
          </cell>
          <cell r="X982">
            <v>0</v>
          </cell>
          <cell r="Y982">
            <v>0</v>
          </cell>
          <cell r="Z982">
            <v>0</v>
          </cell>
        </row>
        <row r="983">
          <cell r="A983">
            <v>0</v>
          </cell>
          <cell r="B983">
            <v>0</v>
          </cell>
          <cell r="C983">
            <v>1981</v>
          </cell>
          <cell r="E983">
            <v>0</v>
          </cell>
          <cell r="F983">
            <v>0</v>
          </cell>
          <cell r="G983">
            <v>0</v>
          </cell>
          <cell r="H983">
            <v>0</v>
          </cell>
          <cell r="I983">
            <v>0</v>
          </cell>
          <cell r="J983">
            <v>0</v>
          </cell>
          <cell r="L983">
            <v>0</v>
          </cell>
          <cell r="N983">
            <v>0</v>
          </cell>
          <cell r="O983">
            <v>0</v>
          </cell>
          <cell r="P983">
            <v>0</v>
          </cell>
          <cell r="Q983">
            <v>0</v>
          </cell>
          <cell r="R983">
            <v>0</v>
          </cell>
          <cell r="S983">
            <v>0</v>
          </cell>
          <cell r="U983">
            <v>0</v>
          </cell>
          <cell r="V983">
            <v>0</v>
          </cell>
          <cell r="W983">
            <v>0</v>
          </cell>
          <cell r="X983">
            <v>0</v>
          </cell>
          <cell r="Y983">
            <v>0</v>
          </cell>
          <cell r="Z983">
            <v>0</v>
          </cell>
        </row>
        <row r="984">
          <cell r="A984">
            <v>0</v>
          </cell>
          <cell r="B984">
            <v>0</v>
          </cell>
          <cell r="C984">
            <v>1982</v>
          </cell>
          <cell r="E984">
            <v>0</v>
          </cell>
          <cell r="F984">
            <v>0</v>
          </cell>
          <cell r="G984">
            <v>0</v>
          </cell>
          <cell r="H984">
            <v>0</v>
          </cell>
          <cell r="I984">
            <v>0</v>
          </cell>
          <cell r="J984">
            <v>0</v>
          </cell>
          <cell r="L984">
            <v>0</v>
          </cell>
          <cell r="N984">
            <v>0</v>
          </cell>
          <cell r="O984">
            <v>0</v>
          </cell>
          <cell r="P984">
            <v>0</v>
          </cell>
          <cell r="Q984">
            <v>0</v>
          </cell>
          <cell r="R984">
            <v>0</v>
          </cell>
          <cell r="S984">
            <v>0</v>
          </cell>
          <cell r="U984">
            <v>0</v>
          </cell>
          <cell r="V984">
            <v>0</v>
          </cell>
          <cell r="W984">
            <v>0</v>
          </cell>
          <cell r="X984">
            <v>0</v>
          </cell>
          <cell r="Y984">
            <v>0</v>
          </cell>
          <cell r="Z984">
            <v>0</v>
          </cell>
        </row>
        <row r="985">
          <cell r="A985">
            <v>0</v>
          </cell>
          <cell r="B985">
            <v>0</v>
          </cell>
          <cell r="C985">
            <v>1983</v>
          </cell>
          <cell r="E985">
            <v>0</v>
          </cell>
          <cell r="F985">
            <v>0</v>
          </cell>
          <cell r="G985">
            <v>0</v>
          </cell>
          <cell r="H985">
            <v>0</v>
          </cell>
          <cell r="I985">
            <v>0</v>
          </cell>
          <cell r="J985">
            <v>0</v>
          </cell>
          <cell r="L985">
            <v>0</v>
          </cell>
          <cell r="N985">
            <v>0</v>
          </cell>
          <cell r="O985">
            <v>0</v>
          </cell>
          <cell r="P985">
            <v>0</v>
          </cell>
          <cell r="Q985">
            <v>0</v>
          </cell>
          <cell r="R985">
            <v>0</v>
          </cell>
          <cell r="S985">
            <v>0</v>
          </cell>
          <cell r="U985">
            <v>0</v>
          </cell>
          <cell r="V985">
            <v>0</v>
          </cell>
          <cell r="W985">
            <v>0</v>
          </cell>
          <cell r="X985">
            <v>0</v>
          </cell>
          <cell r="Y985">
            <v>0</v>
          </cell>
          <cell r="Z985">
            <v>0</v>
          </cell>
        </row>
        <row r="986">
          <cell r="A986">
            <v>0</v>
          </cell>
          <cell r="B986">
            <v>0</v>
          </cell>
          <cell r="C986">
            <v>1984</v>
          </cell>
          <cell r="E986">
            <v>0</v>
          </cell>
          <cell r="F986">
            <v>0</v>
          </cell>
          <cell r="G986">
            <v>0</v>
          </cell>
          <cell r="H986">
            <v>0</v>
          </cell>
          <cell r="I986">
            <v>0</v>
          </cell>
          <cell r="J986">
            <v>0</v>
          </cell>
          <cell r="L986">
            <v>0</v>
          </cell>
          <cell r="N986">
            <v>0</v>
          </cell>
          <cell r="O986">
            <v>0</v>
          </cell>
          <cell r="P986">
            <v>0</v>
          </cell>
          <cell r="Q986">
            <v>0</v>
          </cell>
          <cell r="R986">
            <v>0</v>
          </cell>
          <cell r="S986">
            <v>0</v>
          </cell>
          <cell r="U986">
            <v>0</v>
          </cell>
          <cell r="V986">
            <v>0</v>
          </cell>
          <cell r="W986">
            <v>0</v>
          </cell>
          <cell r="X986">
            <v>0</v>
          </cell>
          <cell r="Y986">
            <v>0</v>
          </cell>
          <cell r="Z986">
            <v>0</v>
          </cell>
        </row>
        <row r="987">
          <cell r="A987">
            <v>0</v>
          </cell>
          <cell r="B987">
            <v>0</v>
          </cell>
          <cell r="C987">
            <v>1985</v>
          </cell>
          <cell r="E987">
            <v>0</v>
          </cell>
          <cell r="F987">
            <v>0</v>
          </cell>
          <cell r="G987">
            <v>0</v>
          </cell>
          <cell r="H987">
            <v>0</v>
          </cell>
          <cell r="I987">
            <v>0</v>
          </cell>
          <cell r="J987">
            <v>0</v>
          </cell>
          <cell r="L987">
            <v>0</v>
          </cell>
          <cell r="N987">
            <v>0</v>
          </cell>
          <cell r="O987">
            <v>0</v>
          </cell>
          <cell r="P987">
            <v>0</v>
          </cell>
          <cell r="Q987">
            <v>0</v>
          </cell>
          <cell r="R987">
            <v>0</v>
          </cell>
          <cell r="S987">
            <v>0</v>
          </cell>
          <cell r="U987">
            <v>0</v>
          </cell>
          <cell r="V987">
            <v>0</v>
          </cell>
          <cell r="W987">
            <v>0</v>
          </cell>
          <cell r="X987">
            <v>0</v>
          </cell>
          <cell r="Y987">
            <v>0</v>
          </cell>
          <cell r="Z987">
            <v>0</v>
          </cell>
        </row>
        <row r="988">
          <cell r="A988">
            <v>0</v>
          </cell>
          <cell r="B988">
            <v>0</v>
          </cell>
          <cell r="C988">
            <v>1986</v>
          </cell>
          <cell r="E988">
            <v>0</v>
          </cell>
          <cell r="F988">
            <v>0</v>
          </cell>
          <cell r="G988">
            <v>0</v>
          </cell>
          <cell r="H988">
            <v>0</v>
          </cell>
          <cell r="I988">
            <v>0</v>
          </cell>
          <cell r="J988">
            <v>0</v>
          </cell>
          <cell r="L988">
            <v>0</v>
          </cell>
          <cell r="N988">
            <v>0</v>
          </cell>
          <cell r="O988">
            <v>0</v>
          </cell>
          <cell r="P988">
            <v>0</v>
          </cell>
          <cell r="Q988">
            <v>0</v>
          </cell>
          <cell r="R988">
            <v>0</v>
          </cell>
          <cell r="S988">
            <v>0</v>
          </cell>
          <cell r="U988">
            <v>0</v>
          </cell>
          <cell r="V988">
            <v>0</v>
          </cell>
          <cell r="W988">
            <v>0</v>
          </cell>
          <cell r="X988">
            <v>0</v>
          </cell>
          <cell r="Y988">
            <v>0</v>
          </cell>
          <cell r="Z988">
            <v>0</v>
          </cell>
        </row>
        <row r="989">
          <cell r="A989">
            <v>0</v>
          </cell>
          <cell r="B989">
            <v>0</v>
          </cell>
          <cell r="C989">
            <v>1987</v>
          </cell>
          <cell r="E989">
            <v>0</v>
          </cell>
          <cell r="F989">
            <v>0</v>
          </cell>
          <cell r="G989">
            <v>0</v>
          </cell>
          <cell r="H989">
            <v>0</v>
          </cell>
          <cell r="I989">
            <v>0</v>
          </cell>
          <cell r="J989">
            <v>0</v>
          </cell>
          <cell r="L989">
            <v>0</v>
          </cell>
          <cell r="N989">
            <v>0</v>
          </cell>
          <cell r="O989">
            <v>0</v>
          </cell>
          <cell r="P989">
            <v>0</v>
          </cell>
          <cell r="Q989">
            <v>0</v>
          </cell>
          <cell r="R989">
            <v>0</v>
          </cell>
          <cell r="S989">
            <v>0</v>
          </cell>
          <cell r="U989">
            <v>0</v>
          </cell>
          <cell r="V989">
            <v>0</v>
          </cell>
          <cell r="W989">
            <v>0</v>
          </cell>
          <cell r="X989">
            <v>0</v>
          </cell>
          <cell r="Y989">
            <v>0</v>
          </cell>
          <cell r="Z989">
            <v>0</v>
          </cell>
        </row>
        <row r="990">
          <cell r="A990">
            <v>0</v>
          </cell>
          <cell r="B990">
            <v>0</v>
          </cell>
          <cell r="C990">
            <v>1988</v>
          </cell>
          <cell r="E990">
            <v>0</v>
          </cell>
          <cell r="F990">
            <v>0</v>
          </cell>
          <cell r="G990">
            <v>0</v>
          </cell>
          <cell r="H990">
            <v>0</v>
          </cell>
          <cell r="I990">
            <v>0</v>
          </cell>
          <cell r="J990">
            <v>0</v>
          </cell>
          <cell r="L990">
            <v>0</v>
          </cell>
          <cell r="N990">
            <v>0</v>
          </cell>
          <cell r="O990">
            <v>0</v>
          </cell>
          <cell r="P990">
            <v>0</v>
          </cell>
          <cell r="Q990">
            <v>0</v>
          </cell>
          <cell r="R990">
            <v>0</v>
          </cell>
          <cell r="S990">
            <v>0</v>
          </cell>
          <cell r="U990">
            <v>0</v>
          </cell>
          <cell r="V990">
            <v>0</v>
          </cell>
          <cell r="W990">
            <v>0</v>
          </cell>
          <cell r="X990">
            <v>0</v>
          </cell>
          <cell r="Y990">
            <v>0</v>
          </cell>
          <cell r="Z990">
            <v>0</v>
          </cell>
        </row>
        <row r="991">
          <cell r="A991">
            <v>0</v>
          </cell>
          <cell r="B991">
            <v>0</v>
          </cell>
          <cell r="C991">
            <v>1989</v>
          </cell>
          <cell r="E991">
            <v>0</v>
          </cell>
          <cell r="F991">
            <v>0</v>
          </cell>
          <cell r="G991">
            <v>0</v>
          </cell>
          <cell r="H991">
            <v>0</v>
          </cell>
          <cell r="I991">
            <v>0</v>
          </cell>
          <cell r="J991">
            <v>0</v>
          </cell>
          <cell r="L991">
            <v>0</v>
          </cell>
          <cell r="N991">
            <v>0</v>
          </cell>
          <cell r="O991">
            <v>0</v>
          </cell>
          <cell r="P991">
            <v>0</v>
          </cell>
          <cell r="Q991">
            <v>0</v>
          </cell>
          <cell r="R991">
            <v>0</v>
          </cell>
          <cell r="S991">
            <v>0</v>
          </cell>
          <cell r="U991">
            <v>0</v>
          </cell>
          <cell r="V991">
            <v>0</v>
          </cell>
          <cell r="W991">
            <v>0</v>
          </cell>
          <cell r="X991">
            <v>0</v>
          </cell>
          <cell r="Y991">
            <v>0</v>
          </cell>
          <cell r="Z991">
            <v>0</v>
          </cell>
        </row>
        <row r="992">
          <cell r="A992">
            <v>0</v>
          </cell>
          <cell r="B992">
            <v>0</v>
          </cell>
          <cell r="C992">
            <v>1990</v>
          </cell>
          <cell r="E992">
            <v>0</v>
          </cell>
          <cell r="F992">
            <v>0</v>
          </cell>
          <cell r="G992">
            <v>0</v>
          </cell>
          <cell r="H992">
            <v>0</v>
          </cell>
          <cell r="I992">
            <v>0</v>
          </cell>
          <cell r="J992">
            <v>0</v>
          </cell>
          <cell r="L992">
            <v>0</v>
          </cell>
          <cell r="N992">
            <v>0</v>
          </cell>
          <cell r="O992">
            <v>0</v>
          </cell>
          <cell r="P992">
            <v>0</v>
          </cell>
          <cell r="Q992">
            <v>0</v>
          </cell>
          <cell r="R992">
            <v>0</v>
          </cell>
          <cell r="S992">
            <v>0</v>
          </cell>
          <cell r="U992">
            <v>0</v>
          </cell>
          <cell r="V992">
            <v>0</v>
          </cell>
          <cell r="W992">
            <v>0</v>
          </cell>
          <cell r="X992">
            <v>0</v>
          </cell>
          <cell r="Y992">
            <v>0</v>
          </cell>
          <cell r="Z992">
            <v>0</v>
          </cell>
        </row>
        <row r="993">
          <cell r="A993">
            <v>0</v>
          </cell>
          <cell r="B993">
            <v>0</v>
          </cell>
          <cell r="C993">
            <v>1991</v>
          </cell>
          <cell r="E993">
            <v>0</v>
          </cell>
          <cell r="F993">
            <v>0</v>
          </cell>
          <cell r="G993">
            <v>0</v>
          </cell>
          <cell r="H993">
            <v>0</v>
          </cell>
          <cell r="I993">
            <v>0</v>
          </cell>
          <cell r="J993">
            <v>0</v>
          </cell>
          <cell r="L993">
            <v>0</v>
          </cell>
          <cell r="N993">
            <v>0</v>
          </cell>
          <cell r="O993">
            <v>0</v>
          </cell>
          <cell r="P993">
            <v>0</v>
          </cell>
          <cell r="Q993">
            <v>0</v>
          </cell>
          <cell r="R993">
            <v>0</v>
          </cell>
          <cell r="S993">
            <v>0</v>
          </cell>
          <cell r="U993">
            <v>0</v>
          </cell>
          <cell r="V993">
            <v>0</v>
          </cell>
          <cell r="W993">
            <v>0</v>
          </cell>
          <cell r="X993">
            <v>0</v>
          </cell>
          <cell r="Y993">
            <v>0</v>
          </cell>
          <cell r="Z993">
            <v>0</v>
          </cell>
        </row>
        <row r="994">
          <cell r="A994">
            <v>0</v>
          </cell>
          <cell r="B994">
            <v>0</v>
          </cell>
          <cell r="C994">
            <v>1992</v>
          </cell>
          <cell r="E994">
            <v>0</v>
          </cell>
          <cell r="F994">
            <v>0</v>
          </cell>
          <cell r="G994">
            <v>0</v>
          </cell>
          <cell r="H994">
            <v>0</v>
          </cell>
          <cell r="I994">
            <v>0</v>
          </cell>
          <cell r="J994">
            <v>0</v>
          </cell>
          <cell r="L994">
            <v>0</v>
          </cell>
          <cell r="N994">
            <v>0</v>
          </cell>
          <cell r="O994">
            <v>0</v>
          </cell>
          <cell r="P994">
            <v>0</v>
          </cell>
          <cell r="Q994">
            <v>0</v>
          </cell>
          <cell r="R994">
            <v>0</v>
          </cell>
          <cell r="S994">
            <v>0</v>
          </cell>
          <cell r="U994">
            <v>0</v>
          </cell>
          <cell r="V994">
            <v>0</v>
          </cell>
          <cell r="W994">
            <v>0</v>
          </cell>
          <cell r="X994">
            <v>0</v>
          </cell>
          <cell r="Y994">
            <v>0</v>
          </cell>
          <cell r="Z994">
            <v>0</v>
          </cell>
        </row>
        <row r="995">
          <cell r="A995">
            <v>0</v>
          </cell>
          <cell r="B995">
            <v>0</v>
          </cell>
          <cell r="C995">
            <v>1993</v>
          </cell>
          <cell r="E995">
            <v>0</v>
          </cell>
          <cell r="F995">
            <v>0</v>
          </cell>
          <cell r="G995">
            <v>0</v>
          </cell>
          <cell r="H995">
            <v>0</v>
          </cell>
          <cell r="I995">
            <v>0</v>
          </cell>
          <cell r="J995">
            <v>0</v>
          </cell>
          <cell r="L995">
            <v>0</v>
          </cell>
          <cell r="N995">
            <v>0</v>
          </cell>
          <cell r="O995">
            <v>0</v>
          </cell>
          <cell r="P995">
            <v>0</v>
          </cell>
          <cell r="Q995">
            <v>0</v>
          </cell>
          <cell r="R995">
            <v>0</v>
          </cell>
          <cell r="S995">
            <v>0</v>
          </cell>
          <cell r="U995">
            <v>0</v>
          </cell>
          <cell r="V995">
            <v>0</v>
          </cell>
          <cell r="W995">
            <v>0</v>
          </cell>
          <cell r="X995">
            <v>0</v>
          </cell>
          <cell r="Y995">
            <v>0</v>
          </cell>
          <cell r="Z995">
            <v>0</v>
          </cell>
        </row>
        <row r="996">
          <cell r="A996">
            <v>0</v>
          </cell>
          <cell r="B996">
            <v>0</v>
          </cell>
          <cell r="C996">
            <v>1994</v>
          </cell>
          <cell r="E996">
            <v>0</v>
          </cell>
          <cell r="F996">
            <v>0</v>
          </cell>
          <cell r="G996">
            <v>0</v>
          </cell>
          <cell r="H996">
            <v>0</v>
          </cell>
          <cell r="I996">
            <v>0</v>
          </cell>
          <cell r="J996">
            <v>0</v>
          </cell>
          <cell r="L996">
            <v>0</v>
          </cell>
          <cell r="N996">
            <v>0</v>
          </cell>
          <cell r="O996">
            <v>0</v>
          </cell>
          <cell r="P996">
            <v>0</v>
          </cell>
          <cell r="Q996">
            <v>0</v>
          </cell>
          <cell r="R996">
            <v>0</v>
          </cell>
          <cell r="S996">
            <v>0</v>
          </cell>
          <cell r="U996">
            <v>0</v>
          </cell>
          <cell r="V996">
            <v>0</v>
          </cell>
          <cell r="W996">
            <v>0</v>
          </cell>
          <cell r="X996">
            <v>0</v>
          </cell>
          <cell r="Y996">
            <v>0</v>
          </cell>
          <cell r="Z996">
            <v>0</v>
          </cell>
        </row>
        <row r="997">
          <cell r="A997">
            <v>0</v>
          </cell>
          <cell r="B997">
            <v>0</v>
          </cell>
          <cell r="C997">
            <v>1995</v>
          </cell>
          <cell r="E997">
            <v>0</v>
          </cell>
          <cell r="F997">
            <v>0</v>
          </cell>
          <cell r="G997">
            <v>0</v>
          </cell>
          <cell r="H997">
            <v>0</v>
          </cell>
          <cell r="I997">
            <v>0</v>
          </cell>
          <cell r="J997">
            <v>0</v>
          </cell>
          <cell r="L997">
            <v>0</v>
          </cell>
          <cell r="N997">
            <v>0</v>
          </cell>
          <cell r="O997">
            <v>0</v>
          </cell>
          <cell r="P997">
            <v>0</v>
          </cell>
          <cell r="Q997">
            <v>0</v>
          </cell>
          <cell r="R997">
            <v>0</v>
          </cell>
          <cell r="S997">
            <v>0</v>
          </cell>
          <cell r="U997">
            <v>0</v>
          </cell>
          <cell r="V997">
            <v>0</v>
          </cell>
          <cell r="W997">
            <v>0</v>
          </cell>
          <cell r="X997">
            <v>0</v>
          </cell>
          <cell r="Y997">
            <v>0</v>
          </cell>
          <cell r="Z997">
            <v>0</v>
          </cell>
        </row>
        <row r="998">
          <cell r="A998">
            <v>0</v>
          </cell>
          <cell r="B998">
            <v>0</v>
          </cell>
          <cell r="C998">
            <v>1996</v>
          </cell>
          <cell r="E998">
            <v>0</v>
          </cell>
          <cell r="F998">
            <v>0</v>
          </cell>
          <cell r="G998">
            <v>0</v>
          </cell>
          <cell r="H998">
            <v>0</v>
          </cell>
          <cell r="I998">
            <v>0</v>
          </cell>
          <cell r="J998">
            <v>0</v>
          </cell>
          <cell r="L998">
            <v>0</v>
          </cell>
          <cell r="N998">
            <v>0</v>
          </cell>
          <cell r="O998">
            <v>0</v>
          </cell>
          <cell r="P998">
            <v>0</v>
          </cell>
          <cell r="Q998">
            <v>0</v>
          </cell>
          <cell r="R998">
            <v>0</v>
          </cell>
          <cell r="S998">
            <v>0</v>
          </cell>
          <cell r="U998">
            <v>0</v>
          </cell>
          <cell r="V998">
            <v>0</v>
          </cell>
          <cell r="W998">
            <v>0</v>
          </cell>
          <cell r="X998">
            <v>0</v>
          </cell>
          <cell r="Y998">
            <v>0</v>
          </cell>
          <cell r="Z998">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adjusted (SCGB)"/>
      <sheetName val="P &amp; L (SCGB)"/>
      <sheetName val="PL -adjusted"/>
      <sheetName val="BS -adjusted"/>
      <sheetName val="Notes (2)"/>
      <sheetName val="Analysis"/>
      <sheetName val="Statistics"/>
      <sheetName val="TRIAL BAL"/>
      <sheetName val="breakup"/>
      <sheetName val="CF brakup"/>
      <sheetName val="P &amp; L"/>
      <sheetName val="B - S"/>
      <sheetName val="Notes"/>
      <sheetName val="T - B"/>
      <sheetName val="C - Flow"/>
      <sheetName val="F-Flow"/>
      <sheetName val="TRIAL BAL -FEB'02"/>
      <sheetName val="TRIAL BAL -MAR'02"/>
      <sheetName val="TRIAL BAL -APR'02"/>
      <sheetName val="BS_-adjusted_(SCGB)"/>
      <sheetName val="P_&amp;_L_(SCGB)"/>
      <sheetName val="PL_-adjusted"/>
      <sheetName val="BS_-adjusted"/>
      <sheetName val="Notes_(2)"/>
      <sheetName val="TRIAL_BAL"/>
      <sheetName val="CF_brakup"/>
      <sheetName val="P_&amp;_L"/>
      <sheetName val="B_-_S"/>
      <sheetName val="T_-_B"/>
      <sheetName val="C_-_Flow"/>
      <sheetName val="TRIAL_BAL_-FEB'02"/>
      <sheetName val="TRIAL_BAL_-MAR'02"/>
      <sheetName val="TRIAL_BAL_-APR'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L-BUD"/>
      <sheetName val="H-L(1)"/>
      <sheetName val="H-L(2)"/>
      <sheetName val="H-L(3)"/>
      <sheetName val="H-L(4)"/>
      <sheetName val="INV-TTL"/>
      <sheetName val="EVEGRPH"/>
      <sheetName val="KSE VS SHR"/>
      <sheetName val="KVS 2"/>
      <sheetName val="KVS3"/>
      <sheetName val="GAIN-LOSS"/>
      <sheetName val="SAL-PUR"/>
      <sheetName val="SAL-PUR(2)"/>
      <sheetName val="SAL-PUR(3)"/>
      <sheetName val="PORT G"/>
      <sheetName val="PORT-FOL(1)"/>
      <sheetName val="PORT-FOL(2)"/>
      <sheetName val="PORT-FOL(3)"/>
      <sheetName val="PORT-FOL(4)"/>
      <sheetName val="PORT-FOL(5)"/>
      <sheetName val="PORT-FOL(6)"/>
      <sheetName val="INV-POSITION"/>
      <sheetName val="ASSUM"/>
      <sheetName val="ASSUM (2)"/>
      <sheetName val="PL"/>
      <sheetName val="RAT"/>
      <sheetName val="BAL"/>
      <sheetName val="ROE97-98"/>
      <sheetName val="ROE98-99"/>
      <sheetName val="TEN YEAR PER"/>
      <sheetName val="TEN YEARS PER(1)"/>
      <sheetName val="PERF"/>
      <sheetName val="SUMM"/>
      <sheetName val="RECEIPT"/>
      <sheetName val="PAY-CO"/>
      <sheetName val="PAY-FARM-FAM"/>
      <sheetName val="HRD TITLE"/>
      <sheetName val="HRD-1"/>
      <sheetName val="HRD-2"/>
      <sheetName val="HRD-3"/>
      <sheetName val="ASSUM (3)"/>
      <sheetName val="ROE(4)"/>
      <sheetName val="RO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M"/>
      <sheetName val="DALY"/>
      <sheetName val="O-N"/>
      <sheetName val="F-HL"/>
      <sheetName val="F-RR"/>
      <sheetName val="F-REP"/>
      <sheetName val="T-HL"/>
      <sheetName val="T.REP"/>
      <sheetName val="T.RR"/>
      <sheetName val="P-HL"/>
      <sheetName val="P-RR"/>
      <sheetName val="P-REP"/>
      <sheetName val="TFC-H"/>
      <sheetName val="TFC-RR"/>
      <sheetName val="NIT"/>
      <sheetName val="COI"/>
      <sheetName val="SHR"/>
      <sheetName val="SHR-RR"/>
      <sheetName val="TENOR"/>
      <sheetName val="SUM"/>
      <sheetName val="SUM1"/>
      <sheetName val="SHAMS"/>
      <sheetName val="BR"/>
      <sheetName val="AMOR"/>
      <sheetName val="MTM"/>
      <sheetName val="AVA"/>
      <sheetName val="KH-32"/>
      <sheetName val="PREV"/>
      <sheetName val="HO"/>
      <sheetName val="ACCT"/>
      <sheetName val="ANA"/>
      <sheetName val="IN-EX"/>
      <sheetName val="TBPRICE"/>
      <sheetName val="BK"/>
      <sheetName val="Sheet1"/>
      <sheetName val="Input-Qtrly"/>
      <sheetName val="ZALL2"/>
      <sheetName val="T_REP"/>
      <sheetName val="T_R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M"/>
      <sheetName val="DALY"/>
      <sheetName val="O-N"/>
      <sheetName val="F-HL"/>
      <sheetName val="F-RR"/>
      <sheetName val="F-REP"/>
      <sheetName val="T-HL"/>
      <sheetName val="T.REP"/>
      <sheetName val="T.RR"/>
      <sheetName val="P-HL"/>
      <sheetName val="P-RR"/>
      <sheetName val="P-REP"/>
      <sheetName val="TFC-H"/>
      <sheetName val="TFC-RR"/>
      <sheetName val="NIT"/>
      <sheetName val="COI"/>
      <sheetName val="SHR"/>
      <sheetName val="SHR-RR"/>
      <sheetName val="TENOR"/>
      <sheetName val="SUM"/>
      <sheetName val="SUM1"/>
      <sheetName val="SHAMS"/>
      <sheetName val="BR"/>
      <sheetName val="AMOR"/>
      <sheetName val="MTM"/>
      <sheetName val="AVA"/>
      <sheetName val="KH-32"/>
      <sheetName val="PREV"/>
      <sheetName val="HO"/>
      <sheetName val="ACCT"/>
      <sheetName val="ANA"/>
      <sheetName val="IN-EX"/>
      <sheetName val="TBPRICE"/>
      <sheetName val="BK"/>
      <sheetName val="Sheet1"/>
      <sheetName val="T_REP"/>
      <sheetName val="T_R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sales"/>
      <sheetName val="rates"/>
      <sheetName val="additions"/>
      <sheetName val="disposal"/>
      <sheetName val="TAXDEP"/>
      <sheetName val="FG"/>
      <sheetName val="OP.INCOME"/>
      <sheetName val="O.CHS"/>
      <sheetName val="DEF.TAX"/>
      <sheetName val="NORMAL"/>
      <sheetName val="NORMAL (2)"/>
      <sheetName val="Sheet5"/>
      <sheetName val="last qrt2001"/>
      <sheetName val="OtherKPI"/>
      <sheetName val="OP_INCOME"/>
      <sheetName val="O_CHS"/>
      <sheetName val="DEF_TAX"/>
      <sheetName val="NORMAL_(2)"/>
      <sheetName val="last_qrt2001"/>
      <sheetName val="OP_INCOME1"/>
      <sheetName val="O_CHS1"/>
      <sheetName val="DEF_TAX1"/>
      <sheetName val="NORMAL_(2)1"/>
      <sheetName val="last_qrt20011"/>
      <sheetName val="11-15"/>
      <sheetName val="34-38.2"/>
      <sheetName val="PL Notes"/>
      <sheetName val="Variance Analysis"/>
      <sheetName val="Advert &amp; sales promo"/>
      <sheetName val="P&amp;L (2)"/>
      <sheetName val="BS-03-00"/>
      <sheetName val="OP_INCOME2"/>
      <sheetName val="O_CHS2"/>
      <sheetName val="DEF_TAX2"/>
      <sheetName val="NORMAL_(2)2"/>
      <sheetName val="last_qrt20012"/>
      <sheetName val="Data"/>
      <sheetName val="STOM-Data"/>
      <sheetName val="Balance Sheet Main"/>
      <sheetName val="Prices"/>
      <sheetName val="Job Titles"/>
      <sheetName val="june2003statury"/>
      <sheetName val="A"/>
      <sheetName val="/´bd_x0000__x0000_/_x0000_0"/>
      <sheetName val="OP_INCOME3"/>
      <sheetName val="O_CHS3"/>
      <sheetName val="DEF_TAX3"/>
      <sheetName val="NORMAL_(2)3"/>
      <sheetName val="last_qrt20013"/>
      <sheetName val="PL_Notes"/>
      <sheetName val="Variance_Analysis"/>
      <sheetName val="Advert_&amp;_sales_promo"/>
      <sheetName val="P&amp;L_(2)"/>
      <sheetName val="34-38_2"/>
      <sheetName val="sayfa 3"/>
      <sheetName val="EJ-16.1 PG Inv Breakup"/>
      <sheetName val="adm "/>
      <sheetName val="Assumptions"/>
      <sheetName val="t-card format"/>
      <sheetName val="notes"/>
      <sheetName val="fin inst"/>
      <sheetName val="RM-imported"/>
      <sheetName val="Brookes-stocks"/>
      <sheetName val="Revenue-Fire-Marine-Motor"/>
      <sheetName val=" Summary"/>
      <sheetName val="P&amp;L"/>
      <sheetName val="Job_Titles"/>
      <sheetName val="M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9">
          <cell r="E29">
            <v>29055726</v>
          </cell>
          <cell r="F29">
            <v>34100000</v>
          </cell>
          <cell r="G29" t="e">
            <v>#REF!</v>
          </cell>
          <cell r="H29">
            <v>50201000</v>
          </cell>
        </row>
        <row r="31">
          <cell r="E31" t="e">
            <v>#REF!</v>
          </cell>
          <cell r="F31">
            <v>628453753</v>
          </cell>
          <cell r="G31" t="e">
            <v>#REF!</v>
          </cell>
          <cell r="H31" t="e">
            <v>#REF!</v>
          </cell>
        </row>
        <row r="32">
          <cell r="E32" t="e">
            <v>#REF!</v>
          </cell>
          <cell r="F32">
            <v>662553753</v>
          </cell>
          <cell r="G32" t="e">
            <v>#REF!</v>
          </cell>
          <cell r="H32" t="e">
            <v>#REF!</v>
          </cell>
        </row>
        <row r="33">
          <cell r="E33">
            <v>3418246000</v>
          </cell>
          <cell r="F33">
            <v>871768385</v>
          </cell>
          <cell r="G33">
            <v>2754389264</v>
          </cell>
          <cell r="H33">
            <v>4000361000</v>
          </cell>
        </row>
        <row r="35">
          <cell r="G35" t="str">
            <v>**</v>
          </cell>
          <cell r="H35">
            <v>44784054.949247301</v>
          </cell>
        </row>
        <row r="36">
          <cell r="H36">
            <v>4045145054.9492474</v>
          </cell>
        </row>
        <row r="40">
          <cell r="H40">
            <v>47126000</v>
          </cell>
        </row>
        <row r="41">
          <cell r="H41">
            <v>-3168755</v>
          </cell>
        </row>
        <row r="42">
          <cell r="H42">
            <v>43957245</v>
          </cell>
        </row>
        <row r="43">
          <cell r="H43">
            <v>826809.94924729818</v>
          </cell>
        </row>
        <row r="44">
          <cell r="G44" t="str">
            <v>**</v>
          </cell>
          <cell r="H44">
            <v>44784054.949247301</v>
          </cell>
        </row>
      </sheetData>
      <sheetData sheetId="10" refreshError="1"/>
      <sheetData sheetId="11" refreshError="1"/>
      <sheetData sheetId="12" refreshError="1"/>
      <sheetData sheetId="13" refreshError="1"/>
      <sheetData sheetId="14">
        <row r="29">
          <cell r="E29">
            <v>29055726</v>
          </cell>
        </row>
      </sheetData>
      <sheetData sheetId="15">
        <row r="29">
          <cell r="E29">
            <v>29055726</v>
          </cell>
        </row>
      </sheetData>
      <sheetData sheetId="16">
        <row r="29">
          <cell r="E29">
            <v>29055726</v>
          </cell>
        </row>
      </sheetData>
      <sheetData sheetId="17">
        <row r="29">
          <cell r="E29">
            <v>29055726</v>
          </cell>
        </row>
      </sheetData>
      <sheetData sheetId="18">
        <row r="29">
          <cell r="E29">
            <v>29055726</v>
          </cell>
        </row>
      </sheetData>
      <sheetData sheetId="19">
        <row r="29">
          <cell r="E29">
            <v>29055726</v>
          </cell>
        </row>
      </sheetData>
      <sheetData sheetId="20">
        <row r="29">
          <cell r="E29">
            <v>29055726</v>
          </cell>
        </row>
      </sheetData>
      <sheetData sheetId="21">
        <row r="29">
          <cell r="E29">
            <v>29055726</v>
          </cell>
        </row>
      </sheetData>
      <sheetData sheetId="22">
        <row r="29">
          <cell r="E29">
            <v>29055726</v>
          </cell>
        </row>
      </sheetData>
      <sheetData sheetId="23">
        <row r="29">
          <cell r="E29">
            <v>29055726</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ow r="29">
          <cell r="E29">
            <v>29055726</v>
          </cell>
        </row>
      </sheetData>
      <sheetData sheetId="32">
        <row r="29">
          <cell r="E29">
            <v>29055726</v>
          </cell>
        </row>
      </sheetData>
      <sheetData sheetId="33">
        <row r="29">
          <cell r="E29">
            <v>29055726</v>
          </cell>
        </row>
      </sheetData>
      <sheetData sheetId="34">
        <row r="29">
          <cell r="E29">
            <v>29055726</v>
          </cell>
        </row>
      </sheetData>
      <sheetData sheetId="35">
        <row r="29">
          <cell r="E29">
            <v>29055726</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29">
          <cell r="E29">
            <v>29055726</v>
          </cell>
        </row>
      </sheetData>
      <sheetData sheetId="45">
        <row r="29">
          <cell r="E29">
            <v>29055726</v>
          </cell>
        </row>
      </sheetData>
      <sheetData sheetId="46">
        <row r="29">
          <cell r="E29">
            <v>29055726</v>
          </cell>
        </row>
      </sheetData>
      <sheetData sheetId="47">
        <row r="29">
          <cell r="E29">
            <v>29055726</v>
          </cell>
        </row>
      </sheetData>
      <sheetData sheetId="48">
        <row r="29">
          <cell r="E29">
            <v>29055726</v>
          </cell>
        </row>
      </sheetData>
      <sheetData sheetId="49">
        <row r="29">
          <cell r="E29">
            <v>29055726</v>
          </cell>
        </row>
      </sheetData>
      <sheetData sheetId="50">
        <row r="29">
          <cell r="E29">
            <v>29055726</v>
          </cell>
        </row>
      </sheetData>
      <sheetData sheetId="51">
        <row r="29">
          <cell r="E29">
            <v>29055726</v>
          </cell>
        </row>
      </sheetData>
      <sheetData sheetId="52"/>
      <sheetData sheetId="53"/>
      <sheetData sheetId="54" refreshError="1"/>
      <sheetData sheetId="55" refreshError="1"/>
      <sheetData sheetId="56" refreshError="1"/>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BSDOMOVS"/>
      <sheetName val="LS-UAE"/>
      <sheetName val="ASSETS"/>
      <sheetName val="OUTSTANDING FX-SWAP"/>
      <sheetName val="Code"/>
      <sheetName val="Lookups"/>
      <sheetName val="Pool"/>
      <sheetName val="RC-0997"/>
      <sheetName val="Macro1"/>
      <sheetName val="A-C CODE &amp; NAME"/>
      <sheetName val="TABLES"/>
      <sheetName val="actual (2)"/>
      <sheetName val="B2 STMT"/>
      <sheetName val="List"/>
      <sheetName val="T-BILL"/>
      <sheetName val="Abu Dhabi"/>
      <sheetName val="1-bwb(cb)"/>
      <sheetName val="Implied Rate"/>
      <sheetName val="Rating"/>
      <sheetName val="INPUT"/>
      <sheetName val="RATE"/>
      <sheetName val="BS-OVS"/>
      <sheetName val="PKRV"/>
      <sheetName val="B2 STMT - F"/>
      <sheetName val="ADI"/>
      <sheetName val="II- INV CO"/>
      <sheetName val="OUTSTANDING_FX-SWAP"/>
      <sheetName val="A-C_CODE_&amp;_NAME"/>
      <sheetName val="actual_(2)"/>
      <sheetName val="B2_STMT"/>
      <sheetName val="Abu_Dhabi"/>
      <sheetName val="Implied_Rate"/>
      <sheetName val="B2_STMT_-_F"/>
      <sheetName val="Product &amp; TL list"/>
      <sheetName val="TL List"/>
      <sheetName val="WEEKLY 1"/>
      <sheetName val="RATES"/>
      <sheetName val="B-SHEET"/>
      <sheetName val="AVERAGES"/>
      <sheetName val="OUTSTANDING_FX-SWAP1"/>
      <sheetName val="A-C_CODE_&amp;_NAME1"/>
      <sheetName val="actual_(2)1"/>
      <sheetName val="B2_STMT1"/>
      <sheetName val="Abu_Dhabi1"/>
      <sheetName val="Implied_Rate1"/>
      <sheetName val="B2_STMT_-_F1"/>
      <sheetName val="Product_&amp;_TL_list"/>
      <sheetName val="TL_List"/>
      <sheetName val="II-_INV_CO"/>
      <sheetName val="tran"/>
      <sheetName val="tb"/>
      <sheetName val="Sheet3"/>
      <sheetName val="Variables"/>
      <sheetName val="Sheet Tally! PNL PRODUCT"/>
      <sheetName val="PNL Assorted"/>
      <sheetName val="Switch &amp; IBFT"/>
      <sheetName val="Sheet Tally! PNL PRODUCT in Mn."/>
      <sheetName val="Switch"/>
      <sheetName val="IBFT"/>
      <sheetName val="BPS PNL"/>
      <sheetName val="SDRS"/>
      <sheetName val="Recertification &amp; Others"/>
      <sheetName val="PayPak"/>
      <sheetName val="VISA PNL"/>
      <sheetName val="Loyalty"/>
      <sheetName val="OTC PNL"/>
      <sheetName val="POS"/>
      <sheetName val="CUP PNL"/>
      <sheetName val="JCB"/>
      <sheetName val="MasterCard PNL"/>
      <sheetName val="FRMS PNL"/>
      <sheetName val="PERSO"/>
      <sheetName val="BR"/>
      <sheetName val="FS"/>
      <sheetName val="Software sum (Main Cal Hidden)"/>
      <sheetName val="Sheet tally"/>
      <sheetName val="Software Bifurcation June 2019"/>
      <sheetName val="Hardware Calcu Sum"/>
      <sheetName val="Main Calcus"/>
      <sheetName val="GPS Settlement"/>
      <sheetName val="Total TPS Tally"/>
      <sheetName val="OUTSTANDING_FX-SWAP2"/>
      <sheetName val="A-C_CODE_&amp;_NAME2"/>
      <sheetName val="actual_(2)2"/>
      <sheetName val="B2_STMT2"/>
      <sheetName val="Abu_Dhabi2"/>
      <sheetName val="Implied_Rate2"/>
      <sheetName val="B2_STMT_-_F2"/>
      <sheetName val="II-_INV_CO1"/>
      <sheetName val="Product_&amp;_TL_list1"/>
      <sheetName val="TL_List1"/>
      <sheetName val="Segment"/>
      <sheetName val="last qrt2001"/>
      <sheetName val="last_qrt2001"/>
      <sheetName val="Final"/>
      <sheetName val="MODEL"/>
      <sheetName val="handout_data"/>
      <sheetName val="Data"/>
      <sheetName val="Control"/>
      <sheetName val="Frontpage"/>
      <sheetName val="Stock"/>
      <sheetName val="Revenue-Fire-Marine-Motor"/>
      <sheetName val="Sheet2"/>
      <sheetName val="Sheet1"/>
    </sheetNames>
    <sheetDataSet>
      <sheetData sheetId="0" refreshError="1">
        <row r="8">
          <cell r="O8" t="str">
            <v>||\027\033\068</v>
          </cell>
        </row>
        <row r="421">
          <cell r="B421" t="str">
            <v xml:space="preserve">STATEMENT OF AFFAIRS  AS ON 31ST DECEMBER, 1998 </v>
          </cell>
        </row>
        <row r="422">
          <cell r="A422" t="str">
            <v>||\027\033\068</v>
          </cell>
          <cell r="P422" t="e">
            <v>#REF!</v>
          </cell>
        </row>
        <row r="423">
          <cell r="B423" t="str">
            <v>-</v>
          </cell>
          <cell r="D423" t="str">
            <v>-</v>
          </cell>
          <cell r="E423" t="str">
            <v>-</v>
          </cell>
          <cell r="F423" t="str">
            <v>-</v>
          </cell>
          <cell r="G423" t="str">
            <v>-</v>
          </cell>
          <cell r="H423" t="str">
            <v>-</v>
          </cell>
          <cell r="I423" t="str">
            <v>-</v>
          </cell>
          <cell r="P423" t="str">
            <v xml:space="preserve">STATEMENT OF AFFAIRS  AS ON 31ST DECEMBER, 1998 </v>
          </cell>
        </row>
        <row r="424">
          <cell r="D424" t="str">
            <v>MAIN BR NYK</v>
          </cell>
          <cell r="E424" t="str">
            <v>MAIN BR NYK</v>
          </cell>
          <cell r="F424" t="str">
            <v>E.P.Z.KARACHI</v>
          </cell>
          <cell r="G424" t="str">
            <v>E.P.Z.KARACHI</v>
          </cell>
          <cell r="H424" t="str">
            <v>DOHA</v>
          </cell>
          <cell r="I424" t="str">
            <v>DOHA</v>
          </cell>
        </row>
        <row r="425">
          <cell r="D425" t="str">
            <v>US DLRS</v>
          </cell>
          <cell r="E425" t="str">
            <v>PAK.RS.</v>
          </cell>
          <cell r="F425" t="str">
            <v>US DLRS</v>
          </cell>
          <cell r="G425" t="str">
            <v>PAK.RS.</v>
          </cell>
          <cell r="H425" t="str">
            <v>Q.RLYS</v>
          </cell>
          <cell r="I425" t="str">
            <v>PAK.RS.</v>
          </cell>
          <cell r="P425" t="str">
            <v>-</v>
          </cell>
          <cell r="Q425" t="str">
            <v>-</v>
          </cell>
        </row>
        <row r="426">
          <cell r="B426" t="str">
            <v>HEAD OF ACCOUNTS</v>
          </cell>
          <cell r="E426">
            <v>50.54</v>
          </cell>
          <cell r="G426">
            <v>50.54</v>
          </cell>
          <cell r="I426">
            <v>13.89</v>
          </cell>
          <cell r="Q426" t="str">
            <v>TOTAL ALL OVERSEAS</v>
          </cell>
        </row>
        <row r="427">
          <cell r="B427" t="str">
            <v>-</v>
          </cell>
          <cell r="D427" t="str">
            <v>-</v>
          </cell>
          <cell r="E427" t="str">
            <v>-</v>
          </cell>
          <cell r="F427" t="str">
            <v>-</v>
          </cell>
          <cell r="G427" t="str">
            <v>-</v>
          </cell>
          <cell r="H427" t="str">
            <v>-</v>
          </cell>
          <cell r="I427" t="str">
            <v>-</v>
          </cell>
          <cell r="Q427" t="str">
            <v>PAK.RS.</v>
          </cell>
        </row>
        <row r="428">
          <cell r="B428" t="str">
            <v>LIABILITIES</v>
          </cell>
          <cell r="P428" t="str">
            <v>HEAD OF ACCOUNTS</v>
          </cell>
          <cell r="Q428" t="str">
            <v>DECEMBER,1998</v>
          </cell>
        </row>
        <row r="429">
          <cell r="B429" t="str">
            <v>-----------</v>
          </cell>
          <cell r="P429" t="str">
            <v>-</v>
          </cell>
          <cell r="Q429" t="str">
            <v>-</v>
          </cell>
        </row>
        <row r="430">
          <cell r="B430" t="str">
            <v>CAPITAL</v>
          </cell>
          <cell r="E430">
            <v>0</v>
          </cell>
          <cell r="G430">
            <v>0</v>
          </cell>
          <cell r="H430">
            <v>10000000</v>
          </cell>
          <cell r="I430">
            <v>138900000</v>
          </cell>
          <cell r="P430" t="str">
            <v>A S S E T S</v>
          </cell>
        </row>
        <row r="431">
          <cell r="B431" t="str">
            <v>PROFIT (UNREMITTED)</v>
          </cell>
          <cell r="E431">
            <v>0</v>
          </cell>
          <cell r="G431">
            <v>0</v>
          </cell>
          <cell r="I431">
            <v>0</v>
          </cell>
          <cell r="P431" t="str">
            <v>-----------</v>
          </cell>
        </row>
        <row r="432">
          <cell r="B432" t="str">
            <v>RESERVE FOR CAPITAL REQUIREMENT</v>
          </cell>
          <cell r="E432">
            <v>0</v>
          </cell>
          <cell r="G432">
            <v>0</v>
          </cell>
          <cell r="H432">
            <v>8000000</v>
          </cell>
          <cell r="I432">
            <v>111120000</v>
          </cell>
          <cell r="P432" t="str">
            <v>FOREIGN CURRENCY ON HAND</v>
          </cell>
          <cell r="Q432" t="e">
            <v>#REF!</v>
          </cell>
        </row>
        <row r="433">
          <cell r="B433" t="str">
            <v>LEGAL RESERVE</v>
          </cell>
          <cell r="E433">
            <v>0</v>
          </cell>
          <cell r="G433">
            <v>0</v>
          </cell>
          <cell r="H433">
            <v>6196500</v>
          </cell>
          <cell r="I433">
            <v>86069385</v>
          </cell>
          <cell r="P433" t="str">
            <v>CASH ON HAND</v>
          </cell>
          <cell r="Q433" t="e">
            <v>#REF!</v>
          </cell>
        </row>
        <row r="434">
          <cell r="B434" t="str">
            <v>EXCHANGE FLUCTUATION RESERVE</v>
          </cell>
          <cell r="E434">
            <v>0</v>
          </cell>
          <cell r="F434">
            <v>-150056</v>
          </cell>
          <cell r="G434">
            <v>-7583830.2400000002</v>
          </cell>
          <cell r="I434">
            <v>0</v>
          </cell>
          <cell r="P434" t="e">
            <v>#REF!</v>
          </cell>
          <cell r="Q434" t="e">
            <v>#REF!</v>
          </cell>
        </row>
        <row r="435">
          <cell r="B435" t="str">
            <v>PROVISION FOR BAD DEBTS</v>
          </cell>
          <cell r="D435">
            <v>6095584.0599999996</v>
          </cell>
          <cell r="E435">
            <v>308070818.39239997</v>
          </cell>
          <cell r="F435">
            <v>6786000</v>
          </cell>
          <cell r="G435">
            <v>342964440</v>
          </cell>
          <cell r="H435">
            <v>14989292.26</v>
          </cell>
          <cell r="I435">
            <v>208201269.4914</v>
          </cell>
          <cell r="P435" t="e">
            <v>#REF!</v>
          </cell>
          <cell r="Q435" t="e">
            <v>#REF!</v>
          </cell>
        </row>
        <row r="436">
          <cell r="B436" t="str">
            <v>PROVISION L.G. CLAIM LOSSES</v>
          </cell>
          <cell r="E436">
            <v>0</v>
          </cell>
          <cell r="G436">
            <v>0</v>
          </cell>
          <cell r="I436">
            <v>0</v>
          </cell>
          <cell r="Q436" t="e">
            <v>#REF!</v>
          </cell>
        </row>
        <row r="437">
          <cell r="B437" t="str">
            <v>CAPITAL AND OTHER FUNDS - UK</v>
          </cell>
          <cell r="E437">
            <v>0</v>
          </cell>
          <cell r="G437">
            <v>0</v>
          </cell>
          <cell r="I437">
            <v>0</v>
          </cell>
          <cell r="P437" t="str">
            <v>BALANCE WITH CENTRAL BANK</v>
          </cell>
          <cell r="Q437" t="e">
            <v>#REF!</v>
          </cell>
        </row>
        <row r="438">
          <cell r="B438" t="str">
            <v>GENERAL PROVISION - UK</v>
          </cell>
          <cell r="E438">
            <v>0</v>
          </cell>
          <cell r="G438">
            <v>0</v>
          </cell>
          <cell r="I438">
            <v>0</v>
          </cell>
          <cell r="P438" t="str">
            <v>BALANCE WITH LOCAL/OTHER BANKS</v>
          </cell>
          <cell r="Q438" t="e">
            <v>#REF!</v>
          </cell>
        </row>
        <row r="439">
          <cell r="E439">
            <v>0</v>
          </cell>
          <cell r="G439">
            <v>0</v>
          </cell>
          <cell r="I439">
            <v>0</v>
          </cell>
          <cell r="P439" t="str">
            <v>BALANCE WITH FOREIGN BANKS</v>
          </cell>
          <cell r="Q439" t="e">
            <v>#REF!</v>
          </cell>
        </row>
        <row r="440">
          <cell r="E440">
            <v>0</v>
          </cell>
          <cell r="G440">
            <v>0</v>
          </cell>
          <cell r="I440">
            <v>0</v>
          </cell>
          <cell r="Q440" t="e">
            <v>#REF!</v>
          </cell>
        </row>
        <row r="441">
          <cell r="E441">
            <v>0</v>
          </cell>
          <cell r="G441">
            <v>0</v>
          </cell>
          <cell r="I441">
            <v>0</v>
          </cell>
          <cell r="P441" t="e">
            <v>#REF!</v>
          </cell>
          <cell r="Q441" t="e">
            <v>#REF!</v>
          </cell>
        </row>
        <row r="442">
          <cell r="B442" t="str">
            <v>D E P O S I T S</v>
          </cell>
          <cell r="E442">
            <v>0</v>
          </cell>
          <cell r="G442">
            <v>0</v>
          </cell>
          <cell r="I442">
            <v>0</v>
          </cell>
          <cell r="P442" t="e">
            <v>#REF!</v>
          </cell>
          <cell r="Q442" t="e">
            <v>#REF!</v>
          </cell>
        </row>
        <row r="443">
          <cell r="B443" t="str">
            <v>---------------</v>
          </cell>
          <cell r="E443">
            <v>0</v>
          </cell>
          <cell r="G443">
            <v>0</v>
          </cell>
          <cell r="I443">
            <v>0</v>
          </cell>
          <cell r="P443" t="e">
            <v>#REF!</v>
          </cell>
          <cell r="Q443" t="e">
            <v>#REF!</v>
          </cell>
        </row>
        <row r="444">
          <cell r="B444" t="str">
            <v>CURRENT DEPOSITS</v>
          </cell>
          <cell r="D444">
            <v>589061.12</v>
          </cell>
          <cell r="E444">
            <v>29771149.004799999</v>
          </cell>
          <cell r="F444">
            <v>258507.12</v>
          </cell>
          <cell r="G444">
            <v>13064949.844799999</v>
          </cell>
          <cell r="H444">
            <v>27426723.82</v>
          </cell>
          <cell r="I444">
            <v>380957193.85980004</v>
          </cell>
          <cell r="Q444" t="e">
            <v>#REF!</v>
          </cell>
        </row>
        <row r="445">
          <cell r="B445" t="str">
            <v>CALL DEPOSITS</v>
          </cell>
          <cell r="E445">
            <v>0</v>
          </cell>
          <cell r="G445">
            <v>0</v>
          </cell>
          <cell r="H445">
            <v>64844.52</v>
          </cell>
          <cell r="I445">
            <v>900690.38280000002</v>
          </cell>
          <cell r="P445" t="e">
            <v>#REF!</v>
          </cell>
          <cell r="Q445" t="e">
            <v>#REF!</v>
          </cell>
        </row>
        <row r="446">
          <cell r="B446" t="str">
            <v>FOREIGN CURRENCY CURRENT DEPOSITS</v>
          </cell>
          <cell r="E446">
            <v>0</v>
          </cell>
          <cell r="F446">
            <v>12324.88</v>
          </cell>
          <cell r="G446">
            <v>622899.43519999995</v>
          </cell>
          <cell r="H446">
            <v>892474.36</v>
          </cell>
          <cell r="I446">
            <v>12396468.860400001</v>
          </cell>
          <cell r="P446" t="str">
            <v>CALL LOAN TO BANKERS</v>
          </cell>
          <cell r="Q446" t="e">
            <v>#REF!</v>
          </cell>
        </row>
        <row r="447">
          <cell r="B447" t="str">
            <v xml:space="preserve"> </v>
          </cell>
          <cell r="E447">
            <v>0</v>
          </cell>
          <cell r="G447">
            <v>0</v>
          </cell>
          <cell r="I447">
            <v>0</v>
          </cell>
          <cell r="Q447" t="e">
            <v>#REF!</v>
          </cell>
        </row>
        <row r="448">
          <cell r="B448" t="str">
            <v>MARGIN ON L.G.</v>
          </cell>
          <cell r="E448">
            <v>0</v>
          </cell>
          <cell r="F448">
            <v>10062</v>
          </cell>
          <cell r="G448">
            <v>508533.48</v>
          </cell>
          <cell r="H448">
            <v>414196</v>
          </cell>
          <cell r="I448">
            <v>5753182.4400000004</v>
          </cell>
          <cell r="P448" t="str">
            <v>INVESTMENT-GOVT. SECURITIES</v>
          </cell>
          <cell r="Q448" t="e">
            <v>#REF!</v>
          </cell>
        </row>
        <row r="449">
          <cell r="B449" t="str">
            <v>MARGIN ON L.C.</v>
          </cell>
          <cell r="E449">
            <v>0</v>
          </cell>
          <cell r="F449">
            <v>15523</v>
          </cell>
          <cell r="G449">
            <v>784532.42</v>
          </cell>
          <cell r="H449">
            <v>682700</v>
          </cell>
          <cell r="I449">
            <v>9482703</v>
          </cell>
          <cell r="Q449" t="e">
            <v>#REF!</v>
          </cell>
        </row>
        <row r="450">
          <cell r="B450" t="str">
            <v>SUNDRY CREDITOR</v>
          </cell>
          <cell r="D450">
            <v>2721048.53</v>
          </cell>
          <cell r="E450">
            <v>137521792.70619997</v>
          </cell>
          <cell r="F450">
            <v>553.75</v>
          </cell>
          <cell r="G450">
            <v>27986.524999999998</v>
          </cell>
          <cell r="H450">
            <v>1403162</v>
          </cell>
          <cell r="I450">
            <v>19489920.18</v>
          </cell>
          <cell r="P450" t="str">
            <v>A D V A N C E S</v>
          </cell>
          <cell r="Q450" t="e">
            <v>#REF!</v>
          </cell>
        </row>
        <row r="451">
          <cell r="B451" t="str">
            <v>OTHERS</v>
          </cell>
          <cell r="E451">
            <v>0</v>
          </cell>
          <cell r="F451">
            <v>6782.83</v>
          </cell>
          <cell r="G451">
            <v>342804.22820000001</v>
          </cell>
          <cell r="I451">
            <v>0</v>
          </cell>
          <cell r="P451" t="str">
            <v>---------------</v>
          </cell>
          <cell r="Q451" t="e">
            <v>#REF!</v>
          </cell>
        </row>
        <row r="452">
          <cell r="E452">
            <v>0</v>
          </cell>
          <cell r="G452">
            <v>0</v>
          </cell>
          <cell r="I452">
            <v>0</v>
          </cell>
          <cell r="P452" t="str">
            <v>STAFF LOANS</v>
          </cell>
          <cell r="Q452" t="e">
            <v>#REF!</v>
          </cell>
        </row>
        <row r="453">
          <cell r="B453" t="str">
            <v>DEPOSITS FROM BANKS-CURRENT</v>
          </cell>
          <cell r="D453">
            <v>596261.56999999995</v>
          </cell>
          <cell r="E453">
            <v>30135059.747799996</v>
          </cell>
          <cell r="G453">
            <v>0</v>
          </cell>
          <cell r="H453">
            <v>212969.5</v>
          </cell>
          <cell r="I453">
            <v>2958146.355</v>
          </cell>
          <cell r="P453" t="str">
            <v>LOANS</v>
          </cell>
          <cell r="Q453" t="e">
            <v>#REF!</v>
          </cell>
        </row>
        <row r="454">
          <cell r="B454" t="str">
            <v>DEPOSITS FROM BANKS-CALL</v>
          </cell>
          <cell r="E454">
            <v>0</v>
          </cell>
          <cell r="G454">
            <v>0</v>
          </cell>
          <cell r="I454">
            <v>0</v>
          </cell>
          <cell r="P454" t="str">
            <v>LOANS AGST.IMP.MERCH.</v>
          </cell>
          <cell r="Q454" t="e">
            <v>#REF!</v>
          </cell>
        </row>
        <row r="455">
          <cell r="B455" t="str">
            <v>DEPOSITS FROM BANKS-TIME</v>
          </cell>
          <cell r="E455">
            <v>0</v>
          </cell>
          <cell r="F455">
            <v>16500000</v>
          </cell>
          <cell r="G455">
            <v>833910000</v>
          </cell>
          <cell r="I455">
            <v>0</v>
          </cell>
          <cell r="P455" t="str">
            <v>LOANS AGST.FOREIGN BILLS</v>
          </cell>
          <cell r="Q455" t="e">
            <v>#REF!</v>
          </cell>
        </row>
        <row r="456">
          <cell r="E456">
            <v>0</v>
          </cell>
          <cell r="G456">
            <v>0</v>
          </cell>
          <cell r="I456">
            <v>0</v>
          </cell>
          <cell r="P456" t="str">
            <v>LOAN AGAINST PACKING CREDIT</v>
          </cell>
          <cell r="Q456" t="e">
            <v>#REF!</v>
          </cell>
        </row>
        <row r="457">
          <cell r="B457" t="str">
            <v>DEPOSITS FROM BRANCHES-CURRENT</v>
          </cell>
          <cell r="D457">
            <v>15293531.859999999</v>
          </cell>
          <cell r="E457">
            <v>772935100.20439994</v>
          </cell>
          <cell r="G457">
            <v>0</v>
          </cell>
          <cell r="H457">
            <v>321132.86</v>
          </cell>
          <cell r="I457">
            <v>4460535.4254000001</v>
          </cell>
          <cell r="P457" t="str">
            <v>LOANS AGST.TRUST RECEIPTS</v>
          </cell>
          <cell r="Q457" t="e">
            <v>#REF!</v>
          </cell>
        </row>
        <row r="458">
          <cell r="B458" t="str">
            <v>DEPOSITS FROM BRANCHES-CALL</v>
          </cell>
          <cell r="E458">
            <v>0</v>
          </cell>
          <cell r="G458">
            <v>0</v>
          </cell>
          <cell r="I458">
            <v>0</v>
          </cell>
          <cell r="Q458" t="e">
            <v>#REF!</v>
          </cell>
        </row>
        <row r="459">
          <cell r="B459" t="str">
            <v>DEPOSITS FROM BRANCHES-FIXED</v>
          </cell>
          <cell r="E459">
            <v>0</v>
          </cell>
          <cell r="F459">
            <v>95366438.319999993</v>
          </cell>
          <cell r="G459">
            <v>4819819792.6927996</v>
          </cell>
          <cell r="I459">
            <v>0</v>
          </cell>
          <cell r="P459" t="e">
            <v>#REF!</v>
          </cell>
          <cell r="Q459" t="e">
            <v>#REF!</v>
          </cell>
        </row>
        <row r="460">
          <cell r="B460" t="str">
            <v>HEAD OFFICE DEPOSITS</v>
          </cell>
          <cell r="E460">
            <v>0</v>
          </cell>
          <cell r="F460">
            <v>5630447.4800000004</v>
          </cell>
          <cell r="G460">
            <v>284562815.63920003</v>
          </cell>
          <cell r="H460">
            <v>169396.52</v>
          </cell>
          <cell r="I460">
            <v>2352917.6628</v>
          </cell>
          <cell r="P460" t="e">
            <v>#REF!</v>
          </cell>
          <cell r="Q460" t="e">
            <v>#REF!</v>
          </cell>
        </row>
        <row r="461">
          <cell r="I461">
            <v>0</v>
          </cell>
          <cell r="Q461" t="e">
            <v>#REF!</v>
          </cell>
        </row>
        <row r="462">
          <cell r="B462" t="str">
            <v>SAVING BANK DEPOSITS</v>
          </cell>
          <cell r="D462">
            <v>95633.94</v>
          </cell>
          <cell r="E462">
            <v>4833339.3276000004</v>
          </cell>
          <cell r="G462">
            <v>0</v>
          </cell>
          <cell r="H462">
            <v>28751359.390000001</v>
          </cell>
          <cell r="I462">
            <v>399356381.9271</v>
          </cell>
          <cell r="Q462" t="e">
            <v>#REF!</v>
          </cell>
        </row>
        <row r="463">
          <cell r="B463" t="str">
            <v>FOREIGN CURRENCY S.B.DEPOSITS</v>
          </cell>
          <cell r="E463">
            <v>0</v>
          </cell>
          <cell r="G463">
            <v>0</v>
          </cell>
          <cell r="I463">
            <v>0</v>
          </cell>
        </row>
        <row r="464">
          <cell r="E464">
            <v>0</v>
          </cell>
          <cell r="G464">
            <v>0</v>
          </cell>
          <cell r="I464">
            <v>0</v>
          </cell>
          <cell r="P464" t="str">
            <v>TEMPORARY OVERDRAFT</v>
          </cell>
          <cell r="Q464" t="e">
            <v>#REF!</v>
          </cell>
        </row>
        <row r="465">
          <cell r="B465" t="str">
            <v>FIXED DEPOSITS</v>
          </cell>
          <cell r="D465">
            <v>2344254.56</v>
          </cell>
          <cell r="E465">
            <v>118478625.4624</v>
          </cell>
          <cell r="F465">
            <v>12346621.640000001</v>
          </cell>
          <cell r="G465">
            <v>623998257.68560004</v>
          </cell>
          <cell r="H465">
            <v>67223061.109999999</v>
          </cell>
          <cell r="I465">
            <v>933728318.81790006</v>
          </cell>
          <cell r="P465" t="str">
            <v>CLEAN OVERDRAFT</v>
          </cell>
          <cell r="Q465" t="e">
            <v>#REF!</v>
          </cell>
        </row>
        <row r="466">
          <cell r="B466" t="str">
            <v>SHORT TERM DEPOSITS</v>
          </cell>
          <cell r="E466">
            <v>0</v>
          </cell>
          <cell r="G466">
            <v>0</v>
          </cell>
          <cell r="H466">
            <v>12526860.02</v>
          </cell>
          <cell r="I466">
            <v>173998085.6778</v>
          </cell>
          <cell r="P466" t="str">
            <v>SANCTIONED OVERDRAFT</v>
          </cell>
          <cell r="Q466" t="e">
            <v>#REF!</v>
          </cell>
        </row>
        <row r="467">
          <cell r="B467" t="str">
            <v>FOREIGN CURRENCY FIXED DEPOSITS</v>
          </cell>
          <cell r="E467">
            <v>0</v>
          </cell>
          <cell r="G467">
            <v>0</v>
          </cell>
          <cell r="H467">
            <v>68045916.120000005</v>
          </cell>
          <cell r="I467">
            <v>945157774.90680015</v>
          </cell>
          <cell r="Q467" t="e">
            <v>#REF!</v>
          </cell>
        </row>
        <row r="468">
          <cell r="B468" t="str">
            <v>F.CURRENCY SHORT TERM DEP.</v>
          </cell>
          <cell r="E468">
            <v>0</v>
          </cell>
          <cell r="G468">
            <v>0</v>
          </cell>
          <cell r="H468">
            <v>64697.73</v>
          </cell>
          <cell r="I468">
            <v>898651.46970000013</v>
          </cell>
          <cell r="P468" t="str">
            <v>PAD (OVERDUE IFDBC)</v>
          </cell>
          <cell r="Q468" t="e">
            <v>#REF!</v>
          </cell>
        </row>
        <row r="469">
          <cell r="E469">
            <v>0</v>
          </cell>
          <cell r="G469">
            <v>0</v>
          </cell>
          <cell r="I469">
            <v>0</v>
          </cell>
          <cell r="P469" t="str">
            <v>INLAND BILLS PURCHASED</v>
          </cell>
          <cell r="Q469" t="e">
            <v>#REF!</v>
          </cell>
        </row>
        <row r="470">
          <cell r="B470" t="str">
            <v>PAY ORDERS ISSUED</v>
          </cell>
          <cell r="E470">
            <v>0</v>
          </cell>
          <cell r="G470">
            <v>0</v>
          </cell>
          <cell r="H470">
            <v>218779</v>
          </cell>
          <cell r="I470">
            <v>3038840.31</v>
          </cell>
          <cell r="P470" t="str">
            <v>PAYMENT AGST. DOCUMENTS</v>
          </cell>
          <cell r="Q470" t="e">
            <v>#REF!</v>
          </cell>
        </row>
        <row r="471">
          <cell r="B471" t="str">
            <v>PAY SLIPS ISSUED</v>
          </cell>
          <cell r="E471">
            <v>0</v>
          </cell>
          <cell r="G471">
            <v>0</v>
          </cell>
          <cell r="I471">
            <v>0</v>
          </cell>
          <cell r="P471" t="str">
            <v>FOREIGN BILLS PUR/DISCOUNTED</v>
          </cell>
          <cell r="Q471" t="e">
            <v>#REF!</v>
          </cell>
        </row>
        <row r="472">
          <cell r="B472" t="str">
            <v>DEMAND DRAFTS PAYABLE</v>
          </cell>
          <cell r="E472">
            <v>0</v>
          </cell>
          <cell r="G472">
            <v>0</v>
          </cell>
          <cell r="I472">
            <v>0</v>
          </cell>
          <cell r="P472" t="str">
            <v>LOCAL BILLS DISCOUNTED</v>
          </cell>
          <cell r="Q472" t="e">
            <v>#REF!</v>
          </cell>
        </row>
        <row r="473">
          <cell r="B473" t="str">
            <v>TELEGRAPHIC TRANSFERS</v>
          </cell>
          <cell r="E473">
            <v>0</v>
          </cell>
          <cell r="G473">
            <v>0</v>
          </cell>
          <cell r="H473">
            <v>14975</v>
          </cell>
          <cell r="I473">
            <v>208002.75</v>
          </cell>
          <cell r="Q473" t="e">
            <v>#REF!</v>
          </cell>
        </row>
        <row r="474">
          <cell r="B474" t="str">
            <v>MAIL TRANSFER</v>
          </cell>
          <cell r="E474">
            <v>0</v>
          </cell>
          <cell r="G474">
            <v>0</v>
          </cell>
          <cell r="I474">
            <v>0</v>
          </cell>
          <cell r="P474" t="str">
            <v>OTHER ASSETS</v>
          </cell>
          <cell r="Q474" t="e">
            <v>#REF!</v>
          </cell>
        </row>
        <row r="475">
          <cell r="B475" t="str">
            <v>FOREIGN MAIL TRANSFERS</v>
          </cell>
          <cell r="E475">
            <v>0</v>
          </cell>
          <cell r="G475">
            <v>0</v>
          </cell>
          <cell r="I475">
            <v>0</v>
          </cell>
          <cell r="P475" t="str">
            <v>------------</v>
          </cell>
          <cell r="Q475" t="e">
            <v>#REF!</v>
          </cell>
        </row>
        <row r="476">
          <cell r="B476" t="str">
            <v>B/P - HEAD OFFICE</v>
          </cell>
          <cell r="E476">
            <v>0</v>
          </cell>
          <cell r="G476">
            <v>0</v>
          </cell>
          <cell r="I476">
            <v>0</v>
          </cell>
          <cell r="P476" t="str">
            <v>IMMOVABLE PROPERTY</v>
          </cell>
          <cell r="Q476" t="e">
            <v>#REF!</v>
          </cell>
        </row>
        <row r="477">
          <cell r="B477" t="str">
            <v>ADJUSTING ACCOUNT CREDIT</v>
          </cell>
          <cell r="D477">
            <v>106271.18</v>
          </cell>
          <cell r="E477">
            <v>5370945.4371999996</v>
          </cell>
          <cell r="F477">
            <v>316344</v>
          </cell>
          <cell r="G477">
            <v>15988025.76</v>
          </cell>
          <cell r="H477">
            <v>2015950</v>
          </cell>
          <cell r="I477">
            <v>28001545.5</v>
          </cell>
          <cell r="P477" t="str">
            <v>FURNITURE &amp; FIXTURE</v>
          </cell>
          <cell r="Q477" t="e">
            <v>#REF!</v>
          </cell>
        </row>
        <row r="478">
          <cell r="E478">
            <v>0</v>
          </cell>
          <cell r="G478">
            <v>0</v>
          </cell>
          <cell r="I478">
            <v>0</v>
          </cell>
          <cell r="P478" t="str">
            <v>STOCK OF STATIONERY</v>
          </cell>
          <cell r="Q478" t="e">
            <v>#REF!</v>
          </cell>
        </row>
        <row r="479">
          <cell r="B479" t="str">
            <v>BORROWINGS FROM BANKS</v>
          </cell>
          <cell r="D479">
            <v>14800000</v>
          </cell>
          <cell r="E479">
            <v>747992000</v>
          </cell>
          <cell r="G479">
            <v>0</v>
          </cell>
          <cell r="I479">
            <v>0</v>
          </cell>
          <cell r="P479" t="str">
            <v>STAMPS ON HAND</v>
          </cell>
          <cell r="Q479" t="e">
            <v>#REF!</v>
          </cell>
        </row>
        <row r="480">
          <cell r="B480" t="str">
            <v>BORROWINGS FROM BRANCHES</v>
          </cell>
          <cell r="D480">
            <v>1350000</v>
          </cell>
          <cell r="E480">
            <v>68229000</v>
          </cell>
          <cell r="G480">
            <v>0</v>
          </cell>
          <cell r="I480">
            <v>0</v>
          </cell>
          <cell r="P480" t="str">
            <v>ADVANCE DEPOSITS</v>
          </cell>
          <cell r="Q480" t="e">
            <v>#REF!</v>
          </cell>
        </row>
        <row r="481">
          <cell r="E481">
            <v>0</v>
          </cell>
          <cell r="G481">
            <v>0</v>
          </cell>
          <cell r="I481">
            <v>0</v>
          </cell>
          <cell r="P481" t="str">
            <v>LEASE HOLD IMPROVEMENT</v>
          </cell>
          <cell r="Q481" t="e">
            <v>#REF!</v>
          </cell>
        </row>
        <row r="482">
          <cell r="B482" t="str">
            <v>OTHER LIABILITIES</v>
          </cell>
          <cell r="E482">
            <v>0</v>
          </cell>
          <cell r="G482">
            <v>0</v>
          </cell>
          <cell r="I482">
            <v>0</v>
          </cell>
          <cell r="Q482" t="e">
            <v>#REF!</v>
          </cell>
        </row>
        <row r="483">
          <cell r="B483" t="str">
            <v>-----------------</v>
          </cell>
          <cell r="E483">
            <v>0</v>
          </cell>
          <cell r="G483">
            <v>0</v>
          </cell>
          <cell r="I483">
            <v>0</v>
          </cell>
          <cell r="Q483" t="e">
            <v>#REF!</v>
          </cell>
        </row>
        <row r="484">
          <cell r="B484" t="str">
            <v>INTEREST ON CLASSIFIED ADVANCES</v>
          </cell>
          <cell r="D484">
            <v>527659.87</v>
          </cell>
          <cell r="E484">
            <v>26667929.829799999</v>
          </cell>
          <cell r="F484">
            <v>13079232.449999999</v>
          </cell>
          <cell r="G484">
            <v>661024408.023</v>
          </cell>
          <cell r="H484">
            <v>10026787.970000001</v>
          </cell>
          <cell r="I484">
            <v>139272084.90330002</v>
          </cell>
          <cell r="P484" t="str">
            <v>SUSPENSE ACCOUNT</v>
          </cell>
          <cell r="Q484" t="e">
            <v>#REF!</v>
          </cell>
        </row>
        <row r="485">
          <cell r="B485" t="str">
            <v>PROVISION FOR TAX</v>
          </cell>
          <cell r="E485">
            <v>0</v>
          </cell>
          <cell r="G485">
            <v>0</v>
          </cell>
          <cell r="I485">
            <v>0</v>
          </cell>
          <cell r="P485" t="str">
            <v>----------------</v>
          </cell>
          <cell r="Q485" t="e">
            <v>#REF!</v>
          </cell>
        </row>
        <row r="486">
          <cell r="B486" t="str">
            <v>ACCMULATED DEPRECIATION ON F/F</v>
          </cell>
          <cell r="E486">
            <v>0</v>
          </cell>
          <cell r="G486">
            <v>0</v>
          </cell>
          <cell r="I486">
            <v>0</v>
          </cell>
          <cell r="P486" t="str">
            <v>SUNDRY DEBTORS</v>
          </cell>
          <cell r="Q486" t="e">
            <v>#REF!</v>
          </cell>
        </row>
        <row r="487">
          <cell r="B487" t="str">
            <v>OTHERS</v>
          </cell>
          <cell r="E487">
            <v>0</v>
          </cell>
          <cell r="G487">
            <v>0</v>
          </cell>
          <cell r="H487">
            <v>967000</v>
          </cell>
          <cell r="I487">
            <v>13431630</v>
          </cell>
          <cell r="P487" t="str">
            <v>D.D.PAID WITHOUT ADVICE</v>
          </cell>
          <cell r="Q487" t="e">
            <v>#REF!</v>
          </cell>
        </row>
        <row r="488">
          <cell r="B488" t="str">
            <v>CONTRA CASH ATM</v>
          </cell>
          <cell r="E488">
            <v>0</v>
          </cell>
          <cell r="G488">
            <v>0</v>
          </cell>
          <cell r="I488">
            <v>0</v>
          </cell>
          <cell r="P488" t="str">
            <v>D.DS. CANCELLED</v>
          </cell>
          <cell r="Q488" t="e">
            <v>#REF!</v>
          </cell>
        </row>
        <row r="489">
          <cell r="B489" t="str">
            <v>PROV.FOR DIMUNATION VAL.</v>
          </cell>
          <cell r="E489">
            <v>0</v>
          </cell>
          <cell r="F489">
            <v>206880</v>
          </cell>
          <cell r="G489">
            <v>10455715.199999999</v>
          </cell>
          <cell r="I489">
            <v>0</v>
          </cell>
          <cell r="P489" t="str">
            <v>ADVANCE AGST. T.A.BILLS/SALARY</v>
          </cell>
          <cell r="Q489" t="e">
            <v>#REF!</v>
          </cell>
        </row>
        <row r="490">
          <cell r="P490" t="str">
            <v>CLEARING/T.D.ADJUSTMENTS</v>
          </cell>
          <cell r="Q490" t="e">
            <v>#REF!</v>
          </cell>
        </row>
        <row r="491">
          <cell r="B491" t="str">
            <v>BALANCE OF LOCAL/OTHER BANKS</v>
          </cell>
          <cell r="E491">
            <v>0</v>
          </cell>
          <cell r="G491">
            <v>0</v>
          </cell>
          <cell r="I491">
            <v>0</v>
          </cell>
          <cell r="P491" t="str">
            <v>ADVANCE RENT PAID</v>
          </cell>
          <cell r="Q491" t="e">
            <v>#REF!</v>
          </cell>
        </row>
        <row r="492">
          <cell r="B492" t="str">
            <v>BALANCE OF FOREIGN BANKS</v>
          </cell>
          <cell r="E492">
            <v>0</v>
          </cell>
          <cell r="G492">
            <v>0</v>
          </cell>
          <cell r="I492">
            <v>0</v>
          </cell>
        </row>
        <row r="493">
          <cell r="E493">
            <v>0</v>
          </cell>
          <cell r="G493">
            <v>0</v>
          </cell>
          <cell r="I493">
            <v>0</v>
          </cell>
          <cell r="P493" t="str">
            <v>POSTAGE/TELEPHONE/PETTY CASH</v>
          </cell>
          <cell r="Q493" t="e">
            <v>#REF!</v>
          </cell>
        </row>
        <row r="494">
          <cell r="B494" t="str">
            <v>BALANCE OF LOCAL UBL BRS.</v>
          </cell>
          <cell r="E494">
            <v>0</v>
          </cell>
          <cell r="G494">
            <v>0</v>
          </cell>
          <cell r="I494">
            <v>0</v>
          </cell>
          <cell r="P494" t="str">
            <v>LEGAL EXPENSES</v>
          </cell>
          <cell r="Q494" t="e">
            <v>#REF!</v>
          </cell>
        </row>
        <row r="495">
          <cell r="B495" t="str">
            <v>BALANCE OF FOREIGN UBL BRS.</v>
          </cell>
          <cell r="E495">
            <v>0</v>
          </cell>
          <cell r="G495">
            <v>0</v>
          </cell>
          <cell r="I495">
            <v>0</v>
          </cell>
          <cell r="P495" t="str">
            <v>OTHERS</v>
          </cell>
          <cell r="Q495" t="e">
            <v>#REF!</v>
          </cell>
        </row>
        <row r="496">
          <cell r="E496">
            <v>0</v>
          </cell>
          <cell r="G496">
            <v>0</v>
          </cell>
          <cell r="I496">
            <v>0</v>
          </cell>
          <cell r="P496" t="e">
            <v>#REF!</v>
          </cell>
          <cell r="Q496" t="e">
            <v>#REF!</v>
          </cell>
        </row>
        <row r="497">
          <cell r="B497" t="str">
            <v xml:space="preserve">C O N T R A </v>
          </cell>
          <cell r="E497">
            <v>0</v>
          </cell>
          <cell r="G497">
            <v>0</v>
          </cell>
          <cell r="I497">
            <v>0</v>
          </cell>
          <cell r="Q497" t="e">
            <v>#REF!</v>
          </cell>
        </row>
        <row r="498">
          <cell r="B498" t="str">
            <v>-----------</v>
          </cell>
          <cell r="E498">
            <v>0</v>
          </cell>
          <cell r="G498">
            <v>0</v>
          </cell>
          <cell r="I498">
            <v>0</v>
          </cell>
          <cell r="Q498" t="e">
            <v>#REF!</v>
          </cell>
        </row>
        <row r="499">
          <cell r="B499" t="str">
            <v>BILLS FOR COLLECTION</v>
          </cell>
          <cell r="E499">
            <v>0</v>
          </cell>
          <cell r="G499">
            <v>0</v>
          </cell>
          <cell r="I499">
            <v>0</v>
          </cell>
          <cell r="P499" t="str">
            <v xml:space="preserve">C O N T R A </v>
          </cell>
          <cell r="Q499" t="e">
            <v>#REF!</v>
          </cell>
        </row>
        <row r="500">
          <cell r="B500" t="str">
            <v>FOREIGN BILLS FOR COLLECTION</v>
          </cell>
          <cell r="D500">
            <v>18620913</v>
          </cell>
          <cell r="E500">
            <v>941100943.01999998</v>
          </cell>
          <cell r="F500">
            <v>764286</v>
          </cell>
          <cell r="G500">
            <v>38627014.439999998</v>
          </cell>
          <cell r="H500">
            <v>9687850</v>
          </cell>
          <cell r="I500">
            <v>134564236.5</v>
          </cell>
          <cell r="P500" t="str">
            <v>-----------</v>
          </cell>
          <cell r="Q500" t="e">
            <v>#REF!</v>
          </cell>
        </row>
        <row r="501">
          <cell r="B501" t="str">
            <v>BANKER'S LIABILITY L.G.</v>
          </cell>
          <cell r="E501">
            <v>0</v>
          </cell>
          <cell r="F501">
            <v>10062</v>
          </cell>
          <cell r="G501">
            <v>508533.48</v>
          </cell>
          <cell r="H501">
            <v>17466800</v>
          </cell>
          <cell r="I501">
            <v>242613852</v>
          </cell>
          <cell r="P501" t="str">
            <v>BILLS LODGED</v>
          </cell>
          <cell r="Q501" t="e">
            <v>#REF!</v>
          </cell>
        </row>
        <row r="502">
          <cell r="B502" t="str">
            <v>BANKER'S LIABILITY L.C.</v>
          </cell>
          <cell r="D502">
            <v>658954</v>
          </cell>
          <cell r="E502">
            <v>33303535.16</v>
          </cell>
          <cell r="F502">
            <v>144537</v>
          </cell>
          <cell r="G502">
            <v>7304899.9799999995</v>
          </cell>
          <cell r="H502">
            <v>15131600</v>
          </cell>
          <cell r="I502">
            <v>210177924</v>
          </cell>
          <cell r="P502" t="str">
            <v>FOREIGN BILLS LODGED</v>
          </cell>
          <cell r="Q502" t="e">
            <v>#REF!</v>
          </cell>
        </row>
        <row r="503">
          <cell r="B503" t="str">
            <v>BANKER'S LIABILITY L.C.(GOVT.)</v>
          </cell>
          <cell r="E503">
            <v>0</v>
          </cell>
          <cell r="G503">
            <v>0</v>
          </cell>
          <cell r="I503">
            <v>0</v>
          </cell>
          <cell r="P503" t="str">
            <v>CURTOMER'S LIABILITY L.G.</v>
          </cell>
          <cell r="Q503" t="e">
            <v>#REF!</v>
          </cell>
        </row>
        <row r="504">
          <cell r="B504" t="str">
            <v>BANKER'S LIABILITY S.G.</v>
          </cell>
          <cell r="D504">
            <v>19672</v>
          </cell>
          <cell r="E504">
            <v>994222.88</v>
          </cell>
          <cell r="G504">
            <v>0</v>
          </cell>
          <cell r="H504">
            <v>298500</v>
          </cell>
          <cell r="I504">
            <v>4146165</v>
          </cell>
          <cell r="P504" t="str">
            <v>CUSTOMER'S LIABILITY L.C.</v>
          </cell>
          <cell r="Q504" t="e">
            <v>#REF!</v>
          </cell>
        </row>
        <row r="505">
          <cell r="E505">
            <v>0</v>
          </cell>
          <cell r="G505">
            <v>0</v>
          </cell>
          <cell r="I505">
            <v>0</v>
          </cell>
          <cell r="P505" t="str">
            <v>CUSTOMER'S LIABILITY L.C.(GOVT)</v>
          </cell>
          <cell r="Q505" t="e">
            <v>#REF!</v>
          </cell>
        </row>
        <row r="506">
          <cell r="B506" t="str">
            <v>MAIN OFFICE ACCOUNT</v>
          </cell>
          <cell r="E506">
            <v>0</v>
          </cell>
          <cell r="G506">
            <v>0</v>
          </cell>
          <cell r="I506">
            <v>0</v>
          </cell>
          <cell r="P506" t="str">
            <v>CUSTOMER'S LIABILITY S.G.</v>
          </cell>
          <cell r="Q506" t="e">
            <v>#REF!</v>
          </cell>
        </row>
        <row r="507">
          <cell r="E507">
            <v>0</v>
          </cell>
          <cell r="G507">
            <v>0</v>
          </cell>
          <cell r="I507">
            <v>0</v>
          </cell>
          <cell r="Q507" t="e">
            <v>#REF!</v>
          </cell>
        </row>
        <row r="508">
          <cell r="B508" t="str">
            <v>INCOME ACCOUNT</v>
          </cell>
          <cell r="D508">
            <v>3386436.03</v>
          </cell>
          <cell r="E508">
            <v>171150476.95619997</v>
          </cell>
          <cell r="F508">
            <v>8082215.7599999998</v>
          </cell>
          <cell r="G508">
            <v>408475184.5104</v>
          </cell>
          <cell r="H508">
            <v>19820650.32</v>
          </cell>
          <cell r="I508">
            <v>275308832.94480002</v>
          </cell>
          <cell r="P508" t="str">
            <v>MAIN OFFICE ACCOUNT</v>
          </cell>
          <cell r="Q508" t="e">
            <v>#REF!</v>
          </cell>
        </row>
        <row r="509">
          <cell r="B509" t="str">
            <v>EXPENDITURE A/C. (CREDIT)</v>
          </cell>
          <cell r="E509">
            <v>0</v>
          </cell>
          <cell r="G509">
            <v>0</v>
          </cell>
          <cell r="I509">
            <v>0</v>
          </cell>
          <cell r="Q509" t="e">
            <v>#REF!</v>
          </cell>
        </row>
        <row r="510">
          <cell r="I510">
            <v>0</v>
          </cell>
          <cell r="P510" t="str">
            <v>EXPENDITURE ACCOUNT</v>
          </cell>
          <cell r="Q510" t="e">
            <v>#REF!</v>
          </cell>
        </row>
        <row r="511">
          <cell r="B511" t="str">
            <v>-</v>
          </cell>
          <cell r="D511" t="str">
            <v>-</v>
          </cell>
          <cell r="E511" t="str">
            <v>-</v>
          </cell>
          <cell r="F511" t="str">
            <v>-</v>
          </cell>
          <cell r="G511" t="str">
            <v>-</v>
          </cell>
          <cell r="H511" t="str">
            <v>-</v>
          </cell>
          <cell r="I511" t="str">
            <v>-</v>
          </cell>
          <cell r="P511" t="str">
            <v>INCOME ACCOUNT (DEBIT)</v>
          </cell>
          <cell r="Q511" t="e">
            <v>#REF!</v>
          </cell>
        </row>
        <row r="512">
          <cell r="B512" t="str">
            <v>TOTAL LIABILITIES</v>
          </cell>
          <cell r="D512">
            <v>67205281.719999999</v>
          </cell>
          <cell r="E512">
            <v>3396554938.1287999</v>
          </cell>
          <cell r="F512">
            <v>159386762.22999996</v>
          </cell>
          <cell r="G512">
            <v>8055406963.1041985</v>
          </cell>
          <cell r="H512">
            <v>323034178.5</v>
          </cell>
          <cell r="I512">
            <v>4486944739.3650007</v>
          </cell>
        </row>
        <row r="513">
          <cell r="B513" t="str">
            <v>-</v>
          </cell>
          <cell r="D513" t="str">
            <v>-</v>
          </cell>
          <cell r="E513" t="str">
            <v>-</v>
          </cell>
          <cell r="F513" t="str">
            <v>-</v>
          </cell>
          <cell r="G513" t="str">
            <v>-</v>
          </cell>
          <cell r="H513" t="str">
            <v>-</v>
          </cell>
          <cell r="I513" t="str">
            <v>-</v>
          </cell>
          <cell r="P513" t="str">
            <v>-</v>
          </cell>
          <cell r="Q513" t="str">
            <v>-</v>
          </cell>
        </row>
        <row r="514">
          <cell r="B514" t="str">
            <v>LIABILITIES</v>
          </cell>
          <cell r="D514">
            <v>67205281.719999999</v>
          </cell>
          <cell r="E514">
            <v>3396554938.1287999</v>
          </cell>
          <cell r="F514">
            <v>159386762.22999999</v>
          </cell>
          <cell r="G514">
            <v>8055406963.1041994</v>
          </cell>
          <cell r="H514">
            <v>323034178.5</v>
          </cell>
          <cell r="I514">
            <v>4486944739.3649998</v>
          </cell>
          <cell r="P514" t="str">
            <v>TOTAL ASSETS</v>
          </cell>
          <cell r="Q514" t="e">
            <v>#REF!</v>
          </cell>
        </row>
        <row r="515">
          <cell r="B515" t="str">
            <v>-</v>
          </cell>
          <cell r="D515" t="str">
            <v>-</v>
          </cell>
          <cell r="E515" t="str">
            <v>-</v>
          </cell>
          <cell r="F515" t="str">
            <v>-</v>
          </cell>
          <cell r="G515" t="str">
            <v>-</v>
          </cell>
          <cell r="H515" t="str">
            <v>-</v>
          </cell>
          <cell r="I515" t="str">
            <v>-</v>
          </cell>
          <cell r="P515" t="str">
            <v>-</v>
          </cell>
          <cell r="Q515" t="str">
            <v>-</v>
          </cell>
        </row>
        <row r="516">
          <cell r="B516" t="str">
            <v>DIFFERENCE</v>
          </cell>
          <cell r="D516">
            <v>0</v>
          </cell>
          <cell r="E516">
            <v>0</v>
          </cell>
          <cell r="F516">
            <v>0</v>
          </cell>
          <cell r="G516">
            <v>0</v>
          </cell>
          <cell r="H516">
            <v>0</v>
          </cell>
          <cell r="I516">
            <v>0</v>
          </cell>
          <cell r="P516" t="str">
            <v>ASSETS</v>
          </cell>
          <cell r="Q516" t="e">
            <v>#REF!</v>
          </cell>
        </row>
        <row r="517">
          <cell r="B517" t="str">
            <v>-</v>
          </cell>
          <cell r="D517" t="str">
            <v>-</v>
          </cell>
          <cell r="E517" t="str">
            <v>-</v>
          </cell>
          <cell r="F517" t="str">
            <v>-</v>
          </cell>
          <cell r="G517" t="str">
            <v>-</v>
          </cell>
          <cell r="H517" t="str">
            <v>-</v>
          </cell>
          <cell r="I517" t="str">
            <v>-</v>
          </cell>
          <cell r="P517" t="str">
            <v>-</v>
          </cell>
          <cell r="Q517" t="str">
            <v>-</v>
          </cell>
        </row>
        <row r="518">
          <cell r="B518" t="str">
            <v>DEPOSITS</v>
          </cell>
          <cell r="D518">
            <v>21639791.579999998</v>
          </cell>
          <cell r="E518">
            <v>1093675066.4531999</v>
          </cell>
          <cell r="F518">
            <v>130147261.02</v>
          </cell>
          <cell r="G518">
            <v>6577642571.9507999</v>
          </cell>
          <cell r="H518">
            <v>208199493.94999999</v>
          </cell>
          <cell r="I518">
            <v>2891890970.9654999</v>
          </cell>
          <cell r="P518" t="str">
            <v>DIFFERENCE</v>
          </cell>
          <cell r="Q518" t="e">
            <v>#REF!</v>
          </cell>
        </row>
        <row r="519">
          <cell r="B519" t="str">
            <v>-</v>
          </cell>
          <cell r="D519" t="str">
            <v>-</v>
          </cell>
          <cell r="E519" t="str">
            <v>-</v>
          </cell>
          <cell r="F519" t="str">
            <v>-</v>
          </cell>
          <cell r="G519" t="str">
            <v>-</v>
          </cell>
          <cell r="H519" t="str">
            <v>-</v>
          </cell>
          <cell r="I519" t="str">
            <v>-</v>
          </cell>
          <cell r="P519" t="str">
            <v>-</v>
          </cell>
          <cell r="Q519" t="str">
            <v>-</v>
          </cell>
        </row>
        <row r="520">
          <cell r="B520" t="str">
            <v>INTER BRANCH DEPOSITS</v>
          </cell>
          <cell r="D520">
            <v>15293531.859999999</v>
          </cell>
          <cell r="E520">
            <v>772935100.20439994</v>
          </cell>
          <cell r="F520">
            <v>100996885.8</v>
          </cell>
          <cell r="G520">
            <v>5104382608.3319998</v>
          </cell>
          <cell r="H520">
            <v>490529.38</v>
          </cell>
          <cell r="I520">
            <v>6813453.0882000001</v>
          </cell>
          <cell r="P520" t="str">
            <v>ADVANCES</v>
          </cell>
          <cell r="Q520" t="e">
            <v>#REF!</v>
          </cell>
        </row>
        <row r="521">
          <cell r="B521" t="str">
            <v>NET DEPOSITS</v>
          </cell>
          <cell r="D521">
            <v>6346259.7199999988</v>
          </cell>
          <cell r="E521">
            <v>320739966.24879992</v>
          </cell>
          <cell r="F521">
            <v>29150375.219999999</v>
          </cell>
          <cell r="G521">
            <v>1473259963.6188002</v>
          </cell>
          <cell r="H521">
            <v>207708964.56999999</v>
          </cell>
          <cell r="I521">
            <v>2885077517.8772998</v>
          </cell>
          <cell r="P521" t="str">
            <v>-</v>
          </cell>
          <cell r="Q521" t="str">
            <v>-</v>
          </cell>
        </row>
        <row r="522">
          <cell r="A522" t="str">
            <v>|::</v>
          </cell>
          <cell r="P522" t="str">
            <v>INTER BRANCH ADVANCES</v>
          </cell>
          <cell r="Q522" t="e">
            <v>#REF!</v>
          </cell>
        </row>
        <row r="523">
          <cell r="P523" t="str">
            <v>NET ADVANCES</v>
          </cell>
          <cell r="Q523" t="e">
            <v>#REF!</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Sheet4"/>
      <sheetName val="PKRV "/>
      <sheetName val="A"/>
      <sheetName val="Notes1-5"/>
      <sheetName val="PKRV_"/>
      <sheetName val="Brokers"/>
      <sheetName val="OS_Purchase"/>
      <sheetName val="Purchase"/>
      <sheetName val="Sale"/>
      <sheetName val="Symbols"/>
      <sheetName val="DATABASE"/>
      <sheetName val="grupa_8"/>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rporate-Funded"/>
      <sheetName val="Corporate-Non Funded"/>
      <sheetName val="Commercial-Funded"/>
      <sheetName val="Commercial-Non Funded"/>
      <sheetName val="FI-Funded"/>
      <sheetName val="FI-Non Funded"/>
      <sheetName val="IBG-Funded"/>
      <sheetName val="IBG-Non Funded"/>
      <sheetName val="Retail"/>
      <sheetName val="Investments"/>
      <sheetName val="Cash Balances &amp; Placements"/>
      <sheetName val="Lookups"/>
      <sheetName val="T-BILL"/>
      <sheetName val="BS-OVS"/>
      <sheetName val="FX"/>
      <sheetName val="Sheet1"/>
      <sheetName val="Sheet4"/>
      <sheetName val="BSDOMOVS"/>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S carrying value "/>
      <sheetName val="cdc report"/>
      <sheetName val="summary of movment"/>
      <sheetName val="toc"/>
      <sheetName val="TOD sales AFS"/>
      <sheetName val="TOD sales "/>
      <sheetName val="TOD Purchases "/>
      <sheetName val="Dividend Income "/>
      <sheetName val="UR Gain loss HFT - AHA"/>
      <sheetName val="div unlisted - AHA"/>
      <sheetName val="Client trading report"/>
      <sheetName val="div listed final R"/>
      <sheetName val="AFS carrying value"/>
      <sheetName val="Div Incom"/>
      <sheetName val="pledged shares"/>
      <sheetName val="investment related exp"/>
    </sheetNames>
    <sheetDataSet>
      <sheetData sheetId="0"/>
      <sheetData sheetId="1"/>
      <sheetData sheetId="2"/>
      <sheetData sheetId="3"/>
      <sheetData sheetId="4"/>
      <sheetData sheetId="5"/>
      <sheetData sheetId="6"/>
      <sheetData sheetId="7">
        <row r="16">
          <cell r="I16">
            <v>8133257.9999999991</v>
          </cell>
        </row>
        <row r="18">
          <cell r="I18">
            <v>87107780</v>
          </cell>
        </row>
        <row r="19">
          <cell r="I19">
            <v>86507780</v>
          </cell>
        </row>
        <row r="20">
          <cell r="I20">
            <v>108134725</v>
          </cell>
        </row>
        <row r="22">
          <cell r="G22">
            <v>9</v>
          </cell>
          <cell r="I22">
            <v>2721030</v>
          </cell>
        </row>
        <row r="24">
          <cell r="I24">
            <v>9475000</v>
          </cell>
        </row>
        <row r="26">
          <cell r="I26">
            <v>606168.5</v>
          </cell>
        </row>
        <row r="28">
          <cell r="I28">
            <v>2088930</v>
          </cell>
        </row>
        <row r="29">
          <cell r="I29">
            <v>15000</v>
          </cell>
        </row>
        <row r="32">
          <cell r="I32">
            <v>374706</v>
          </cell>
        </row>
        <row r="34">
          <cell r="I34">
            <v>61775545</v>
          </cell>
        </row>
        <row r="38">
          <cell r="G38">
            <v>0.1</v>
          </cell>
          <cell r="I38">
            <v>50000</v>
          </cell>
        </row>
        <row r="41">
          <cell r="I41">
            <v>38000</v>
          </cell>
        </row>
        <row r="42">
          <cell r="G42">
            <v>0.1</v>
          </cell>
          <cell r="I42">
            <v>45000</v>
          </cell>
        </row>
        <row r="45">
          <cell r="I45">
            <v>20000</v>
          </cell>
        </row>
        <row r="46">
          <cell r="I46">
            <v>20000</v>
          </cell>
        </row>
        <row r="48">
          <cell r="I48">
            <v>573264</v>
          </cell>
        </row>
        <row r="49">
          <cell r="G49">
            <v>0.2</v>
          </cell>
          <cell r="I49">
            <v>955440</v>
          </cell>
        </row>
      </sheetData>
      <sheetData sheetId="8"/>
      <sheetData sheetId="9"/>
      <sheetData sheetId="10"/>
      <sheetData sheetId="11"/>
      <sheetData sheetId="12"/>
      <sheetData sheetId="13"/>
      <sheetData sheetId="14"/>
      <sheetData sheetId="1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S carrying value "/>
      <sheetName val="cdc report"/>
      <sheetName val="summary of movment"/>
      <sheetName val="toc"/>
      <sheetName val="TOD sales AFS"/>
      <sheetName val="TOD sales "/>
      <sheetName val="TOD Purchases "/>
      <sheetName val="Dividend Income "/>
      <sheetName val="UR Gain loss HFT - AHA"/>
      <sheetName val="div unlisted - AHA"/>
      <sheetName val="Client trading report"/>
      <sheetName val="div listed final R"/>
      <sheetName val="AFS carrying value"/>
      <sheetName val="Div Incom"/>
      <sheetName val="pledged shares"/>
      <sheetName val="investment related exp"/>
    </sheetNames>
    <sheetDataSet>
      <sheetData sheetId="0">
        <row r="20">
          <cell r="D20">
            <v>2171</v>
          </cell>
          <cell r="E20">
            <v>5319527.82</v>
          </cell>
          <cell r="G20">
            <v>30000</v>
          </cell>
          <cell r="H20">
            <v>43765843.984737776</v>
          </cell>
        </row>
        <row r="22">
          <cell r="F22">
            <v>4897854</v>
          </cell>
        </row>
        <row r="24">
          <cell r="D24">
            <v>137846</v>
          </cell>
          <cell r="E24">
            <v>15695316.779999999</v>
          </cell>
        </row>
        <row r="30">
          <cell r="I30">
            <v>12447535</v>
          </cell>
          <cell r="J30">
            <v>7131255379.4366169</v>
          </cell>
        </row>
        <row r="33">
          <cell r="J33">
            <v>-441465358.59740996</v>
          </cell>
        </row>
        <row r="35">
          <cell r="J35">
            <v>6689790020.8392067</v>
          </cell>
        </row>
        <row r="44">
          <cell r="I44">
            <v>12433934</v>
          </cell>
          <cell r="J44">
            <v>100235807</v>
          </cell>
        </row>
      </sheetData>
      <sheetData sheetId="1"/>
      <sheetData sheetId="2"/>
      <sheetData sheetId="3"/>
      <sheetData sheetId="4"/>
      <sheetData sheetId="5">
        <row r="56">
          <cell r="C56">
            <v>49342617</v>
          </cell>
        </row>
        <row r="59">
          <cell r="C59">
            <v>43765843.984737776</v>
          </cell>
        </row>
      </sheetData>
      <sheetData sheetId="6"/>
      <sheetData sheetId="7">
        <row r="16">
          <cell r="C16">
            <v>40221</v>
          </cell>
          <cell r="D16">
            <v>1161894</v>
          </cell>
          <cell r="E16">
            <v>0.7</v>
          </cell>
          <cell r="F16">
            <v>40280</v>
          </cell>
          <cell r="I16">
            <v>8133257.9999999991</v>
          </cell>
        </row>
        <row r="18">
          <cell r="C18">
            <v>40218</v>
          </cell>
          <cell r="D18">
            <v>4355389</v>
          </cell>
          <cell r="E18">
            <v>2</v>
          </cell>
          <cell r="F18">
            <v>40289</v>
          </cell>
          <cell r="I18">
            <v>87107780</v>
          </cell>
        </row>
        <row r="19">
          <cell r="C19">
            <v>40407</v>
          </cell>
          <cell r="D19">
            <v>4325389</v>
          </cell>
          <cell r="E19">
            <v>2</v>
          </cell>
          <cell r="F19">
            <v>40451</v>
          </cell>
          <cell r="I19">
            <v>86507780</v>
          </cell>
        </row>
        <row r="20">
          <cell r="C20">
            <v>40473</v>
          </cell>
          <cell r="D20">
            <v>4325389</v>
          </cell>
          <cell r="E20">
            <v>2.5</v>
          </cell>
          <cell r="F20">
            <v>40512</v>
          </cell>
          <cell r="I20">
            <v>108134725</v>
          </cell>
        </row>
        <row r="22">
          <cell r="C22">
            <v>40212</v>
          </cell>
          <cell r="D22">
            <v>544206</v>
          </cell>
          <cell r="E22">
            <v>0.5</v>
          </cell>
          <cell r="F22">
            <v>40277</v>
          </cell>
          <cell r="G22">
            <v>9</v>
          </cell>
          <cell r="H22">
            <v>4897854</v>
          </cell>
          <cell r="I22">
            <v>2721030</v>
          </cell>
        </row>
        <row r="24">
          <cell r="C24">
            <v>40220</v>
          </cell>
          <cell r="D24">
            <v>947500</v>
          </cell>
          <cell r="E24">
            <v>1</v>
          </cell>
          <cell r="F24">
            <v>40280</v>
          </cell>
          <cell r="I24">
            <v>9475000</v>
          </cell>
        </row>
        <row r="26">
          <cell r="C26">
            <v>40445</v>
          </cell>
          <cell r="D26">
            <v>173191</v>
          </cell>
          <cell r="E26">
            <v>0.35</v>
          </cell>
          <cell r="F26">
            <v>40494</v>
          </cell>
          <cell r="I26">
            <v>606168.5</v>
          </cell>
        </row>
        <row r="28">
          <cell r="C28">
            <v>40298</v>
          </cell>
          <cell r="D28">
            <v>69631</v>
          </cell>
          <cell r="E28">
            <v>3</v>
          </cell>
          <cell r="F28">
            <v>40332</v>
          </cell>
          <cell r="I28">
            <v>2088930</v>
          </cell>
        </row>
        <row r="29">
          <cell r="C29">
            <v>40298</v>
          </cell>
          <cell r="D29">
            <v>500</v>
          </cell>
          <cell r="E29">
            <v>3</v>
          </cell>
          <cell r="F29">
            <v>40338</v>
          </cell>
          <cell r="I29">
            <v>15000</v>
          </cell>
        </row>
        <row r="30">
          <cell r="C30">
            <v>40476</v>
          </cell>
          <cell r="D30">
            <v>70131</v>
          </cell>
          <cell r="E30">
            <v>6</v>
          </cell>
        </row>
        <row r="32">
          <cell r="C32">
            <v>40182</v>
          </cell>
          <cell r="D32">
            <v>187353</v>
          </cell>
          <cell r="E32">
            <v>0.2</v>
          </cell>
          <cell r="F32">
            <v>40234</v>
          </cell>
          <cell r="I32">
            <v>374706</v>
          </cell>
        </row>
        <row r="34">
          <cell r="C34">
            <v>40226</v>
          </cell>
          <cell r="D34">
            <v>19007860</v>
          </cell>
          <cell r="E34">
            <v>0.32500000000000001</v>
          </cell>
          <cell r="F34">
            <v>40256</v>
          </cell>
          <cell r="I34">
            <v>61775545</v>
          </cell>
        </row>
        <row r="38">
          <cell r="C38">
            <v>40200</v>
          </cell>
          <cell r="D38">
            <v>25000</v>
          </cell>
          <cell r="E38">
            <v>0.2</v>
          </cell>
          <cell r="F38">
            <v>40458</v>
          </cell>
          <cell r="G38">
            <v>0.1</v>
          </cell>
          <cell r="H38">
            <v>2500</v>
          </cell>
          <cell r="I38">
            <v>50000</v>
          </cell>
        </row>
        <row r="39">
          <cell r="C39">
            <v>40443</v>
          </cell>
          <cell r="D39">
            <v>25000</v>
          </cell>
          <cell r="E39">
            <v>0.2</v>
          </cell>
        </row>
        <row r="41">
          <cell r="C41">
            <v>40415</v>
          </cell>
          <cell r="D41">
            <v>38000</v>
          </cell>
          <cell r="E41">
            <v>0.1</v>
          </cell>
          <cell r="F41">
            <v>40472</v>
          </cell>
          <cell r="I41">
            <v>38000</v>
          </cell>
        </row>
        <row r="42">
          <cell r="C42">
            <v>40267</v>
          </cell>
          <cell r="D42">
            <v>30000</v>
          </cell>
          <cell r="E42">
            <v>0.15</v>
          </cell>
          <cell r="F42">
            <v>40319</v>
          </cell>
          <cell r="G42">
            <v>0.1</v>
          </cell>
          <cell r="H42">
            <v>3000</v>
          </cell>
          <cell r="I42">
            <v>45000</v>
          </cell>
        </row>
        <row r="45">
          <cell r="C45">
            <v>40479</v>
          </cell>
          <cell r="D45">
            <v>10000</v>
          </cell>
          <cell r="E45">
            <v>0.2</v>
          </cell>
          <cell r="F45">
            <v>40423</v>
          </cell>
          <cell r="I45">
            <v>20000</v>
          </cell>
        </row>
        <row r="46">
          <cell r="C46">
            <v>40514</v>
          </cell>
          <cell r="D46">
            <v>10000</v>
          </cell>
          <cell r="E46">
            <v>0.2</v>
          </cell>
          <cell r="F46">
            <v>40540</v>
          </cell>
          <cell r="I46">
            <v>20000</v>
          </cell>
        </row>
        <row r="48">
          <cell r="C48">
            <v>40207</v>
          </cell>
          <cell r="D48">
            <v>382176</v>
          </cell>
          <cell r="E48">
            <v>0.15</v>
          </cell>
          <cell r="F48">
            <v>40240</v>
          </cell>
          <cell r="I48">
            <v>573264</v>
          </cell>
        </row>
        <row r="49">
          <cell r="C49">
            <v>40395</v>
          </cell>
          <cell r="D49">
            <v>382176</v>
          </cell>
          <cell r="E49">
            <v>0.25</v>
          </cell>
          <cell r="F49">
            <v>40444</v>
          </cell>
          <cell r="G49">
            <v>0.2</v>
          </cell>
          <cell r="H49">
            <v>76435.199999999997</v>
          </cell>
          <cell r="I49">
            <v>955440</v>
          </cell>
        </row>
      </sheetData>
      <sheetData sheetId="8">
        <row r="18">
          <cell r="C18">
            <v>825907.73479999974</v>
          </cell>
          <cell r="D18">
            <v>80390737.755200207</v>
          </cell>
          <cell r="G18">
            <v>87741690.221326828</v>
          </cell>
          <cell r="H18">
            <v>7350952.4661266264</v>
          </cell>
        </row>
      </sheetData>
      <sheetData sheetId="9">
        <row r="15">
          <cell r="D15">
            <v>1.5</v>
          </cell>
          <cell r="E15">
            <v>40295</v>
          </cell>
          <cell r="F15">
            <v>956172</v>
          </cell>
        </row>
        <row r="16">
          <cell r="D16">
            <v>1</v>
          </cell>
          <cell r="E16">
            <v>40352</v>
          </cell>
          <cell r="F16">
            <v>65307.34</v>
          </cell>
        </row>
        <row r="17">
          <cell r="D17">
            <v>3</v>
          </cell>
          <cell r="E17">
            <v>40448</v>
          </cell>
          <cell r="F17">
            <v>974997</v>
          </cell>
        </row>
        <row r="18">
          <cell r="D18">
            <v>1</v>
          </cell>
          <cell r="F18">
            <v>582697</v>
          </cell>
        </row>
      </sheetData>
      <sheetData sheetId="10"/>
      <sheetData sheetId="11"/>
      <sheetData sheetId="12"/>
      <sheetData sheetId="13"/>
      <sheetData sheetId="14">
        <row r="14">
          <cell r="F14">
            <v>1459.3588225381889</v>
          </cell>
          <cell r="G14">
            <v>1210000</v>
          </cell>
          <cell r="H14">
            <v>1765824175.2712085</v>
          </cell>
        </row>
        <row r="15">
          <cell r="F15">
            <v>241.54829999999998</v>
          </cell>
          <cell r="G15">
            <v>1000000</v>
          </cell>
          <cell r="H15">
            <v>241548299.99999997</v>
          </cell>
        </row>
        <row r="28">
          <cell r="H28">
            <v>30577092.833032787</v>
          </cell>
        </row>
      </sheetData>
      <sheetData sheetId="15">
        <row r="13">
          <cell r="F13">
            <v>200000</v>
          </cell>
        </row>
        <row r="15">
          <cell r="F15">
            <v>200000</v>
          </cell>
        </row>
        <row r="17">
          <cell r="F17">
            <v>200000</v>
          </cell>
        </row>
        <row r="19">
          <cell r="F19">
            <v>200000</v>
          </cell>
        </row>
        <row r="21">
          <cell r="F21">
            <v>67500</v>
          </cell>
        </row>
        <row r="23">
          <cell r="F23">
            <v>300000</v>
          </cell>
        </row>
        <row r="25">
          <cell r="F25">
            <v>100000</v>
          </cell>
        </row>
        <row r="27">
          <cell r="F27">
            <v>100000</v>
          </cell>
        </row>
        <row r="29">
          <cell r="F29">
            <v>100000</v>
          </cell>
        </row>
        <row r="31">
          <cell r="F31">
            <v>1467500</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inloss on hft &amp; mvmnt"/>
      <sheetName val="cdc report"/>
      <sheetName val="reconciliation cdc"/>
      <sheetName val="UR Gain loss HFT "/>
      <sheetName val="AFS carrying value "/>
      <sheetName val="impairment afs"/>
      <sheetName val="trend"/>
      <sheetName val="kse 30 june rates"/>
      <sheetName val="DIFFERENCE"/>
    </sheetNames>
    <sheetDataSet>
      <sheetData sheetId="0"/>
      <sheetData sheetId="1"/>
      <sheetData sheetId="2"/>
      <sheetData sheetId="3"/>
      <sheetData sheetId="4"/>
      <sheetData sheetId="5">
        <row r="11">
          <cell r="B11">
            <v>5475.09</v>
          </cell>
          <cell r="C11">
            <v>4328980</v>
          </cell>
          <cell r="D11">
            <v>23701555108.200001</v>
          </cell>
          <cell r="E11">
            <v>6319397536.5633659</v>
          </cell>
          <cell r="F11">
            <v>17382157571.636635</v>
          </cell>
          <cell r="G11">
            <v>0</v>
          </cell>
        </row>
        <row r="12">
          <cell r="B12">
            <v>147.01</v>
          </cell>
          <cell r="C12">
            <v>1161894</v>
          </cell>
          <cell r="D12">
            <v>170810036.94</v>
          </cell>
          <cell r="E12">
            <v>280653520.48019999</v>
          </cell>
          <cell r="F12">
            <v>-109843483.5402</v>
          </cell>
          <cell r="G12">
            <v>-163023371.92019999</v>
          </cell>
          <cell r="J12">
            <v>-163023371.92019999</v>
          </cell>
        </row>
        <row r="14">
          <cell r="B14">
            <v>52.02</v>
          </cell>
          <cell r="C14">
            <v>5442060</v>
          </cell>
          <cell r="D14">
            <v>283095961.19999999</v>
          </cell>
          <cell r="E14">
            <v>150034941</v>
          </cell>
          <cell r="F14">
            <v>133061020.19999999</v>
          </cell>
          <cell r="G14">
            <v>-73933174</v>
          </cell>
          <cell r="J14">
            <v>-73933174</v>
          </cell>
        </row>
        <row r="15">
          <cell r="B15">
            <v>59.19</v>
          </cell>
          <cell r="C15">
            <v>173191</v>
          </cell>
          <cell r="D15">
            <v>10251175.289999999</v>
          </cell>
          <cell r="E15">
            <v>19561248.06732</v>
          </cell>
          <cell r="F15">
            <v>-9310072.7773200013</v>
          </cell>
          <cell r="G15">
            <v>-9594853</v>
          </cell>
          <cell r="J15">
            <v>-9594853</v>
          </cell>
        </row>
        <row r="17">
          <cell r="B17">
            <v>171.25</v>
          </cell>
          <cell r="C17">
            <v>1144755</v>
          </cell>
          <cell r="D17">
            <v>196039293.75</v>
          </cell>
          <cell r="E17">
            <v>228188063.19</v>
          </cell>
          <cell r="F17">
            <v>-32148769.439999998</v>
          </cell>
          <cell r="G17">
            <v>-109507792</v>
          </cell>
          <cell r="J17">
            <v>-109507792</v>
          </cell>
        </row>
        <row r="19">
          <cell r="B19">
            <v>78.25</v>
          </cell>
          <cell r="C19">
            <v>187353</v>
          </cell>
          <cell r="D19">
            <v>14660372.25</v>
          </cell>
          <cell r="E19">
            <v>21436695.141860001</v>
          </cell>
          <cell r="F19">
            <v>-6776322.8918600008</v>
          </cell>
          <cell r="G19">
            <v>-12290121.68186</v>
          </cell>
          <cell r="J19">
            <v>-12290121.68186</v>
          </cell>
        </row>
        <row r="20">
          <cell r="B20">
            <v>1084.21</v>
          </cell>
          <cell r="C20">
            <v>70131</v>
          </cell>
          <cell r="D20">
            <v>76036731.510000005</v>
          </cell>
          <cell r="E20">
            <v>125621625.10812204</v>
          </cell>
          <cell r="F20">
            <v>-49584893.59812203</v>
          </cell>
          <cell r="G20">
            <v>-73116045.687247142</v>
          </cell>
          <cell r="J20">
            <v>-73116045.687247142</v>
          </cell>
        </row>
        <row r="24">
          <cell r="B24">
            <v>49.5</v>
          </cell>
          <cell r="C24">
            <v>458611</v>
          </cell>
          <cell r="D24">
            <v>22701244.5</v>
          </cell>
          <cell r="E24">
            <v>37394642.990000002</v>
          </cell>
          <cell r="F24">
            <v>-14693398.490000002</v>
          </cell>
          <cell r="G24">
            <v>-23537577.789999999</v>
          </cell>
          <cell r="J24">
            <v>-23537577.789999999</v>
          </cell>
        </row>
      </sheetData>
      <sheetData sheetId="6"/>
      <sheetData sheetId="7"/>
      <sheetData sheetId="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M"/>
      <sheetName val="DALY"/>
      <sheetName val="O-N"/>
      <sheetName val="F-HL"/>
      <sheetName val="F-RR"/>
      <sheetName val="F-REP"/>
      <sheetName val="T-HL"/>
      <sheetName val="T.REP"/>
      <sheetName val="T.RR"/>
      <sheetName val="P-HL"/>
      <sheetName val="P-RR"/>
      <sheetName val="P-REP"/>
      <sheetName val="TFC-H"/>
      <sheetName val="TFC-RR"/>
      <sheetName val="NIT"/>
      <sheetName val="COI"/>
      <sheetName val="SHR"/>
      <sheetName val="SHR-RR"/>
      <sheetName val="TENOR"/>
      <sheetName val="SUM"/>
      <sheetName val="SUM1"/>
      <sheetName val="SHAMS"/>
      <sheetName val="BR"/>
      <sheetName val="AMOR"/>
      <sheetName val="MTM"/>
      <sheetName val="AVA"/>
      <sheetName val="KH-32"/>
      <sheetName val="PREV"/>
      <sheetName val="HO"/>
      <sheetName val="ACCT"/>
      <sheetName val="ANA"/>
      <sheetName val="IN-EX"/>
      <sheetName val="TBPRICE"/>
      <sheetName val="BK"/>
      <sheetName val="Sheet1"/>
      <sheetName val="T_REP"/>
      <sheetName val="T_R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IS"/>
      <sheetName val="SOCI"/>
      <sheetName val="UHF"/>
      <sheetName val="CFS"/>
      <sheetName val="Notes (1st page)"/>
      <sheetName val="Notes (remaining)"/>
      <sheetName val="6.1-6.2"/>
      <sheetName val="6.1.2"/>
      <sheetName val="6.1.3"/>
      <sheetName val="attendance"/>
      <sheetName val="Inv. Committee members"/>
      <sheetName val="I-R"/>
      <sheetName val="TB 2020"/>
      <sheetName val="Sheet2"/>
      <sheetName val="Sheet1"/>
      <sheetName val="16-16.1"/>
      <sheetName val="17.1.2-17.2"/>
      <sheetName val="17.3-18"/>
      <sheetName val="19"/>
      <sheetName val="20-23"/>
      <sheetName val="15-25.1.2"/>
      <sheetName val="Notes 22.2"/>
    </sheetNames>
    <sheetDataSet>
      <sheetData sheetId="0" refreshError="1">
        <row r="10">
          <cell r="F10">
            <v>1748024</v>
          </cell>
        </row>
        <row r="26">
          <cell r="F26">
            <v>1963579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 &amp; L"/>
      <sheetName val="B - S"/>
      <sheetName val="Notes"/>
      <sheetName val="T - B"/>
      <sheetName val="Analysis"/>
      <sheetName val="AUS-PL"/>
      <sheetName val="AUS-PLBS"/>
      <sheetName val="AUS-Equity"/>
      <sheetName val="AUS-Forecast"/>
      <sheetName val="AUS-Statistics"/>
      <sheetName val="F-Assets"/>
      <sheetName val="ACC-F-Assets"/>
      <sheetName val="C - Flow"/>
      <sheetName val="F-Flow"/>
      <sheetName val="Ch-REV-GP-OP"/>
      <sheetName val="Ch-GP-OP"/>
      <sheetName val="Ch-Revenue"/>
      <sheetName val="Ch-REV-EXP"/>
      <sheetName val="Ch-EXPENSES"/>
      <sheetName val="Ch-Year-Wise"/>
      <sheetName val="Ch-Breakup"/>
      <sheetName val="VRM"/>
      <sheetName val="SALES"/>
      <sheetName val="LOB-DEC97-NOV98"/>
      <sheetName val="LOB-Detail-DEC97-NOV98"/>
      <sheetName val="STAT-DEC97-NOV98"/>
      <sheetName val="STAT-DEC98-NOV99"/>
      <sheetName val="LOB-DEC98-NOV99"/>
      <sheetName val="LOB-Detail-DEC98-NOV99"/>
      <sheetName val="SALES (2)"/>
      <sheetName val="TB-JUN99"/>
      <sheetName val="TB-JUL99"/>
      <sheetName val="TB-AUG99"/>
      <sheetName val="P_&amp;_L"/>
      <sheetName val="B_-_S"/>
      <sheetName val="T_-_B"/>
      <sheetName val="C_-_Flow"/>
      <sheetName val="SALES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ADD1999"/>
      <sheetName val="NORMAL"/>
      <sheetName val="FG"/>
      <sheetName val="sheet2"/>
      <sheetName val="Sheet1"/>
      <sheetName val="CPMLETE TB - original"/>
      <sheetName val="KWTDetail"/>
      <sheetName val="bubbleDATA"/>
      <sheetName val="Actualization_Details"/>
      <sheetName val="INCOME-EXP"/>
      <sheetName val="EJ-16.1 PG Inv Breakup"/>
      <sheetName val="Stocks-01"/>
      <sheetName val="Cost Centre Comparison"/>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ure &quot;A&quot;"/>
      <sheetName val="Annexure &quot;B&quot;"/>
      <sheetName val="Annexure &quot;C&quot;"/>
      <sheetName val="Annexure &quot;D&quot;"/>
      <sheetName val="Annexure &quot;E&quot;"/>
      <sheetName val="Annexure &quot;F&quot;"/>
      <sheetName val="Annexure &quot;G&quot;"/>
      <sheetName val="Annexure &quot;H&quot;"/>
      <sheetName val="Annexure &quot;I&quot;"/>
      <sheetName val="Annexure &quot;J&quot;"/>
      <sheetName val="Annexure &quot;K&quot;"/>
      <sheetName val="Annexure &quot;L&quot;"/>
      <sheetName val="Balance Sheet"/>
    </sheetNames>
    <sheetDataSet>
      <sheetData sheetId="0"/>
      <sheetData sheetId="1"/>
      <sheetData sheetId="2">
        <row r="18">
          <cell r="C18" t="str">
            <v>Jun. '96</v>
          </cell>
          <cell r="D18" t="str">
            <v>Jun. '97</v>
          </cell>
          <cell r="E18" t="str">
            <v>Jun. '98</v>
          </cell>
          <cell r="F18" t="str">
            <v>Jun. '99</v>
          </cell>
          <cell r="G18" t="str">
            <v>Jun. 2000</v>
          </cell>
          <cell r="H18" t="str">
            <v>Aug. 2000</v>
          </cell>
        </row>
        <row r="19">
          <cell r="C19">
            <v>2171</v>
          </cell>
          <cell r="D19">
            <v>2319</v>
          </cell>
          <cell r="E19">
            <v>2589</v>
          </cell>
          <cell r="F19">
            <v>1832</v>
          </cell>
          <cell r="G19">
            <v>1161</v>
          </cell>
          <cell r="H19">
            <v>906</v>
          </cell>
        </row>
        <row r="20">
          <cell r="C20">
            <v>277</v>
          </cell>
          <cell r="D20">
            <v>216</v>
          </cell>
          <cell r="E20">
            <v>126</v>
          </cell>
          <cell r="F20">
            <v>553</v>
          </cell>
          <cell r="G20">
            <v>635</v>
          </cell>
          <cell r="H20">
            <v>650</v>
          </cell>
        </row>
        <row r="21">
          <cell r="C21">
            <v>458</v>
          </cell>
          <cell r="D21">
            <v>540</v>
          </cell>
          <cell r="E21">
            <v>600</v>
          </cell>
          <cell r="F21">
            <v>549</v>
          </cell>
          <cell r="G21">
            <v>171</v>
          </cell>
          <cell r="H21">
            <v>82</v>
          </cell>
        </row>
      </sheetData>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herKPI"/>
      <sheetName val="Instructions"/>
      <sheetName val="Capex"/>
      <sheetName val="Factory Op Statement"/>
      <sheetName val="Reconciliation"/>
      <sheetName val="Cover sheet"/>
      <sheetName val="PRINT"/>
      <sheetName val="취합"/>
      <sheetName val="세번째 부분"/>
      <sheetName val="SapAUC"/>
      <sheetName val="7월"/>
      <sheetName val="PV"/>
      <sheetName val="ESY"/>
      <sheetName val="SHT Others"/>
      <sheetName val="Monat"/>
      <sheetName val="FG"/>
      <sheetName val="P03"/>
      <sheetName val="table"/>
      <sheetName val="Factory_Op_Statement"/>
      <sheetName val="Cover_sheet"/>
      <sheetName val="세번째_부분"/>
      <sheetName val="Brand data dump"/>
      <sheetName val="SHT_Others"/>
      <sheetName val="Expense_fr deart"/>
      <sheetName val="KPI sheet"/>
      <sheetName val="Brand_data_dump"/>
      <sheetName val="KPI_sheet"/>
      <sheetName val="Expense_fr_deart"/>
      <sheetName val="mahboob"/>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sheetData sheetId="26"/>
      <sheetData sheetId="27"/>
      <sheetData sheetId="2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L-BUD"/>
      <sheetName val="H-L(1)"/>
      <sheetName val="H-L(2)"/>
      <sheetName val="H-L(3)"/>
      <sheetName val="H-L(4)"/>
      <sheetName val="INV-TTL"/>
      <sheetName val="EVEGRPH"/>
      <sheetName val="KSE VS SHR"/>
      <sheetName val="KVS 2"/>
      <sheetName val="KVS3"/>
      <sheetName val="GAIN-LOSS"/>
      <sheetName val="INV-POSITION"/>
      <sheetName val="SALES G"/>
      <sheetName val="SAL-PUR"/>
      <sheetName val="SAL-PUR(2)"/>
      <sheetName val="SAL-PUR(3)"/>
      <sheetName val="PORT G"/>
      <sheetName val="PORT"/>
      <sheetName val="PORT-FOL(1)"/>
      <sheetName val="PORT-FOL(2)"/>
      <sheetName val="PORT-FOL(3)"/>
      <sheetName val="PORT-FOL(4)"/>
      <sheetName val="PORT-FOL(5)"/>
      <sheetName val="PORT-FOL(6)"/>
      <sheetName val="ASSUM"/>
      <sheetName val="ASSUM (2)"/>
      <sheetName val="PL"/>
      <sheetName val="RAT"/>
      <sheetName val="BAL"/>
      <sheetName val="ROE97-98"/>
      <sheetName val="ROE98-99"/>
      <sheetName val="TEN YEAR PER"/>
      <sheetName val="TEN YEARS PER(1)"/>
      <sheetName val="PERF"/>
      <sheetName val="SUMM"/>
      <sheetName val="RECEIPT"/>
      <sheetName val="PAY-CO"/>
      <sheetName val="PAY-FARM-FAM"/>
      <sheetName val="HRD-1"/>
      <sheetName val="HRD-2"/>
      <sheetName val="HRD-3"/>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L-BUD"/>
      <sheetName val="OBJ"/>
      <sheetName val="IMP-EVEN"/>
      <sheetName val="H-L(1)"/>
      <sheetName val="COMP"/>
      <sheetName val="H-L(6)"/>
      <sheetName val="H-L(8)"/>
      <sheetName val="H-L(2)"/>
      <sheetName val="H-L(4)"/>
      <sheetName val="PERS"/>
      <sheetName val="INV-TTL"/>
      <sheetName val="EVENTS"/>
      <sheetName val="PORTFOLIO-GRAPH"/>
      <sheetName val="VALUATION"/>
      <sheetName val="GAIN-LOSS"/>
      <sheetName val="PORT-FOL(1)"/>
      <sheetName val="PORT-FOL(2)"/>
      <sheetName val="PORT-FOL(3)"/>
      <sheetName val="PORT-FOL(4)"/>
      <sheetName val="INV-POSITION"/>
      <sheetName val="OBJ (2)"/>
      <sheetName val="ASSUM"/>
      <sheetName val="ASSUM (2)"/>
      <sheetName val="SIL (5)"/>
      <sheetName val="SIL (6)"/>
      <sheetName val="5 YEARS"/>
      <sheetName val="ROE9899"/>
      <sheetName val="ROE9900"/>
      <sheetName val="TEN YEAR PER"/>
      <sheetName val="TEN YEARS PER(1)"/>
      <sheetName val="SUMM"/>
      <sheetName val="RECEIPT"/>
      <sheetName val="PAY-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heet"/>
      <sheetName val="p&amp;loss"/>
      <sheetName val="cash flow"/>
      <sheetName val="Not 3-30 (2)"/>
      <sheetName val="Not 6.1-30"/>
      <sheetName val="Not 10-11"/>
      <sheetName val="Not-21.1 - 23"/>
      <sheetName val="Not 24-26"/>
      <sheetName val="Not 27"/>
      <sheetName val="I.R.R"/>
      <sheetName val="garbag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Q63"/>
  <sheetViews>
    <sheetView tabSelected="1" view="pageBreakPreview" zoomScaleSheetLayoutView="100" workbookViewId="0">
      <selection activeCell="F36" sqref="F36"/>
    </sheetView>
  </sheetViews>
  <sheetFormatPr defaultColWidth="9" defaultRowHeight="12"/>
  <cols>
    <col min="1" max="1" width="5.09765625" style="4" customWidth="1"/>
    <col min="2" max="2" width="3.59765625" style="4" customWidth="1"/>
    <col min="3" max="3" width="41.59765625" style="4" customWidth="1"/>
    <col min="4" max="4" width="5.59765625" style="4" customWidth="1"/>
    <col min="5" max="5" width="5.59765625" style="952" customWidth="1"/>
    <col min="6" max="6" width="12.19921875" style="19" customWidth="1"/>
    <col min="7" max="7" width="1.59765625" style="4" customWidth="1"/>
    <col min="8" max="8" width="10.3984375" style="4" customWidth="1"/>
    <col min="9" max="10" width="11.19921875" style="4" hidden="1" customWidth="1"/>
    <col min="11" max="11" width="14.3984375" style="4" hidden="1" customWidth="1"/>
    <col min="12" max="12" width="1.59765625" style="4" hidden="1" customWidth="1"/>
    <col min="13" max="13" width="13.5" style="4" hidden="1" customWidth="1"/>
    <col min="14" max="14" width="0" style="4" hidden="1" customWidth="1"/>
    <col min="15" max="15" width="15.59765625" style="4" hidden="1" customWidth="1"/>
    <col min="16" max="37" width="0" style="4" hidden="1" customWidth="1"/>
    <col min="38" max="38" width="9.59765625" style="4" bestFit="1" customWidth="1"/>
    <col min="39" max="16384" width="9" style="4"/>
  </cols>
  <sheetData>
    <row r="1" spans="1:38">
      <c r="A1" s="7" t="s">
        <v>2051</v>
      </c>
      <c r="B1" s="7"/>
      <c r="C1" s="7"/>
      <c r="D1" s="7"/>
      <c r="E1" s="7"/>
      <c r="F1" s="1072"/>
      <c r="G1" s="1072"/>
      <c r="H1" s="1072"/>
      <c r="I1" s="949"/>
      <c r="J1" s="7"/>
      <c r="K1" s="7"/>
    </row>
    <row r="2" spans="1:38" ht="18.75" hidden="1" customHeight="1">
      <c r="A2" s="7" t="s">
        <v>2047</v>
      </c>
      <c r="B2" s="7"/>
      <c r="C2" s="7"/>
      <c r="D2" s="7"/>
      <c r="E2" s="7"/>
      <c r="F2" s="1072"/>
      <c r="G2" s="1072"/>
      <c r="H2" s="1072"/>
      <c r="I2" s="949"/>
      <c r="J2" s="7"/>
      <c r="K2" s="7"/>
    </row>
    <row r="3" spans="1:38">
      <c r="A3" s="309" t="s">
        <v>2061</v>
      </c>
      <c r="B3" s="309"/>
      <c r="C3" s="309"/>
      <c r="D3" s="309"/>
      <c r="E3" s="309"/>
      <c r="F3" s="1073"/>
      <c r="G3" s="1073"/>
      <c r="H3" s="1073"/>
      <c r="I3" s="7"/>
      <c r="J3" s="7"/>
      <c r="K3" s="7"/>
    </row>
    <row r="4" spans="1:38">
      <c r="A4" s="7" t="s">
        <v>2501</v>
      </c>
      <c r="B4" s="7"/>
      <c r="C4" s="7"/>
      <c r="D4" s="7"/>
      <c r="E4" s="7"/>
      <c r="F4" s="1072"/>
      <c r="G4" s="1072"/>
      <c r="H4" s="1072"/>
      <c r="I4" s="7"/>
      <c r="J4" s="7"/>
      <c r="K4" s="7"/>
    </row>
    <row r="5" spans="1:38">
      <c r="A5" s="7"/>
      <c r="B5" s="7"/>
      <c r="C5" s="7"/>
      <c r="D5" s="7"/>
      <c r="E5" s="8"/>
      <c r="F5" s="948"/>
      <c r="G5" s="7"/>
      <c r="H5" s="948"/>
      <c r="I5" s="7"/>
      <c r="J5" s="7"/>
      <c r="K5" s="7"/>
    </row>
    <row r="6" spans="1:38">
      <c r="A6" s="7"/>
      <c r="B6" s="7"/>
      <c r="C6" s="7"/>
      <c r="D6" s="7"/>
      <c r="E6" s="8"/>
      <c r="F6" s="1757" t="s">
        <v>52</v>
      </c>
      <c r="G6" s="7"/>
      <c r="H6" s="948" t="s">
        <v>1765</v>
      </c>
      <c r="I6" s="7"/>
      <c r="J6" s="7"/>
      <c r="K6" s="7"/>
    </row>
    <row r="7" spans="1:38">
      <c r="A7" s="7"/>
      <c r="B7" s="7"/>
      <c r="C7" s="7"/>
      <c r="D7" s="7"/>
      <c r="E7" s="1320"/>
      <c r="F7" s="1319">
        <v>2021</v>
      </c>
      <c r="G7" s="7"/>
      <c r="H7" s="1319">
        <v>2021</v>
      </c>
      <c r="I7" s="7"/>
      <c r="J7" s="7"/>
      <c r="K7" s="7"/>
    </row>
    <row r="8" spans="1:38">
      <c r="A8" s="7"/>
      <c r="B8" s="7"/>
      <c r="C8" s="7"/>
      <c r="D8" s="7"/>
      <c r="E8" s="8"/>
      <c r="F8" s="950" t="s">
        <v>2263</v>
      </c>
      <c r="G8" s="7"/>
      <c r="H8" s="950" t="s">
        <v>40</v>
      </c>
      <c r="I8" s="7"/>
      <c r="J8" s="7"/>
      <c r="K8" s="7"/>
    </row>
    <row r="9" spans="1:38">
      <c r="E9" s="11" t="s">
        <v>25</v>
      </c>
      <c r="F9" s="2138" t="s">
        <v>2113</v>
      </c>
      <c r="G9" s="2139"/>
      <c r="H9" s="2139"/>
      <c r="I9" s="1"/>
      <c r="J9" s="1"/>
      <c r="K9" s="1"/>
    </row>
    <row r="10" spans="1:38">
      <c r="A10" s="953" t="s">
        <v>1748</v>
      </c>
      <c r="B10" s="953"/>
      <c r="E10" s="954"/>
      <c r="F10" s="955"/>
      <c r="I10" s="4" t="s">
        <v>2023</v>
      </c>
    </row>
    <row r="11" spans="1:38">
      <c r="A11" s="4" t="s">
        <v>887</v>
      </c>
      <c r="E11" s="954">
        <f>'1-3.5'!A110</f>
        <v>6</v>
      </c>
      <c r="F11" s="85">
        <f>'1-3.5'!I114</f>
        <v>402674</v>
      </c>
      <c r="G11" s="14"/>
      <c r="H11" s="14">
        <v>334549</v>
      </c>
      <c r="I11" s="16">
        <f t="shared" ref="I11:I16" si="0">F11-H11</f>
        <v>68125</v>
      </c>
      <c r="L11" s="14"/>
    </row>
    <row r="12" spans="1:38">
      <c r="A12" s="4" t="s">
        <v>63</v>
      </c>
      <c r="E12" s="954">
        <f>'1-3.5'!A125</f>
        <v>7</v>
      </c>
      <c r="F12" s="85">
        <f>'1-3.5'!I132</f>
        <v>1883540.9329999997</v>
      </c>
      <c r="G12" s="14"/>
      <c r="H12" s="14">
        <v>2002301</v>
      </c>
      <c r="I12" s="16">
        <f t="shared" si="0"/>
        <v>-118760.06700000027</v>
      </c>
      <c r="K12" s="4" t="e">
        <f>'1-3.5'!I130+'1-3.5'!#REF!</f>
        <v>#REF!</v>
      </c>
      <c r="L12" s="14"/>
      <c r="M12" s="16" t="e">
        <f>K12-H12</f>
        <v>#REF!</v>
      </c>
    </row>
    <row r="13" spans="1:38">
      <c r="A13" s="956" t="s">
        <v>2522</v>
      </c>
      <c r="E13" s="954"/>
      <c r="F13" s="85">
        <f>'trial Balance main'!I32</f>
        <v>24760</v>
      </c>
      <c r="G13" s="14"/>
      <c r="H13" s="14">
        <v>2086</v>
      </c>
      <c r="I13" s="16">
        <f t="shared" si="0"/>
        <v>22674</v>
      </c>
      <c r="L13" s="14"/>
      <c r="M13" s="16"/>
    </row>
    <row r="14" spans="1:38">
      <c r="A14" s="4" t="s">
        <v>1921</v>
      </c>
      <c r="E14" s="954"/>
      <c r="F14" s="85">
        <f>SUM('trial Balance main'!E46:E57)-SUM('trial Balance main'!F46:F57)</f>
        <v>3922</v>
      </c>
      <c r="G14" s="14"/>
      <c r="H14" s="14">
        <v>3905</v>
      </c>
      <c r="I14" s="16">
        <f t="shared" si="0"/>
        <v>17</v>
      </c>
      <c r="L14" s="14"/>
      <c r="M14" s="16"/>
    </row>
    <row r="15" spans="1:38">
      <c r="A15" s="956" t="s">
        <v>2358</v>
      </c>
      <c r="E15" s="954"/>
      <c r="F15" s="85">
        <f>'trial Balance main'!E31-1</f>
        <v>19985</v>
      </c>
      <c r="G15" s="14"/>
      <c r="H15" s="14">
        <v>33855</v>
      </c>
      <c r="I15" s="16"/>
      <c r="L15" s="14"/>
      <c r="M15" s="16"/>
      <c r="AL15" s="16">
        <f>H15-F15</f>
        <v>13870</v>
      </c>
    </row>
    <row r="16" spans="1:38">
      <c r="A16" s="17" t="s">
        <v>1375</v>
      </c>
      <c r="B16" s="17"/>
      <c r="E16" s="18"/>
      <c r="F16" s="1827">
        <f>SUM(F11:F15)</f>
        <v>2334881.9329999997</v>
      </c>
      <c r="G16" s="13"/>
      <c r="H16" s="1826">
        <f>SUM(H11:H15)</f>
        <v>2376696</v>
      </c>
      <c r="I16" s="16">
        <f t="shared" si="0"/>
        <v>-41814.067000000272</v>
      </c>
      <c r="L16" s="13"/>
      <c r="AL16" s="16">
        <f>2375756-F16</f>
        <v>40874.067000000272</v>
      </c>
    </row>
    <row r="17" spans="1:43">
      <c r="E17" s="954"/>
      <c r="G17" s="13"/>
      <c r="H17" s="13"/>
      <c r="J17" s="16">
        <f>2500298-F16</f>
        <v>165416.06700000027</v>
      </c>
      <c r="L17" s="19"/>
      <c r="AL17" s="21">
        <f>AL16*1000</f>
        <v>40874067.000000268</v>
      </c>
    </row>
    <row r="18" spans="1:43">
      <c r="A18" s="953" t="s">
        <v>1749</v>
      </c>
      <c r="B18" s="953"/>
      <c r="E18" s="954"/>
      <c r="G18" s="13"/>
      <c r="H18" s="13"/>
      <c r="J18" s="16">
        <f>J17*1000</f>
        <v>165416067.00000027</v>
      </c>
      <c r="L18" s="19"/>
    </row>
    <row r="19" spans="1:43">
      <c r="A19" s="957" t="s">
        <v>2330</v>
      </c>
      <c r="B19" s="953"/>
      <c r="E19" s="954"/>
      <c r="F19" s="1781"/>
      <c r="G19" s="13"/>
      <c r="H19" s="1559"/>
      <c r="L19" s="19"/>
    </row>
    <row r="20" spans="1:43">
      <c r="A20" s="22" t="s">
        <v>2072</v>
      </c>
      <c r="B20" s="957"/>
      <c r="E20" s="958">
        <f>'1-3.5'!A350</f>
        <v>9</v>
      </c>
      <c r="F20" s="1782">
        <f>'1-3.5'!I361</f>
        <v>7590</v>
      </c>
      <c r="G20" s="14"/>
      <c r="H20" s="1560">
        <v>8865</v>
      </c>
      <c r="I20" s="16">
        <f t="shared" ref="I20:I26" si="1">F20-H20</f>
        <v>-1275</v>
      </c>
      <c r="L20" s="19"/>
    </row>
    <row r="21" spans="1:43">
      <c r="A21" s="959" t="s">
        <v>2296</v>
      </c>
      <c r="B21" s="22"/>
      <c r="E21" s="958"/>
      <c r="F21" s="1783">
        <f>'trial Balance main'!F76+'trial Balance main'!F78</f>
        <v>311</v>
      </c>
      <c r="G21" s="14"/>
      <c r="H21" s="960">
        <v>316</v>
      </c>
      <c r="I21" s="16">
        <f t="shared" si="1"/>
        <v>-5</v>
      </c>
      <c r="L21" s="19"/>
    </row>
    <row r="22" spans="1:43">
      <c r="A22" s="961" t="s">
        <v>1906</v>
      </c>
      <c r="B22" s="957"/>
      <c r="E22" s="958"/>
      <c r="F22" s="1783"/>
      <c r="G22" s="14"/>
      <c r="H22" s="960"/>
      <c r="I22" s="16">
        <f t="shared" si="1"/>
        <v>0</v>
      </c>
      <c r="L22" s="19"/>
      <c r="AP22" s="970">
        <v>77901.63</v>
      </c>
      <c r="AQ22" s="970">
        <v>1015.0649</v>
      </c>
    </row>
    <row r="23" spans="1:43">
      <c r="A23" s="962" t="s">
        <v>1907</v>
      </c>
      <c r="B23" s="22"/>
      <c r="E23" s="958"/>
      <c r="F23" s="1783">
        <f>'trial Balance main'!F79</f>
        <v>119</v>
      </c>
      <c r="G23" s="14"/>
      <c r="H23" s="960">
        <v>488</v>
      </c>
      <c r="I23" s="16">
        <f t="shared" si="1"/>
        <v>-369</v>
      </c>
      <c r="L23" s="19"/>
      <c r="M23" s="16" t="e">
        <f>#REF!-O23</f>
        <v>#REF!</v>
      </c>
      <c r="O23" s="963">
        <v>60988</v>
      </c>
      <c r="AP23" s="970">
        <v>1831072.84</v>
      </c>
      <c r="AQ23" s="970">
        <v>23446.749400000001</v>
      </c>
    </row>
    <row r="24" spans="1:43">
      <c r="A24" s="962" t="s">
        <v>65</v>
      </c>
      <c r="B24" s="22"/>
      <c r="E24" s="958"/>
      <c r="F24" s="1783">
        <f>'trial Balance main'!F80</f>
        <v>13341</v>
      </c>
      <c r="G24" s="14"/>
      <c r="H24" s="960">
        <v>0</v>
      </c>
      <c r="I24" s="16">
        <f t="shared" si="1"/>
        <v>13341</v>
      </c>
      <c r="L24" s="19"/>
      <c r="M24" s="16"/>
      <c r="O24" s="963"/>
      <c r="AP24" s="970">
        <v>19179918.460000001</v>
      </c>
      <c r="AQ24" s="970">
        <v>248774.33910000001</v>
      </c>
    </row>
    <row r="25" spans="1:43">
      <c r="A25" s="961" t="s">
        <v>1908</v>
      </c>
      <c r="E25" s="958">
        <f>'1-3.5'!A315</f>
        <v>8</v>
      </c>
      <c r="F25" s="1784">
        <f>'1-3.5'!$I$325</f>
        <v>13993</v>
      </c>
      <c r="G25" s="14"/>
      <c r="H25" s="1561">
        <v>32139</v>
      </c>
      <c r="I25" s="16">
        <f t="shared" si="1"/>
        <v>-18146</v>
      </c>
      <c r="L25" s="19"/>
      <c r="P25" s="4">
        <v>5709251.46</v>
      </c>
      <c r="AP25" s="970">
        <v>48761348.219999999</v>
      </c>
      <c r="AQ25" s="970">
        <v>630773.65260000003</v>
      </c>
    </row>
    <row r="26" spans="1:43">
      <c r="A26" s="17" t="s">
        <v>1384</v>
      </c>
      <c r="B26" s="17"/>
      <c r="E26" s="954"/>
      <c r="F26" s="85">
        <f>SUM(F20:F25)</f>
        <v>35354</v>
      </c>
      <c r="G26" s="14"/>
      <c r="H26" s="14">
        <f>SUM(H20:H25)</f>
        <v>41808</v>
      </c>
      <c r="I26" s="16">
        <f t="shared" si="1"/>
        <v>-6454</v>
      </c>
      <c r="J26" s="16">
        <f>27070-F26</f>
        <v>-8284</v>
      </c>
      <c r="L26" s="13"/>
      <c r="AP26" s="970">
        <v>185654104.59999999</v>
      </c>
      <c r="AQ26" s="970">
        <v>2386327.3544000001</v>
      </c>
    </row>
    <row r="27" spans="1:43">
      <c r="A27" s="17"/>
      <c r="B27" s="17"/>
      <c r="E27" s="954"/>
      <c r="G27" s="13"/>
      <c r="H27" s="13"/>
      <c r="L27" s="13"/>
      <c r="AP27" s="970">
        <v>1824753.39</v>
      </c>
      <c r="AQ27" s="970">
        <v>23325.080300000001</v>
      </c>
    </row>
    <row r="28" spans="1:43" ht="12.6" thickBot="1">
      <c r="A28" s="953" t="s">
        <v>1750</v>
      </c>
      <c r="B28" s="953"/>
      <c r="C28" s="16"/>
      <c r="D28" s="16"/>
      <c r="E28" s="954"/>
      <c r="F28" s="1780">
        <f>F16-F26-1</f>
        <v>2299526.9329999997</v>
      </c>
      <c r="G28" s="13"/>
      <c r="H28" s="20">
        <f>SUM(H16-H26)</f>
        <v>2334888</v>
      </c>
      <c r="L28" s="14"/>
      <c r="M28" s="21"/>
      <c r="AP28" s="971">
        <v>3822535</v>
      </c>
      <c r="AQ28" s="970">
        <v>49044.6296</v>
      </c>
    </row>
    <row r="29" spans="1:43" ht="12.6" thickTop="1">
      <c r="E29" s="954"/>
      <c r="F29" s="1785"/>
      <c r="G29" s="13"/>
      <c r="H29" s="964"/>
      <c r="L29" s="964"/>
      <c r="AP29" s="970">
        <v>-35716.85</v>
      </c>
      <c r="AQ29" s="4">
        <v>-457.90159999999997</v>
      </c>
    </row>
    <row r="30" spans="1:43" ht="12.6" thickBot="1">
      <c r="A30" s="965" t="s">
        <v>1751</v>
      </c>
      <c r="B30" s="965"/>
      <c r="E30" s="954"/>
      <c r="F30" s="1786">
        <f>'UHF - Final'!$G$33</f>
        <v>2299527</v>
      </c>
      <c r="H30" s="966">
        <v>2334888</v>
      </c>
      <c r="L30" s="19">
        <f>F28-F30</f>
        <v>-6.7000000271946192E-2</v>
      </c>
      <c r="AP30" s="970">
        <v>-17311715.219999999</v>
      </c>
      <c r="AQ30" s="970">
        <v>-224791.5122</v>
      </c>
    </row>
    <row r="31" spans="1:43" ht="12.6" thickTop="1">
      <c r="A31" s="17"/>
      <c r="B31" s="17"/>
      <c r="E31" s="954"/>
      <c r="F31" s="13"/>
      <c r="G31" s="13"/>
      <c r="H31" s="13"/>
      <c r="J31" s="16">
        <f>F28-F30</f>
        <v>-6.7000000271946192E-2</v>
      </c>
      <c r="L31" s="19"/>
      <c r="O31" s="4">
        <f>3539499171/1000</f>
        <v>3539499.1710000001</v>
      </c>
      <c r="AP31" s="970">
        <v>-3784.9</v>
      </c>
      <c r="AQ31" s="4">
        <v>-49.348799999999997</v>
      </c>
    </row>
    <row r="32" spans="1:43">
      <c r="A32" s="17" t="s">
        <v>1754</v>
      </c>
      <c r="B32" s="17"/>
      <c r="E32" s="954">
        <f>'1-3.5'!A364</f>
        <v>10</v>
      </c>
      <c r="F32" s="13"/>
      <c r="G32" s="13"/>
      <c r="H32" s="13"/>
      <c r="L32" s="19"/>
      <c r="O32" s="16">
        <f>+O31-F16</f>
        <v>1204617.2380000004</v>
      </c>
      <c r="AP32" s="970">
        <v>-15397842.470000001</v>
      </c>
      <c r="AQ32" s="970">
        <v>-197334.2635</v>
      </c>
    </row>
    <row r="33" spans="1:43">
      <c r="A33" s="17"/>
      <c r="B33" s="17"/>
      <c r="E33" s="954"/>
      <c r="F33" s="13"/>
      <c r="G33" s="13"/>
      <c r="H33" s="13"/>
      <c r="L33" s="19"/>
      <c r="AP33" s="970">
        <v>-6799388.1399999997</v>
      </c>
      <c r="AQ33" s="970">
        <v>-88059.589099999997</v>
      </c>
    </row>
    <row r="34" spans="1:43">
      <c r="A34" s="17"/>
      <c r="B34" s="17"/>
      <c r="E34" s="954"/>
      <c r="F34" s="2136" t="s">
        <v>1768</v>
      </c>
      <c r="G34" s="2137"/>
      <c r="H34" s="2137"/>
      <c r="I34" s="19"/>
      <c r="J34" s="19"/>
      <c r="K34" s="19"/>
      <c r="AP34" s="970">
        <v>-266882.3</v>
      </c>
      <c r="AQ34" s="970">
        <v>-3482.5425</v>
      </c>
    </row>
    <row r="35" spans="1:43">
      <c r="A35" s="17"/>
      <c r="B35" s="17"/>
      <c r="E35" s="954"/>
      <c r="F35" s="13"/>
      <c r="G35" s="13"/>
      <c r="H35" s="13"/>
      <c r="I35" s="19"/>
      <c r="J35" s="19"/>
      <c r="K35" s="19"/>
      <c r="M35" s="4">
        <f>3539164104/1000</f>
        <v>3539164.1039999998</v>
      </c>
      <c r="AP35" s="970">
        <v>-4816219.24</v>
      </c>
      <c r="AQ35" s="970">
        <v>-61614.399799999999</v>
      </c>
    </row>
    <row r="36" spans="1:43" ht="12.6" thickBot="1">
      <c r="A36" s="967" t="s">
        <v>1752</v>
      </c>
      <c r="B36" s="967"/>
      <c r="E36" s="954"/>
      <c r="F36" s="1786">
        <v>31493918.7643</v>
      </c>
      <c r="G36" s="13"/>
      <c r="H36" s="968">
        <v>30017932.760000002</v>
      </c>
      <c r="I36" s="969"/>
      <c r="K36" s="970"/>
      <c r="M36" s="16">
        <f>+M35-F16</f>
        <v>1204282.1710000001</v>
      </c>
      <c r="AP36" s="970">
        <v>-5544.53</v>
      </c>
      <c r="AQ36" s="4">
        <v>-72.143299999999996</v>
      </c>
    </row>
    <row r="37" spans="1:43" thickTop="1">
      <c r="E37" s="954"/>
      <c r="F37" s="13"/>
      <c r="K37" s="971"/>
      <c r="AP37" s="970">
        <v>-1839822.39</v>
      </c>
      <c r="AQ37" s="970">
        <v>-23518.161100000001</v>
      </c>
    </row>
    <row r="38" spans="1:43" ht="11.4">
      <c r="E38" s="954"/>
      <c r="F38" s="2136" t="s">
        <v>1767</v>
      </c>
      <c r="G38" s="2137"/>
      <c r="H38" s="2137"/>
      <c r="I38" s="972"/>
      <c r="J38" s="15"/>
      <c r="K38" s="14"/>
      <c r="AP38" s="970">
        <v>-100314295.06</v>
      </c>
      <c r="AQ38" s="970">
        <v>-1287340.9724000001</v>
      </c>
    </row>
    <row r="39" spans="1:43" ht="11.4">
      <c r="E39" s="954"/>
      <c r="F39" s="973"/>
      <c r="G39" s="973"/>
      <c r="H39" s="973"/>
      <c r="I39" s="972"/>
      <c r="J39" s="15"/>
      <c r="K39" s="14"/>
      <c r="AP39" s="4">
        <v>-2.5</v>
      </c>
      <c r="AQ39" s="4">
        <v>-3.1800000000000002E-2</v>
      </c>
    </row>
    <row r="40" spans="1:43" s="980" customFormat="1" ht="12.6" thickBot="1">
      <c r="A40" s="967" t="s">
        <v>1753</v>
      </c>
      <c r="B40" s="967"/>
      <c r="C40" s="8"/>
      <c r="D40" s="8"/>
      <c r="E40" s="954"/>
      <c r="F40" s="1787">
        <f>F28/F36*1000-0.0001</f>
        <v>73.014850924641152</v>
      </c>
      <c r="G40" s="974"/>
      <c r="H40" s="975">
        <f>(H28*1000)/H36</f>
        <v>77.783104475179712</v>
      </c>
      <c r="I40" s="976"/>
      <c r="J40" s="977"/>
      <c r="K40" s="978"/>
      <c r="L40" s="979"/>
    </row>
    <row r="41" spans="1:43" ht="12.6" thickTop="1">
      <c r="H41" s="13"/>
      <c r="I41" s="13"/>
      <c r="J41" s="13">
        <f>50329871/1000</f>
        <v>50329.870999999999</v>
      </c>
      <c r="K41" s="13"/>
    </row>
    <row r="42" spans="1:43">
      <c r="A42" s="23"/>
      <c r="B42" s="23"/>
      <c r="C42" s="981"/>
      <c r="D42" s="981"/>
      <c r="E42" s="982"/>
      <c r="F42" s="983"/>
      <c r="G42" s="6"/>
      <c r="H42" s="984"/>
      <c r="I42" s="984"/>
      <c r="J42" s="13">
        <f>+J41-F26</f>
        <v>14975.870999999999</v>
      </c>
      <c r="K42" s="984"/>
    </row>
    <row r="43" spans="1:43">
      <c r="A43" s="1818" t="s">
        <v>2592</v>
      </c>
      <c r="B43" s="33"/>
      <c r="F43" s="85"/>
      <c r="H43" s="14"/>
      <c r="I43" s="14"/>
      <c r="J43" s="984"/>
      <c r="K43" s="14">
        <f>99937*BS!A58</f>
        <v>0</v>
      </c>
    </row>
    <row r="44" spans="1:43">
      <c r="F44" s="985"/>
      <c r="H44" s="14"/>
      <c r="I44" s="14"/>
      <c r="J44" s="14"/>
      <c r="K44" s="14"/>
    </row>
    <row r="45" spans="1:43">
      <c r="F45" s="85"/>
      <c r="H45" s="14"/>
      <c r="I45" s="14"/>
      <c r="J45" s="14"/>
      <c r="K45" s="14"/>
      <c r="N45" s="4">
        <f>50620923/1000</f>
        <v>50620.923000000003</v>
      </c>
    </row>
    <row r="46" spans="1:43" s="1185" customFormat="1">
      <c r="A46" s="1348" t="s">
        <v>2270</v>
      </c>
      <c r="B46" s="1349"/>
      <c r="C46" s="1349"/>
      <c r="D46" s="1349"/>
      <c r="E46" s="1349"/>
      <c r="F46" s="1349"/>
      <c r="G46" s="1349"/>
      <c r="H46" s="1349"/>
      <c r="N46" s="1761">
        <f>+N45-F26</f>
        <v>15266.923000000003</v>
      </c>
    </row>
    <row r="47" spans="1:43" s="1185" customFormat="1">
      <c r="A47" s="967" t="s">
        <v>2271</v>
      </c>
      <c r="B47" s="1349"/>
      <c r="C47" s="1349"/>
      <c r="D47" s="1349"/>
      <c r="E47" s="1349"/>
      <c r="F47" s="1349"/>
      <c r="G47" s="1349"/>
      <c r="H47" s="1350"/>
    </row>
    <row r="48" spans="1:43" s="1185" customFormat="1">
      <c r="A48" s="1351"/>
      <c r="B48" s="1351"/>
      <c r="C48" s="1352"/>
      <c r="D48" s="1353"/>
      <c r="E48" s="1352"/>
      <c r="F48" s="1085"/>
      <c r="G48" s="1085"/>
      <c r="H48" s="1354"/>
    </row>
    <row r="49" spans="1:12" s="1185" customFormat="1">
      <c r="A49" s="1351"/>
      <c r="B49" s="1351"/>
      <c r="C49" s="1352"/>
      <c r="D49" s="1353"/>
      <c r="E49" s="1352"/>
      <c r="F49" s="1085"/>
      <c r="G49" s="1085"/>
      <c r="H49" s="1354"/>
    </row>
    <row r="50" spans="1:12" s="1185" customFormat="1">
      <c r="A50" s="1351"/>
      <c r="B50" s="1351"/>
      <c r="C50" s="1352"/>
      <c r="D50" s="1353"/>
      <c r="E50" s="1352"/>
      <c r="F50" s="1085"/>
      <c r="G50" s="1085"/>
      <c r="H50" s="1354"/>
    </row>
    <row r="51" spans="1:12" s="1185" customFormat="1">
      <c r="A51" s="1351"/>
      <c r="B51" s="1351"/>
      <c r="C51" s="1352"/>
      <c r="D51" s="1353"/>
      <c r="E51" s="1352"/>
      <c r="F51" s="1085"/>
      <c r="G51" s="1085"/>
      <c r="H51" s="1354"/>
    </row>
    <row r="52" spans="1:12" s="1185" customFormat="1">
      <c r="A52" s="1348" t="s">
        <v>2272</v>
      </c>
      <c r="E52" s="1352"/>
      <c r="F52" s="1355"/>
      <c r="H52" s="1354"/>
    </row>
    <row r="53" spans="1:12" s="1185" customFormat="1">
      <c r="A53" s="967" t="s">
        <v>2273</v>
      </c>
      <c r="E53" s="1352"/>
      <c r="F53" s="1356"/>
      <c r="H53" s="1354"/>
    </row>
    <row r="54" spans="1:12" s="24" customFormat="1">
      <c r="C54" s="986"/>
      <c r="D54" s="987"/>
      <c r="E54" s="987"/>
      <c r="F54" s="987"/>
      <c r="G54" s="986"/>
      <c r="H54" s="987"/>
      <c r="I54" s="26"/>
      <c r="J54" s="26"/>
      <c r="K54" s="26"/>
      <c r="L54" s="28"/>
    </row>
    <row r="55" spans="1:12" ht="11.4">
      <c r="A55" s="25"/>
      <c r="B55" s="25"/>
      <c r="C55" s="25"/>
      <c r="D55" s="25"/>
      <c r="E55" s="4"/>
      <c r="F55" s="13"/>
    </row>
    <row r="56" spans="1:12">
      <c r="B56" s="948"/>
      <c r="C56" s="256"/>
      <c r="D56" s="256"/>
      <c r="E56" s="256"/>
      <c r="F56" s="988">
        <f>F28-F30</f>
        <v>-6.7000000271946192E-2</v>
      </c>
      <c r="G56" s="256"/>
      <c r="H56" s="988"/>
      <c r="I56" s="23"/>
      <c r="J56" s="23"/>
      <c r="K56" s="23"/>
    </row>
    <row r="57" spans="1:12">
      <c r="A57" s="17"/>
      <c r="B57" s="17"/>
      <c r="C57" s="7"/>
      <c r="D57" s="7"/>
      <c r="E57" s="7"/>
      <c r="F57" s="4"/>
      <c r="G57" s="7"/>
      <c r="H57" s="989"/>
      <c r="I57" s="990"/>
      <c r="J57" s="990"/>
      <c r="K57" s="948"/>
    </row>
    <row r="59" spans="1:12">
      <c r="F59" s="991"/>
      <c r="H59" s="13"/>
      <c r="I59" s="13"/>
      <c r="J59" s="13"/>
      <c r="K59" s="13"/>
    </row>
    <row r="61" spans="1:12" hidden="1"/>
    <row r="62" spans="1:12" hidden="1"/>
    <row r="63" spans="1:12">
      <c r="F63" s="991"/>
    </row>
  </sheetData>
  <mergeCells count="3">
    <mergeCell ref="F38:H38"/>
    <mergeCell ref="F34:H34"/>
    <mergeCell ref="F9:H9"/>
  </mergeCells>
  <phoneticPr fontId="68" type="noConversion"/>
  <printOptions horizontalCentered="1"/>
  <pageMargins left="0.75" right="0.5" top="0.5" bottom="0.4" header="0.25" footer="0"/>
  <pageSetup paperSize="9" scale="97" orientation="portrait" r:id="rId1"/>
  <ignoredErrors>
    <ignoredError sqref="E16:E18 E22 E26:E32 E13 E14"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V37"/>
  <sheetViews>
    <sheetView view="pageBreakPreview" zoomScaleSheetLayoutView="100" workbookViewId="0">
      <selection activeCell="B20" sqref="B20:K25"/>
    </sheetView>
  </sheetViews>
  <sheetFormatPr defaultColWidth="6.19921875" defaultRowHeight="11.4"/>
  <cols>
    <col min="1" max="1" width="4.8984375" style="74" customWidth="1"/>
    <col min="2" max="2" width="26.19921875" style="74" customWidth="1"/>
    <col min="3" max="6" width="7.09765625" style="74" customWidth="1"/>
    <col min="7" max="7" width="7" style="74" customWidth="1"/>
    <col min="8" max="9" width="7.09765625" style="74" customWidth="1"/>
    <col min="10" max="10" width="8.8984375" style="74" customWidth="1"/>
    <col min="11" max="11" width="8.59765625" style="74" customWidth="1"/>
    <col min="12" max="12" width="7" style="74" customWidth="1"/>
    <col min="13" max="14" width="7.19921875" style="74" customWidth="1"/>
    <col min="15" max="15" width="8.69921875" style="74" customWidth="1"/>
    <col min="16" max="16" width="33.5" style="74" customWidth="1"/>
    <col min="17" max="17" width="14.69921875" style="74" customWidth="1"/>
    <col min="18" max="18" width="19.8984375" style="74" customWidth="1"/>
    <col min="19" max="19" width="14.69921875" style="74" customWidth="1"/>
    <col min="20" max="20" width="16.19921875" style="74" customWidth="1"/>
    <col min="21" max="21" width="12.3984375" style="74" customWidth="1"/>
    <col min="22" max="22" width="9.3984375" style="74" customWidth="1"/>
    <col min="23" max="29" width="6.19921875" style="74"/>
    <col min="30" max="30" width="13.59765625" style="74" customWidth="1"/>
    <col min="31" max="16384" width="6.19921875" style="74"/>
  </cols>
  <sheetData>
    <row r="3" spans="1:21" s="1160" customFormat="1" ht="12">
      <c r="A3" s="1398">
        <v>5.2</v>
      </c>
      <c r="B3" s="1398" t="s">
        <v>1919</v>
      </c>
      <c r="C3" s="1156"/>
      <c r="D3" s="1156"/>
      <c r="E3" s="1156"/>
      <c r="F3" s="1209"/>
      <c r="G3" s="1209"/>
      <c r="H3" s="1209"/>
      <c r="I3" s="1209"/>
      <c r="J3" s="1209"/>
      <c r="K3" s="1209"/>
      <c r="L3" s="1209"/>
      <c r="M3" s="1190"/>
      <c r="N3" s="1190"/>
      <c r="O3" s="1190"/>
      <c r="P3" s="1162"/>
      <c r="U3" s="1196"/>
    </row>
    <row r="4" spans="1:21" s="1160" customFormat="1">
      <c r="C4" s="1156"/>
      <c r="D4" s="1156"/>
      <c r="E4" s="1156"/>
      <c r="F4" s="1162"/>
      <c r="G4" s="1162"/>
      <c r="H4" s="1162"/>
      <c r="I4" s="1162"/>
      <c r="J4" s="1162"/>
      <c r="K4" s="1162"/>
      <c r="L4" s="1162"/>
      <c r="M4" s="1190"/>
      <c r="N4" s="1190"/>
      <c r="O4" s="1190"/>
      <c r="P4" s="1162"/>
      <c r="U4" s="1196"/>
    </row>
    <row r="5" spans="1:21" s="1160" customFormat="1">
      <c r="C5" s="1156"/>
      <c r="D5" s="1156"/>
      <c r="E5" s="1156"/>
      <c r="F5" s="1162"/>
      <c r="G5" s="1162"/>
      <c r="H5" s="1162"/>
      <c r="I5" s="1162"/>
      <c r="J5" s="1162"/>
      <c r="K5" s="1162"/>
      <c r="L5" s="1162"/>
      <c r="M5" s="1190"/>
      <c r="N5" s="1190"/>
      <c r="O5" s="1190"/>
      <c r="P5" s="1162"/>
      <c r="U5" s="1196"/>
    </row>
    <row r="6" spans="1:21" s="1399" customFormat="1" ht="10.199999999999999">
      <c r="B6" s="2274" t="s">
        <v>1283</v>
      </c>
      <c r="C6" s="2275" t="s">
        <v>2167</v>
      </c>
      <c r="D6" s="2275"/>
      <c r="E6" s="2275"/>
      <c r="F6" s="2275"/>
      <c r="G6" s="2275"/>
      <c r="H6" s="2275"/>
      <c r="I6" s="2275"/>
      <c r="J6" s="2276" t="s">
        <v>2243</v>
      </c>
      <c r="K6" s="2276"/>
      <c r="L6" s="2276"/>
      <c r="M6" s="2277" t="s">
        <v>2234</v>
      </c>
      <c r="N6" s="2278"/>
      <c r="O6" s="2279" t="s">
        <v>1956</v>
      </c>
      <c r="P6" s="1416"/>
      <c r="Q6" s="1412"/>
      <c r="R6" s="1412"/>
      <c r="S6" s="1412"/>
      <c r="T6" s="1413"/>
      <c r="U6" s="1401"/>
    </row>
    <row r="7" spans="1:21" s="1399" customFormat="1" ht="10.199999999999999">
      <c r="B7" s="2274"/>
      <c r="C7" s="2274" t="s">
        <v>2038</v>
      </c>
      <c r="D7" s="1549"/>
      <c r="E7" s="1549"/>
      <c r="F7" s="2269" t="s">
        <v>2166</v>
      </c>
      <c r="G7" s="2269" t="s">
        <v>2172</v>
      </c>
      <c r="H7" s="2269" t="s">
        <v>2165</v>
      </c>
      <c r="I7" s="2269" t="s">
        <v>2164</v>
      </c>
      <c r="J7" s="2269" t="s">
        <v>2052</v>
      </c>
      <c r="K7" s="2269" t="s">
        <v>1284</v>
      </c>
      <c r="L7" s="2269" t="s">
        <v>2120</v>
      </c>
      <c r="M7" s="2270" t="s">
        <v>2284</v>
      </c>
      <c r="N7" s="2270" t="s">
        <v>2163</v>
      </c>
      <c r="O7" s="2280"/>
      <c r="P7" s="1416"/>
      <c r="Q7" s="1412"/>
      <c r="R7" s="1412"/>
      <c r="S7" s="1412"/>
      <c r="T7" s="1413"/>
      <c r="U7" s="1401"/>
    </row>
    <row r="8" spans="1:21" s="1399" customFormat="1" ht="10.199999999999999">
      <c r="B8" s="2274"/>
      <c r="C8" s="2274"/>
      <c r="D8" s="1549"/>
      <c r="E8" s="1549"/>
      <c r="F8" s="2269"/>
      <c r="G8" s="2269"/>
      <c r="H8" s="2269"/>
      <c r="I8" s="2269"/>
      <c r="J8" s="2269"/>
      <c r="K8" s="2269"/>
      <c r="L8" s="2269"/>
      <c r="M8" s="2270"/>
      <c r="N8" s="2270"/>
      <c r="O8" s="2280"/>
      <c r="P8" s="1416"/>
      <c r="Q8" s="1412"/>
      <c r="R8" s="1412"/>
      <c r="S8" s="1412"/>
      <c r="T8" s="1413"/>
      <c r="U8" s="1401"/>
    </row>
    <row r="9" spans="1:21" s="1399" customFormat="1" ht="10.199999999999999">
      <c r="B9" s="2274"/>
      <c r="C9" s="2274"/>
      <c r="D9" s="1549"/>
      <c r="E9" s="1549"/>
      <c r="F9" s="2269"/>
      <c r="G9" s="2269"/>
      <c r="H9" s="2269"/>
      <c r="I9" s="2269"/>
      <c r="J9" s="2269"/>
      <c r="K9" s="2269"/>
      <c r="L9" s="2269"/>
      <c r="M9" s="2270"/>
      <c r="N9" s="2270"/>
      <c r="O9" s="2280"/>
      <c r="P9" s="1416"/>
      <c r="Q9" s="1412"/>
      <c r="R9" s="1412"/>
      <c r="S9" s="1412"/>
      <c r="T9" s="1413"/>
      <c r="U9" s="1401"/>
    </row>
    <row r="10" spans="1:21" s="1399" customFormat="1" ht="10.199999999999999">
      <c r="B10" s="2274"/>
      <c r="C10" s="2274"/>
      <c r="D10" s="1549"/>
      <c r="E10" s="1549"/>
      <c r="F10" s="2269"/>
      <c r="G10" s="2269"/>
      <c r="H10" s="2269"/>
      <c r="I10" s="2269"/>
      <c r="J10" s="2269"/>
      <c r="K10" s="2269"/>
      <c r="L10" s="2269"/>
      <c r="M10" s="2270"/>
      <c r="N10" s="2270"/>
      <c r="O10" s="2280"/>
      <c r="P10" s="1416"/>
      <c r="Q10" s="1412"/>
      <c r="R10" s="1412"/>
      <c r="S10" s="1412"/>
      <c r="T10" s="1413"/>
      <c r="U10" s="1401"/>
    </row>
    <row r="11" spans="1:21" s="1399" customFormat="1" ht="10.199999999999999">
      <c r="B11" s="2274"/>
      <c r="C11" s="2274"/>
      <c r="D11" s="1549"/>
      <c r="E11" s="1549"/>
      <c r="F11" s="2269"/>
      <c r="G11" s="2269"/>
      <c r="H11" s="2269"/>
      <c r="I11" s="2269"/>
      <c r="J11" s="2269"/>
      <c r="K11" s="2269"/>
      <c r="L11" s="2269"/>
      <c r="M11" s="2270"/>
      <c r="N11" s="2270"/>
      <c r="O11" s="2280"/>
      <c r="P11" s="1416"/>
      <c r="Q11" s="1412"/>
      <c r="R11" s="1412"/>
      <c r="S11" s="1412"/>
      <c r="T11" s="1413"/>
      <c r="U11" s="1401"/>
    </row>
    <row r="12" spans="1:21" s="1399" customFormat="1" ht="10.199999999999999">
      <c r="B12" s="2274"/>
      <c r="C12" s="2274"/>
      <c r="D12" s="1549"/>
      <c r="E12" s="1549"/>
      <c r="F12" s="2269"/>
      <c r="G12" s="2269"/>
      <c r="H12" s="2269"/>
      <c r="I12" s="2269"/>
      <c r="J12" s="2269"/>
      <c r="K12" s="2269"/>
      <c r="L12" s="2269"/>
      <c r="M12" s="2270"/>
      <c r="N12" s="2270"/>
      <c r="O12" s="2281"/>
      <c r="P12" s="1416"/>
      <c r="Q12" s="1412"/>
      <c r="R12" s="1412"/>
      <c r="S12" s="1412"/>
      <c r="T12" s="1413"/>
      <c r="U12" s="1401"/>
    </row>
    <row r="13" spans="1:21" s="1399" customFormat="1" ht="10.199999999999999">
      <c r="B13" s="1448"/>
      <c r="C13" s="1449"/>
      <c r="D13" s="1449"/>
      <c r="E13" s="1449"/>
      <c r="F13" s="1450"/>
      <c r="G13" s="1451"/>
      <c r="H13" s="1450"/>
      <c r="I13" s="1452"/>
      <c r="J13" s="2271" t="s">
        <v>2162</v>
      </c>
      <c r="K13" s="2272"/>
      <c r="L13" s="2272"/>
      <c r="M13" s="2273" t="s">
        <v>2161</v>
      </c>
      <c r="N13" s="2273"/>
      <c r="O13" s="2273"/>
      <c r="P13" s="1421"/>
      <c r="Q13" s="1412"/>
      <c r="R13" s="1412"/>
      <c r="S13" s="1412"/>
      <c r="T13" s="1413"/>
      <c r="U13" s="1401"/>
    </row>
    <row r="14" spans="1:21" s="1399" customFormat="1" ht="10.199999999999999">
      <c r="B14" s="1427" t="s">
        <v>1764</v>
      </c>
      <c r="C14" s="1442"/>
      <c r="D14" s="1442"/>
      <c r="E14" s="1442"/>
      <c r="F14" s="1443"/>
      <c r="G14" s="1442"/>
      <c r="H14" s="1443"/>
      <c r="I14" s="1438"/>
      <c r="J14" s="1440"/>
      <c r="K14" s="1440"/>
      <c r="L14" s="1440"/>
      <c r="M14" s="1422"/>
      <c r="N14" s="1417"/>
      <c r="O14" s="1423"/>
      <c r="P14" s="1421"/>
      <c r="Q14" s="1412"/>
      <c r="R14" s="1412"/>
      <c r="S14" s="1412"/>
      <c r="T14" s="1413"/>
      <c r="U14" s="1401"/>
    </row>
    <row r="15" spans="1:21" s="1399" customFormat="1" ht="10.199999999999999">
      <c r="B15" s="1411" t="s">
        <v>1888</v>
      </c>
      <c r="C15" s="1442">
        <v>35000</v>
      </c>
      <c r="D15" s="1442"/>
      <c r="E15" s="1442"/>
      <c r="F15" s="1443">
        <v>18486</v>
      </c>
      <c r="G15" s="1437">
        <v>2772</v>
      </c>
      <c r="H15" s="1443">
        <v>35000</v>
      </c>
      <c r="I15" s="1437">
        <f>C15+F15+G15-H15</f>
        <v>21258</v>
      </c>
      <c r="J15" s="1525">
        <v>6189</v>
      </c>
      <c r="K15" s="1526">
        <v>5221</v>
      </c>
      <c r="L15" s="1527">
        <f>K15-J15</f>
        <v>-968</v>
      </c>
      <c r="M15" s="1528">
        <f>K15/BS!$F$12</f>
        <v>2.7719068423346024E-3</v>
      </c>
      <c r="N15" s="1528">
        <f>K15/BS!$F$28</f>
        <v>2.2704669926125196E-3</v>
      </c>
      <c r="O15" s="1529">
        <f>(I15*10)/P15</f>
        <v>1.1508378194606253E-4</v>
      </c>
      <c r="P15" s="1425">
        <v>1847176000</v>
      </c>
      <c r="Q15" s="1412"/>
      <c r="R15" s="1412"/>
      <c r="S15" s="1412"/>
      <c r="T15" s="1413"/>
      <c r="U15" s="1401"/>
    </row>
    <row r="16" spans="1:21" s="1399" customFormat="1" ht="10.199999999999999">
      <c r="B16" s="1411" t="s">
        <v>2233</v>
      </c>
      <c r="C16" s="1442">
        <v>453532</v>
      </c>
      <c r="D16" s="1442"/>
      <c r="E16" s="1442"/>
      <c r="F16" s="1443">
        <v>37500</v>
      </c>
      <c r="G16" s="1437">
        <v>0</v>
      </c>
      <c r="H16" s="1443">
        <v>491000</v>
      </c>
      <c r="I16" s="1437">
        <f>C16+F16+G16-H16</f>
        <v>32</v>
      </c>
      <c r="J16" s="1535">
        <v>3</v>
      </c>
      <c r="K16" s="1441">
        <v>3</v>
      </c>
      <c r="L16" s="1536">
        <f>K16-J16</f>
        <v>0</v>
      </c>
      <c r="M16" s="1536">
        <v>0</v>
      </c>
      <c r="N16" s="1536">
        <v>0</v>
      </c>
      <c r="O16" s="1538">
        <f>(I16*10)/P16</f>
        <v>1.1428571428571428E-4</v>
      </c>
      <c r="P16" s="1425">
        <v>2800000</v>
      </c>
      <c r="Q16" s="1412"/>
      <c r="R16" s="1412"/>
      <c r="S16" s="1412"/>
      <c r="T16" s="1413"/>
      <c r="U16" s="1401"/>
    </row>
    <row r="17" spans="2:21" s="1399" customFormat="1" ht="10.199999999999999">
      <c r="B17" s="1411" t="s">
        <v>2242</v>
      </c>
      <c r="C17" s="1442">
        <v>0</v>
      </c>
      <c r="D17" s="1442"/>
      <c r="E17" s="1442"/>
      <c r="F17" s="1443">
        <v>4933</v>
      </c>
      <c r="G17" s="1437">
        <v>0</v>
      </c>
      <c r="H17" s="1443">
        <v>0</v>
      </c>
      <c r="I17" s="1437">
        <f>C17+F17+G17-H17</f>
        <v>4933</v>
      </c>
      <c r="J17" s="1530">
        <v>396</v>
      </c>
      <c r="K17" s="1531">
        <v>247</v>
      </c>
      <c r="L17" s="1532">
        <f>K17-J17</f>
        <v>-149</v>
      </c>
      <c r="M17" s="1533">
        <f>K17/BS!$F$12</f>
        <v>1.3113598736959334E-4</v>
      </c>
      <c r="N17" s="1533">
        <f>K17/BS!$F$28</f>
        <v>1.0741339727548215E-4</v>
      </c>
      <c r="O17" s="1538">
        <f>(I17*10)/P17</f>
        <v>9.1203898860367256E-5</v>
      </c>
      <c r="P17" s="1425">
        <v>540876000</v>
      </c>
      <c r="Q17" s="1412"/>
      <c r="R17" s="1412"/>
      <c r="S17" s="1412"/>
      <c r="T17" s="1413"/>
      <c r="U17" s="1401"/>
    </row>
    <row r="18" spans="2:21" s="1399" customFormat="1" ht="10.199999999999999">
      <c r="B18" s="1411"/>
      <c r="C18" s="1442"/>
      <c r="D18" s="1442"/>
      <c r="E18" s="1442"/>
      <c r="F18" s="1443"/>
      <c r="G18" s="1437"/>
      <c r="H18" s="1443"/>
      <c r="I18" s="1438"/>
      <c r="J18" s="1439">
        <f t="shared" ref="J18:O18" si="0">SUM(J15:J17)</f>
        <v>6588</v>
      </c>
      <c r="K18" s="1439">
        <f t="shared" si="0"/>
        <v>5471</v>
      </c>
      <c r="L18" s="1439">
        <f t="shared" si="0"/>
        <v>-1117</v>
      </c>
      <c r="M18" s="1544">
        <f t="shared" si="0"/>
        <v>2.9030428297041957E-3</v>
      </c>
      <c r="N18" s="1544">
        <f t="shared" si="0"/>
        <v>2.3778803898880018E-3</v>
      </c>
      <c r="O18" s="1544">
        <f t="shared" si="0"/>
        <v>3.2057339509214405E-4</v>
      </c>
      <c r="P18" s="1421"/>
      <c r="Q18" s="1412"/>
      <c r="R18" s="1412"/>
      <c r="S18" s="1412"/>
      <c r="T18" s="1413"/>
      <c r="U18" s="1401"/>
    </row>
    <row r="19" spans="2:21" s="1399" customFormat="1" ht="10.199999999999999">
      <c r="B19" s="1427" t="s">
        <v>1958</v>
      </c>
      <c r="C19" s="1442"/>
      <c r="D19" s="1442"/>
      <c r="E19" s="1442"/>
      <c r="F19" s="1443"/>
      <c r="G19" s="1442"/>
      <c r="H19" s="1443"/>
      <c r="I19" s="1438"/>
      <c r="J19" s="1440"/>
      <c r="K19" s="1440"/>
      <c r="L19" s="1440"/>
      <c r="M19" s="1422"/>
      <c r="N19" s="1417"/>
      <c r="O19" s="1423"/>
      <c r="P19" s="1421"/>
      <c r="Q19" s="1412"/>
      <c r="R19" s="1412"/>
      <c r="S19" s="1412"/>
      <c r="T19" s="1413"/>
      <c r="U19" s="1401"/>
    </row>
    <row r="20" spans="2:21" s="1399" customFormat="1" ht="10.199999999999999">
      <c r="B20" s="1411" t="s">
        <v>2244</v>
      </c>
      <c r="C20" s="1442">
        <v>1759000</v>
      </c>
      <c r="D20" s="1442"/>
      <c r="E20" s="1442"/>
      <c r="F20" s="1443">
        <v>470744</v>
      </c>
      <c r="G20" s="1437">
        <v>0</v>
      </c>
      <c r="H20" s="1443">
        <v>326000</v>
      </c>
      <c r="I20" s="1437">
        <f>C20+F20+G20-H20</f>
        <v>1903744</v>
      </c>
      <c r="J20" s="1525">
        <v>174821</v>
      </c>
      <c r="K20" s="1526">
        <v>163322</v>
      </c>
      <c r="L20" s="1527">
        <f>K20-J20</f>
        <v>-11499</v>
      </c>
      <c r="M20" s="1528">
        <f>K20/BS!$F$12</f>
        <v>8.6710087972375394E-2</v>
      </c>
      <c r="N20" s="1528">
        <f>K20/BS!$F$28</f>
        <v>7.1024173562049778E-2</v>
      </c>
      <c r="O20" s="1529">
        <f>(I20*10)/P20</f>
        <v>1.6451944528750875E-3</v>
      </c>
      <c r="P20" s="1421">
        <v>11571544000</v>
      </c>
      <c r="Q20" s="1412"/>
      <c r="R20" s="1412"/>
      <c r="S20" s="1412"/>
      <c r="T20" s="1413"/>
      <c r="U20" s="1401"/>
    </row>
    <row r="21" spans="2:21" s="1399" customFormat="1" ht="10.199999999999999">
      <c r="B21" s="1411" t="s">
        <v>2232</v>
      </c>
      <c r="C21" s="1442">
        <v>2894000</v>
      </c>
      <c r="D21" s="1442"/>
      <c r="E21" s="1442"/>
      <c r="F21" s="1443">
        <v>0</v>
      </c>
      <c r="G21" s="1437">
        <v>0</v>
      </c>
      <c r="H21" s="1443">
        <v>640000</v>
      </c>
      <c r="I21" s="1437">
        <f>C21+F21+G21-H21</f>
        <v>2254000</v>
      </c>
      <c r="J21" s="1530">
        <v>12803</v>
      </c>
      <c r="K21" s="1531">
        <v>13389</v>
      </c>
      <c r="L21" s="1532">
        <f>K21-J21</f>
        <v>586</v>
      </c>
      <c r="M21" s="1533">
        <f>K21/BS!$F$12</f>
        <v>7.1084199793177531E-3</v>
      </c>
      <c r="N21" s="1533">
        <f>K21/BS!$F$28</f>
        <v>5.822501927617128E-3</v>
      </c>
      <c r="O21" s="1534">
        <f>(I21*10)/P21</f>
        <v>2.3320495231719175E-4</v>
      </c>
      <c r="P21" s="1421">
        <f>96653.179*1000000</f>
        <v>96653179000</v>
      </c>
      <c r="Q21" s="1412"/>
      <c r="R21" s="1412"/>
      <c r="S21" s="1412"/>
      <c r="T21" s="1413"/>
      <c r="U21" s="1401"/>
    </row>
    <row r="22" spans="2:21" s="1399" customFormat="1" ht="10.199999999999999">
      <c r="B22" s="1411"/>
      <c r="C22" s="1442"/>
      <c r="D22" s="1442"/>
      <c r="E22" s="1442"/>
      <c r="F22" s="1443"/>
      <c r="G22" s="1437"/>
      <c r="H22" s="1443"/>
      <c r="I22" s="1438"/>
      <c r="J22" s="1439">
        <f t="shared" ref="J22:O22" si="1">SUM(J20:J21)</f>
        <v>187624</v>
      </c>
      <c r="K22" s="1439">
        <f t="shared" si="1"/>
        <v>176711</v>
      </c>
      <c r="L22" s="1439">
        <f t="shared" si="1"/>
        <v>-10913</v>
      </c>
      <c r="M22" s="1414">
        <f t="shared" si="1"/>
        <v>9.381850795169315E-2</v>
      </c>
      <c r="N22" s="1414">
        <f t="shared" si="1"/>
        <v>7.6846675489666907E-2</v>
      </c>
      <c r="O22" s="1415">
        <f t="shared" si="1"/>
        <v>1.8783994051922792E-3</v>
      </c>
      <c r="P22" s="1421"/>
      <c r="Q22" s="1412"/>
      <c r="R22" s="1412">
        <v>1986631</v>
      </c>
      <c r="S22" s="1412"/>
      <c r="T22" s="1413"/>
      <c r="U22" s="1401"/>
    </row>
    <row r="23" spans="2:21" s="1399" customFormat="1" ht="10.199999999999999">
      <c r="B23" s="1403" t="s">
        <v>2121</v>
      </c>
      <c r="C23" s="1442"/>
      <c r="D23" s="1442"/>
      <c r="E23" s="1442"/>
      <c r="F23" s="1443"/>
      <c r="G23" s="1442"/>
      <c r="H23" s="1443"/>
      <c r="I23" s="1438"/>
      <c r="J23" s="1440"/>
      <c r="K23" s="1440"/>
      <c r="L23" s="1440"/>
      <c r="M23" s="1422"/>
      <c r="N23" s="1417"/>
      <c r="O23" s="1423"/>
      <c r="P23" s="1421"/>
      <c r="Q23" s="1412"/>
      <c r="R23" s="1412"/>
      <c r="S23" s="1412"/>
      <c r="T23" s="1413"/>
      <c r="U23" s="1401"/>
    </row>
    <row r="24" spans="2:21" s="1399" customFormat="1" ht="10.199999999999999">
      <c r="B24" s="1411" t="s">
        <v>2021</v>
      </c>
      <c r="C24" s="1442">
        <v>92000</v>
      </c>
      <c r="D24" s="1442"/>
      <c r="E24" s="1442"/>
      <c r="F24" s="1443">
        <v>0</v>
      </c>
      <c r="G24" s="1437">
        <v>0</v>
      </c>
      <c r="H24" s="1443">
        <v>0</v>
      </c>
      <c r="I24" s="1437">
        <f>C24+F24+G24-H24</f>
        <v>92000</v>
      </c>
      <c r="J24" s="1539">
        <v>7646</v>
      </c>
      <c r="K24" s="1540">
        <v>7535</v>
      </c>
      <c r="L24" s="1541">
        <f>K24-J24</f>
        <v>-111</v>
      </c>
      <c r="M24" s="1542">
        <f>K24/BS!$F$12</f>
        <v>4.0004439871655292E-3</v>
      </c>
      <c r="N24" s="1542">
        <f>K24/BS!$F$28</f>
        <v>3.2767609249828261E-3</v>
      </c>
      <c r="O24" s="1543">
        <f>(I24*10)/P24</f>
        <v>3.6789551767298086E-3</v>
      </c>
      <c r="P24" s="1421">
        <v>250071000</v>
      </c>
      <c r="Q24" s="1412"/>
      <c r="R24" s="1412"/>
      <c r="S24" s="1412"/>
      <c r="T24" s="1413"/>
      <c r="U24" s="1401"/>
    </row>
    <row r="25" spans="2:21" s="1399" customFormat="1" ht="10.199999999999999">
      <c r="B25" s="1411"/>
      <c r="C25" s="1442"/>
      <c r="D25" s="1442"/>
      <c r="E25" s="1442"/>
      <c r="F25" s="1443"/>
      <c r="G25" s="1437"/>
      <c r="H25" s="1443"/>
      <c r="I25" s="1438"/>
      <c r="J25" s="1439">
        <f t="shared" ref="J25:O25" si="2">SUM(J24:J24)</f>
        <v>7646</v>
      </c>
      <c r="K25" s="1439">
        <f t="shared" si="2"/>
        <v>7535</v>
      </c>
      <c r="L25" s="1439">
        <f t="shared" si="2"/>
        <v>-111</v>
      </c>
      <c r="M25" s="1414">
        <f t="shared" si="2"/>
        <v>4.0004439871655292E-3</v>
      </c>
      <c r="N25" s="1414">
        <f t="shared" si="2"/>
        <v>3.2767609249828261E-3</v>
      </c>
      <c r="O25" s="1415">
        <f t="shared" si="2"/>
        <v>3.6789551767298086E-3</v>
      </c>
      <c r="P25" s="1421"/>
      <c r="Q25" s="1412"/>
      <c r="R25" s="1412"/>
      <c r="S25" s="1412"/>
      <c r="T25" s="1413"/>
      <c r="U25" s="1401"/>
    </row>
    <row r="26" spans="2:21" s="1399" customFormat="1" ht="10.199999999999999">
      <c r="B26" s="1403" t="s">
        <v>2231</v>
      </c>
      <c r="C26" s="1442"/>
      <c r="D26" s="1442"/>
      <c r="E26" s="1442"/>
      <c r="F26" s="1443"/>
      <c r="G26" s="1442"/>
      <c r="H26" s="1443"/>
      <c r="I26" s="1438"/>
      <c r="J26" s="1440"/>
      <c r="K26" s="1440"/>
      <c r="L26" s="1440"/>
      <c r="M26" s="1422"/>
      <c r="N26" s="1417"/>
      <c r="O26" s="1423"/>
      <c r="P26" s="1421"/>
      <c r="Q26" s="1412"/>
      <c r="R26" s="1412"/>
      <c r="S26" s="1412"/>
      <c r="T26" s="1413"/>
      <c r="U26" s="1401"/>
    </row>
    <row r="27" spans="2:21" s="1399" customFormat="1" ht="10.199999999999999">
      <c r="B27" s="1411" t="s">
        <v>2230</v>
      </c>
      <c r="C27" s="1442">
        <v>350000</v>
      </c>
      <c r="D27" s="1442"/>
      <c r="E27" s="1442"/>
      <c r="F27" s="1443">
        <v>145000</v>
      </c>
      <c r="G27" s="1437">
        <v>0</v>
      </c>
      <c r="H27" s="1443">
        <v>0</v>
      </c>
      <c r="I27" s="1437">
        <f>C27+F27+G27-H27</f>
        <v>495000</v>
      </c>
      <c r="J27" s="1539">
        <v>50218</v>
      </c>
      <c r="K27" s="1540">
        <v>54387</v>
      </c>
      <c r="L27" s="1541">
        <f>K27-J27</f>
        <v>4169</v>
      </c>
      <c r="M27" s="1542">
        <f>K27/BS!$F$12</f>
        <v>2.8874870222955758E-2</v>
      </c>
      <c r="N27" s="1542">
        <f>K27/BS!$F$28</f>
        <v>2.3651386387132177E-2</v>
      </c>
      <c r="O27" s="1543">
        <f>(I27*10)/P27</f>
        <v>4.4264564383032457E-3</v>
      </c>
      <c r="P27" s="1425">
        <v>1118276000</v>
      </c>
      <c r="Q27" s="1412"/>
      <c r="R27" s="1412"/>
      <c r="S27" s="1412"/>
      <c r="T27" s="1413"/>
      <c r="U27" s="1401"/>
    </row>
    <row r="28" spans="2:21" s="1399" customFormat="1" ht="10.199999999999999">
      <c r="B28" s="1411"/>
      <c r="C28" s="1442"/>
      <c r="D28" s="1442"/>
      <c r="E28" s="1442"/>
      <c r="F28" s="1443"/>
      <c r="G28" s="1437"/>
      <c r="H28" s="1443"/>
      <c r="I28" s="1438"/>
      <c r="J28" s="1439">
        <f t="shared" ref="J28:O28" si="3">SUM(J27:J27)</f>
        <v>50218</v>
      </c>
      <c r="K28" s="1439">
        <f t="shared" si="3"/>
        <v>54387</v>
      </c>
      <c r="L28" s="1439">
        <f t="shared" si="3"/>
        <v>4169</v>
      </c>
      <c r="M28" s="1414">
        <f t="shared" si="3"/>
        <v>2.8874870222955758E-2</v>
      </c>
      <c r="N28" s="1414">
        <f t="shared" si="3"/>
        <v>2.3651386387132177E-2</v>
      </c>
      <c r="O28" s="1415">
        <f t="shared" si="3"/>
        <v>4.4264564383032457E-3</v>
      </c>
      <c r="P28" s="1421"/>
      <c r="Q28" s="1412"/>
      <c r="R28" s="1412"/>
      <c r="S28" s="1412"/>
      <c r="T28" s="1413"/>
      <c r="U28" s="1401"/>
    </row>
    <row r="29" spans="2:21" s="1399" customFormat="1" ht="10.199999999999999">
      <c r="B29" s="1403" t="s">
        <v>2229</v>
      </c>
      <c r="C29" s="1446"/>
      <c r="D29" s="1446"/>
      <c r="E29" s="1446"/>
      <c r="F29" s="1441"/>
      <c r="G29" s="1441"/>
      <c r="H29" s="1441"/>
      <c r="I29" s="1438"/>
      <c r="J29" s="1440"/>
      <c r="K29" s="1440"/>
      <c r="L29" s="1440"/>
      <c r="M29" s="1422"/>
      <c r="N29" s="1417"/>
      <c r="O29" s="1423"/>
      <c r="P29" s="1421"/>
      <c r="Q29" s="1412"/>
      <c r="R29" s="1412"/>
      <c r="S29" s="1412"/>
      <c r="T29" s="1413"/>
      <c r="U29" s="1401"/>
    </row>
    <row r="30" spans="2:21" s="1399" customFormat="1" ht="10.199999999999999">
      <c r="B30" s="1424" t="s">
        <v>2075</v>
      </c>
      <c r="C30" s="1442">
        <v>185500</v>
      </c>
      <c r="D30" s="1442"/>
      <c r="E30" s="1442"/>
      <c r="F30" s="1441">
        <v>29150</v>
      </c>
      <c r="G30" s="1441">
        <v>0</v>
      </c>
      <c r="H30" s="1441">
        <v>0</v>
      </c>
      <c r="I30" s="1437">
        <f>C30+F30+G30-H30</f>
        <v>214650</v>
      </c>
      <c r="J30" s="1525">
        <v>11804</v>
      </c>
      <c r="K30" s="1526">
        <v>9676</v>
      </c>
      <c r="L30" s="1527">
        <f>K30-J30</f>
        <v>-2128</v>
      </c>
      <c r="M30" s="1528">
        <f>K30/BS!$F$12</f>
        <v>5.1371328493448791E-3</v>
      </c>
      <c r="N30" s="1528">
        <f>K30/BS!$F$28</f>
        <v>4.2078219920549205E-3</v>
      </c>
      <c r="O30" s="1529">
        <f>(I30*10)/P30</f>
        <v>7.1718203092319187E-4</v>
      </c>
      <c r="P30" s="1425">
        <v>2992964000</v>
      </c>
      <c r="Q30" s="1412"/>
      <c r="R30" s="1412"/>
      <c r="S30" s="1412"/>
      <c r="T30" s="1413"/>
      <c r="U30" s="1401"/>
    </row>
    <row r="31" spans="2:21" s="1399" customFormat="1" ht="10.199999999999999">
      <c r="B31" s="1428" t="s">
        <v>844</v>
      </c>
      <c r="C31" s="1442">
        <v>856000</v>
      </c>
      <c r="D31" s="1442"/>
      <c r="E31" s="1442"/>
      <c r="F31" s="1441">
        <v>0</v>
      </c>
      <c r="G31" s="1441">
        <v>0</v>
      </c>
      <c r="H31" s="1441">
        <v>413400</v>
      </c>
      <c r="I31" s="1437">
        <f>C31+F31+G31-H31</f>
        <v>442600</v>
      </c>
      <c r="J31" s="1530">
        <v>62371</v>
      </c>
      <c r="K31" s="1531">
        <v>56002</v>
      </c>
      <c r="L31" s="1532">
        <f>K31-J31</f>
        <v>-6369</v>
      </c>
      <c r="M31" s="1533">
        <f>K31/BS!$F$12</f>
        <v>2.9732297832680023E-2</v>
      </c>
      <c r="N31" s="1533">
        <f>K31/BS!$F$28</f>
        <v>2.4353704753933406E-2</v>
      </c>
      <c r="O31" s="1534">
        <f>(I31*10)/P31</f>
        <v>1.2588175533660712E-3</v>
      </c>
      <c r="P31" s="1425">
        <v>3515998000</v>
      </c>
      <c r="Q31" s="1412"/>
      <c r="R31" s="1412"/>
      <c r="S31" s="1412"/>
      <c r="T31" s="1413"/>
      <c r="U31" s="1401"/>
    </row>
    <row r="32" spans="2:21" s="1399" customFormat="1" ht="10.199999999999999">
      <c r="B32" s="1411"/>
      <c r="C32" s="1442"/>
      <c r="D32" s="1442"/>
      <c r="E32" s="1442"/>
      <c r="F32" s="1443"/>
      <c r="G32" s="1442"/>
      <c r="H32" s="1443"/>
      <c r="I32" s="1438"/>
      <c r="J32" s="1439">
        <f t="shared" ref="J32:O32" si="4">SUM(J30:J31)</f>
        <v>74175</v>
      </c>
      <c r="K32" s="1439">
        <f t="shared" si="4"/>
        <v>65678</v>
      </c>
      <c r="L32" s="1439">
        <f t="shared" si="4"/>
        <v>-8497</v>
      </c>
      <c r="M32" s="1414">
        <f t="shared" si="4"/>
        <v>3.4869430682024902E-2</v>
      </c>
      <c r="N32" s="1414">
        <f t="shared" si="4"/>
        <v>2.8561526745988327E-2</v>
      </c>
      <c r="O32" s="1415">
        <f t="shared" si="4"/>
        <v>1.9759995842892632E-3</v>
      </c>
      <c r="P32" s="1429"/>
      <c r="Q32" s="1430"/>
      <c r="R32" s="1430"/>
      <c r="S32" s="1430"/>
      <c r="T32" s="1431"/>
      <c r="U32" s="1401"/>
    </row>
    <row r="33" spans="2:22" s="1399" customFormat="1" ht="10.199999999999999">
      <c r="B33" s="1432"/>
      <c r="C33" s="1442"/>
      <c r="D33" s="1442"/>
      <c r="E33" s="1442"/>
      <c r="F33" s="1437"/>
      <c r="G33" s="1437"/>
      <c r="H33" s="1437"/>
      <c r="I33" s="1437"/>
      <c r="J33" s="1437"/>
      <c r="K33" s="1437"/>
      <c r="L33" s="1437"/>
      <c r="M33" s="1404"/>
      <c r="N33" s="1404"/>
      <c r="O33" s="1404"/>
      <c r="P33" s="1400"/>
      <c r="U33" s="1401"/>
    </row>
    <row r="34" spans="2:22" s="1399" customFormat="1" ht="10.8" thickBot="1">
      <c r="B34" s="1433" t="s">
        <v>2240</v>
      </c>
      <c r="C34" s="1447"/>
      <c r="D34" s="1447"/>
      <c r="E34" s="1447"/>
      <c r="F34" s="1438"/>
      <c r="G34" s="1438"/>
      <c r="H34" s="1438"/>
      <c r="I34" s="1438"/>
      <c r="J34" s="1444">
        <f>J32+J28+J25+J22+J18+J3+'5.1-5.2'!H187+'5.1-5.2'!H181+'5.1-5.2'!H174+'5.1-5.2'!H166+'5.1-5.2'!H160+'5.1-5.2'!H157+'5.1-5.2'!H154+'5.1-5.2'!H149+'5.1-5.2'!H139</f>
        <v>338412</v>
      </c>
      <c r="K34" s="1444">
        <f>K32+K28+K25+K22+K18+K3+'5.1-5.2'!I187+'5.1-5.2'!I181+'5.1-5.2'!I174+'5.1-5.2'!I166+'5.1-5.2'!I160+'5.1-5.2'!I157+'5.1-5.2'!I154+'5.1-5.2'!I149+'5.1-5.2'!I139</f>
        <v>309782</v>
      </c>
      <c r="L34" s="1444" t="e">
        <f>L32+L28+L25+L22+L18+L3+'5.1-5.2'!J187+'5.1-5.2'!J181+'5.1-5.2'!J174+'5.1-5.2'!J166+'5.1-5.2'!J160+'5.1-5.2'!J157+'5.1-5.2'!J154+'5.1-5.2'!J149+'5.1-5.2'!J139</f>
        <v>#VALUE!</v>
      </c>
      <c r="M34" s="1418"/>
      <c r="N34" s="1418"/>
      <c r="O34" s="1418"/>
      <c r="P34" s="1400"/>
      <c r="U34" s="1401"/>
    </row>
    <row r="35" spans="2:22" s="1399" customFormat="1" ht="10.8" thickTop="1">
      <c r="B35" s="1432"/>
      <c r="C35" s="1442"/>
      <c r="D35" s="1442"/>
      <c r="E35" s="1442"/>
      <c r="F35" s="1437"/>
      <c r="G35" s="1437"/>
      <c r="H35" s="1437"/>
      <c r="I35" s="1437"/>
      <c r="J35" s="1437"/>
      <c r="K35" s="1437"/>
      <c r="L35" s="1437"/>
      <c r="M35" s="1404"/>
      <c r="N35" s="1404"/>
      <c r="O35" s="1404"/>
      <c r="P35" s="1400"/>
      <c r="U35" s="1401"/>
    </row>
    <row r="36" spans="2:22" s="1399" customFormat="1" ht="10.8" thickBot="1">
      <c r="B36" s="1402" t="s">
        <v>2159</v>
      </c>
      <c r="C36" s="1437"/>
      <c r="D36" s="1437"/>
      <c r="E36" s="1437"/>
      <c r="F36" s="1437"/>
      <c r="G36" s="1437"/>
      <c r="H36" s="1437"/>
      <c r="I36" s="1437"/>
      <c r="J36" s="1445">
        <v>1806634</v>
      </c>
      <c r="K36" s="1445">
        <v>1682283</v>
      </c>
      <c r="L36" s="1445">
        <v>-124351</v>
      </c>
      <c r="M36" s="1434"/>
      <c r="N36" s="1404"/>
      <c r="O36" s="1404"/>
      <c r="P36" s="1435"/>
      <c r="Q36" s="1436"/>
      <c r="R36" s="1436"/>
      <c r="S36" s="1436"/>
      <c r="T36" s="1436"/>
      <c r="U36" s="1426"/>
      <c r="V36" s="1412"/>
    </row>
    <row r="37" spans="2:22" s="1160" customFormat="1" ht="12" thickTop="1">
      <c r="C37" s="1156"/>
      <c r="D37" s="1156"/>
      <c r="E37" s="1156"/>
      <c r="F37" s="1162"/>
      <c r="G37" s="1162"/>
      <c r="H37" s="1162"/>
      <c r="I37" s="1162"/>
      <c r="J37" s="1162"/>
      <c r="K37" s="1162"/>
      <c r="L37" s="1162"/>
      <c r="M37" s="1190"/>
      <c r="N37" s="1190"/>
      <c r="O37" s="1190"/>
      <c r="P37" s="1162"/>
      <c r="U37" s="1196"/>
    </row>
  </sheetData>
  <mergeCells count="17">
    <mergeCell ref="B6:B12"/>
    <mergeCell ref="C6:I6"/>
    <mergeCell ref="J6:L6"/>
    <mergeCell ref="M6:N6"/>
    <mergeCell ref="O6:O12"/>
    <mergeCell ref="C7:C12"/>
    <mergeCell ref="F7:F12"/>
    <mergeCell ref="G7:G12"/>
    <mergeCell ref="N7:N12"/>
    <mergeCell ref="H7:H12"/>
    <mergeCell ref="I7:I12"/>
    <mergeCell ref="J7:J12"/>
    <mergeCell ref="K7:K12"/>
    <mergeCell ref="L7:L12"/>
    <mergeCell ref="M7:M12"/>
    <mergeCell ref="J13:L13"/>
    <mergeCell ref="M13:O13"/>
  </mergeCells>
  <printOptions horizontalCentered="1"/>
  <pageMargins left="0.75" right="0.5" top="0.5" bottom="0.4" header="0.3" footer="0.3"/>
  <pageSetup paperSize="9" scale="6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54"/>
  <sheetViews>
    <sheetView showGridLines="0" topLeftCell="A16" zoomScaleSheetLayoutView="100" workbookViewId="0">
      <selection activeCell="B20" sqref="B20:K25"/>
    </sheetView>
  </sheetViews>
  <sheetFormatPr defaultRowHeight="15.6"/>
  <cols>
    <col min="1" max="1" width="5.09765625" customWidth="1"/>
    <col min="2" max="2" width="25.5" customWidth="1"/>
    <col min="3" max="4" width="7.09765625" customWidth="1"/>
    <col min="5" max="5" width="9.09765625" customWidth="1"/>
    <col min="6" max="8" width="7.09765625" customWidth="1"/>
    <col min="9" max="9" width="8.59765625" customWidth="1"/>
  </cols>
  <sheetData>
    <row r="2" spans="1:15">
      <c r="A2" s="1160"/>
      <c r="B2" s="1550"/>
      <c r="C2" s="1553"/>
      <c r="D2" s="1553"/>
      <c r="E2" s="1553"/>
      <c r="F2" s="1553"/>
      <c r="G2" s="1552"/>
      <c r="H2" s="1551"/>
      <c r="I2" s="1551"/>
      <c r="J2" s="1551"/>
      <c r="K2" s="1554"/>
      <c r="L2" s="1554"/>
      <c r="M2" s="1555"/>
      <c r="N2" s="1556"/>
      <c r="O2" s="1556"/>
    </row>
    <row r="3" spans="1:15" s="1739" customFormat="1" ht="15.75" customHeight="1">
      <c r="A3" s="1434"/>
      <c r="B3" s="2284" t="s">
        <v>1283</v>
      </c>
      <c r="C3" s="2296" t="s">
        <v>2167</v>
      </c>
      <c r="D3" s="2297"/>
      <c r="E3" s="2297"/>
      <c r="F3" s="1736"/>
      <c r="G3" s="2287" t="s">
        <v>2337</v>
      </c>
      <c r="H3" s="2287"/>
      <c r="I3" s="2287"/>
      <c r="J3" s="2295"/>
      <c r="K3" s="2295"/>
      <c r="L3" s="2295"/>
      <c r="M3" s="2295"/>
      <c r="N3" s="1562"/>
      <c r="O3" s="1562"/>
    </row>
    <row r="4" spans="1:15" s="1739" customFormat="1" ht="15.75" customHeight="1">
      <c r="A4" s="1434"/>
      <c r="B4" s="2285"/>
      <c r="C4" s="2288" t="s">
        <v>2237</v>
      </c>
      <c r="D4" s="2291" t="s">
        <v>2329</v>
      </c>
      <c r="E4" s="2291" t="s">
        <v>2328</v>
      </c>
      <c r="F4" s="2291" t="s">
        <v>2336</v>
      </c>
      <c r="G4" s="2294" t="s">
        <v>2052</v>
      </c>
      <c r="H4" s="2294" t="s">
        <v>1284</v>
      </c>
      <c r="I4" s="2294" t="s">
        <v>2318</v>
      </c>
      <c r="J4" s="2298"/>
      <c r="K4" s="2298"/>
      <c r="L4" s="2295"/>
      <c r="M4" s="2295"/>
      <c r="N4" s="1740"/>
      <c r="O4" s="1740"/>
    </row>
    <row r="5" spans="1:15" s="1739" customFormat="1" ht="10.199999999999999">
      <c r="A5" s="1434"/>
      <c r="B5" s="2285"/>
      <c r="C5" s="2289"/>
      <c r="D5" s="2292"/>
      <c r="E5" s="2292"/>
      <c r="F5" s="2292"/>
      <c r="G5" s="2294"/>
      <c r="H5" s="2294"/>
      <c r="I5" s="2294"/>
      <c r="J5" s="2298"/>
      <c r="K5" s="2298"/>
      <c r="L5" s="2295"/>
      <c r="M5" s="2295"/>
      <c r="N5" s="1740"/>
      <c r="O5" s="1740"/>
    </row>
    <row r="6" spans="1:15" s="1739" customFormat="1" ht="10.199999999999999">
      <c r="A6" s="1434"/>
      <c r="B6" s="2286"/>
      <c r="C6" s="2290"/>
      <c r="D6" s="2293"/>
      <c r="E6" s="2293"/>
      <c r="F6" s="2293"/>
      <c r="G6" s="2294"/>
      <c r="H6" s="2294"/>
      <c r="I6" s="2294"/>
      <c r="J6" s="2298"/>
      <c r="K6" s="2298"/>
      <c r="L6" s="2295"/>
      <c r="M6" s="2295"/>
      <c r="N6" s="1740"/>
      <c r="O6" s="1740"/>
    </row>
    <row r="7" spans="1:15" s="1374" customFormat="1" ht="10.8">
      <c r="A7" s="1399"/>
      <c r="B7" s="1737"/>
      <c r="C7" s="1738"/>
      <c r="D7" s="1738"/>
      <c r="E7" s="1738"/>
      <c r="F7" s="1738"/>
      <c r="G7" s="2282" t="s">
        <v>2162</v>
      </c>
      <c r="H7" s="2282"/>
      <c r="I7" s="2282"/>
      <c r="J7" s="1563"/>
      <c r="K7" s="2283"/>
      <c r="L7" s="2283"/>
      <c r="M7" s="2283"/>
      <c r="N7" s="2283"/>
      <c r="O7" s="2283"/>
    </row>
    <row r="8" spans="1:15" s="1374" customFormat="1" ht="10.199999999999999">
      <c r="A8" s="1399"/>
      <c r="B8" s="1405" t="s">
        <v>2319</v>
      </c>
      <c r="C8" s="1406"/>
      <c r="D8" s="1564"/>
      <c r="E8" s="1564"/>
      <c r="F8" s="1564"/>
      <c r="G8" s="1407"/>
      <c r="H8" s="1407"/>
      <c r="I8" s="1407"/>
      <c r="J8" s="1408"/>
      <c r="K8" s="1565"/>
      <c r="L8" s="1565"/>
      <c r="M8" s="1419"/>
      <c r="N8" s="1419"/>
      <c r="O8" s="1566"/>
    </row>
    <row r="9" spans="1:15" s="1374" customFormat="1" ht="10.199999999999999">
      <c r="A9" s="1399"/>
      <c r="B9" s="1411" t="s">
        <v>2331</v>
      </c>
      <c r="C9" s="1567">
        <v>37000</v>
      </c>
      <c r="D9" s="1564">
        <v>0</v>
      </c>
      <c r="E9" s="1564">
        <f>-C9</f>
        <v>-37000</v>
      </c>
      <c r="F9" s="1567">
        <f>C9+E9</f>
        <v>0</v>
      </c>
      <c r="G9" s="1421">
        <v>0</v>
      </c>
      <c r="H9" s="1421">
        <v>0</v>
      </c>
      <c r="I9" s="1421">
        <v>0</v>
      </c>
      <c r="J9" s="1568"/>
      <c r="K9" s="1537"/>
      <c r="L9" s="1537"/>
      <c r="M9" s="1537"/>
      <c r="N9" s="1537"/>
      <c r="O9" s="1569"/>
    </row>
    <row r="10" spans="1:15" s="1374" customFormat="1" ht="10.199999999999999">
      <c r="A10" s="1399"/>
      <c r="B10" s="1411"/>
      <c r="C10" s="1567"/>
      <c r="D10" s="1564"/>
      <c r="E10" s="1564"/>
      <c r="F10" s="1564"/>
      <c r="G10" s="1570">
        <f>SUM(G8:G9)</f>
        <v>0</v>
      </c>
      <c r="H10" s="1570">
        <f>SUM(H8:H9)</f>
        <v>0</v>
      </c>
      <c r="I10" s="1570">
        <f>SUM(I8:I9)</f>
        <v>0</v>
      </c>
      <c r="J10" s="1408"/>
      <c r="K10" s="1419"/>
      <c r="L10" s="1419"/>
      <c r="M10" s="1419"/>
      <c r="N10" s="1419"/>
      <c r="O10" s="1419"/>
    </row>
    <row r="11" spans="1:15" s="1374" customFormat="1" ht="10.199999999999999">
      <c r="A11" s="1399"/>
      <c r="B11" s="1403" t="s">
        <v>1905</v>
      </c>
      <c r="C11" s="1567"/>
      <c r="D11" s="1564"/>
      <c r="E11" s="1564"/>
      <c r="F11" s="1564"/>
      <c r="G11" s="1571"/>
      <c r="H11" s="1571"/>
      <c r="I11" s="1571"/>
      <c r="J11" s="1571"/>
      <c r="K11" s="1409"/>
      <c r="L11" s="1409"/>
      <c r="M11" s="1419"/>
      <c r="N11" s="1419"/>
      <c r="O11" s="1572"/>
    </row>
    <row r="12" spans="1:15" s="1374" customFormat="1" ht="10.199999999999999">
      <c r="A12" s="1399"/>
      <c r="B12" s="1424" t="s">
        <v>2320</v>
      </c>
      <c r="C12" s="1567">
        <v>12000</v>
      </c>
      <c r="D12" s="1564">
        <v>0</v>
      </c>
      <c r="E12" s="1564">
        <f>-C12</f>
        <v>-12000</v>
      </c>
      <c r="F12" s="1567">
        <f>C12+E12</f>
        <v>0</v>
      </c>
      <c r="G12" s="1421">
        <v>0</v>
      </c>
      <c r="H12" s="1421">
        <v>0</v>
      </c>
      <c r="I12" s="1421">
        <v>0</v>
      </c>
      <c r="J12" s="1568"/>
      <c r="K12" s="1537"/>
      <c r="L12" s="1537"/>
      <c r="M12" s="1537"/>
      <c r="N12" s="1537"/>
      <c r="O12" s="1569"/>
    </row>
    <row r="13" spans="1:15" s="1374" customFormat="1" ht="10.199999999999999">
      <c r="A13" s="1573"/>
      <c r="B13" s="1599"/>
      <c r="C13" s="1567"/>
      <c r="D13" s="1564"/>
      <c r="E13" s="1564"/>
      <c r="F13" s="1564"/>
      <c r="G13" s="1574">
        <f>SUM(G12:G12)</f>
        <v>0</v>
      </c>
      <c r="H13" s="1574">
        <f>SUM(H12:H12)</f>
        <v>0</v>
      </c>
      <c r="I13" s="1574">
        <f>SUM(I12:I12)</f>
        <v>0</v>
      </c>
      <c r="J13" s="1571"/>
      <c r="K13" s="1419"/>
      <c r="L13" s="1419"/>
      <c r="M13" s="1419"/>
      <c r="N13" s="1419"/>
      <c r="O13" s="1419"/>
    </row>
    <row r="14" spans="1:15" s="1374" customFormat="1" ht="10.199999999999999">
      <c r="A14" s="1399"/>
      <c r="B14" s="1600" t="s">
        <v>2321</v>
      </c>
      <c r="C14" s="1567"/>
      <c r="D14" s="1400"/>
      <c r="E14" s="1564">
        <f>-C14</f>
        <v>0</v>
      </c>
      <c r="F14" s="1400"/>
      <c r="G14" s="1571"/>
      <c r="H14" s="1571"/>
      <c r="I14" s="1575"/>
      <c r="J14" s="1571"/>
      <c r="K14" s="1419"/>
      <c r="L14" s="1419"/>
      <c r="M14" s="1409"/>
      <c r="N14" s="1576"/>
      <c r="O14" s="1576"/>
    </row>
    <row r="15" spans="1:15" s="1374" customFormat="1" ht="10.199999999999999">
      <c r="A15" s="1399"/>
      <c r="B15" s="1424" t="s">
        <v>1886</v>
      </c>
      <c r="C15" s="1567">
        <v>149200</v>
      </c>
      <c r="D15" s="1564">
        <v>0</v>
      </c>
      <c r="E15" s="1564">
        <f>-C15</f>
        <v>-149200</v>
      </c>
      <c r="F15" s="1567">
        <f>C15+E15</f>
        <v>0</v>
      </c>
      <c r="G15" s="1421">
        <v>0</v>
      </c>
      <c r="H15" s="1421">
        <v>0</v>
      </c>
      <c r="I15" s="1421">
        <v>0</v>
      </c>
      <c r="J15" s="1568"/>
      <c r="K15" s="1537"/>
      <c r="L15" s="1537"/>
      <c r="M15" s="1537"/>
      <c r="N15" s="1537"/>
      <c r="O15" s="1537"/>
    </row>
    <row r="16" spans="1:15" s="1374" customFormat="1" ht="10.199999999999999">
      <c r="A16" s="1399"/>
      <c r="B16" s="1601"/>
      <c r="C16" s="1567"/>
      <c r="D16" s="1564"/>
      <c r="E16" s="1564"/>
      <c r="F16" s="1564"/>
      <c r="G16" s="1574">
        <f>SUM(G15:G15)</f>
        <v>0</v>
      </c>
      <c r="H16" s="1574">
        <f>SUM(H15:H15)</f>
        <v>0</v>
      </c>
      <c r="I16" s="1574">
        <f>SUM(I15:I15)</f>
        <v>0</v>
      </c>
      <c r="J16" s="1571"/>
      <c r="K16" s="1419"/>
      <c r="L16" s="1419"/>
      <c r="M16" s="1419"/>
      <c r="N16" s="1576"/>
      <c r="O16" s="1576"/>
    </row>
    <row r="17" spans="1:15" s="1374" customFormat="1" ht="10.199999999999999">
      <c r="A17" s="1399"/>
      <c r="B17" s="1403" t="s">
        <v>2171</v>
      </c>
      <c r="C17" s="1567"/>
      <c r="D17" s="1564"/>
      <c r="E17" s="1564"/>
      <c r="F17" s="1564"/>
      <c r="G17" s="1575"/>
      <c r="H17" s="1575"/>
      <c r="I17" s="1575"/>
      <c r="J17" s="1571"/>
      <c r="K17" s="1571"/>
      <c r="L17" s="1571"/>
      <c r="M17" s="1571"/>
      <c r="N17" s="1571"/>
      <c r="O17" s="1571"/>
    </row>
    <row r="18" spans="1:15" s="1374" customFormat="1" ht="10.199999999999999">
      <c r="A18" s="1399"/>
      <c r="B18" s="1424" t="s">
        <v>2238</v>
      </c>
      <c r="C18" s="1567">
        <v>700</v>
      </c>
      <c r="D18" s="1564">
        <v>0</v>
      </c>
      <c r="E18" s="1564">
        <f>-C18</f>
        <v>-700</v>
      </c>
      <c r="F18" s="1567">
        <f>C18+E18</f>
        <v>0</v>
      </c>
      <c r="G18" s="1578">
        <v>0</v>
      </c>
      <c r="H18" s="1578">
        <v>0</v>
      </c>
      <c r="I18" s="1578">
        <v>0</v>
      </c>
      <c r="J18" s="1568"/>
      <c r="K18" s="1537"/>
      <c r="L18" s="1537"/>
      <c r="M18" s="1537"/>
      <c r="N18" s="1537"/>
      <c r="O18" s="1537"/>
    </row>
    <row r="19" spans="1:15" s="1374" customFormat="1" ht="10.199999999999999">
      <c r="A19" s="1399"/>
      <c r="B19" s="1424"/>
      <c r="C19" s="1567"/>
      <c r="D19" s="1564"/>
      <c r="E19" s="1564"/>
      <c r="F19" s="1564"/>
      <c r="G19" s="1571">
        <f>SUM(G18)</f>
        <v>0</v>
      </c>
      <c r="H19" s="1571">
        <f>SUM(H18)</f>
        <v>0</v>
      </c>
      <c r="I19" s="1571">
        <f>SUM(I18)</f>
        <v>0</v>
      </c>
      <c r="J19" s="1571"/>
      <c r="K19" s="1419"/>
      <c r="L19" s="1419"/>
      <c r="M19" s="1419"/>
      <c r="N19" s="1576"/>
      <c r="O19" s="1419"/>
    </row>
    <row r="20" spans="1:15" s="1374" customFormat="1" ht="10.199999999999999">
      <c r="A20" s="1399"/>
      <c r="B20" s="1405" t="s">
        <v>2170</v>
      </c>
      <c r="C20" s="1567"/>
      <c r="D20" s="1564"/>
      <c r="E20" s="1564"/>
      <c r="F20" s="1564"/>
      <c r="G20" s="1571"/>
      <c r="H20" s="1571"/>
      <c r="I20" s="1575"/>
      <c r="J20" s="1571"/>
      <c r="K20" s="1419"/>
      <c r="L20" s="1419"/>
      <c r="M20" s="1419"/>
      <c r="N20" s="1576"/>
      <c r="O20" s="1576"/>
    </row>
    <row r="21" spans="1:15" s="1374" customFormat="1" ht="10.199999999999999">
      <c r="A21" s="1399"/>
      <c r="B21" s="1579" t="s">
        <v>2235</v>
      </c>
      <c r="C21" s="1580">
        <v>3050</v>
      </c>
      <c r="D21" s="1564">
        <v>0</v>
      </c>
      <c r="E21" s="1564">
        <f>-C21</f>
        <v>-3050</v>
      </c>
      <c r="F21" s="1567">
        <f>C21+E21</f>
        <v>0</v>
      </c>
      <c r="G21" s="1578">
        <v>0</v>
      </c>
      <c r="H21" s="1578">
        <v>0</v>
      </c>
      <c r="I21" s="1578">
        <v>0</v>
      </c>
      <c r="J21" s="1568"/>
      <c r="K21" s="1537"/>
      <c r="L21" s="1537"/>
      <c r="M21" s="1537"/>
      <c r="N21" s="1537"/>
      <c r="O21" s="1537"/>
    </row>
    <row r="22" spans="1:15" s="1374" customFormat="1" ht="10.199999999999999">
      <c r="A22" s="1399"/>
      <c r="B22" s="1424"/>
      <c r="C22" s="1567"/>
      <c r="D22" s="1564"/>
      <c r="E22" s="1564"/>
      <c r="F22" s="1564"/>
      <c r="G22" s="1408">
        <f>SUM(G21)</f>
        <v>0</v>
      </c>
      <c r="H22" s="1408">
        <f>SUM(H21)</f>
        <v>0</v>
      </c>
      <c r="I22" s="1575">
        <f>SUM(I21)</f>
        <v>0</v>
      </c>
      <c r="J22" s="1571"/>
      <c r="K22" s="1420"/>
      <c r="L22" s="1420"/>
      <c r="M22" s="1420"/>
      <c r="N22" s="1420"/>
      <c r="O22" s="1420"/>
    </row>
    <row r="23" spans="1:15" s="1374" customFormat="1" ht="10.199999999999999">
      <c r="A23" s="1399"/>
      <c r="B23" s="1403" t="s">
        <v>1957</v>
      </c>
      <c r="C23" s="1567"/>
      <c r="D23" s="1564"/>
      <c r="E23" s="1564"/>
      <c r="F23" s="1564"/>
      <c r="G23" s="1571"/>
      <c r="H23" s="1571"/>
      <c r="I23" s="1575"/>
      <c r="J23" s="1571"/>
      <c r="K23" s="1419"/>
      <c r="L23" s="1419"/>
      <c r="M23" s="1419"/>
      <c r="N23" s="1576"/>
      <c r="O23" s="1576"/>
    </row>
    <row r="24" spans="1:15" s="1374" customFormat="1" ht="10.199999999999999">
      <c r="A24" s="1399"/>
      <c r="B24" s="1581" t="s">
        <v>1889</v>
      </c>
      <c r="C24" s="1580">
        <v>83100</v>
      </c>
      <c r="D24" s="1564">
        <v>0</v>
      </c>
      <c r="E24" s="1564">
        <f t="shared" ref="E24:E27" si="0">-C24</f>
        <v>-83100</v>
      </c>
      <c r="F24" s="1567">
        <f>C24+E24</f>
        <v>0</v>
      </c>
      <c r="G24" s="1421">
        <v>0</v>
      </c>
      <c r="H24" s="1421">
        <v>0</v>
      </c>
      <c r="I24" s="1421">
        <v>0</v>
      </c>
      <c r="J24" s="1568"/>
      <c r="K24" s="1537"/>
      <c r="L24" s="1537"/>
      <c r="M24" s="1537"/>
      <c r="N24" s="1537"/>
      <c r="O24" s="1537"/>
    </row>
    <row r="25" spans="1:15" s="1374" customFormat="1" ht="10.199999999999999">
      <c r="A25" s="1399"/>
      <c r="B25" s="1412" t="s">
        <v>2332</v>
      </c>
      <c r="C25" s="1580">
        <v>242400</v>
      </c>
      <c r="D25" s="1564">
        <v>0</v>
      </c>
      <c r="E25" s="1564">
        <f t="shared" si="0"/>
        <v>-242400</v>
      </c>
      <c r="F25" s="1567">
        <f>C25+E25</f>
        <v>0</v>
      </c>
      <c r="G25" s="1421">
        <v>0</v>
      </c>
      <c r="H25" s="1421">
        <v>0</v>
      </c>
      <c r="I25" s="1421">
        <v>0</v>
      </c>
      <c r="J25" s="1568"/>
      <c r="K25" s="1537"/>
      <c r="L25" s="1537"/>
      <c r="M25" s="1537"/>
      <c r="N25" s="1537"/>
      <c r="O25" s="1537"/>
    </row>
    <row r="26" spans="1:15" s="1374" customFormat="1" ht="10.199999999999999">
      <c r="A26" s="1399"/>
      <c r="B26" s="1412" t="s">
        <v>1629</v>
      </c>
      <c r="C26" s="1580">
        <v>43500</v>
      </c>
      <c r="D26" s="1564">
        <v>0</v>
      </c>
      <c r="E26" s="1564">
        <f t="shared" si="0"/>
        <v>-43500</v>
      </c>
      <c r="F26" s="1567">
        <f>C26+E26</f>
        <v>0</v>
      </c>
      <c r="G26" s="1421">
        <v>0</v>
      </c>
      <c r="H26" s="1421">
        <v>0</v>
      </c>
      <c r="I26" s="1421">
        <v>0</v>
      </c>
      <c r="J26" s="1568"/>
      <c r="K26" s="1537"/>
      <c r="L26" s="1537"/>
      <c r="M26" s="1537"/>
      <c r="N26" s="1537"/>
      <c r="O26" s="1537"/>
    </row>
    <row r="27" spans="1:15" s="1374" customFormat="1" ht="10.199999999999999">
      <c r="A27" s="1399"/>
      <c r="B27" s="1412" t="s">
        <v>2169</v>
      </c>
      <c r="C27" s="1580">
        <v>2260</v>
      </c>
      <c r="D27" s="1564">
        <v>0</v>
      </c>
      <c r="E27" s="1564">
        <f t="shared" si="0"/>
        <v>-2260</v>
      </c>
      <c r="F27" s="1567">
        <f>C27+E27</f>
        <v>0</v>
      </c>
      <c r="G27" s="1578">
        <v>0</v>
      </c>
      <c r="H27" s="1578">
        <v>0</v>
      </c>
      <c r="I27" s="1578">
        <v>0</v>
      </c>
      <c r="J27" s="1568"/>
      <c r="K27" s="1537"/>
      <c r="L27" s="1537"/>
      <c r="M27" s="1537"/>
      <c r="N27" s="1537"/>
      <c r="O27" s="1537"/>
    </row>
    <row r="28" spans="1:15" s="1374" customFormat="1" ht="10.199999999999999">
      <c r="A28" s="1399"/>
      <c r="B28" s="1602"/>
      <c r="C28" s="1567"/>
      <c r="D28" s="1421"/>
      <c r="E28" s="1421"/>
      <c r="F28" s="1564"/>
      <c r="G28" s="1571">
        <f>SUM(G24:G27)</f>
        <v>0</v>
      </c>
      <c r="H28" s="1571">
        <f>SUM(H24:H27)</f>
        <v>0</v>
      </c>
      <c r="I28" s="1571">
        <f>SUM(I24:I27)</f>
        <v>0</v>
      </c>
      <c r="J28" s="1571"/>
      <c r="K28" s="1419"/>
      <c r="L28" s="1419"/>
      <c r="M28" s="1419"/>
      <c r="N28" s="1576"/>
      <c r="O28" s="1419"/>
    </row>
    <row r="29" spans="1:15" s="1374" customFormat="1" ht="10.199999999999999">
      <c r="A29" s="1399"/>
      <c r="B29" s="1403" t="s">
        <v>2322</v>
      </c>
      <c r="C29" s="1567"/>
      <c r="D29" s="1421"/>
      <c r="E29" s="1421"/>
      <c r="F29" s="1564"/>
      <c r="G29" s="1571"/>
      <c r="H29" s="1571"/>
      <c r="I29" s="1575"/>
      <c r="J29" s="1571"/>
      <c r="K29" s="1419"/>
      <c r="L29" s="1419"/>
      <c r="M29" s="1419"/>
      <c r="N29" s="1576"/>
      <c r="O29" s="1576"/>
    </row>
    <row r="30" spans="1:15" s="1374" customFormat="1" ht="10.199999999999999">
      <c r="A30" s="1399"/>
      <c r="B30" s="1582" t="s">
        <v>1630</v>
      </c>
      <c r="C30" s="1580">
        <v>200</v>
      </c>
      <c r="D30" s="1564">
        <v>0</v>
      </c>
      <c r="E30" s="1564">
        <f>-C30</f>
        <v>-200</v>
      </c>
      <c r="F30" s="1567">
        <f>C30+E30</f>
        <v>0</v>
      </c>
      <c r="G30" s="1578">
        <v>0</v>
      </c>
      <c r="H30" s="1578">
        <v>0</v>
      </c>
      <c r="I30" s="1578">
        <v>0</v>
      </c>
      <c r="J30" s="1568"/>
      <c r="K30" s="1537"/>
      <c r="L30" s="1537"/>
      <c r="M30" s="1537"/>
      <c r="N30" s="1537"/>
      <c r="O30" s="1537"/>
    </row>
    <row r="31" spans="1:15" s="1374" customFormat="1" ht="10.199999999999999">
      <c r="A31" s="1399"/>
      <c r="B31" s="1583"/>
      <c r="C31" s="1567"/>
      <c r="D31" s="1564"/>
      <c r="E31" s="1564"/>
      <c r="F31" s="1564"/>
      <c r="G31" s="1574">
        <f>SUM(G30:G30)</f>
        <v>0</v>
      </c>
      <c r="H31" s="1574">
        <f>SUM(H30:H30)</f>
        <v>0</v>
      </c>
      <c r="I31" s="1574">
        <f>SUM(I30:I30)</f>
        <v>0</v>
      </c>
      <c r="J31" s="1571"/>
      <c r="K31" s="1419"/>
      <c r="L31" s="1419"/>
      <c r="M31" s="1419"/>
      <c r="N31" s="1576"/>
      <c r="O31" s="1576"/>
    </row>
    <row r="32" spans="1:15" s="1374" customFormat="1" ht="10.199999999999999">
      <c r="A32" s="1399"/>
      <c r="B32" s="1403" t="s">
        <v>2323</v>
      </c>
      <c r="C32" s="1567"/>
      <c r="D32" s="1564"/>
      <c r="E32" s="1564"/>
      <c r="F32" s="1564"/>
      <c r="G32" s="1571"/>
      <c r="H32" s="1571"/>
      <c r="I32" s="1575"/>
      <c r="J32" s="1571"/>
      <c r="K32" s="1419"/>
      <c r="L32" s="1419"/>
      <c r="M32" s="1419"/>
      <c r="N32" s="1576"/>
      <c r="O32" s="1576"/>
    </row>
    <row r="33" spans="1:15" s="1374" customFormat="1" ht="10.199999999999999">
      <c r="A33" s="1399"/>
      <c r="B33" s="1428" t="s">
        <v>2239</v>
      </c>
      <c r="C33" s="1580">
        <v>350</v>
      </c>
      <c r="D33" s="1564">
        <v>0</v>
      </c>
      <c r="E33" s="1564">
        <f>-C33</f>
        <v>-350</v>
      </c>
      <c r="F33" s="1567">
        <f>C33+E33</f>
        <v>0</v>
      </c>
      <c r="G33" s="1578">
        <v>0</v>
      </c>
      <c r="H33" s="1578">
        <v>0</v>
      </c>
      <c r="I33" s="1578">
        <v>0</v>
      </c>
      <c r="J33" s="1568"/>
      <c r="K33" s="1537"/>
      <c r="L33" s="1537"/>
      <c r="M33" s="1537"/>
      <c r="N33" s="1537"/>
      <c r="O33" s="1537"/>
    </row>
    <row r="34" spans="1:15" s="1374" customFormat="1" ht="10.199999999999999">
      <c r="A34" s="1399"/>
      <c r="B34" s="1603"/>
      <c r="C34" s="1567"/>
      <c r="D34" s="1564"/>
      <c r="E34" s="1564"/>
      <c r="F34" s="1564"/>
      <c r="G34" s="1571">
        <f>SUM(G33)</f>
        <v>0</v>
      </c>
      <c r="H34" s="1571">
        <f>SUM(H33)</f>
        <v>0</v>
      </c>
      <c r="I34" s="1571">
        <f>SUM(I33)</f>
        <v>0</v>
      </c>
      <c r="J34" s="1571"/>
      <c r="K34" s="1419"/>
      <c r="L34" s="1419"/>
      <c r="M34" s="1419"/>
      <c r="N34" s="1576"/>
      <c r="O34" s="1576"/>
    </row>
    <row r="35" spans="1:15" s="1374" customFormat="1" ht="10.199999999999999">
      <c r="A35" s="1399"/>
      <c r="B35" s="1403" t="s">
        <v>1764</v>
      </c>
      <c r="C35" s="1406"/>
      <c r="D35" s="1564"/>
      <c r="E35" s="1564"/>
      <c r="F35" s="1564"/>
      <c r="G35" s="1571"/>
      <c r="H35" s="1571"/>
      <c r="I35" s="1575"/>
      <c r="J35" s="1571"/>
      <c r="K35" s="1409"/>
      <c r="L35" s="1409"/>
      <c r="M35" s="1409"/>
      <c r="N35" s="1420"/>
      <c r="O35" s="1410"/>
    </row>
    <row r="36" spans="1:15" s="1374" customFormat="1" ht="10.199999999999999">
      <c r="A36" s="1399"/>
      <c r="B36" s="1428" t="s">
        <v>1888</v>
      </c>
      <c r="C36" s="1580">
        <v>186</v>
      </c>
      <c r="D36" s="1421">
        <v>0</v>
      </c>
      <c r="E36" s="1421">
        <f>-C36+D36</f>
        <v>-186</v>
      </c>
      <c r="F36" s="1567">
        <f>C36+E36</f>
        <v>0</v>
      </c>
      <c r="G36" s="1421">
        <v>0</v>
      </c>
      <c r="H36" s="1421">
        <v>0</v>
      </c>
      <c r="I36" s="1421">
        <v>0</v>
      </c>
      <c r="J36" s="1568"/>
      <c r="K36" s="1537"/>
      <c r="L36" s="1537"/>
      <c r="M36" s="1537"/>
      <c r="N36" s="1537"/>
      <c r="O36" s="1537"/>
    </row>
    <row r="37" spans="1:15" s="1374" customFormat="1" ht="10.199999999999999">
      <c r="A37" s="1399"/>
      <c r="B37" s="1428" t="s">
        <v>2324</v>
      </c>
      <c r="C37" s="1580">
        <v>4933</v>
      </c>
      <c r="D37" s="1421">
        <v>0</v>
      </c>
      <c r="E37" s="1421">
        <f>-C37+D37</f>
        <v>-4933</v>
      </c>
      <c r="F37" s="1567">
        <f>C37+E37</f>
        <v>0</v>
      </c>
      <c r="G37" s="1578">
        <v>0</v>
      </c>
      <c r="H37" s="1578">
        <v>0</v>
      </c>
      <c r="I37" s="1578">
        <v>0</v>
      </c>
      <c r="J37" s="1568"/>
      <c r="K37" s="1537"/>
      <c r="L37" s="1537"/>
      <c r="M37" s="1537"/>
      <c r="N37" s="1537"/>
      <c r="O37" s="1537"/>
    </row>
    <row r="38" spans="1:15" s="1374" customFormat="1" ht="10.199999999999999">
      <c r="A38" s="1399"/>
      <c r="B38" s="1428"/>
      <c r="C38" s="1580"/>
      <c r="D38" s="1421"/>
      <c r="E38" s="1421"/>
      <c r="F38" s="1421"/>
      <c r="G38" s="1571">
        <f>SUM(G35:G37)</f>
        <v>0</v>
      </c>
      <c r="H38" s="1571">
        <f>SUM(H35:H37)</f>
        <v>0</v>
      </c>
      <c r="I38" s="1571">
        <f>SUM(I35:I37)</f>
        <v>0</v>
      </c>
      <c r="J38" s="1571"/>
      <c r="K38" s="1419"/>
      <c r="L38" s="1419"/>
      <c r="M38" s="1419"/>
      <c r="N38" s="1576"/>
      <c r="O38" s="1419"/>
    </row>
    <row r="39" spans="1:15" s="1374" customFormat="1" ht="10.199999999999999">
      <c r="A39" s="1399"/>
      <c r="B39" s="1427" t="s">
        <v>2325</v>
      </c>
      <c r="C39" s="1567"/>
      <c r="D39" s="1564"/>
      <c r="E39" s="1564"/>
      <c r="F39" s="1564"/>
      <c r="G39" s="1571"/>
      <c r="H39" s="1571"/>
      <c r="I39" s="1575"/>
      <c r="J39" s="1571"/>
      <c r="K39" s="1577"/>
      <c r="L39" s="1577"/>
      <c r="M39" s="1419"/>
      <c r="N39" s="1584"/>
      <c r="O39" s="1576"/>
    </row>
    <row r="40" spans="1:15" s="1374" customFormat="1" ht="10.199999999999999">
      <c r="A40" s="1399"/>
      <c r="B40" s="1428" t="s">
        <v>2333</v>
      </c>
      <c r="C40" s="1580">
        <v>270744</v>
      </c>
      <c r="D40" s="1421">
        <v>0</v>
      </c>
      <c r="E40" s="1421">
        <f>-C40+D40</f>
        <v>-270744</v>
      </c>
      <c r="F40" s="1567">
        <f>C40+E40</f>
        <v>0</v>
      </c>
      <c r="G40" s="1578">
        <v>0</v>
      </c>
      <c r="H40" s="1578">
        <v>0</v>
      </c>
      <c r="I40" s="1578">
        <v>0</v>
      </c>
      <c r="J40" s="1568"/>
      <c r="K40" s="1537"/>
      <c r="L40" s="1537"/>
      <c r="M40" s="1537"/>
      <c r="N40" s="1537"/>
      <c r="O40" s="1537"/>
    </row>
    <row r="41" spans="1:15" s="1374" customFormat="1" ht="10.199999999999999">
      <c r="A41" s="1399"/>
      <c r="B41" s="1428"/>
      <c r="C41" s="1567"/>
      <c r="D41" s="1564"/>
      <c r="E41" s="1564"/>
      <c r="F41" s="1564"/>
      <c r="G41" s="1571">
        <f>SUM(G38:G40)</f>
        <v>0</v>
      </c>
      <c r="H41" s="1571">
        <f>SUM(H38:H40)</f>
        <v>0</v>
      </c>
      <c r="I41" s="1571">
        <f>SUM(I38:I40)</f>
        <v>0</v>
      </c>
      <c r="J41" s="1571"/>
      <c r="K41" s="1419"/>
      <c r="L41" s="1419"/>
      <c r="M41" s="1419"/>
      <c r="N41" s="1576"/>
      <c r="O41" s="1419"/>
    </row>
    <row r="42" spans="1:15" s="1374" customFormat="1" ht="10.199999999999999">
      <c r="A42" s="1399"/>
      <c r="B42" s="1403" t="s">
        <v>2160</v>
      </c>
      <c r="C42" s="1567"/>
      <c r="D42" s="1564"/>
      <c r="E42" s="1421">
        <f>-C42+D42</f>
        <v>0</v>
      </c>
      <c r="F42" s="1564"/>
      <c r="G42" s="1571"/>
      <c r="H42" s="1571"/>
      <c r="I42" s="1575"/>
      <c r="J42" s="1571"/>
      <c r="K42" s="1419"/>
      <c r="L42" s="1419"/>
      <c r="M42" s="1419"/>
      <c r="N42" s="1420"/>
      <c r="O42" s="1576"/>
    </row>
    <row r="43" spans="1:15" s="1374" customFormat="1" ht="10.199999999999999">
      <c r="A43" s="1399"/>
      <c r="B43" s="1424" t="s">
        <v>2075</v>
      </c>
      <c r="C43" s="1580">
        <v>29150</v>
      </c>
      <c r="D43" s="1421">
        <v>0</v>
      </c>
      <c r="E43" s="1421">
        <f>-C43+D43</f>
        <v>-29150</v>
      </c>
      <c r="F43" s="1567">
        <f>C43+E43</f>
        <v>0</v>
      </c>
      <c r="G43" s="1578">
        <v>0</v>
      </c>
      <c r="H43" s="1578">
        <v>0</v>
      </c>
      <c r="I43" s="1578">
        <v>0</v>
      </c>
      <c r="J43" s="1568"/>
      <c r="K43" s="1537"/>
      <c r="L43" s="1537"/>
      <c r="M43" s="1537"/>
      <c r="N43" s="1537"/>
      <c r="O43" s="1537"/>
    </row>
    <row r="44" spans="1:15" s="1374" customFormat="1" ht="10.199999999999999">
      <c r="A44" s="1399"/>
      <c r="B44" s="1428"/>
      <c r="C44" s="1580"/>
      <c r="D44" s="1421"/>
      <c r="E44" s="1421"/>
      <c r="F44" s="1421"/>
      <c r="G44" s="1571">
        <f>SUM(G41:G43)</f>
        <v>0</v>
      </c>
      <c r="H44" s="1571">
        <f>SUM(H41:H43)</f>
        <v>0</v>
      </c>
      <c r="I44" s="1571">
        <f>SUM(I41:I43)</f>
        <v>0</v>
      </c>
      <c r="J44" s="1571"/>
      <c r="K44" s="1419"/>
      <c r="L44" s="1419"/>
      <c r="M44" s="1419"/>
      <c r="N44" s="1576"/>
      <c r="O44" s="1419"/>
    </row>
    <row r="45" spans="1:15" s="1374" customFormat="1" ht="10.199999999999999">
      <c r="A45" s="1399"/>
      <c r="B45" s="1427" t="s">
        <v>2326</v>
      </c>
      <c r="C45" s="1567"/>
      <c r="D45" s="1564"/>
      <c r="E45" s="1564"/>
      <c r="F45" s="1564"/>
      <c r="G45" s="1571"/>
      <c r="H45" s="1571"/>
      <c r="I45" s="1575"/>
      <c r="J45" s="1571"/>
      <c r="K45" s="1419"/>
      <c r="L45" s="1419"/>
      <c r="M45" s="1419"/>
      <c r="N45" s="1420"/>
      <c r="O45" s="1576"/>
    </row>
    <row r="46" spans="1:15" s="1374" customFormat="1" ht="10.199999999999999">
      <c r="A46" s="1399"/>
      <c r="B46" s="1428" t="s">
        <v>2327</v>
      </c>
      <c r="C46" s="1580">
        <v>222</v>
      </c>
      <c r="D46" s="1421">
        <v>0</v>
      </c>
      <c r="E46" s="1421">
        <v>-222</v>
      </c>
      <c r="F46" s="1567">
        <v>0</v>
      </c>
      <c r="G46" s="1578">
        <v>0</v>
      </c>
      <c r="H46" s="1578">
        <v>0</v>
      </c>
      <c r="I46" s="1578">
        <v>0</v>
      </c>
      <c r="J46" s="1568"/>
      <c r="K46" s="1537"/>
      <c r="L46" s="1537"/>
      <c r="M46" s="1537"/>
      <c r="N46" s="1537"/>
      <c r="O46" s="1537"/>
    </row>
    <row r="47" spans="1:15" s="1374" customFormat="1" ht="10.199999999999999">
      <c r="A47" s="1399"/>
      <c r="B47" s="1428"/>
      <c r="C47" s="1580"/>
      <c r="D47" s="1421"/>
      <c r="E47" s="1421"/>
      <c r="F47" s="1421"/>
      <c r="G47" s="1571">
        <f>SUM(G44:G46)</f>
        <v>0</v>
      </c>
      <c r="H47" s="1571">
        <f>SUM(H44:H46)</f>
        <v>0</v>
      </c>
      <c r="I47" s="1571">
        <f>SUM(I44:I46)</f>
        <v>0</v>
      </c>
      <c r="J47" s="1571"/>
      <c r="K47" s="1419"/>
      <c r="L47" s="1419"/>
      <c r="M47" s="1419"/>
      <c r="N47" s="1576"/>
      <c r="O47" s="1419"/>
    </row>
    <row r="48" spans="1:15" s="1374" customFormat="1" ht="10.199999999999999">
      <c r="A48" s="1399"/>
      <c r="B48" s="1403"/>
      <c r="C48" s="1585"/>
      <c r="D48" s="1575"/>
      <c r="E48" s="1575"/>
      <c r="F48" s="1575"/>
      <c r="G48" s="1575"/>
      <c r="H48" s="1575"/>
      <c r="I48" s="1575"/>
      <c r="J48" s="1571"/>
      <c r="K48" s="1586"/>
      <c r="L48" s="1586"/>
      <c r="M48" s="1587"/>
      <c r="N48" s="1586"/>
      <c r="O48" s="1586"/>
    </row>
    <row r="49" spans="1:15" s="1374" customFormat="1" ht="10.8" thickBot="1">
      <c r="A49" s="1432"/>
      <c r="B49" s="1427" t="s">
        <v>2338</v>
      </c>
      <c r="C49" s="1588"/>
      <c r="D49" s="1575"/>
      <c r="E49" s="1575"/>
      <c r="F49" s="1575"/>
      <c r="G49" s="1589">
        <v>0</v>
      </c>
      <c r="H49" s="1589">
        <v>0</v>
      </c>
      <c r="I49" s="1589">
        <v>0</v>
      </c>
      <c r="J49" s="1571"/>
      <c r="K49" s="1590"/>
      <c r="L49" s="1590"/>
      <c r="M49" s="1591"/>
      <c r="N49" s="1592"/>
      <c r="O49" s="1593"/>
    </row>
    <row r="50" spans="1:15" s="1374" customFormat="1" ht="6" customHeight="1" thickTop="1">
      <c r="A50" s="1432"/>
      <c r="B50" s="1596"/>
      <c r="C50" s="1594"/>
      <c r="D50" s="1594"/>
      <c r="E50" s="1594"/>
      <c r="F50" s="1594"/>
      <c r="G50" s="1595"/>
      <c r="H50" s="1595"/>
      <c r="I50" s="1595"/>
      <c r="J50" s="1595"/>
      <c r="K50" s="1590"/>
      <c r="L50" s="1590"/>
      <c r="M50" s="1590"/>
      <c r="N50" s="1596"/>
      <c r="O50" s="1586"/>
    </row>
    <row r="51" spans="1:15" s="1374" customFormat="1" ht="10.8" thickBot="1">
      <c r="A51" s="1432"/>
      <c r="B51" s="1428" t="s">
        <v>2159</v>
      </c>
      <c r="C51" s="1432"/>
      <c r="D51" s="1432"/>
      <c r="E51" s="1432"/>
      <c r="F51" s="1432"/>
      <c r="G51" s="1597">
        <v>114808</v>
      </c>
      <c r="H51" s="1597">
        <v>137328</v>
      </c>
      <c r="I51" s="1597">
        <v>22520</v>
      </c>
      <c r="J51" s="1598"/>
      <c r="K51" s="1596"/>
      <c r="L51" s="1596"/>
      <c r="M51" s="1596"/>
      <c r="N51" s="1596"/>
      <c r="O51" s="1596"/>
    </row>
    <row r="52" spans="1:15" ht="6" customHeight="1" thickTop="1">
      <c r="J52" s="1557"/>
      <c r="K52" s="1557"/>
      <c r="L52" s="1557"/>
      <c r="M52" s="1557"/>
      <c r="N52" s="1557"/>
      <c r="O52" s="1557"/>
    </row>
    <row r="53" spans="1:15">
      <c r="J53" s="1557"/>
      <c r="K53" s="1557"/>
      <c r="L53" s="1557"/>
      <c r="M53" s="1557"/>
      <c r="N53" s="1557"/>
      <c r="O53" s="1557"/>
    </row>
    <row r="54" spans="1:15">
      <c r="J54" s="1557"/>
      <c r="K54" s="1557"/>
      <c r="L54" s="1557"/>
      <c r="M54" s="1557"/>
      <c r="N54" s="1557"/>
      <c r="O54" s="1557"/>
    </row>
  </sheetData>
  <mergeCells count="16">
    <mergeCell ref="G7:I7"/>
    <mergeCell ref="K7:O7"/>
    <mergeCell ref="B3:B6"/>
    <mergeCell ref="G3:I3"/>
    <mergeCell ref="C4:C6"/>
    <mergeCell ref="D4:D6"/>
    <mergeCell ref="E4:E6"/>
    <mergeCell ref="F4:F6"/>
    <mergeCell ref="G4:G6"/>
    <mergeCell ref="J3:M3"/>
    <mergeCell ref="C3:E3"/>
    <mergeCell ref="H4:H6"/>
    <mergeCell ref="I4:I6"/>
    <mergeCell ref="J4:J6"/>
    <mergeCell ref="K4:K6"/>
    <mergeCell ref="L4:M6"/>
  </mergeCells>
  <pageMargins left="0.75" right="0.5" top="0.75" bottom="0.75" header="0.3" footer="0.3"/>
  <pageSetup paperSize="9" orientation="portrait" horizontalDpi="4294967295" verticalDpi="4294967295" r:id="rId1"/>
  <colBreaks count="1" manualBreakCount="1">
    <brk id="9"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231:P336"/>
  <sheetViews>
    <sheetView view="pageBreakPreview" zoomScaleSheetLayoutView="100" workbookViewId="0">
      <selection activeCell="B20" sqref="B20:K25"/>
    </sheetView>
  </sheetViews>
  <sheetFormatPr defaultColWidth="9" defaultRowHeight="11.4"/>
  <cols>
    <col min="1" max="1" width="5.09765625" style="4" customWidth="1"/>
    <col min="2" max="2" width="2.3984375" style="4" customWidth="1"/>
    <col min="3" max="3" width="25.59765625" style="4" customWidth="1"/>
    <col min="4" max="4" width="5.59765625" style="4" customWidth="1"/>
    <col min="5" max="5" width="10.3984375" style="4" customWidth="1"/>
    <col min="6" max="6" width="1.19921875" style="4" customWidth="1"/>
    <col min="7" max="7" width="10.3984375" style="4" customWidth="1"/>
    <col min="8" max="8" width="1.19921875" style="4" customWidth="1"/>
    <col min="9" max="9" width="10.3984375" style="4" customWidth="1"/>
    <col min="10" max="10" width="1.19921875" style="4" customWidth="1"/>
    <col min="11" max="11" width="10.3984375" style="4" customWidth="1"/>
    <col min="12" max="12" width="12.59765625" style="4" customWidth="1"/>
    <col min="13" max="13" width="13.69921875" style="4" customWidth="1"/>
    <col min="14" max="14" width="9.69921875" style="4" customWidth="1"/>
    <col min="15" max="16" width="9.19921875" style="4" customWidth="1"/>
    <col min="17" max="16384" width="9" style="4"/>
  </cols>
  <sheetData>
    <row r="231" spans="12:14">
      <c r="L231" s="1154"/>
      <c r="M231" s="1154"/>
      <c r="N231" s="1154"/>
    </row>
    <row r="249" spans="1:16" s="1173" customFormat="1" ht="12">
      <c r="A249" s="1197"/>
      <c r="B249" s="3"/>
      <c r="C249" s="1198"/>
      <c r="D249" s="1198"/>
      <c r="E249" s="1005"/>
      <c r="F249" s="1005"/>
      <c r="G249" s="1213"/>
      <c r="H249" s="1213"/>
      <c r="L249" s="1222"/>
      <c r="N249" s="1194"/>
    </row>
    <row r="250" spans="1:16" s="1173" customFormat="1" ht="12">
      <c r="A250" s="1197"/>
      <c r="B250" s="3"/>
      <c r="C250" s="1198"/>
      <c r="D250" s="1198"/>
      <c r="E250" s="1005"/>
      <c r="F250" s="1005"/>
      <c r="G250" s="1213"/>
      <c r="H250" s="1213"/>
      <c r="L250" s="1222"/>
      <c r="N250" s="1194"/>
    </row>
    <row r="251" spans="1:16" s="1173" customFormat="1" ht="12">
      <c r="A251" s="1197"/>
      <c r="B251" s="3"/>
      <c r="C251" s="1198"/>
      <c r="D251" s="1198"/>
      <c r="E251" s="1005"/>
      <c r="F251" s="1005"/>
      <c r="G251" s="1213"/>
      <c r="H251" s="1213"/>
      <c r="L251" s="1222"/>
      <c r="N251" s="1194"/>
    </row>
    <row r="252" spans="1:16" s="1173" customFormat="1" ht="12">
      <c r="A252" s="1197"/>
      <c r="B252" s="3"/>
      <c r="C252" s="1198"/>
      <c r="D252" s="1198"/>
      <c r="E252" s="1005"/>
      <c r="F252" s="1005"/>
      <c r="G252" s="1213"/>
      <c r="H252" s="1213"/>
      <c r="I252" s="1005"/>
      <c r="J252" s="1213"/>
      <c r="K252" s="1213"/>
      <c r="L252" s="1222"/>
      <c r="N252" s="1194"/>
    </row>
    <row r="253" spans="1:16" s="1173" customFormat="1" ht="12">
      <c r="A253" s="1197"/>
      <c r="B253" s="1198"/>
      <c r="C253" s="3"/>
      <c r="D253" s="3"/>
      <c r="E253" s="1221"/>
      <c r="F253" s="1221"/>
      <c r="G253" s="1224"/>
      <c r="H253" s="1224"/>
      <c r="I253" s="1221"/>
      <c r="J253" s="1224"/>
      <c r="K253" s="1224"/>
    </row>
    <row r="254" spans="1:16" s="1173" customFormat="1" ht="12">
      <c r="A254" s="1197">
        <v>13</v>
      </c>
      <c r="B254" s="1217" t="s">
        <v>1759</v>
      </c>
      <c r="C254" s="3"/>
      <c r="D254" s="3"/>
      <c r="E254" s="1221"/>
      <c r="F254" s="1221"/>
      <c r="G254" s="1224"/>
      <c r="H254" s="1224"/>
      <c r="I254" s="1221"/>
      <c r="J254" s="1224"/>
      <c r="K254" s="1224"/>
      <c r="L254" s="1216"/>
      <c r="M254" s="1216"/>
      <c r="N254" s="1216"/>
      <c r="O254" s="1216"/>
      <c r="P254" s="1216"/>
    </row>
    <row r="255" spans="1:16" s="1173" customFormat="1" ht="12">
      <c r="A255" s="1197"/>
      <c r="B255" s="1198"/>
      <c r="C255" s="3"/>
      <c r="D255" s="3"/>
      <c r="E255" s="1221"/>
      <c r="F255" s="1221"/>
      <c r="G255" s="1224"/>
      <c r="H255" s="1224"/>
      <c r="I255" s="1221"/>
      <c r="J255" s="1224"/>
      <c r="K255" s="1224"/>
      <c r="N255" s="1176">
        <v>40908</v>
      </c>
      <c r="O255" s="1176">
        <v>40816</v>
      </c>
    </row>
    <row r="256" spans="1:16" s="1173" customFormat="1" ht="12">
      <c r="A256" s="1197"/>
      <c r="B256" s="2299" t="s">
        <v>1760</v>
      </c>
      <c r="C256" s="2299"/>
      <c r="D256" s="2299"/>
      <c r="E256" s="2299"/>
      <c r="F256" s="2299"/>
      <c r="G256" s="2299"/>
      <c r="H256" s="2299"/>
      <c r="I256" s="2299"/>
      <c r="J256" s="2299"/>
      <c r="K256" s="2299"/>
      <c r="N256" s="1176"/>
      <c r="O256" s="1176"/>
    </row>
    <row r="257" spans="1:16" s="1173" customFormat="1" ht="12">
      <c r="A257" s="1197"/>
      <c r="B257" s="2299"/>
      <c r="C257" s="2299"/>
      <c r="D257" s="2299"/>
      <c r="E257" s="2299"/>
      <c r="F257" s="2299"/>
      <c r="G257" s="2299"/>
      <c r="H257" s="2299"/>
      <c r="I257" s="2299"/>
      <c r="J257" s="2299"/>
      <c r="K257" s="2299"/>
      <c r="L257" s="1164" t="s">
        <v>884</v>
      </c>
      <c r="N257" s="1194">
        <v>566156.86910000001</v>
      </c>
    </row>
    <row r="258" spans="1:16" s="1173" customFormat="1" ht="12">
      <c r="A258" s="1197"/>
      <c r="B258" s="4"/>
      <c r="C258" s="4"/>
      <c r="D258" s="4"/>
      <c r="E258" s="4"/>
      <c r="F258" s="4"/>
      <c r="G258" s="4"/>
      <c r="H258" s="4"/>
      <c r="I258" s="4"/>
      <c r="J258" s="4"/>
      <c r="K258" s="4"/>
      <c r="L258" s="1222"/>
      <c r="N258" s="1194"/>
    </row>
    <row r="259" spans="1:16" s="1173" customFormat="1" ht="12">
      <c r="A259" s="1197"/>
      <c r="B259" s="4"/>
      <c r="C259" s="4"/>
      <c r="D259" s="4"/>
      <c r="E259" s="4"/>
      <c r="F259" s="4"/>
      <c r="G259" s="4"/>
      <c r="H259" s="4"/>
      <c r="I259" s="4"/>
      <c r="J259" s="4"/>
      <c r="K259" s="4"/>
      <c r="L259" s="1222"/>
      <c r="N259" s="1194"/>
    </row>
    <row r="260" spans="1:16" s="1173" customFormat="1" ht="12">
      <c r="A260" s="1197"/>
      <c r="B260" s="4"/>
      <c r="C260" s="4"/>
      <c r="D260" s="4"/>
      <c r="E260" s="4"/>
      <c r="F260" s="4"/>
      <c r="G260" s="4"/>
      <c r="H260" s="4"/>
      <c r="I260" s="4"/>
      <c r="J260" s="4"/>
      <c r="K260" s="4"/>
      <c r="L260" s="1222"/>
      <c r="N260" s="1194"/>
    </row>
    <row r="261" spans="1:16" s="1173" customFormat="1" ht="12">
      <c r="A261" s="1197"/>
      <c r="B261" s="4"/>
      <c r="C261" s="4"/>
      <c r="D261" s="4"/>
      <c r="E261" s="4"/>
      <c r="F261" s="4"/>
      <c r="G261" s="4"/>
      <c r="H261" s="4"/>
      <c r="I261" s="4"/>
      <c r="J261" s="4"/>
      <c r="K261" s="4"/>
      <c r="L261" s="1222"/>
      <c r="N261" s="1194"/>
    </row>
    <row r="262" spans="1:16" s="3" customFormat="1" ht="12">
      <c r="A262" s="1197"/>
      <c r="B262" s="4"/>
      <c r="C262" s="4"/>
      <c r="D262" s="4"/>
      <c r="E262" s="4"/>
      <c r="F262" s="4"/>
      <c r="G262" s="4"/>
      <c r="H262" s="4"/>
      <c r="I262" s="4"/>
      <c r="J262" s="4"/>
      <c r="K262" s="4"/>
      <c r="L262" s="1222"/>
      <c r="M262" s="1173"/>
      <c r="N262" s="1194"/>
      <c r="O262" s="1173"/>
      <c r="P262" s="1173"/>
    </row>
    <row r="263" spans="1:16">
      <c r="L263" s="3"/>
      <c r="M263" s="3"/>
      <c r="N263" s="1201">
        <v>40908</v>
      </c>
      <c r="O263" s="1201">
        <v>40816</v>
      </c>
      <c r="P263" s="3"/>
    </row>
    <row r="264" spans="1:16">
      <c r="L264" s="3"/>
      <c r="M264" s="3"/>
      <c r="N264" s="3"/>
      <c r="O264" s="3"/>
      <c r="P264" s="3"/>
    </row>
    <row r="270" spans="1:16">
      <c r="C270" s="1175"/>
      <c r="D270" s="1175"/>
      <c r="E270" s="1175"/>
      <c r="F270" s="1175"/>
      <c r="G270" s="1175"/>
      <c r="H270" s="1175"/>
      <c r="I270" s="1175"/>
      <c r="J270" s="1175"/>
      <c r="K270" s="1175"/>
    </row>
    <row r="271" spans="1:16">
      <c r="C271" s="1175"/>
      <c r="D271" s="1175"/>
      <c r="E271" s="1175"/>
      <c r="F271" s="1175"/>
      <c r="G271" s="1175"/>
      <c r="H271" s="1175"/>
      <c r="I271" s="1175"/>
      <c r="J271" s="1175"/>
      <c r="K271" s="1175"/>
    </row>
    <row r="272" spans="1:16">
      <c r="C272" s="1175"/>
      <c r="D272" s="1175"/>
      <c r="E272" s="1175"/>
      <c r="F272" s="1175"/>
      <c r="G272" s="1175"/>
      <c r="H272" s="1175"/>
      <c r="I272" s="1175"/>
      <c r="J272" s="1175"/>
      <c r="K272" s="1175"/>
    </row>
    <row r="273" spans="3:11">
      <c r="C273" s="1175"/>
      <c r="D273" s="1175"/>
      <c r="E273" s="1175"/>
      <c r="F273" s="1175"/>
      <c r="G273" s="1175"/>
      <c r="H273" s="1175"/>
      <c r="I273" s="1175"/>
      <c r="J273" s="1175"/>
      <c r="K273" s="1175"/>
    </row>
    <row r="274" spans="3:11">
      <c r="C274" s="1175"/>
      <c r="D274" s="1175"/>
      <c r="E274" s="1175"/>
      <c r="F274" s="1175"/>
      <c r="G274" s="1175"/>
      <c r="H274" s="1175"/>
      <c r="I274" s="1175"/>
      <c r="J274" s="1175"/>
      <c r="K274" s="1175"/>
    </row>
    <row r="275" spans="3:11">
      <c r="C275" s="1175"/>
      <c r="D275" s="1175"/>
      <c r="E275" s="1175"/>
      <c r="F275" s="1175"/>
      <c r="G275" s="1175"/>
      <c r="H275" s="1175"/>
      <c r="I275" s="1175"/>
      <c r="J275" s="1175"/>
      <c r="K275" s="1175"/>
    </row>
    <row r="276" spans="3:11">
      <c r="C276" s="1175"/>
      <c r="D276" s="1175"/>
      <c r="E276" s="1175"/>
      <c r="F276" s="1175"/>
      <c r="G276" s="1175"/>
      <c r="H276" s="1175"/>
      <c r="I276" s="1175"/>
      <c r="J276" s="1175"/>
      <c r="K276" s="1175"/>
    </row>
    <row r="277" spans="3:11">
      <c r="C277" s="1175"/>
      <c r="D277" s="1175"/>
      <c r="E277" s="1175"/>
      <c r="F277" s="1175"/>
      <c r="G277" s="1175"/>
      <c r="H277" s="1175"/>
      <c r="I277" s="1175"/>
      <c r="J277" s="1175"/>
      <c r="K277" s="1175"/>
    </row>
    <row r="278" spans="3:11">
      <c r="C278" s="1175"/>
      <c r="D278" s="1175"/>
      <c r="E278" s="1175"/>
      <c r="F278" s="1175"/>
      <c r="G278" s="1175"/>
      <c r="H278" s="1175"/>
      <c r="I278" s="1175"/>
      <c r="J278" s="1175"/>
      <c r="K278" s="1175"/>
    </row>
    <row r="279" spans="3:11" ht="12">
      <c r="C279" s="1171"/>
      <c r="D279" s="1171"/>
      <c r="E279" s="1145"/>
      <c r="F279" s="1145"/>
      <c r="G279" s="1145"/>
      <c r="H279" s="1166"/>
      <c r="I279" s="1228"/>
      <c r="J279" s="1228"/>
      <c r="K279" s="1166"/>
    </row>
    <row r="280" spans="3:11">
      <c r="C280" s="1186"/>
      <c r="D280" s="1186"/>
      <c r="E280" s="1143"/>
      <c r="F280" s="1143"/>
      <c r="G280" s="1143"/>
      <c r="H280" s="1215"/>
      <c r="I280" s="1150"/>
      <c r="J280" s="1150"/>
      <c r="K280" s="1150"/>
    </row>
    <row r="281" spans="3:11">
      <c r="C281" s="1186"/>
      <c r="D281" s="1186"/>
      <c r="E281" s="1143"/>
      <c r="F281" s="1143"/>
      <c r="G281" s="1143"/>
      <c r="H281" s="1215"/>
      <c r="I281" s="1150"/>
      <c r="J281" s="1150"/>
      <c r="K281" s="1150"/>
    </row>
    <row r="282" spans="3:11">
      <c r="C282" s="1163"/>
      <c r="D282" s="1163"/>
      <c r="E282" s="1200"/>
      <c r="F282" s="1200"/>
      <c r="G282" s="1200"/>
      <c r="H282" s="1200"/>
      <c r="I282" s="1200"/>
      <c r="J282" s="1200"/>
      <c r="K282" s="1174"/>
    </row>
    <row r="283" spans="3:11">
      <c r="C283" s="1163"/>
      <c r="D283" s="1163"/>
      <c r="E283" s="1200"/>
      <c r="F283" s="1200"/>
      <c r="G283" s="1200"/>
      <c r="H283" s="1200"/>
      <c r="I283" s="1200"/>
      <c r="J283" s="1200"/>
      <c r="K283" s="1174"/>
    </row>
    <row r="284" spans="3:11">
      <c r="C284" s="1163"/>
      <c r="D284" s="1163"/>
      <c r="E284" s="1200"/>
      <c r="F284" s="1200"/>
      <c r="G284" s="1200"/>
      <c r="H284" s="1200"/>
      <c r="I284" s="1200"/>
      <c r="J284" s="1200"/>
      <c r="K284" s="1174"/>
    </row>
    <row r="285" spans="3:11">
      <c r="C285" s="1163"/>
      <c r="D285" s="1163"/>
      <c r="E285" s="1200"/>
      <c r="F285" s="1200"/>
      <c r="G285" s="1200"/>
      <c r="H285" s="1200"/>
      <c r="I285" s="1200"/>
      <c r="J285" s="1200"/>
      <c r="K285" s="1174"/>
    </row>
    <row r="286" spans="3:11">
      <c r="C286" s="1163"/>
      <c r="D286" s="1163"/>
      <c r="E286" s="1200"/>
      <c r="F286" s="1200"/>
      <c r="G286" s="1200"/>
      <c r="H286" s="1200"/>
      <c r="I286" s="1200"/>
      <c r="J286" s="1200"/>
      <c r="K286" s="1174"/>
    </row>
    <row r="287" spans="3:11">
      <c r="C287" s="1163"/>
      <c r="D287" s="1163"/>
      <c r="E287" s="1200"/>
      <c r="F287" s="1200"/>
      <c r="G287" s="1200"/>
      <c r="H287" s="1200"/>
      <c r="I287" s="1200"/>
      <c r="J287" s="1200"/>
      <c r="K287" s="1174"/>
    </row>
    <row r="288" spans="3:11">
      <c r="C288" s="1163"/>
      <c r="D288" s="1163"/>
      <c r="E288" s="1200"/>
      <c r="F288" s="1200"/>
      <c r="G288" s="1200"/>
      <c r="H288" s="1200"/>
      <c r="I288" s="1200"/>
      <c r="J288" s="1200"/>
      <c r="K288" s="1174"/>
    </row>
    <row r="289" spans="3:11">
      <c r="C289" s="1163"/>
      <c r="D289" s="1163"/>
      <c r="E289" s="1200"/>
      <c r="F289" s="1200"/>
      <c r="G289" s="1200"/>
      <c r="H289" s="1200"/>
      <c r="I289" s="1200"/>
      <c r="J289" s="1200"/>
      <c r="K289" s="1174"/>
    </row>
    <row r="290" spans="3:11">
      <c r="C290" s="1163"/>
      <c r="D290" s="1163"/>
      <c r="E290" s="1200"/>
      <c r="F290" s="1200"/>
      <c r="G290" s="1200"/>
      <c r="H290" s="1200"/>
      <c r="I290" s="1200"/>
      <c r="J290" s="1200"/>
      <c r="K290" s="1174"/>
    </row>
    <row r="291" spans="3:11">
      <c r="C291" s="1163"/>
      <c r="D291" s="1163"/>
      <c r="E291" s="1200"/>
      <c r="F291" s="1200"/>
      <c r="G291" s="1200"/>
      <c r="H291" s="1200"/>
      <c r="I291" s="1200"/>
      <c r="J291" s="1200"/>
      <c r="K291" s="1174"/>
    </row>
    <row r="292" spans="3:11">
      <c r="C292" s="1163"/>
      <c r="D292" s="1163"/>
      <c r="E292" s="1200"/>
      <c r="F292" s="1200"/>
      <c r="G292" s="1200"/>
      <c r="H292" s="1200"/>
      <c r="I292" s="1200"/>
      <c r="J292" s="1200"/>
      <c r="K292" s="1174"/>
    </row>
    <row r="293" spans="3:11">
      <c r="C293" s="1163"/>
      <c r="D293" s="1163"/>
      <c r="E293" s="1200"/>
      <c r="F293" s="1200"/>
      <c r="G293" s="1200"/>
      <c r="H293" s="1200"/>
      <c r="I293" s="1200"/>
      <c r="J293" s="1200"/>
      <c r="K293" s="1174"/>
    </row>
    <row r="294" spans="3:11">
      <c r="C294" s="1163"/>
      <c r="D294" s="1163"/>
      <c r="E294" s="1200"/>
      <c r="F294" s="1200"/>
      <c r="G294" s="1200"/>
      <c r="H294" s="1200"/>
      <c r="I294" s="1200"/>
      <c r="J294" s="1200"/>
      <c r="K294" s="1174"/>
    </row>
    <row r="295" spans="3:11">
      <c r="C295" s="1163"/>
      <c r="D295" s="1163"/>
      <c r="E295" s="1200"/>
      <c r="F295" s="1200"/>
      <c r="G295" s="1200"/>
      <c r="H295" s="1200"/>
      <c r="I295" s="1200"/>
      <c r="J295" s="1200"/>
      <c r="K295" s="1174"/>
    </row>
    <row r="296" spans="3:11">
      <c r="C296" s="1163"/>
      <c r="D296" s="1163"/>
      <c r="E296" s="1200"/>
      <c r="F296" s="1200"/>
      <c r="G296" s="1200"/>
      <c r="H296" s="1200"/>
      <c r="I296" s="1200"/>
      <c r="J296" s="1200"/>
      <c r="K296" s="1174"/>
    </row>
    <row r="330" spans="1:11">
      <c r="B330" s="1169"/>
      <c r="C330" s="1169"/>
      <c r="D330" s="1169"/>
      <c r="E330" s="1169"/>
      <c r="F330" s="1169"/>
      <c r="G330" s="1206"/>
      <c r="H330" s="1206"/>
      <c r="I330" s="1206"/>
      <c r="J330" s="1206"/>
      <c r="K330" s="1206"/>
    </row>
    <row r="336" spans="1:11" ht="12">
      <c r="A336" s="1147"/>
    </row>
  </sheetData>
  <mergeCells count="1">
    <mergeCell ref="B256:K257"/>
  </mergeCells>
  <pageMargins left="0.75" right="0.25" top="0.75" bottom="0" header="0.25" footer="0"/>
  <pageSetup paperSize="9" firstPageNumber="13" orientation="portrait" useFirstPageNumber="1" r:id="rId1"/>
  <headerFooter>
    <oddHeader>&amp;C&amp;"Arial Black,Regular"&amp;P&amp;R&amp;"Arial Black,Regular"&amp;8ALHAMRA ISLAMIC ASSET ALLOCATION FUND(FORMERLY PAKISTAN INTERNATIONAL ELEMENTISLAMIC ASSET ALLOCATION FUND)</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L96"/>
  <sheetViews>
    <sheetView workbookViewId="0">
      <selection activeCell="L96" sqref="L96"/>
    </sheetView>
  </sheetViews>
  <sheetFormatPr defaultColWidth="9" defaultRowHeight="13.8"/>
  <cols>
    <col min="1" max="1" width="9" style="505"/>
    <col min="2" max="2" width="85.69921875" style="505" customWidth="1"/>
    <col min="3" max="4" width="15.19921875" style="506" customWidth="1"/>
    <col min="5" max="5" width="15.19921875" style="508" customWidth="1"/>
    <col min="6" max="6" width="11.3984375" style="505" customWidth="1"/>
    <col min="7" max="8" width="13.8984375" style="505" customWidth="1"/>
    <col min="9" max="10" width="11.5" style="505" customWidth="1"/>
    <col min="11" max="16384" width="9" style="505"/>
  </cols>
  <sheetData>
    <row r="1" spans="1:10" ht="14.4" thickBot="1">
      <c r="A1" s="505" t="s">
        <v>1410</v>
      </c>
      <c r="C1" s="2300" t="s">
        <v>1595</v>
      </c>
      <c r="D1" s="2301"/>
      <c r="E1" s="2302" t="s">
        <v>1269</v>
      </c>
      <c r="F1" s="2303"/>
      <c r="G1" s="2304" t="s">
        <v>1596</v>
      </c>
      <c r="H1" s="2305"/>
      <c r="I1" s="2304" t="s">
        <v>1597</v>
      </c>
      <c r="J1" s="2305"/>
    </row>
    <row r="2" spans="1:10">
      <c r="A2" s="505" t="s">
        <v>219</v>
      </c>
      <c r="B2" s="505" t="s">
        <v>1411</v>
      </c>
      <c r="C2" s="506" t="s">
        <v>221</v>
      </c>
      <c r="D2" s="506" t="s">
        <v>222</v>
      </c>
      <c r="E2" s="506" t="s">
        <v>221</v>
      </c>
      <c r="F2" s="506" t="s">
        <v>222</v>
      </c>
      <c r="G2" s="506" t="s">
        <v>221</v>
      </c>
      <c r="H2" s="506" t="s">
        <v>222</v>
      </c>
      <c r="I2" s="506" t="s">
        <v>221</v>
      </c>
      <c r="J2" s="506" t="s">
        <v>222</v>
      </c>
    </row>
    <row r="3" spans="1:10">
      <c r="A3" s="507" t="s">
        <v>1412</v>
      </c>
      <c r="B3" s="505" t="s">
        <v>1413</v>
      </c>
      <c r="C3" s="506">
        <v>9999.57</v>
      </c>
      <c r="D3" s="506">
        <v>0</v>
      </c>
      <c r="G3" s="509">
        <f>C3+E3-F3</f>
        <v>9999.57</v>
      </c>
      <c r="H3" s="509">
        <f>D3+F3-E3</f>
        <v>0</v>
      </c>
      <c r="I3" s="514">
        <f>ROUND((G3/1000),0)</f>
        <v>10</v>
      </c>
      <c r="J3" s="448">
        <f>ROUND((H3/1000),0)</f>
        <v>0</v>
      </c>
    </row>
    <row r="4" spans="1:10">
      <c r="A4" s="507" t="s">
        <v>1414</v>
      </c>
      <c r="B4" s="505" t="s">
        <v>1415</v>
      </c>
      <c r="C4" s="506">
        <v>29055415.309999999</v>
      </c>
      <c r="D4" s="506">
        <v>0</v>
      </c>
      <c r="G4" s="509">
        <f t="shared" ref="G4:G67" si="0">C4+E4-F4</f>
        <v>29055415.309999999</v>
      </c>
      <c r="H4" s="509">
        <f t="shared" ref="H4:H66" si="1">D4+F4-E4</f>
        <v>0</v>
      </c>
      <c r="I4" s="514">
        <f t="shared" ref="I4:I67" si="2">ROUND((G4/1000),0)</f>
        <v>29055</v>
      </c>
      <c r="J4" s="448">
        <f t="shared" ref="J4:J67" si="3">ROUND((H4/1000),0)</f>
        <v>0</v>
      </c>
    </row>
    <row r="5" spans="1:10">
      <c r="A5" s="507" t="s">
        <v>1416</v>
      </c>
      <c r="B5" s="505" t="s">
        <v>1417</v>
      </c>
      <c r="C5" s="506">
        <v>50202488.659999996</v>
      </c>
      <c r="D5" s="506">
        <v>0</v>
      </c>
      <c r="G5" s="509">
        <f t="shared" si="0"/>
        <v>50202488.659999996</v>
      </c>
      <c r="H5" s="509">
        <f t="shared" si="1"/>
        <v>0</v>
      </c>
      <c r="I5" s="514">
        <f t="shared" si="2"/>
        <v>50202</v>
      </c>
      <c r="J5" s="448">
        <f t="shared" si="3"/>
        <v>0</v>
      </c>
    </row>
    <row r="6" spans="1:10">
      <c r="A6" s="507" t="s">
        <v>1418</v>
      </c>
      <c r="B6" s="505" t="s">
        <v>1419</v>
      </c>
      <c r="C6" s="506">
        <v>5475000</v>
      </c>
      <c r="D6" s="506">
        <v>0</v>
      </c>
      <c r="G6" s="509">
        <f t="shared" si="0"/>
        <v>5475000</v>
      </c>
      <c r="H6" s="509">
        <f t="shared" si="1"/>
        <v>0</v>
      </c>
      <c r="I6" s="514">
        <f t="shared" si="2"/>
        <v>5475</v>
      </c>
      <c r="J6" s="448">
        <f t="shared" si="3"/>
        <v>0</v>
      </c>
    </row>
    <row r="7" spans="1:10">
      <c r="A7" s="507" t="s">
        <v>1420</v>
      </c>
      <c r="B7" s="505" t="s">
        <v>1421</v>
      </c>
      <c r="C7" s="506">
        <v>21351.37</v>
      </c>
      <c r="D7" s="506">
        <v>0</v>
      </c>
      <c r="G7" s="509">
        <f t="shared" si="0"/>
        <v>21351.37</v>
      </c>
      <c r="H7" s="509">
        <f t="shared" si="1"/>
        <v>0</v>
      </c>
      <c r="I7" s="514">
        <f t="shared" si="2"/>
        <v>21</v>
      </c>
      <c r="J7" s="448">
        <f t="shared" si="3"/>
        <v>0</v>
      </c>
    </row>
    <row r="8" spans="1:10">
      <c r="A8" s="507" t="s">
        <v>1422</v>
      </c>
      <c r="B8" s="505" t="s">
        <v>1423</v>
      </c>
      <c r="C8" s="506">
        <v>40078.32</v>
      </c>
      <c r="D8" s="506">
        <v>0</v>
      </c>
      <c r="G8" s="509">
        <f t="shared" si="0"/>
        <v>40078.32</v>
      </c>
      <c r="H8" s="509">
        <f t="shared" si="1"/>
        <v>0</v>
      </c>
      <c r="I8" s="514">
        <f t="shared" si="2"/>
        <v>40</v>
      </c>
      <c r="J8" s="448">
        <f t="shared" si="3"/>
        <v>0</v>
      </c>
    </row>
    <row r="9" spans="1:10">
      <c r="A9" s="507" t="s">
        <v>1424</v>
      </c>
      <c r="B9" s="505" t="s">
        <v>1425</v>
      </c>
      <c r="C9" s="506">
        <v>2630</v>
      </c>
      <c r="D9" s="506">
        <v>0</v>
      </c>
      <c r="G9" s="509">
        <f t="shared" si="0"/>
        <v>2630</v>
      </c>
      <c r="H9" s="509">
        <f t="shared" si="1"/>
        <v>0</v>
      </c>
      <c r="I9" s="514">
        <f t="shared" si="2"/>
        <v>3</v>
      </c>
      <c r="J9" s="448">
        <f t="shared" si="3"/>
        <v>0</v>
      </c>
    </row>
    <row r="10" spans="1:10">
      <c r="A10" s="507" t="s">
        <v>1426</v>
      </c>
      <c r="B10" s="505" t="s">
        <v>1427</v>
      </c>
      <c r="C10" s="506">
        <v>10000</v>
      </c>
      <c r="D10" s="506">
        <v>0</v>
      </c>
      <c r="G10" s="509">
        <f t="shared" si="0"/>
        <v>10000</v>
      </c>
      <c r="H10" s="509">
        <f t="shared" si="1"/>
        <v>0</v>
      </c>
      <c r="I10" s="514">
        <f t="shared" si="2"/>
        <v>10</v>
      </c>
      <c r="J10" s="448">
        <f t="shared" si="3"/>
        <v>0</v>
      </c>
    </row>
    <row r="11" spans="1:10">
      <c r="A11" s="507" t="s">
        <v>1428</v>
      </c>
      <c r="B11" s="505" t="s">
        <v>1429</v>
      </c>
      <c r="C11" s="506">
        <v>737727.20000000007</v>
      </c>
      <c r="D11" s="506">
        <v>0</v>
      </c>
      <c r="G11" s="509">
        <f t="shared" si="0"/>
        <v>737727.20000000007</v>
      </c>
      <c r="H11" s="509">
        <f t="shared" si="1"/>
        <v>0</v>
      </c>
      <c r="I11" s="514">
        <f>ROUND((G11/1000),0)+1</f>
        <v>739</v>
      </c>
      <c r="J11" s="448">
        <f t="shared" si="3"/>
        <v>0</v>
      </c>
    </row>
    <row r="12" spans="1:10">
      <c r="A12" s="507" t="s">
        <v>1430</v>
      </c>
      <c r="B12" s="505" t="s">
        <v>1431</v>
      </c>
      <c r="C12" s="506">
        <v>20044</v>
      </c>
      <c r="D12" s="506">
        <v>0</v>
      </c>
      <c r="G12" s="509">
        <f t="shared" si="0"/>
        <v>20044</v>
      </c>
      <c r="H12" s="509">
        <f t="shared" si="1"/>
        <v>0</v>
      </c>
      <c r="I12" s="514">
        <f t="shared" si="2"/>
        <v>20</v>
      </c>
      <c r="J12" s="448">
        <f t="shared" si="3"/>
        <v>0</v>
      </c>
    </row>
    <row r="13" spans="1:10">
      <c r="A13" s="507" t="s">
        <v>1432</v>
      </c>
      <c r="B13" s="505" t="s">
        <v>1433</v>
      </c>
      <c r="C13" s="506">
        <v>268852040.92000002</v>
      </c>
      <c r="D13" s="506">
        <v>0</v>
      </c>
      <c r="G13" s="509">
        <f t="shared" si="0"/>
        <v>268852040.92000002</v>
      </c>
      <c r="H13" s="509">
        <f t="shared" si="1"/>
        <v>0</v>
      </c>
      <c r="I13" s="514">
        <f t="shared" si="2"/>
        <v>268852</v>
      </c>
      <c r="J13" s="448">
        <f t="shared" si="3"/>
        <v>0</v>
      </c>
    </row>
    <row r="14" spans="1:10">
      <c r="A14" s="507" t="s">
        <v>1434</v>
      </c>
      <c r="B14" s="505" t="s">
        <v>1435</v>
      </c>
      <c r="C14" s="506">
        <v>32082456.890000001</v>
      </c>
      <c r="D14" s="506">
        <v>0</v>
      </c>
      <c r="E14" s="510"/>
      <c r="G14" s="509">
        <f t="shared" si="0"/>
        <v>32082456.890000001</v>
      </c>
      <c r="H14" s="509">
        <f t="shared" si="1"/>
        <v>0</v>
      </c>
      <c r="I14" s="514">
        <f t="shared" si="2"/>
        <v>32082</v>
      </c>
      <c r="J14" s="448">
        <f t="shared" si="3"/>
        <v>0</v>
      </c>
    </row>
    <row r="15" spans="1:10">
      <c r="A15" s="507" t="s">
        <v>1436</v>
      </c>
      <c r="B15" s="505" t="s">
        <v>1437</v>
      </c>
      <c r="C15" s="506">
        <v>35000000</v>
      </c>
      <c r="D15" s="506">
        <v>0</v>
      </c>
      <c r="G15" s="509">
        <f t="shared" si="0"/>
        <v>35000000</v>
      </c>
      <c r="H15" s="509">
        <f t="shared" si="1"/>
        <v>0</v>
      </c>
      <c r="I15" s="514">
        <f t="shared" si="2"/>
        <v>35000</v>
      </c>
      <c r="J15" s="448">
        <f t="shared" si="3"/>
        <v>0</v>
      </c>
    </row>
    <row r="16" spans="1:10">
      <c r="A16" s="507" t="s">
        <v>1438</v>
      </c>
      <c r="B16" s="505" t="s">
        <v>1439</v>
      </c>
      <c r="C16" s="506">
        <v>623105</v>
      </c>
      <c r="D16" s="506">
        <v>0</v>
      </c>
      <c r="E16" s="510"/>
      <c r="G16" s="509">
        <f t="shared" si="0"/>
        <v>623105</v>
      </c>
      <c r="H16" s="509">
        <f t="shared" si="1"/>
        <v>0</v>
      </c>
      <c r="I16" s="514">
        <f t="shared" si="2"/>
        <v>623</v>
      </c>
      <c r="J16" s="448">
        <f t="shared" si="3"/>
        <v>0</v>
      </c>
    </row>
    <row r="17" spans="1:11">
      <c r="A17" s="507" t="s">
        <v>1440</v>
      </c>
      <c r="B17" s="505" t="s">
        <v>1441</v>
      </c>
      <c r="C17" s="506">
        <v>64342006.630000003</v>
      </c>
      <c r="D17" s="506">
        <v>0</v>
      </c>
      <c r="G17" s="509">
        <f t="shared" si="0"/>
        <v>64342006.630000003</v>
      </c>
      <c r="H17" s="509">
        <f t="shared" si="1"/>
        <v>0</v>
      </c>
      <c r="I17" s="514">
        <f t="shared" si="2"/>
        <v>64342</v>
      </c>
      <c r="J17" s="448">
        <f t="shared" si="3"/>
        <v>0</v>
      </c>
    </row>
    <row r="18" spans="1:11">
      <c r="A18" s="507" t="s">
        <v>1442</v>
      </c>
      <c r="B18" s="505" t="s">
        <v>1443</v>
      </c>
      <c r="C18" s="506">
        <v>1785927.5</v>
      </c>
      <c r="D18" s="506">
        <v>0</v>
      </c>
      <c r="E18" s="510"/>
      <c r="G18" s="509">
        <f t="shared" si="0"/>
        <v>1785927.5</v>
      </c>
      <c r="H18" s="509">
        <f t="shared" si="1"/>
        <v>0</v>
      </c>
      <c r="I18" s="514">
        <f t="shared" si="2"/>
        <v>1786</v>
      </c>
      <c r="J18" s="448">
        <f t="shared" si="3"/>
        <v>0</v>
      </c>
    </row>
    <row r="19" spans="1:11">
      <c r="A19" s="507" t="s">
        <v>1444</v>
      </c>
      <c r="B19" s="505" t="s">
        <v>1445</v>
      </c>
      <c r="C19" s="506">
        <v>6860601.0700000003</v>
      </c>
      <c r="D19" s="506">
        <v>0</v>
      </c>
      <c r="G19" s="509">
        <f t="shared" si="0"/>
        <v>6860601.0700000003</v>
      </c>
      <c r="H19" s="509">
        <f t="shared" si="1"/>
        <v>0</v>
      </c>
      <c r="I19" s="514">
        <f t="shared" si="2"/>
        <v>6861</v>
      </c>
      <c r="J19" s="448">
        <f t="shared" si="3"/>
        <v>0</v>
      </c>
    </row>
    <row r="20" spans="1:11" s="516" customFormat="1">
      <c r="A20" s="515" t="s">
        <v>1446</v>
      </c>
      <c r="B20" s="516" t="s">
        <v>1447</v>
      </c>
      <c r="C20" s="517">
        <v>6428550</v>
      </c>
      <c r="D20" s="517">
        <v>0</v>
      </c>
      <c r="E20" s="518"/>
      <c r="G20" s="519">
        <f t="shared" si="0"/>
        <v>6428550</v>
      </c>
      <c r="H20" s="519">
        <f t="shared" si="1"/>
        <v>0</v>
      </c>
      <c r="I20" s="519">
        <f t="shared" si="2"/>
        <v>6429</v>
      </c>
      <c r="J20" s="520">
        <f t="shared" si="3"/>
        <v>0</v>
      </c>
    </row>
    <row r="21" spans="1:11" s="516" customFormat="1">
      <c r="A21" s="515" t="s">
        <v>1448</v>
      </c>
      <c r="B21" s="516" t="s">
        <v>1449</v>
      </c>
      <c r="C21" s="517">
        <v>0</v>
      </c>
      <c r="D21" s="517">
        <v>6428550</v>
      </c>
      <c r="E21" s="521"/>
      <c r="G21" s="519">
        <f t="shared" si="0"/>
        <v>0</v>
      </c>
      <c r="H21" s="519">
        <f t="shared" si="1"/>
        <v>6428550</v>
      </c>
      <c r="I21" s="519">
        <f t="shared" si="2"/>
        <v>0</v>
      </c>
      <c r="J21" s="520">
        <f t="shared" si="3"/>
        <v>6429</v>
      </c>
    </row>
    <row r="22" spans="1:11">
      <c r="A22" s="507" t="s">
        <v>1450</v>
      </c>
      <c r="B22" s="505" t="s">
        <v>1451</v>
      </c>
      <c r="C22" s="506">
        <v>259201.94</v>
      </c>
      <c r="D22" s="506">
        <v>0</v>
      </c>
      <c r="G22" s="509">
        <f t="shared" si="0"/>
        <v>259201.94</v>
      </c>
      <c r="H22" s="509">
        <f t="shared" si="1"/>
        <v>0</v>
      </c>
      <c r="I22" s="514">
        <f t="shared" si="2"/>
        <v>259</v>
      </c>
      <c r="J22" s="448">
        <f t="shared" si="3"/>
        <v>0</v>
      </c>
    </row>
    <row r="23" spans="1:11">
      <c r="A23" s="507" t="s">
        <v>1452</v>
      </c>
      <c r="B23" s="505" t="s">
        <v>1453</v>
      </c>
      <c r="C23" s="506">
        <v>2007267.02</v>
      </c>
      <c r="D23" s="506">
        <v>0</v>
      </c>
      <c r="G23" s="509">
        <f t="shared" si="0"/>
        <v>2007267.02</v>
      </c>
      <c r="H23" s="509">
        <f t="shared" si="1"/>
        <v>0</v>
      </c>
      <c r="I23" s="514">
        <f t="shared" si="2"/>
        <v>2007</v>
      </c>
      <c r="J23" s="448">
        <f t="shared" si="3"/>
        <v>0</v>
      </c>
    </row>
    <row r="24" spans="1:11">
      <c r="A24" s="507" t="s">
        <v>1454</v>
      </c>
      <c r="B24" s="505" t="s">
        <v>1455</v>
      </c>
      <c r="C24" s="506">
        <v>1250</v>
      </c>
      <c r="D24" s="506">
        <v>0</v>
      </c>
      <c r="G24" s="509">
        <f t="shared" si="0"/>
        <v>1250</v>
      </c>
      <c r="H24" s="509">
        <f t="shared" si="1"/>
        <v>0</v>
      </c>
      <c r="I24" s="514">
        <f t="shared" si="2"/>
        <v>1</v>
      </c>
      <c r="J24" s="448">
        <f t="shared" si="3"/>
        <v>0</v>
      </c>
    </row>
    <row r="25" spans="1:11">
      <c r="A25" s="507" t="s">
        <v>1456</v>
      </c>
      <c r="B25" s="505" t="s">
        <v>1457</v>
      </c>
      <c r="C25" s="506">
        <v>2500000</v>
      </c>
      <c r="D25" s="506">
        <v>0</v>
      </c>
      <c r="G25" s="509">
        <f t="shared" si="0"/>
        <v>2500000</v>
      </c>
      <c r="H25" s="509">
        <f t="shared" si="1"/>
        <v>0</v>
      </c>
      <c r="I25" s="514">
        <f t="shared" si="2"/>
        <v>2500</v>
      </c>
      <c r="J25" s="448">
        <f t="shared" si="3"/>
        <v>0</v>
      </c>
    </row>
    <row r="26" spans="1:11">
      <c r="A26" s="507" t="s">
        <v>1458</v>
      </c>
      <c r="B26" s="505" t="s">
        <v>1459</v>
      </c>
      <c r="C26" s="506">
        <v>200000</v>
      </c>
      <c r="D26" s="506">
        <v>0</v>
      </c>
      <c r="G26" s="509">
        <f t="shared" si="0"/>
        <v>200000</v>
      </c>
      <c r="H26" s="509">
        <f t="shared" si="1"/>
        <v>0</v>
      </c>
      <c r="I26" s="514">
        <f t="shared" si="2"/>
        <v>200</v>
      </c>
      <c r="J26" s="448">
        <f t="shared" si="3"/>
        <v>0</v>
      </c>
    </row>
    <row r="27" spans="1:11">
      <c r="A27" s="507" t="s">
        <v>1460</v>
      </c>
      <c r="B27" s="505" t="s">
        <v>1461</v>
      </c>
      <c r="C27" s="506">
        <v>14894.29</v>
      </c>
      <c r="D27" s="506">
        <v>0</v>
      </c>
      <c r="G27" s="509">
        <f t="shared" si="0"/>
        <v>14894.29</v>
      </c>
      <c r="H27" s="509">
        <f t="shared" si="1"/>
        <v>0</v>
      </c>
      <c r="I27" s="514">
        <f t="shared" si="2"/>
        <v>15</v>
      </c>
      <c r="J27" s="448">
        <f t="shared" si="3"/>
        <v>0</v>
      </c>
    </row>
    <row r="28" spans="1:11">
      <c r="A28" s="507" t="s">
        <v>1462</v>
      </c>
      <c r="B28" s="505" t="s">
        <v>1463</v>
      </c>
      <c r="C28" s="506">
        <v>0</v>
      </c>
      <c r="D28" s="506">
        <v>198877.7</v>
      </c>
      <c r="G28" s="509">
        <f t="shared" si="0"/>
        <v>0</v>
      </c>
      <c r="H28" s="509">
        <f t="shared" si="1"/>
        <v>198877.7</v>
      </c>
      <c r="I28" s="514">
        <f t="shared" si="2"/>
        <v>0</v>
      </c>
      <c r="J28" s="513">
        <f t="shared" si="3"/>
        <v>199</v>
      </c>
      <c r="K28" s="509"/>
    </row>
    <row r="29" spans="1:11">
      <c r="A29" s="507" t="s">
        <v>1464</v>
      </c>
      <c r="B29" s="505" t="s">
        <v>1465</v>
      </c>
      <c r="C29" s="506">
        <v>19835.36</v>
      </c>
      <c r="D29" s="506">
        <v>0</v>
      </c>
      <c r="G29" s="509">
        <f t="shared" si="0"/>
        <v>19835.36</v>
      </c>
      <c r="H29" s="509">
        <f t="shared" si="1"/>
        <v>0</v>
      </c>
      <c r="I29" s="514">
        <f t="shared" si="2"/>
        <v>20</v>
      </c>
      <c r="J29" s="448">
        <f t="shared" si="3"/>
        <v>0</v>
      </c>
    </row>
    <row r="30" spans="1:11">
      <c r="A30" s="507" t="s">
        <v>1466</v>
      </c>
      <c r="B30" s="505" t="s">
        <v>1467</v>
      </c>
      <c r="C30" s="506">
        <v>8954.16</v>
      </c>
      <c r="D30" s="506">
        <v>0</v>
      </c>
      <c r="G30" s="509">
        <f t="shared" si="0"/>
        <v>8954.16</v>
      </c>
      <c r="H30" s="509">
        <f t="shared" si="1"/>
        <v>0</v>
      </c>
      <c r="I30" s="514">
        <f t="shared" si="2"/>
        <v>9</v>
      </c>
      <c r="J30" s="448">
        <f t="shared" si="3"/>
        <v>0</v>
      </c>
    </row>
    <row r="31" spans="1:11">
      <c r="A31" s="507" t="s">
        <v>1468</v>
      </c>
      <c r="B31" s="505" t="s">
        <v>1469</v>
      </c>
      <c r="C31" s="506">
        <v>108456.40000000001</v>
      </c>
      <c r="D31" s="506">
        <v>0</v>
      </c>
      <c r="G31" s="509">
        <f t="shared" si="0"/>
        <v>108456.40000000001</v>
      </c>
      <c r="H31" s="509">
        <f t="shared" si="1"/>
        <v>0</v>
      </c>
      <c r="I31" s="514">
        <f t="shared" si="2"/>
        <v>108</v>
      </c>
      <c r="J31" s="448">
        <f t="shared" si="3"/>
        <v>0</v>
      </c>
    </row>
    <row r="32" spans="1:11">
      <c r="A32" s="507" t="s">
        <v>1470</v>
      </c>
      <c r="B32" s="505" t="s">
        <v>1471</v>
      </c>
      <c r="C32" s="506">
        <v>387123.47000000003</v>
      </c>
      <c r="D32" s="506">
        <v>0</v>
      </c>
      <c r="G32" s="509">
        <f t="shared" si="0"/>
        <v>387123.47000000003</v>
      </c>
      <c r="H32" s="509">
        <f t="shared" si="1"/>
        <v>0</v>
      </c>
      <c r="I32" s="514">
        <f t="shared" si="2"/>
        <v>387</v>
      </c>
      <c r="J32" s="448">
        <f t="shared" si="3"/>
        <v>0</v>
      </c>
    </row>
    <row r="33" spans="1:12" s="508" customFormat="1">
      <c r="A33" s="507" t="s">
        <v>1472</v>
      </c>
      <c r="B33" s="505" t="s">
        <v>1473</v>
      </c>
      <c r="C33" s="506">
        <v>0</v>
      </c>
      <c r="D33" s="506">
        <v>67958864.519999996</v>
      </c>
      <c r="F33" s="505"/>
      <c r="G33" s="509">
        <f t="shared" si="0"/>
        <v>0</v>
      </c>
      <c r="H33" s="509">
        <f t="shared" si="1"/>
        <v>67958864.519999996</v>
      </c>
      <c r="I33" s="514">
        <f t="shared" si="2"/>
        <v>0</v>
      </c>
      <c r="J33" s="513">
        <f t="shared" si="3"/>
        <v>67959</v>
      </c>
    </row>
    <row r="34" spans="1:12" s="508" customFormat="1">
      <c r="A34" s="507" t="s">
        <v>1474</v>
      </c>
      <c r="B34" s="505" t="s">
        <v>1475</v>
      </c>
      <c r="C34" s="506">
        <v>0</v>
      </c>
      <c r="D34" s="506">
        <v>38177</v>
      </c>
      <c r="F34" s="505"/>
      <c r="G34" s="509">
        <f t="shared" si="0"/>
        <v>0</v>
      </c>
      <c r="H34" s="509">
        <f t="shared" si="1"/>
        <v>38177</v>
      </c>
      <c r="I34" s="514">
        <f t="shared" si="2"/>
        <v>0</v>
      </c>
      <c r="J34" s="513">
        <f t="shared" si="3"/>
        <v>38</v>
      </c>
    </row>
    <row r="35" spans="1:12" s="508" customFormat="1">
      <c r="A35" s="507" t="s">
        <v>1476</v>
      </c>
      <c r="B35" s="505" t="s">
        <v>1477</v>
      </c>
      <c r="C35" s="506">
        <v>135283080.66999999</v>
      </c>
      <c r="D35" s="506">
        <v>0</v>
      </c>
      <c r="F35" s="505"/>
      <c r="G35" s="509">
        <f t="shared" si="0"/>
        <v>135283080.66999999</v>
      </c>
      <c r="H35" s="509">
        <f t="shared" si="1"/>
        <v>0</v>
      </c>
      <c r="I35" s="514">
        <f t="shared" si="2"/>
        <v>135283</v>
      </c>
      <c r="J35" s="513">
        <f t="shared" si="3"/>
        <v>0</v>
      </c>
    </row>
    <row r="36" spans="1:12" s="508" customFormat="1">
      <c r="A36" s="507" t="s">
        <v>1478</v>
      </c>
      <c r="B36" s="505" t="s">
        <v>1479</v>
      </c>
      <c r="C36" s="506">
        <v>0</v>
      </c>
      <c r="D36" s="506">
        <v>78322525.730000004</v>
      </c>
      <c r="F36" s="505"/>
      <c r="G36" s="509">
        <f t="shared" si="0"/>
        <v>0</v>
      </c>
      <c r="H36" s="509">
        <f t="shared" si="1"/>
        <v>78322525.730000004</v>
      </c>
      <c r="I36" s="514">
        <f t="shared" si="2"/>
        <v>0</v>
      </c>
      <c r="J36" s="513">
        <f t="shared" si="3"/>
        <v>78323</v>
      </c>
    </row>
    <row r="37" spans="1:12" s="508" customFormat="1">
      <c r="A37" s="507" t="s">
        <v>1480</v>
      </c>
      <c r="B37" s="505" t="s">
        <v>1481</v>
      </c>
      <c r="C37" s="506">
        <v>38268395.359999999</v>
      </c>
      <c r="D37" s="506">
        <v>0</v>
      </c>
      <c r="F37" s="505"/>
      <c r="G37" s="509">
        <f t="shared" si="0"/>
        <v>38268395.359999999</v>
      </c>
      <c r="H37" s="509">
        <f t="shared" si="1"/>
        <v>0</v>
      </c>
      <c r="I37" s="514">
        <f t="shared" si="2"/>
        <v>38268</v>
      </c>
      <c r="J37" s="448">
        <f t="shared" si="3"/>
        <v>0</v>
      </c>
    </row>
    <row r="38" spans="1:12" s="508" customFormat="1">
      <c r="A38" s="507" t="s">
        <v>1482</v>
      </c>
      <c r="B38" s="505" t="s">
        <v>1483</v>
      </c>
      <c r="C38" s="506">
        <v>0</v>
      </c>
      <c r="D38" s="506">
        <v>344395.11</v>
      </c>
      <c r="E38" s="439">
        <v>112663</v>
      </c>
      <c r="F38" s="448"/>
      <c r="G38" s="509"/>
      <c r="H38" s="509">
        <f t="shared" si="1"/>
        <v>231732.11</v>
      </c>
      <c r="I38" s="509">
        <f t="shared" si="2"/>
        <v>0</v>
      </c>
      <c r="J38" s="513">
        <f t="shared" si="3"/>
        <v>232</v>
      </c>
    </row>
    <row r="39" spans="1:12" s="508" customFormat="1">
      <c r="A39" s="507" t="s">
        <v>1484</v>
      </c>
      <c r="B39" s="505" t="s">
        <v>1485</v>
      </c>
      <c r="C39" s="506">
        <v>570346.95000000007</v>
      </c>
      <c r="D39" s="506">
        <v>0</v>
      </c>
      <c r="E39" s="439"/>
      <c r="F39" s="448">
        <v>153214</v>
      </c>
      <c r="G39" s="509">
        <f t="shared" si="0"/>
        <v>417132.95000000007</v>
      </c>
      <c r="H39" s="509"/>
      <c r="I39" s="514">
        <f t="shared" si="2"/>
        <v>417</v>
      </c>
      <c r="J39" s="448">
        <f t="shared" si="3"/>
        <v>0</v>
      </c>
    </row>
    <row r="40" spans="1:12" s="521" customFormat="1">
      <c r="A40" s="515" t="s">
        <v>1486</v>
      </c>
      <c r="B40" s="516" t="s">
        <v>1487</v>
      </c>
      <c r="C40" s="517">
        <v>0</v>
      </c>
      <c r="D40" s="517">
        <v>1806602</v>
      </c>
      <c r="E40" s="522"/>
      <c r="F40" s="516"/>
      <c r="G40" s="519">
        <f t="shared" si="0"/>
        <v>0</v>
      </c>
      <c r="H40" s="519">
        <f t="shared" si="1"/>
        <v>1806602</v>
      </c>
      <c r="I40" s="519">
        <f t="shared" si="2"/>
        <v>0</v>
      </c>
      <c r="J40" s="520">
        <f t="shared" si="3"/>
        <v>1807</v>
      </c>
      <c r="K40" s="522">
        <v>1786</v>
      </c>
      <c r="L40" s="522">
        <f>J40-K40</f>
        <v>21</v>
      </c>
    </row>
    <row r="41" spans="1:12" s="508" customFormat="1">
      <c r="A41" s="507" t="s">
        <v>1488</v>
      </c>
      <c r="B41" s="505" t="s">
        <v>1489</v>
      </c>
      <c r="C41" s="506">
        <v>0</v>
      </c>
      <c r="D41" s="506">
        <v>411019868.38999999</v>
      </c>
      <c r="E41" s="510"/>
      <c r="F41" s="505"/>
      <c r="G41" s="509">
        <f t="shared" si="0"/>
        <v>0</v>
      </c>
      <c r="H41" s="509">
        <f t="shared" si="1"/>
        <v>411019868.38999999</v>
      </c>
      <c r="I41" s="509">
        <f t="shared" si="2"/>
        <v>0</v>
      </c>
      <c r="J41" s="448">
        <f t="shared" si="3"/>
        <v>411020</v>
      </c>
    </row>
    <row r="42" spans="1:12" s="508" customFormat="1">
      <c r="A42" s="507" t="s">
        <v>1490</v>
      </c>
      <c r="B42" s="512" t="s">
        <v>1491</v>
      </c>
      <c r="C42" s="506">
        <v>0</v>
      </c>
      <c r="D42" s="506">
        <v>717696.31</v>
      </c>
      <c r="F42" s="505"/>
      <c r="G42" s="509">
        <f t="shared" si="0"/>
        <v>0</v>
      </c>
      <c r="H42" s="509">
        <f t="shared" si="1"/>
        <v>717696.31</v>
      </c>
      <c r="I42" s="509">
        <f t="shared" si="2"/>
        <v>0</v>
      </c>
      <c r="J42" s="448">
        <f t="shared" si="3"/>
        <v>718</v>
      </c>
    </row>
    <row r="43" spans="1:12" s="508" customFormat="1">
      <c r="A43" s="507" t="s">
        <v>1492</v>
      </c>
      <c r="B43" s="512" t="s">
        <v>1493</v>
      </c>
      <c r="C43" s="506">
        <v>0</v>
      </c>
      <c r="D43" s="506">
        <v>484363.03</v>
      </c>
      <c r="F43" s="505"/>
      <c r="G43" s="509">
        <f t="shared" si="0"/>
        <v>0</v>
      </c>
      <c r="H43" s="509">
        <f t="shared" si="1"/>
        <v>484363.03</v>
      </c>
      <c r="I43" s="509">
        <f t="shared" si="2"/>
        <v>0</v>
      </c>
      <c r="J43" s="448">
        <f t="shared" si="3"/>
        <v>484</v>
      </c>
    </row>
    <row r="44" spans="1:12" s="508" customFormat="1">
      <c r="A44" s="507" t="s">
        <v>1494</v>
      </c>
      <c r="B44" s="512" t="s">
        <v>1495</v>
      </c>
      <c r="C44" s="506">
        <v>0</v>
      </c>
      <c r="D44" s="506">
        <v>107654.17</v>
      </c>
      <c r="F44" s="505"/>
      <c r="G44" s="509">
        <f t="shared" si="0"/>
        <v>0</v>
      </c>
      <c r="H44" s="509">
        <f t="shared" si="1"/>
        <v>107654.17</v>
      </c>
      <c r="I44" s="509">
        <f t="shared" si="2"/>
        <v>0</v>
      </c>
      <c r="J44" s="448">
        <f t="shared" si="3"/>
        <v>108</v>
      </c>
    </row>
    <row r="45" spans="1:12" s="508" customFormat="1">
      <c r="A45" s="507" t="s">
        <v>1496</v>
      </c>
      <c r="B45" s="512" t="s">
        <v>1497</v>
      </c>
      <c r="C45" s="506">
        <v>0</v>
      </c>
      <c r="D45" s="506">
        <v>1764643.55</v>
      </c>
      <c r="F45" s="505"/>
      <c r="G45" s="509">
        <f t="shared" si="0"/>
        <v>0</v>
      </c>
      <c r="H45" s="509">
        <f t="shared" si="1"/>
        <v>1764643.55</v>
      </c>
      <c r="I45" s="509">
        <f t="shared" si="2"/>
        <v>0</v>
      </c>
      <c r="J45" s="448">
        <f t="shared" si="3"/>
        <v>1765</v>
      </c>
    </row>
    <row r="46" spans="1:12" s="508" customFormat="1">
      <c r="A46" s="507" t="s">
        <v>1498</v>
      </c>
      <c r="B46" s="512" t="s">
        <v>1499</v>
      </c>
      <c r="C46" s="506">
        <v>0</v>
      </c>
      <c r="D46" s="506">
        <v>74206.070000000007</v>
      </c>
      <c r="F46" s="505"/>
      <c r="G46" s="509">
        <f t="shared" si="0"/>
        <v>0</v>
      </c>
      <c r="H46" s="509">
        <f t="shared" si="1"/>
        <v>74206.070000000007</v>
      </c>
      <c r="I46" s="509">
        <f t="shared" si="2"/>
        <v>0</v>
      </c>
      <c r="J46" s="448">
        <f t="shared" si="3"/>
        <v>74</v>
      </c>
    </row>
    <row r="47" spans="1:12" s="508" customFormat="1">
      <c r="A47" s="507" t="s">
        <v>1500</v>
      </c>
      <c r="B47" s="512" t="s">
        <v>1501</v>
      </c>
      <c r="C47" s="506">
        <v>0</v>
      </c>
      <c r="D47" s="506">
        <v>200019.1</v>
      </c>
      <c r="F47" s="505"/>
      <c r="G47" s="509">
        <f t="shared" si="0"/>
        <v>0</v>
      </c>
      <c r="H47" s="509">
        <f t="shared" si="1"/>
        <v>200019.1</v>
      </c>
      <c r="I47" s="509">
        <f t="shared" si="2"/>
        <v>0</v>
      </c>
      <c r="J47" s="448">
        <f t="shared" si="3"/>
        <v>200</v>
      </c>
    </row>
    <row r="48" spans="1:12" s="508" customFormat="1">
      <c r="A48" s="507" t="s">
        <v>1502</v>
      </c>
      <c r="B48" s="512" t="s">
        <v>1503</v>
      </c>
      <c r="C48" s="506">
        <v>0</v>
      </c>
      <c r="D48" s="506">
        <v>33116906.920000002</v>
      </c>
      <c r="F48" s="505"/>
      <c r="G48" s="509">
        <f t="shared" si="0"/>
        <v>0</v>
      </c>
      <c r="H48" s="509">
        <f t="shared" si="1"/>
        <v>33116906.920000002</v>
      </c>
      <c r="I48" s="509">
        <f t="shared" si="2"/>
        <v>0</v>
      </c>
      <c r="J48" s="448">
        <f t="shared" si="3"/>
        <v>33117</v>
      </c>
    </row>
    <row r="49" spans="1:10" s="508" customFormat="1">
      <c r="A49" s="507" t="s">
        <v>1504</v>
      </c>
      <c r="B49" s="512" t="s">
        <v>1505</v>
      </c>
      <c r="C49" s="506">
        <v>0</v>
      </c>
      <c r="D49" s="506">
        <v>626519.07999999996</v>
      </c>
      <c r="F49" s="505"/>
      <c r="G49" s="509">
        <f t="shared" si="0"/>
        <v>0</v>
      </c>
      <c r="H49" s="509">
        <f t="shared" si="1"/>
        <v>626519.07999999996</v>
      </c>
      <c r="I49" s="509">
        <f t="shared" si="2"/>
        <v>0</v>
      </c>
      <c r="J49" s="448">
        <f t="shared" si="3"/>
        <v>627</v>
      </c>
    </row>
    <row r="50" spans="1:10" s="508" customFormat="1">
      <c r="A50" s="507" t="s">
        <v>1506</v>
      </c>
      <c r="B50" s="512" t="s">
        <v>1507</v>
      </c>
      <c r="C50" s="506">
        <v>0</v>
      </c>
      <c r="D50" s="506">
        <v>7202756.2800000003</v>
      </c>
      <c r="F50" s="505"/>
      <c r="G50" s="509">
        <f t="shared" si="0"/>
        <v>0</v>
      </c>
      <c r="H50" s="509">
        <f t="shared" si="1"/>
        <v>7202756.2800000003</v>
      </c>
      <c r="I50" s="509">
        <f t="shared" si="2"/>
        <v>0</v>
      </c>
      <c r="J50" s="448">
        <f t="shared" si="3"/>
        <v>7203</v>
      </c>
    </row>
    <row r="51" spans="1:10" s="508" customFormat="1">
      <c r="A51" s="507" t="s">
        <v>1508</v>
      </c>
      <c r="B51" s="512" t="s">
        <v>1509</v>
      </c>
      <c r="C51" s="506">
        <v>0</v>
      </c>
      <c r="D51" s="506">
        <v>248993.08000000002</v>
      </c>
      <c r="F51" s="505"/>
      <c r="G51" s="509">
        <f t="shared" si="0"/>
        <v>0</v>
      </c>
      <c r="H51" s="509">
        <f t="shared" si="1"/>
        <v>248993.08000000002</v>
      </c>
      <c r="I51" s="509">
        <f t="shared" si="2"/>
        <v>0</v>
      </c>
      <c r="J51" s="448">
        <f t="shared" si="3"/>
        <v>249</v>
      </c>
    </row>
    <row r="52" spans="1:10" s="508" customFormat="1">
      <c r="A52" s="507" t="s">
        <v>1510</v>
      </c>
      <c r="B52" s="512" t="s">
        <v>1511</v>
      </c>
      <c r="C52" s="506">
        <v>0</v>
      </c>
      <c r="D52" s="506">
        <v>57744.51</v>
      </c>
      <c r="F52" s="505"/>
      <c r="G52" s="509">
        <f t="shared" si="0"/>
        <v>0</v>
      </c>
      <c r="H52" s="509">
        <f t="shared" si="1"/>
        <v>57744.51</v>
      </c>
      <c r="I52" s="509">
        <f t="shared" si="2"/>
        <v>0</v>
      </c>
      <c r="J52" s="448">
        <f t="shared" si="3"/>
        <v>58</v>
      </c>
    </row>
    <row r="53" spans="1:10" s="508" customFormat="1">
      <c r="A53" s="507" t="s">
        <v>1512</v>
      </c>
      <c r="B53" s="512" t="s">
        <v>1513</v>
      </c>
      <c r="C53" s="506">
        <v>0</v>
      </c>
      <c r="D53" s="506">
        <v>289280.72000000003</v>
      </c>
      <c r="F53" s="505"/>
      <c r="G53" s="509">
        <f t="shared" si="0"/>
        <v>0</v>
      </c>
      <c r="H53" s="509">
        <f t="shared" si="1"/>
        <v>289280.72000000003</v>
      </c>
      <c r="I53" s="509">
        <f t="shared" si="2"/>
        <v>0</v>
      </c>
      <c r="J53" s="448">
        <f t="shared" si="3"/>
        <v>289</v>
      </c>
    </row>
    <row r="54" spans="1:10" s="508" customFormat="1">
      <c r="A54" s="507" t="s">
        <v>1514</v>
      </c>
      <c r="B54" s="512" t="s">
        <v>1515</v>
      </c>
      <c r="C54" s="506">
        <v>0</v>
      </c>
      <c r="D54" s="506">
        <v>15499.630000000001</v>
      </c>
      <c r="F54" s="505"/>
      <c r="G54" s="509">
        <f t="shared" si="0"/>
        <v>0</v>
      </c>
      <c r="H54" s="509">
        <f t="shared" si="1"/>
        <v>15499.630000000001</v>
      </c>
      <c r="I54" s="509">
        <f t="shared" si="2"/>
        <v>0</v>
      </c>
      <c r="J54" s="448">
        <f t="shared" si="3"/>
        <v>15</v>
      </c>
    </row>
    <row r="55" spans="1:10" s="508" customFormat="1">
      <c r="A55" s="507" t="s">
        <v>1516</v>
      </c>
      <c r="B55" s="512" t="s">
        <v>1517</v>
      </c>
      <c r="C55" s="506">
        <v>0</v>
      </c>
      <c r="D55" s="506">
        <v>105862.56</v>
      </c>
      <c r="F55" s="505"/>
      <c r="G55" s="509">
        <f t="shared" si="0"/>
        <v>0</v>
      </c>
      <c r="H55" s="509">
        <f t="shared" si="1"/>
        <v>105862.56</v>
      </c>
      <c r="I55" s="509">
        <f t="shared" si="2"/>
        <v>0</v>
      </c>
      <c r="J55" s="448">
        <f t="shared" si="3"/>
        <v>106</v>
      </c>
    </row>
    <row r="56" spans="1:10" s="508" customFormat="1">
      <c r="A56" s="507" t="s">
        <v>1518</v>
      </c>
      <c r="B56" s="512" t="s">
        <v>407</v>
      </c>
      <c r="C56" s="506">
        <v>0</v>
      </c>
      <c r="D56" s="506">
        <v>318889.99</v>
      </c>
      <c r="F56" s="505"/>
      <c r="G56" s="509">
        <f t="shared" si="0"/>
        <v>0</v>
      </c>
      <c r="H56" s="509">
        <f t="shared" si="1"/>
        <v>318889.99</v>
      </c>
      <c r="I56" s="509">
        <f t="shared" si="2"/>
        <v>0</v>
      </c>
      <c r="J56" s="448">
        <f t="shared" si="3"/>
        <v>319</v>
      </c>
    </row>
    <row r="57" spans="1:10" s="508" customFormat="1">
      <c r="A57" s="507" t="s">
        <v>1519</v>
      </c>
      <c r="B57" s="505" t="s">
        <v>1520</v>
      </c>
      <c r="C57" s="506">
        <v>0</v>
      </c>
      <c r="D57" s="506">
        <v>32121708.399999999</v>
      </c>
      <c r="F57" s="505"/>
      <c r="G57" s="509">
        <f t="shared" si="0"/>
        <v>0</v>
      </c>
      <c r="H57" s="509">
        <f t="shared" si="1"/>
        <v>32121708.399999999</v>
      </c>
      <c r="I57" s="509">
        <f t="shared" si="2"/>
        <v>0</v>
      </c>
      <c r="J57" s="513">
        <f t="shared" si="3"/>
        <v>32122</v>
      </c>
    </row>
    <row r="58" spans="1:10" s="508" customFormat="1">
      <c r="A58" s="507" t="s">
        <v>1521</v>
      </c>
      <c r="B58" s="505" t="s">
        <v>1522</v>
      </c>
      <c r="C58" s="506">
        <v>0</v>
      </c>
      <c r="D58" s="506">
        <v>9984218.5</v>
      </c>
      <c r="F58" s="505"/>
      <c r="G58" s="509">
        <f t="shared" si="0"/>
        <v>0</v>
      </c>
      <c r="H58" s="509">
        <f t="shared" si="1"/>
        <v>9984218.5</v>
      </c>
      <c r="I58" s="509">
        <f t="shared" si="2"/>
        <v>0</v>
      </c>
      <c r="J58" s="513">
        <f t="shared" si="3"/>
        <v>9984</v>
      </c>
    </row>
    <row r="59" spans="1:10" s="508" customFormat="1">
      <c r="A59" s="507" t="s">
        <v>1523</v>
      </c>
      <c r="B59" s="505" t="s">
        <v>1524</v>
      </c>
      <c r="C59" s="506">
        <v>0</v>
      </c>
      <c r="D59" s="506">
        <v>32082456.140000001</v>
      </c>
      <c r="F59" s="505"/>
      <c r="G59" s="509">
        <f t="shared" si="0"/>
        <v>0</v>
      </c>
      <c r="H59" s="509">
        <f t="shared" si="1"/>
        <v>32082456.140000001</v>
      </c>
      <c r="I59" s="509">
        <f t="shared" si="2"/>
        <v>0</v>
      </c>
      <c r="J59" s="513">
        <f t="shared" si="3"/>
        <v>32082</v>
      </c>
    </row>
    <row r="60" spans="1:10" s="508" customFormat="1">
      <c r="A60" s="507" t="s">
        <v>1525</v>
      </c>
      <c r="B60" s="505" t="s">
        <v>1526</v>
      </c>
      <c r="C60" s="506">
        <v>0</v>
      </c>
      <c r="D60" s="506">
        <v>623105</v>
      </c>
      <c r="F60" s="505"/>
      <c r="G60" s="509">
        <f t="shared" si="0"/>
        <v>0</v>
      </c>
      <c r="H60" s="509">
        <f t="shared" si="1"/>
        <v>623105</v>
      </c>
      <c r="I60" s="509">
        <f t="shared" si="2"/>
        <v>0</v>
      </c>
      <c r="J60" s="513">
        <f t="shared" si="3"/>
        <v>623</v>
      </c>
    </row>
    <row r="61" spans="1:10" s="508" customFormat="1">
      <c r="A61" s="507" t="s">
        <v>1527</v>
      </c>
      <c r="B61" s="505" t="s">
        <v>1528</v>
      </c>
      <c r="C61" s="506">
        <v>0</v>
      </c>
      <c r="D61" s="506">
        <v>1667035.01</v>
      </c>
      <c r="F61" s="505"/>
      <c r="G61" s="509">
        <f t="shared" si="0"/>
        <v>0</v>
      </c>
      <c r="H61" s="509">
        <f t="shared" si="1"/>
        <v>1667035.01</v>
      </c>
      <c r="I61" s="509">
        <f t="shared" si="2"/>
        <v>0</v>
      </c>
      <c r="J61" s="513">
        <f t="shared" si="3"/>
        <v>1667</v>
      </c>
    </row>
    <row r="62" spans="1:10" s="508" customFormat="1">
      <c r="A62" s="507" t="s">
        <v>1529</v>
      </c>
      <c r="B62" s="505" t="s">
        <v>1530</v>
      </c>
      <c r="C62" s="506">
        <v>0</v>
      </c>
      <c r="D62" s="506">
        <v>514.32000000000005</v>
      </c>
      <c r="F62" s="505"/>
      <c r="G62" s="509">
        <f t="shared" si="0"/>
        <v>0</v>
      </c>
      <c r="H62" s="509">
        <f t="shared" si="1"/>
        <v>514.32000000000005</v>
      </c>
      <c r="I62" s="509">
        <f t="shared" si="2"/>
        <v>0</v>
      </c>
      <c r="J62" s="513">
        <f t="shared" si="3"/>
        <v>1</v>
      </c>
    </row>
    <row r="63" spans="1:10" s="508" customFormat="1">
      <c r="A63" s="507" t="s">
        <v>1531</v>
      </c>
      <c r="B63" s="505" t="s">
        <v>1532</v>
      </c>
      <c r="C63" s="506">
        <v>0</v>
      </c>
      <c r="D63" s="506">
        <v>1157.54</v>
      </c>
      <c r="F63" s="505"/>
      <c r="G63" s="509">
        <f t="shared" si="0"/>
        <v>0</v>
      </c>
      <c r="H63" s="509">
        <f t="shared" si="1"/>
        <v>1157.54</v>
      </c>
      <c r="I63" s="509">
        <f t="shared" si="2"/>
        <v>0</v>
      </c>
      <c r="J63" s="513">
        <f t="shared" si="3"/>
        <v>1</v>
      </c>
    </row>
    <row r="64" spans="1:10" s="508" customFormat="1">
      <c r="A64" s="507" t="s">
        <v>1533</v>
      </c>
      <c r="B64" s="505" t="s">
        <v>1534</v>
      </c>
      <c r="C64" s="506">
        <v>0</v>
      </c>
      <c r="D64" s="506">
        <v>16829.060000000001</v>
      </c>
      <c r="F64" s="505"/>
      <c r="G64" s="509">
        <f t="shared" si="0"/>
        <v>0</v>
      </c>
      <c r="H64" s="509">
        <f t="shared" si="1"/>
        <v>16829.060000000001</v>
      </c>
      <c r="I64" s="509">
        <f t="shared" si="2"/>
        <v>0</v>
      </c>
      <c r="J64" s="513">
        <f t="shared" si="3"/>
        <v>17</v>
      </c>
    </row>
    <row r="65" spans="1:10">
      <c r="A65" s="507" t="s">
        <v>1535</v>
      </c>
      <c r="B65" s="505" t="s">
        <v>1536</v>
      </c>
      <c r="C65" s="506">
        <v>0</v>
      </c>
      <c r="D65" s="506">
        <v>2393235.02</v>
      </c>
      <c r="G65" s="509">
        <f t="shared" si="0"/>
        <v>0</v>
      </c>
      <c r="H65" s="509">
        <f t="shared" si="1"/>
        <v>2393235.02</v>
      </c>
      <c r="I65" s="509">
        <f t="shared" si="2"/>
        <v>0</v>
      </c>
      <c r="J65" s="513">
        <f t="shared" si="3"/>
        <v>2393</v>
      </c>
    </row>
    <row r="66" spans="1:10">
      <c r="A66" s="507" t="s">
        <v>1537</v>
      </c>
      <c r="B66" s="505" t="s">
        <v>1538</v>
      </c>
      <c r="C66" s="506">
        <v>0</v>
      </c>
      <c r="D66" s="506">
        <v>77259</v>
      </c>
      <c r="G66" s="509">
        <f t="shared" si="0"/>
        <v>0</v>
      </c>
      <c r="H66" s="509">
        <f t="shared" si="1"/>
        <v>77259</v>
      </c>
      <c r="I66" s="509">
        <f t="shared" si="2"/>
        <v>0</v>
      </c>
      <c r="J66" s="513">
        <f t="shared" si="3"/>
        <v>77</v>
      </c>
    </row>
    <row r="67" spans="1:10">
      <c r="A67" s="507" t="s">
        <v>1539</v>
      </c>
      <c r="B67" s="505" t="s">
        <v>1540</v>
      </c>
      <c r="C67" s="506">
        <v>344395.11</v>
      </c>
      <c r="D67" s="506">
        <v>0</v>
      </c>
      <c r="F67" s="448">
        <v>112663</v>
      </c>
      <c r="G67" s="509">
        <f t="shared" si="0"/>
        <v>231732.11</v>
      </c>
      <c r="H67" s="509">
        <v>0</v>
      </c>
      <c r="I67" s="514">
        <f t="shared" si="2"/>
        <v>232</v>
      </c>
      <c r="J67" s="448">
        <f t="shared" si="3"/>
        <v>0</v>
      </c>
    </row>
    <row r="68" spans="1:10">
      <c r="A68" s="507" t="s">
        <v>1541</v>
      </c>
      <c r="B68" s="505" t="s">
        <v>1542</v>
      </c>
      <c r="C68" s="506">
        <v>0</v>
      </c>
      <c r="D68" s="506">
        <v>570346.95000000007</v>
      </c>
      <c r="E68" s="439">
        <v>153214</v>
      </c>
      <c r="G68" s="509">
        <v>0</v>
      </c>
      <c r="H68" s="509">
        <f t="shared" ref="H68:H94" si="4">D68+F68-E68</f>
        <v>417132.95000000007</v>
      </c>
      <c r="I68" s="509">
        <f t="shared" ref="I68:I94" si="5">ROUND((G68/1000),0)</f>
        <v>0</v>
      </c>
      <c r="J68" s="513">
        <f t="shared" ref="J68:J94" si="6">ROUND((H68/1000),0)</f>
        <v>417</v>
      </c>
    </row>
    <row r="69" spans="1:10">
      <c r="A69" s="507" t="s">
        <v>1543</v>
      </c>
      <c r="B69" s="505" t="s">
        <v>1544</v>
      </c>
      <c r="C69" s="506">
        <v>4066422.36</v>
      </c>
      <c r="D69" s="506">
        <v>0</v>
      </c>
      <c r="G69" s="509">
        <f t="shared" ref="G69:G94" si="7">C69+E69-F69</f>
        <v>4066422.36</v>
      </c>
      <c r="H69" s="509">
        <f t="shared" si="4"/>
        <v>0</v>
      </c>
      <c r="I69" s="514">
        <f t="shared" si="5"/>
        <v>4066</v>
      </c>
      <c r="J69" s="448">
        <f t="shared" si="6"/>
        <v>0</v>
      </c>
    </row>
    <row r="70" spans="1:10">
      <c r="A70" s="507" t="s">
        <v>1545</v>
      </c>
      <c r="B70" s="505" t="s">
        <v>1546</v>
      </c>
      <c r="C70" s="506">
        <v>609963.9</v>
      </c>
      <c r="D70" s="506">
        <v>0</v>
      </c>
      <c r="G70" s="509">
        <f t="shared" si="7"/>
        <v>609963.9</v>
      </c>
      <c r="H70" s="509">
        <f t="shared" si="4"/>
        <v>0</v>
      </c>
      <c r="I70" s="514">
        <f t="shared" si="5"/>
        <v>610</v>
      </c>
      <c r="J70" s="448">
        <f t="shared" si="6"/>
        <v>0</v>
      </c>
    </row>
    <row r="71" spans="1:10">
      <c r="A71" s="507" t="s">
        <v>1547</v>
      </c>
      <c r="B71" s="505" t="s">
        <v>1548</v>
      </c>
      <c r="C71" s="506">
        <v>749122.79</v>
      </c>
      <c r="D71" s="506">
        <v>0</v>
      </c>
      <c r="G71" s="509">
        <f t="shared" si="7"/>
        <v>749122.79</v>
      </c>
      <c r="H71" s="509">
        <f t="shared" si="4"/>
        <v>0</v>
      </c>
      <c r="I71" s="514">
        <f t="shared" si="5"/>
        <v>749</v>
      </c>
      <c r="J71" s="448">
        <f t="shared" si="6"/>
        <v>0</v>
      </c>
    </row>
    <row r="72" spans="1:10">
      <c r="A72" s="507" t="s">
        <v>1549</v>
      </c>
      <c r="B72" s="505" t="s">
        <v>1550</v>
      </c>
      <c r="C72" s="506">
        <v>421097.08</v>
      </c>
      <c r="D72" s="506">
        <v>0</v>
      </c>
      <c r="G72" s="509">
        <f t="shared" si="7"/>
        <v>421097.08</v>
      </c>
      <c r="H72" s="509">
        <f t="shared" si="4"/>
        <v>0</v>
      </c>
      <c r="I72" s="514">
        <f t="shared" si="5"/>
        <v>421</v>
      </c>
      <c r="J72" s="448">
        <f t="shared" si="6"/>
        <v>0</v>
      </c>
    </row>
    <row r="73" spans="1:10">
      <c r="A73" s="507" t="s">
        <v>1551</v>
      </c>
      <c r="B73" s="505" t="s">
        <v>1552</v>
      </c>
      <c r="C73" s="506">
        <v>200019.08000000002</v>
      </c>
      <c r="D73" s="506">
        <v>0</v>
      </c>
      <c r="G73" s="509">
        <f t="shared" si="7"/>
        <v>200019.08000000002</v>
      </c>
      <c r="H73" s="509">
        <f t="shared" si="4"/>
        <v>0</v>
      </c>
      <c r="I73" s="514">
        <f t="shared" si="5"/>
        <v>200</v>
      </c>
      <c r="J73" s="448">
        <f t="shared" si="6"/>
        <v>0</v>
      </c>
    </row>
    <row r="74" spans="1:10">
      <c r="A74" s="507" t="s">
        <v>1553</v>
      </c>
      <c r="B74" s="505" t="s">
        <v>1554</v>
      </c>
      <c r="C74" s="506">
        <v>38177</v>
      </c>
      <c r="D74" s="506">
        <v>0</v>
      </c>
      <c r="G74" s="509">
        <f t="shared" si="7"/>
        <v>38177</v>
      </c>
      <c r="H74" s="509">
        <f t="shared" si="4"/>
        <v>0</v>
      </c>
      <c r="I74" s="514">
        <f t="shared" si="5"/>
        <v>38</v>
      </c>
      <c r="J74" s="448">
        <f t="shared" si="6"/>
        <v>0</v>
      </c>
    </row>
    <row r="75" spans="1:10">
      <c r="A75" s="507" t="s">
        <v>1555</v>
      </c>
      <c r="B75" s="505" t="s">
        <v>1556</v>
      </c>
      <c r="C75" s="506">
        <v>959466.42</v>
      </c>
      <c r="D75" s="506">
        <v>0</v>
      </c>
      <c r="G75" s="509">
        <f t="shared" si="7"/>
        <v>959466.42</v>
      </c>
      <c r="H75" s="509">
        <f t="shared" si="4"/>
        <v>0</v>
      </c>
      <c r="I75" s="514">
        <f t="shared" si="5"/>
        <v>959</v>
      </c>
      <c r="J75" s="448">
        <f t="shared" si="6"/>
        <v>0</v>
      </c>
    </row>
    <row r="76" spans="1:10">
      <c r="A76" s="507" t="s">
        <v>1557</v>
      </c>
      <c r="B76" s="505" t="s">
        <v>1558</v>
      </c>
      <c r="C76" s="506">
        <v>39162.86</v>
      </c>
      <c r="D76" s="506">
        <v>0</v>
      </c>
      <c r="G76" s="509">
        <f t="shared" si="7"/>
        <v>39162.86</v>
      </c>
      <c r="H76" s="509">
        <f t="shared" si="4"/>
        <v>0</v>
      </c>
      <c r="I76" s="514">
        <f t="shared" si="5"/>
        <v>39</v>
      </c>
      <c r="J76" s="448">
        <f t="shared" si="6"/>
        <v>0</v>
      </c>
    </row>
    <row r="77" spans="1:10">
      <c r="A77" s="507" t="s">
        <v>1559</v>
      </c>
      <c r="B77" s="505" t="s">
        <v>1560</v>
      </c>
      <c r="C77" s="506">
        <v>124669.3</v>
      </c>
      <c r="D77" s="506">
        <v>0</v>
      </c>
      <c r="G77" s="509">
        <f t="shared" si="7"/>
        <v>124669.3</v>
      </c>
      <c r="H77" s="509">
        <f t="shared" si="4"/>
        <v>0</v>
      </c>
      <c r="I77" s="514">
        <f t="shared" si="5"/>
        <v>125</v>
      </c>
      <c r="J77" s="448">
        <f t="shared" si="6"/>
        <v>0</v>
      </c>
    </row>
    <row r="78" spans="1:10">
      <c r="A78" s="507" t="s">
        <v>1561</v>
      </c>
      <c r="B78" s="505" t="s">
        <v>1562</v>
      </c>
      <c r="C78" s="506">
        <v>77259</v>
      </c>
      <c r="D78" s="506">
        <v>0</v>
      </c>
      <c r="G78" s="509">
        <f t="shared" si="7"/>
        <v>77259</v>
      </c>
      <c r="H78" s="509">
        <f t="shared" si="4"/>
        <v>0</v>
      </c>
      <c r="I78" s="514">
        <f t="shared" si="5"/>
        <v>77</v>
      </c>
      <c r="J78" s="448">
        <f t="shared" si="6"/>
        <v>0</v>
      </c>
    </row>
    <row r="79" spans="1:10">
      <c r="A79" s="507" t="s">
        <v>1563</v>
      </c>
      <c r="B79" s="505" t="s">
        <v>1564</v>
      </c>
      <c r="C79" s="506">
        <v>1411408.48</v>
      </c>
      <c r="D79" s="506">
        <v>0</v>
      </c>
      <c r="G79" s="509">
        <f t="shared" si="7"/>
        <v>1411408.48</v>
      </c>
      <c r="H79" s="509">
        <f t="shared" si="4"/>
        <v>0</v>
      </c>
      <c r="I79" s="514">
        <f t="shared" si="5"/>
        <v>1411</v>
      </c>
      <c r="J79" s="448">
        <f t="shared" si="6"/>
        <v>0</v>
      </c>
    </row>
    <row r="80" spans="1:10">
      <c r="A80" s="507" t="s">
        <v>1565</v>
      </c>
      <c r="B80" s="505" t="s">
        <v>1566</v>
      </c>
      <c r="C80" s="506">
        <v>252491.06</v>
      </c>
      <c r="D80" s="506">
        <v>0</v>
      </c>
      <c r="E80" s="510"/>
      <c r="G80" s="509">
        <f t="shared" si="7"/>
        <v>252491.06</v>
      </c>
      <c r="H80" s="509">
        <f t="shared" si="4"/>
        <v>0</v>
      </c>
      <c r="I80" s="514">
        <f t="shared" si="5"/>
        <v>252</v>
      </c>
      <c r="J80" s="448">
        <f t="shared" si="6"/>
        <v>0</v>
      </c>
    </row>
    <row r="81" spans="1:10" s="508" customFormat="1">
      <c r="A81" s="507" t="s">
        <v>1567</v>
      </c>
      <c r="B81" s="505" t="s">
        <v>1568</v>
      </c>
      <c r="C81" s="506">
        <v>12700</v>
      </c>
      <c r="D81" s="506">
        <v>0</v>
      </c>
      <c r="F81" s="505"/>
      <c r="G81" s="509">
        <f t="shared" si="7"/>
        <v>12700</v>
      </c>
      <c r="H81" s="509">
        <f t="shared" si="4"/>
        <v>0</v>
      </c>
      <c r="I81" s="514">
        <f t="shared" si="5"/>
        <v>13</v>
      </c>
      <c r="J81" s="448">
        <f t="shared" si="6"/>
        <v>0</v>
      </c>
    </row>
    <row r="82" spans="1:10" s="508" customFormat="1">
      <c r="A82" s="507" t="s">
        <v>1569</v>
      </c>
      <c r="B82" s="505" t="s">
        <v>1570</v>
      </c>
      <c r="C82" s="506">
        <v>15105.67</v>
      </c>
      <c r="D82" s="506">
        <v>0</v>
      </c>
      <c r="F82" s="505"/>
      <c r="G82" s="509">
        <f t="shared" si="7"/>
        <v>15105.67</v>
      </c>
      <c r="H82" s="509">
        <f t="shared" si="4"/>
        <v>0</v>
      </c>
      <c r="I82" s="514">
        <f t="shared" si="5"/>
        <v>15</v>
      </c>
      <c r="J82" s="448">
        <f t="shared" si="6"/>
        <v>0</v>
      </c>
    </row>
    <row r="83" spans="1:10" s="508" customFormat="1">
      <c r="A83" s="507" t="s">
        <v>1571</v>
      </c>
      <c r="B83" s="505" t="s">
        <v>1572</v>
      </c>
      <c r="C83" s="506">
        <v>77877.67</v>
      </c>
      <c r="D83" s="506">
        <v>0</v>
      </c>
      <c r="F83" s="505"/>
      <c r="G83" s="509">
        <f t="shared" si="7"/>
        <v>77877.67</v>
      </c>
      <c r="H83" s="509">
        <f t="shared" si="4"/>
        <v>0</v>
      </c>
      <c r="I83" s="514">
        <f t="shared" si="5"/>
        <v>78</v>
      </c>
      <c r="J83" s="448">
        <f t="shared" si="6"/>
        <v>0</v>
      </c>
    </row>
    <row r="84" spans="1:10" s="508" customFormat="1">
      <c r="A84" s="507" t="s">
        <v>1573</v>
      </c>
      <c r="B84" s="505" t="s">
        <v>1574</v>
      </c>
      <c r="C84" s="506">
        <v>25164.600000000002</v>
      </c>
      <c r="D84" s="506">
        <v>0</v>
      </c>
      <c r="F84" s="505"/>
      <c r="G84" s="509">
        <f t="shared" si="7"/>
        <v>25164.600000000002</v>
      </c>
      <c r="H84" s="509">
        <f t="shared" si="4"/>
        <v>0</v>
      </c>
      <c r="I84" s="514">
        <f t="shared" si="5"/>
        <v>25</v>
      </c>
      <c r="J84" s="448">
        <f t="shared" si="6"/>
        <v>0</v>
      </c>
    </row>
    <row r="85" spans="1:10" s="508" customFormat="1">
      <c r="A85" s="507" t="s">
        <v>1575</v>
      </c>
      <c r="B85" s="505" t="s">
        <v>1576</v>
      </c>
      <c r="C85" s="506">
        <v>9045.76</v>
      </c>
      <c r="D85" s="506">
        <v>0</v>
      </c>
      <c r="F85" s="505"/>
      <c r="G85" s="509">
        <f t="shared" si="7"/>
        <v>9045.76</v>
      </c>
      <c r="H85" s="509">
        <f t="shared" si="4"/>
        <v>0</v>
      </c>
      <c r="I85" s="514">
        <f t="shared" si="5"/>
        <v>9</v>
      </c>
      <c r="J85" s="448">
        <f t="shared" si="6"/>
        <v>0</v>
      </c>
    </row>
    <row r="86" spans="1:10" s="508" customFormat="1">
      <c r="A86" s="507" t="s">
        <v>1577</v>
      </c>
      <c r="B86" s="505" t="s">
        <v>1578</v>
      </c>
      <c r="C86" s="506">
        <v>117639.39</v>
      </c>
      <c r="D86" s="506">
        <v>0</v>
      </c>
      <c r="F86" s="505"/>
      <c r="G86" s="509">
        <f t="shared" si="7"/>
        <v>117639.39</v>
      </c>
      <c r="H86" s="509">
        <f t="shared" si="4"/>
        <v>0</v>
      </c>
      <c r="I86" s="514">
        <f t="shared" si="5"/>
        <v>118</v>
      </c>
      <c r="J86" s="448">
        <f t="shared" si="6"/>
        <v>0</v>
      </c>
    </row>
    <row r="87" spans="1:10" s="508" customFormat="1">
      <c r="A87" s="507" t="s">
        <v>1579</v>
      </c>
      <c r="B87" s="505" t="s">
        <v>1580</v>
      </c>
      <c r="C87" s="506">
        <v>22603</v>
      </c>
      <c r="D87" s="506">
        <v>0</v>
      </c>
      <c r="F87" s="505"/>
      <c r="G87" s="509">
        <f t="shared" si="7"/>
        <v>22603</v>
      </c>
      <c r="H87" s="509">
        <f t="shared" si="4"/>
        <v>0</v>
      </c>
      <c r="I87" s="514">
        <f t="shared" si="5"/>
        <v>23</v>
      </c>
      <c r="J87" s="448">
        <f t="shared" si="6"/>
        <v>0</v>
      </c>
    </row>
    <row r="88" spans="1:10" s="508" customFormat="1">
      <c r="A88" s="507" t="s">
        <v>1581</v>
      </c>
      <c r="B88" s="505" t="s">
        <v>1582</v>
      </c>
      <c r="C88" s="506">
        <v>24627.360000000001</v>
      </c>
      <c r="D88" s="506">
        <v>0</v>
      </c>
      <c r="F88" s="505"/>
      <c r="G88" s="509">
        <f t="shared" si="7"/>
        <v>24627.360000000001</v>
      </c>
      <c r="H88" s="509">
        <f t="shared" si="4"/>
        <v>0</v>
      </c>
      <c r="I88" s="514">
        <f t="shared" si="5"/>
        <v>25</v>
      </c>
      <c r="J88" s="448">
        <f t="shared" si="6"/>
        <v>0</v>
      </c>
    </row>
    <row r="89" spans="1:10" s="508" customFormat="1">
      <c r="A89" s="507" t="s">
        <v>1583</v>
      </c>
      <c r="B89" s="505" t="s">
        <v>1584</v>
      </c>
      <c r="C89" s="506">
        <v>2206</v>
      </c>
      <c r="D89" s="506">
        <v>0</v>
      </c>
      <c r="F89" s="505"/>
      <c r="G89" s="509">
        <f t="shared" si="7"/>
        <v>2206</v>
      </c>
      <c r="H89" s="509">
        <f t="shared" si="4"/>
        <v>0</v>
      </c>
      <c r="I89" s="514">
        <f t="shared" si="5"/>
        <v>2</v>
      </c>
      <c r="J89" s="448">
        <f t="shared" si="6"/>
        <v>0</v>
      </c>
    </row>
    <row r="90" spans="1:10" s="508" customFormat="1">
      <c r="A90" s="507" t="s">
        <v>1585</v>
      </c>
      <c r="B90" s="505" t="s">
        <v>1586</v>
      </c>
      <c r="C90" s="506">
        <v>2947</v>
      </c>
      <c r="D90" s="506">
        <v>0</v>
      </c>
      <c r="F90" s="505"/>
      <c r="G90" s="509">
        <f t="shared" si="7"/>
        <v>2947</v>
      </c>
      <c r="H90" s="509">
        <f t="shared" si="4"/>
        <v>0</v>
      </c>
      <c r="I90" s="514">
        <f t="shared" si="5"/>
        <v>3</v>
      </c>
      <c r="J90" s="448">
        <f t="shared" si="6"/>
        <v>0</v>
      </c>
    </row>
    <row r="91" spans="1:10" s="508" customFormat="1">
      <c r="A91" s="507" t="s">
        <v>1587</v>
      </c>
      <c r="B91" s="505" t="s">
        <v>1588</v>
      </c>
      <c r="C91" s="506">
        <v>51.86</v>
      </c>
      <c r="D91" s="506">
        <v>0</v>
      </c>
      <c r="F91" s="505"/>
      <c r="G91" s="509">
        <f t="shared" si="7"/>
        <v>51.86</v>
      </c>
      <c r="H91" s="509">
        <f t="shared" si="4"/>
        <v>0</v>
      </c>
      <c r="I91" s="514">
        <f t="shared" si="5"/>
        <v>0</v>
      </c>
      <c r="J91" s="448">
        <f t="shared" si="6"/>
        <v>0</v>
      </c>
    </row>
    <row r="92" spans="1:10" s="508" customFormat="1">
      <c r="A92" s="507" t="s">
        <v>1589</v>
      </c>
      <c r="B92" s="505" t="s">
        <v>1590</v>
      </c>
      <c r="C92" s="506">
        <v>2370</v>
      </c>
      <c r="D92" s="506">
        <v>0</v>
      </c>
      <c r="F92" s="505"/>
      <c r="G92" s="509">
        <f t="shared" si="7"/>
        <v>2370</v>
      </c>
      <c r="H92" s="509">
        <f t="shared" si="4"/>
        <v>0</v>
      </c>
      <c r="I92" s="514">
        <f t="shared" si="5"/>
        <v>2</v>
      </c>
      <c r="J92" s="448">
        <f t="shared" si="6"/>
        <v>0</v>
      </c>
    </row>
    <row r="93" spans="1:10" s="508" customFormat="1">
      <c r="A93" s="507" t="s">
        <v>1591</v>
      </c>
      <c r="B93" s="505" t="s">
        <v>1592</v>
      </c>
      <c r="C93" s="506">
        <v>558</v>
      </c>
      <c r="D93" s="506">
        <v>0</v>
      </c>
      <c r="F93" s="505"/>
      <c r="G93" s="509">
        <f t="shared" si="7"/>
        <v>558</v>
      </c>
      <c r="H93" s="509">
        <f t="shared" si="4"/>
        <v>0</v>
      </c>
      <c r="I93" s="514">
        <f t="shared" si="5"/>
        <v>1</v>
      </c>
      <c r="J93" s="448">
        <f t="shared" si="6"/>
        <v>0</v>
      </c>
    </row>
    <row r="94" spans="1:10" s="508" customFormat="1">
      <c r="A94" s="507" t="s">
        <v>1593</v>
      </c>
      <c r="B94" s="505" t="s">
        <v>1594</v>
      </c>
      <c r="C94" s="506">
        <v>201978.41</v>
      </c>
      <c r="D94" s="506">
        <v>0</v>
      </c>
      <c r="F94" s="505"/>
      <c r="G94" s="509">
        <f t="shared" si="7"/>
        <v>201978.41</v>
      </c>
      <c r="H94" s="509">
        <f t="shared" si="4"/>
        <v>0</v>
      </c>
      <c r="I94" s="514">
        <f t="shared" si="5"/>
        <v>202</v>
      </c>
      <c r="J94" s="448">
        <f t="shared" si="6"/>
        <v>0</v>
      </c>
    </row>
    <row r="95" spans="1:10" ht="14.4" thickBot="1">
      <c r="C95" s="504">
        <f>SUM(C3:C94)</f>
        <v>690986757.21999991</v>
      </c>
      <c r="D95" s="504">
        <f>SUM(D3:D94)</f>
        <v>690986760.38999987</v>
      </c>
      <c r="G95" s="511">
        <f>SUM(G3:G94)</f>
        <v>690720880.21999991</v>
      </c>
      <c r="H95" s="511">
        <f>SUM(H3:H94)</f>
        <v>690720883.38999987</v>
      </c>
      <c r="I95" s="511">
        <f>SUM(I3:I94)</f>
        <v>690719</v>
      </c>
      <c r="J95" s="511">
        <f>SUM(J3:J94)</f>
        <v>690723</v>
      </c>
    </row>
    <row r="96" spans="1:10" ht="14.4" thickTop="1">
      <c r="I96" s="509"/>
    </row>
  </sheetData>
  <mergeCells count="4">
    <mergeCell ref="C1:D1"/>
    <mergeCell ref="E1:F1"/>
    <mergeCell ref="G1:H1"/>
    <mergeCell ref="I1:J1"/>
  </mergeCells>
  <pageMargins left="0.7" right="0.7" top="0.75" bottom="0.75" header="0.3" footer="0.3"/>
  <pageSetup orientation="portrait" horizontalDpi="4294967292"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2:AA47"/>
  <sheetViews>
    <sheetView showGridLines="0" topLeftCell="A4" zoomScaleSheetLayoutView="100" workbookViewId="0">
      <selection activeCell="B77" sqref="B77"/>
    </sheetView>
  </sheetViews>
  <sheetFormatPr defaultColWidth="9" defaultRowHeight="11.4"/>
  <cols>
    <col min="1" max="1" width="4.3984375" style="74" customWidth="1"/>
    <col min="2" max="2" width="23.59765625" style="74" customWidth="1"/>
    <col min="3" max="4" width="7.09765625" style="74" customWidth="1"/>
    <col min="5" max="5" width="0" style="74" hidden="1" customWidth="1"/>
    <col min="6" max="7" width="7.09765625" style="74" customWidth="1"/>
    <col min="8" max="8" width="0.8984375" style="74" customWidth="1"/>
    <col min="9" max="10" width="7.09765625" style="74" customWidth="1"/>
    <col min="11" max="11" width="0" style="74" hidden="1" customWidth="1"/>
    <col min="12" max="13" width="7.09765625" style="74" customWidth="1"/>
    <col min="14" max="16384" width="9" style="74"/>
  </cols>
  <sheetData>
    <row r="2" spans="1:16" ht="12">
      <c r="A2" s="1370">
        <v>16.100000000000001</v>
      </c>
      <c r="B2" s="1369" t="s">
        <v>2034</v>
      </c>
    </row>
    <row r="4" spans="1:16" s="1374" customFormat="1" ht="10.199999999999999">
      <c r="A4" s="1371"/>
      <c r="B4" s="1371"/>
      <c r="C4" s="2306" t="s">
        <v>2509</v>
      </c>
      <c r="D4" s="2306"/>
      <c r="E4" s="2306"/>
      <c r="F4" s="2306"/>
      <c r="G4" s="2306"/>
      <c r="H4" s="2306"/>
      <c r="I4" s="2306"/>
      <c r="J4" s="2306"/>
      <c r="K4" s="2306"/>
      <c r="L4" s="2306"/>
      <c r="M4" s="2306"/>
      <c r="N4" s="1372"/>
      <c r="O4" s="1372"/>
      <c r="P4" s="1373"/>
    </row>
    <row r="5" spans="1:16" s="1374" customFormat="1" ht="15" customHeight="1">
      <c r="A5" s="1371"/>
      <c r="B5" s="1371"/>
      <c r="C5" s="2307" t="s">
        <v>2510</v>
      </c>
      <c r="D5" s="2307" t="s">
        <v>2035</v>
      </c>
      <c r="E5" s="2307" t="s">
        <v>2036</v>
      </c>
      <c r="F5" s="2307" t="s">
        <v>2037</v>
      </c>
      <c r="G5" s="2307" t="s">
        <v>2508</v>
      </c>
      <c r="H5" s="2307"/>
      <c r="I5" s="2307" t="str">
        <f>C5</f>
        <v>As at 
July 01, 2021</v>
      </c>
      <c r="J5" s="2307" t="s">
        <v>2039</v>
      </c>
      <c r="K5" s="2307" t="s">
        <v>2036</v>
      </c>
      <c r="L5" s="2307" t="s">
        <v>2037</v>
      </c>
      <c r="M5" s="2307" t="str">
        <f>G5</f>
        <v>As at September 30, 2021</v>
      </c>
      <c r="N5" s="1375"/>
      <c r="O5" s="1375"/>
      <c r="P5" s="1373"/>
    </row>
    <row r="6" spans="1:16" s="1374" customFormat="1" ht="10.199999999999999">
      <c r="A6" s="1371"/>
      <c r="B6" s="1371"/>
      <c r="C6" s="2307"/>
      <c r="D6" s="2307"/>
      <c r="E6" s="2307"/>
      <c r="F6" s="2307"/>
      <c r="G6" s="2307"/>
      <c r="H6" s="2307"/>
      <c r="I6" s="2307"/>
      <c r="J6" s="2307"/>
      <c r="K6" s="2307"/>
      <c r="L6" s="2307"/>
      <c r="M6" s="2307"/>
      <c r="N6" s="1375"/>
      <c r="O6" s="1375"/>
      <c r="P6" s="1373"/>
    </row>
    <row r="7" spans="1:16" s="1374" customFormat="1" ht="10.199999999999999">
      <c r="A7" s="1371"/>
      <c r="B7" s="1371"/>
      <c r="C7" s="2307"/>
      <c r="D7" s="2307"/>
      <c r="E7" s="2307"/>
      <c r="F7" s="2307"/>
      <c r="G7" s="2307"/>
      <c r="H7" s="2307"/>
      <c r="I7" s="2307"/>
      <c r="J7" s="2307"/>
      <c r="K7" s="2307"/>
      <c r="L7" s="2307"/>
      <c r="M7" s="2307"/>
      <c r="N7" s="1375"/>
      <c r="O7" s="1375"/>
      <c r="P7" s="1373"/>
    </row>
    <row r="8" spans="1:16" s="1374" customFormat="1" ht="10.199999999999999">
      <c r="A8" s="1371"/>
      <c r="B8" s="1371"/>
      <c r="C8" s="2308" t="s">
        <v>2122</v>
      </c>
      <c r="D8" s="2308"/>
      <c r="E8" s="2308"/>
      <c r="F8" s="2308"/>
      <c r="G8" s="2308"/>
      <c r="H8" s="1386"/>
      <c r="I8" s="2309" t="s">
        <v>2123</v>
      </c>
      <c r="J8" s="2309"/>
      <c r="K8" s="2309"/>
      <c r="L8" s="2309"/>
      <c r="M8" s="2309"/>
      <c r="N8" s="1376" t="s">
        <v>2247</v>
      </c>
      <c r="O8" s="1377">
        <f>BS!F40</f>
        <v>73.014850924641152</v>
      </c>
      <c r="P8" s="1373"/>
    </row>
    <row r="9" spans="1:16" s="1374" customFormat="1" ht="10.199999999999999">
      <c r="B9" s="1378" t="s">
        <v>2055</v>
      </c>
    </row>
    <row r="10" spans="1:16" s="1374" customFormat="1" ht="10.199999999999999">
      <c r="B10" s="1374" t="s">
        <v>2572</v>
      </c>
      <c r="C10" s="1374">
        <v>112524.0518</v>
      </c>
      <c r="D10" s="1379"/>
      <c r="E10" s="1379"/>
      <c r="F10" s="1379"/>
      <c r="G10" s="1384">
        <f t="shared" ref="G10" si="0">C10+D10-F10</f>
        <v>112524.0518</v>
      </c>
      <c r="H10" s="1379"/>
      <c r="I10" s="1379">
        <f>C10*BS!$H$40/1000</f>
        <v>8752.470077129934</v>
      </c>
      <c r="J10" s="1379"/>
      <c r="K10" s="1379"/>
      <c r="L10" s="1379"/>
      <c r="M10" s="1379">
        <f>G10*BS!$F$40/1000</f>
        <v>8215.926867613598</v>
      </c>
    </row>
    <row r="11" spans="1:16" s="1374" customFormat="1" ht="10.199999999999999">
      <c r="B11" s="1380" t="s">
        <v>2573</v>
      </c>
      <c r="C11" s="1383">
        <v>580377.05599999998</v>
      </c>
      <c r="D11" s="1384"/>
      <c r="E11" s="1384"/>
      <c r="F11" s="1384">
        <v>0</v>
      </c>
      <c r="G11" s="1384">
        <f>C11+D11-F11</f>
        <v>580377.05599999998</v>
      </c>
      <c r="H11" s="1384"/>
      <c r="I11" s="1379">
        <f>C11*BS!$H$40/1000</f>
        <v>45143.529181845224</v>
      </c>
      <c r="J11" s="1384">
        <v>0</v>
      </c>
      <c r="K11" s="1384">
        <v>0</v>
      </c>
      <c r="L11" s="1384">
        <v>0</v>
      </c>
      <c r="M11" s="1379">
        <f>G11*BS!$F$40/1000</f>
        <v>42376.144223922114</v>
      </c>
    </row>
    <row r="12" spans="1:16" s="1374" customFormat="1" ht="10.199999999999999">
      <c r="B12" s="1374" t="s">
        <v>2574</v>
      </c>
      <c r="C12" s="1385">
        <v>290429.16100000002</v>
      </c>
      <c r="D12" s="1385"/>
      <c r="E12" s="1385"/>
      <c r="F12" s="1385"/>
      <c r="G12" s="1384">
        <f t="shared" ref="G12:G13" si="1">C12+D12-F12</f>
        <v>290429.16100000002</v>
      </c>
      <c r="H12" s="1385"/>
      <c r="I12" s="1379">
        <f>C12*BS!$H$40/1000</f>
        <v>22590.481772701791</v>
      </c>
      <c r="J12" s="1385"/>
      <c r="K12" s="1385"/>
      <c r="L12" s="1385"/>
      <c r="M12" s="1379">
        <f>G12*BS!$F$40/1000</f>
        <v>21205.641894583605</v>
      </c>
    </row>
    <row r="13" spans="1:16" s="1374" customFormat="1" ht="10.199999999999999">
      <c r="B13" s="1381" t="s">
        <v>2575</v>
      </c>
      <c r="C13" s="1384">
        <v>1932536.5318</v>
      </c>
      <c r="D13" s="1384"/>
      <c r="E13" s="1384"/>
      <c r="F13" s="1384">
        <v>0</v>
      </c>
      <c r="G13" s="1384">
        <f t="shared" si="1"/>
        <v>1932536.5318</v>
      </c>
      <c r="H13" s="1384"/>
      <c r="I13" s="1379">
        <f>C13*BS!$H$40/1000</f>
        <v>150318.69095510087</v>
      </c>
      <c r="J13" s="1384">
        <v>0</v>
      </c>
      <c r="K13" s="1384">
        <v>0</v>
      </c>
      <c r="L13" s="1384">
        <v>0</v>
      </c>
      <c r="M13" s="1379">
        <f>G13*BS!$F$40/1000</f>
        <v>141103.86677580004</v>
      </c>
    </row>
    <row r="14" spans="1:16" s="1374" customFormat="1" ht="10.199999999999999">
      <c r="C14" s="1384"/>
      <c r="D14" s="1384"/>
      <c r="E14" s="1384"/>
      <c r="F14" s="1384"/>
      <c r="G14" s="1384"/>
      <c r="H14" s="1384"/>
      <c r="I14" s="1384"/>
      <c r="J14" s="1384"/>
      <c r="K14" s="1384"/>
      <c r="L14" s="1384"/>
      <c r="M14" s="1384"/>
    </row>
    <row r="15" spans="1:16" s="1374" customFormat="1" ht="10.199999999999999">
      <c r="C15" s="1383"/>
      <c r="D15" s="1384"/>
      <c r="E15" s="1384"/>
      <c r="F15" s="1384"/>
      <c r="G15" s="1384"/>
      <c r="H15" s="1384"/>
      <c r="I15" s="1383"/>
      <c r="J15" s="1384"/>
      <c r="K15" s="1384"/>
      <c r="L15" s="1384"/>
      <c r="M15" s="1384"/>
    </row>
    <row r="16" spans="1:16" s="1374" customFormat="1" ht="10.199999999999999">
      <c r="C16" s="1384"/>
      <c r="D16" s="1384"/>
      <c r="E16" s="1384"/>
      <c r="F16" s="1384"/>
      <c r="G16" s="1384"/>
      <c r="H16" s="1384"/>
      <c r="I16" s="1384"/>
      <c r="J16" s="1384"/>
      <c r="K16" s="1384"/>
      <c r="L16" s="1384" t="s">
        <v>2350</v>
      </c>
      <c r="M16" s="1384"/>
    </row>
    <row r="17" spans="2:13" s="1374" customFormat="1" ht="10.199999999999999">
      <c r="B17" s="1378" t="s">
        <v>2040</v>
      </c>
      <c r="C17" s="1384">
        <v>19469.061000000002</v>
      </c>
      <c r="D17" s="1384">
        <v>7006</v>
      </c>
      <c r="E17" s="1384">
        <v>76.570999999999998</v>
      </c>
      <c r="F17" s="1384">
        <v>77</v>
      </c>
      <c r="G17" s="1384">
        <f>C17+D17-F17</f>
        <v>26398.061000000002</v>
      </c>
      <c r="H17" s="1384"/>
      <c r="I17" s="1379">
        <f>C17*BS!$H$40/1000</f>
        <v>1514.364005796647</v>
      </c>
      <c r="J17" s="1384">
        <v>547.68966</v>
      </c>
      <c r="K17" s="1384">
        <v>5.9251300000000002</v>
      </c>
      <c r="L17" s="1384">
        <v>6</v>
      </c>
      <c r="M17" s="1379">
        <f>G17*BS!$F$40/1000</f>
        <v>1927.4504886145837</v>
      </c>
    </row>
    <row r="18" spans="2:13" s="1374" customFormat="1" ht="10.199999999999999">
      <c r="B18" s="1382"/>
      <c r="C18" s="1384"/>
      <c r="D18" s="1384"/>
      <c r="E18" s="1384"/>
      <c r="F18" s="1384"/>
      <c r="G18" s="1384"/>
      <c r="H18" s="1384"/>
      <c r="I18" s="1384"/>
      <c r="J18" s="1384"/>
      <c r="K18" s="1384"/>
      <c r="L18" s="1384"/>
      <c r="M18" s="1384"/>
    </row>
    <row r="19" spans="2:13" s="1374" customFormat="1" ht="10.199999999999999">
      <c r="B19" s="1374" t="s">
        <v>2282</v>
      </c>
      <c r="C19" s="1379"/>
      <c r="D19" s="1379"/>
      <c r="E19" s="1379"/>
      <c r="F19" s="1379"/>
      <c r="G19" s="1379"/>
      <c r="H19" s="1379"/>
      <c r="I19" s="1379"/>
      <c r="J19" s="1379"/>
      <c r="K19" s="1379"/>
      <c r="L19" s="1379"/>
      <c r="M19" s="1379"/>
    </row>
    <row r="20" spans="2:13" s="1374" customFormat="1" ht="10.199999999999999">
      <c r="B20" s="1374" t="s">
        <v>2394</v>
      </c>
      <c r="C20" s="1379">
        <v>561520.41269999999</v>
      </c>
      <c r="D20" s="1379">
        <v>268897</v>
      </c>
      <c r="E20" s="1379">
        <v>24412.097999999998</v>
      </c>
      <c r="F20" s="1379">
        <v>24412.097999999998</v>
      </c>
      <c r="G20" s="1384">
        <f>C20+D20-F20</f>
        <v>806005.31469999999</v>
      </c>
      <c r="H20" s="1379"/>
      <c r="I20" s="1379">
        <f>C20*BS!$H$40/1000</f>
        <v>43676.80092599013</v>
      </c>
      <c r="J20" s="1379">
        <v>20900</v>
      </c>
      <c r="K20" s="1379">
        <v>-70843004.679999977</v>
      </c>
      <c r="L20" s="1379">
        <v>1850</v>
      </c>
      <c r="M20" s="1379">
        <f>G20*BS!$F$40/1000</f>
        <v>58850.357897288981</v>
      </c>
    </row>
    <row r="21" spans="2:13" s="1374" customFormat="1" ht="10.199999999999999">
      <c r="C21" s="2306" t="s">
        <v>2416</v>
      </c>
      <c r="D21" s="2306"/>
      <c r="E21" s="2306"/>
      <c r="F21" s="2306"/>
      <c r="G21" s="2306"/>
      <c r="H21" s="2306"/>
      <c r="I21" s="2306"/>
      <c r="J21" s="2306"/>
      <c r="K21" s="2306"/>
      <c r="L21" s="2306"/>
      <c r="M21" s="2306"/>
    </row>
    <row r="22" spans="2:13" s="1374" customFormat="1" ht="15" customHeight="1">
      <c r="C22" s="2307" t="s">
        <v>2417</v>
      </c>
      <c r="D22" s="2307" t="s">
        <v>2035</v>
      </c>
      <c r="E22" s="2307" t="s">
        <v>2036</v>
      </c>
      <c r="F22" s="2307" t="s">
        <v>2037</v>
      </c>
      <c r="G22" s="2307" t="s">
        <v>2408</v>
      </c>
      <c r="H22" s="2307"/>
      <c r="I22" s="2307" t="s">
        <v>2407</v>
      </c>
      <c r="J22" s="2307" t="s">
        <v>2039</v>
      </c>
      <c r="K22" s="2307" t="s">
        <v>2036</v>
      </c>
      <c r="L22" s="2307" t="s">
        <v>2037</v>
      </c>
      <c r="M22" s="2307" t="s">
        <v>2408</v>
      </c>
    </row>
    <row r="23" spans="2:13" s="1374" customFormat="1" ht="10.199999999999999">
      <c r="C23" s="2307"/>
      <c r="D23" s="2307"/>
      <c r="E23" s="2307"/>
      <c r="F23" s="2307"/>
      <c r="G23" s="2307"/>
      <c r="H23" s="2307"/>
      <c r="I23" s="2307"/>
      <c r="J23" s="2307"/>
      <c r="K23" s="2307"/>
      <c r="L23" s="2307"/>
      <c r="M23" s="2307"/>
    </row>
    <row r="24" spans="2:13" s="1374" customFormat="1" ht="10.199999999999999">
      <c r="C24" s="2307"/>
      <c r="D24" s="2307"/>
      <c r="E24" s="2307"/>
      <c r="F24" s="2307"/>
      <c r="G24" s="2307"/>
      <c r="H24" s="2307"/>
      <c r="I24" s="2307"/>
      <c r="J24" s="2307"/>
      <c r="K24" s="2307"/>
      <c r="L24" s="2307"/>
      <c r="M24" s="2307"/>
    </row>
    <row r="25" spans="2:13" s="1374" customFormat="1" ht="10.199999999999999">
      <c r="C25" s="2308" t="s">
        <v>2122</v>
      </c>
      <c r="D25" s="2308"/>
      <c r="E25" s="2308"/>
      <c r="F25" s="2308"/>
      <c r="G25" s="2308"/>
      <c r="H25" s="1386"/>
      <c r="I25" s="2309" t="s">
        <v>2123</v>
      </c>
      <c r="J25" s="2309"/>
      <c r="K25" s="2309"/>
      <c r="L25" s="2309"/>
      <c r="M25" s="2309"/>
    </row>
    <row r="26" spans="2:13" s="1374" customFormat="1" ht="10.199999999999999">
      <c r="B26" s="1378"/>
    </row>
    <row r="27" spans="2:13" s="1374" customFormat="1" ht="10.199999999999999">
      <c r="B27" s="1378" t="s">
        <v>2055</v>
      </c>
    </row>
    <row r="28" spans="2:13" s="1374" customFormat="1" ht="10.199999999999999">
      <c r="B28" s="1374" t="s">
        <v>2277</v>
      </c>
    </row>
    <row r="29" spans="2:13" s="1374" customFormat="1" ht="10.199999999999999">
      <c r="B29" s="1380" t="s">
        <v>2278</v>
      </c>
      <c r="C29" s="1384">
        <v>112524.0518</v>
      </c>
      <c r="D29" s="1384"/>
      <c r="E29" s="1384"/>
      <c r="F29" s="1384">
        <v>0</v>
      </c>
      <c r="G29" s="1384">
        <v>112524.0518</v>
      </c>
      <c r="H29" s="1384"/>
      <c r="I29" s="1384">
        <v>7035</v>
      </c>
      <c r="J29" s="1384">
        <v>0</v>
      </c>
      <c r="K29" s="1384">
        <v>0</v>
      </c>
      <c r="L29" s="1384">
        <v>0</v>
      </c>
      <c r="M29" s="1384">
        <v>7840.591296129598</v>
      </c>
    </row>
    <row r="30" spans="2:13" s="1374" customFormat="1" ht="10.199999999999999">
      <c r="B30" s="1374" t="s">
        <v>2279</v>
      </c>
      <c r="C30" s="1384"/>
      <c r="D30" s="1384"/>
      <c r="E30" s="1384"/>
      <c r="F30" s="1384"/>
      <c r="G30" s="1384"/>
      <c r="H30" s="1384"/>
      <c r="I30" s="1384"/>
      <c r="J30" s="1384"/>
      <c r="K30" s="1384"/>
      <c r="L30" s="1384"/>
      <c r="M30" s="1384"/>
    </row>
    <row r="31" spans="2:13" s="1374" customFormat="1" ht="10.199999999999999">
      <c r="B31" s="1380" t="s">
        <v>2280</v>
      </c>
      <c r="C31" s="1384">
        <v>580377.05599999998</v>
      </c>
      <c r="D31" s="1384"/>
      <c r="E31" s="1384"/>
      <c r="F31" s="1384">
        <v>0</v>
      </c>
      <c r="G31" s="1384">
        <v>580377.05599999998</v>
      </c>
      <c r="H31" s="1384"/>
      <c r="I31" s="1384">
        <v>36285</v>
      </c>
      <c r="J31" s="1384">
        <v>0</v>
      </c>
      <c r="K31" s="1384">
        <v>0</v>
      </c>
      <c r="L31" s="1384">
        <v>0</v>
      </c>
      <c r="M31" s="1384">
        <v>40440.236740096843</v>
      </c>
    </row>
    <row r="32" spans="2:13" s="1374" customFormat="1" ht="10.199999999999999">
      <c r="B32" s="1374" t="s">
        <v>2279</v>
      </c>
      <c r="C32" s="1384"/>
      <c r="D32" s="1384"/>
      <c r="E32" s="1384"/>
      <c r="F32" s="1384"/>
      <c r="G32" s="1384"/>
      <c r="H32" s="1384"/>
      <c r="I32" s="1384"/>
      <c r="J32" s="1384"/>
      <c r="K32" s="1384"/>
      <c r="L32" s="1384"/>
      <c r="M32" s="1384"/>
    </row>
    <row r="33" spans="2:27" s="1374" customFormat="1" ht="10.199999999999999">
      <c r="B33" s="1374" t="s">
        <v>2281</v>
      </c>
      <c r="C33" s="1384">
        <v>1940064.31</v>
      </c>
      <c r="D33" s="1384">
        <v>0</v>
      </c>
      <c r="E33" s="1384">
        <v>0</v>
      </c>
      <c r="F33" s="1384">
        <v>0</v>
      </c>
      <c r="G33" s="1384">
        <v>1940064.31</v>
      </c>
      <c r="H33" s="1384"/>
      <c r="I33" s="1384">
        <v>121291</v>
      </c>
      <c r="J33" s="1384">
        <v>0</v>
      </c>
      <c r="K33" s="1384">
        <v>0</v>
      </c>
      <c r="L33" s="1384">
        <v>0</v>
      </c>
      <c r="M33" s="1384">
        <v>135182.22193024223</v>
      </c>
    </row>
    <row r="34" spans="2:27" s="1374" customFormat="1" ht="10.199999999999999">
      <c r="B34" s="1380"/>
      <c r="C34" s="1384"/>
      <c r="D34" s="1384"/>
      <c r="E34" s="1384"/>
      <c r="F34" s="1384"/>
      <c r="G34" s="1384"/>
      <c r="H34" s="1384"/>
      <c r="I34" s="1384"/>
      <c r="J34" s="1384"/>
      <c r="K34" s="1384"/>
      <c r="L34" s="1384" t="s">
        <v>2350</v>
      </c>
      <c r="M34" s="1384"/>
    </row>
    <row r="35" spans="2:27" s="1374" customFormat="1" ht="10.199999999999999">
      <c r="B35" s="1378" t="s">
        <v>2040</v>
      </c>
      <c r="C35" s="1384">
        <v>12694.18</v>
      </c>
      <c r="D35" s="1384">
        <v>3077.62</v>
      </c>
      <c r="E35" s="1384"/>
      <c r="F35" s="1384">
        <v>2197.34</v>
      </c>
      <c r="G35" s="1384">
        <v>13574.46</v>
      </c>
      <c r="H35" s="1384"/>
      <c r="I35" s="1384">
        <v>794</v>
      </c>
      <c r="J35" s="1384">
        <v>220.422</v>
      </c>
      <c r="K35" s="1384"/>
      <c r="L35" s="1384">
        <v>147.30699999999999</v>
      </c>
      <c r="M35" s="1384">
        <v>945.85816297151314</v>
      </c>
    </row>
    <row r="36" spans="2:27" s="1374" customFormat="1" ht="10.199999999999999">
      <c r="B36" s="1382"/>
      <c r="C36" s="1384"/>
      <c r="D36" s="1384"/>
      <c r="E36" s="1384"/>
      <c r="F36" s="1384"/>
      <c r="G36" s="1384"/>
      <c r="H36" s="1384"/>
      <c r="I36" s="1384"/>
      <c r="J36" s="1384"/>
      <c r="K36" s="1384"/>
      <c r="L36" s="1384"/>
      <c r="M36" s="1384"/>
    </row>
    <row r="37" spans="2:27" ht="12">
      <c r="B37" s="76" t="s">
        <v>2282</v>
      </c>
      <c r="C37" s="1189"/>
      <c r="D37" s="1189"/>
      <c r="E37" s="1189"/>
      <c r="F37" s="1189"/>
      <c r="G37" s="1189"/>
      <c r="H37" s="1204"/>
      <c r="I37" s="1189"/>
      <c r="J37" s="1189"/>
      <c r="K37" s="1189"/>
      <c r="L37" s="1189"/>
      <c r="M37" s="1189"/>
    </row>
    <row r="38" spans="2:27" s="1747" customFormat="1" ht="10.199999999999999">
      <c r="B38" s="1854" t="s">
        <v>2394</v>
      </c>
      <c r="C38" s="1748">
        <v>314046.51900000003</v>
      </c>
      <c r="D38" s="1748">
        <v>214879.44999999998</v>
      </c>
      <c r="E38" s="1748">
        <v>-1031227.2529999999</v>
      </c>
      <c r="F38" s="1749">
        <v>40468.148000000001</v>
      </c>
      <c r="G38" s="1748">
        <v>488457.82100000005</v>
      </c>
      <c r="H38" s="1750"/>
      <c r="I38" s="1748">
        <v>19634</v>
      </c>
      <c r="J38" s="1748">
        <v>14988</v>
      </c>
      <c r="K38" s="1748">
        <v>-70843004.679999977</v>
      </c>
      <c r="L38" s="1750">
        <v>2635</v>
      </c>
      <c r="M38" s="1752">
        <v>34035.373580984313</v>
      </c>
      <c r="O38" s="1751"/>
      <c r="P38" s="1752"/>
      <c r="Q38" s="1752"/>
      <c r="R38" s="1752"/>
      <c r="S38" s="1752"/>
      <c r="T38" s="1753"/>
      <c r="U38" s="1753"/>
      <c r="V38" s="1752"/>
      <c r="W38" s="1752"/>
      <c r="X38" s="1752"/>
      <c r="Y38" s="1752"/>
      <c r="Z38" s="1753"/>
      <c r="AA38" s="1753"/>
    </row>
    <row r="39" spans="2:27">
      <c r="C39" s="1204"/>
      <c r="D39" s="1204"/>
      <c r="E39" s="1204"/>
      <c r="F39" s="1204"/>
      <c r="G39" s="1204"/>
      <c r="H39" s="1204"/>
      <c r="I39" s="1204"/>
      <c r="J39" s="1204"/>
      <c r="K39" s="1204"/>
      <c r="L39" s="1204"/>
      <c r="M39" s="1204"/>
    </row>
    <row r="40" spans="2:27">
      <c r="C40" s="1204"/>
      <c r="D40" s="1204"/>
      <c r="E40" s="1204"/>
      <c r="F40" s="1204"/>
      <c r="G40" s="1204"/>
      <c r="H40" s="1204"/>
      <c r="I40" s="1204"/>
      <c r="J40" s="1204"/>
      <c r="K40" s="1204"/>
      <c r="L40" s="1204"/>
      <c r="M40" s="1204"/>
    </row>
    <row r="41" spans="2:27">
      <c r="C41" s="1204"/>
      <c r="D41" s="1204"/>
      <c r="E41" s="1204"/>
      <c r="F41" s="1204"/>
      <c r="G41" s="1204"/>
      <c r="H41" s="1204"/>
      <c r="I41" s="1204"/>
      <c r="J41" s="1204"/>
      <c r="K41" s="1204"/>
      <c r="L41" s="1204"/>
      <c r="M41" s="1204"/>
    </row>
    <row r="42" spans="2:27">
      <c r="C42" s="1204"/>
      <c r="D42" s="1204"/>
      <c r="E42" s="1204"/>
      <c r="F42" s="1204"/>
      <c r="G42" s="1204"/>
      <c r="H42" s="1204"/>
      <c r="I42" s="1204"/>
      <c r="J42" s="1204"/>
      <c r="K42" s="1204"/>
      <c r="L42" s="1204"/>
      <c r="M42" s="1204"/>
    </row>
    <row r="43" spans="2:27">
      <c r="C43" s="1204"/>
      <c r="D43" s="1204"/>
      <c r="E43" s="1204"/>
      <c r="F43" s="1204"/>
      <c r="G43" s="1204"/>
      <c r="H43" s="1204"/>
      <c r="I43" s="1204"/>
      <c r="J43" s="1204"/>
      <c r="K43" s="1204"/>
      <c r="L43" s="1204"/>
      <c r="M43" s="1204"/>
    </row>
    <row r="44" spans="2:27">
      <c r="C44" s="1204"/>
      <c r="D44" s="1204"/>
      <c r="E44" s="1204"/>
      <c r="F44" s="1204"/>
      <c r="G44" s="1204"/>
      <c r="H44" s="1204"/>
      <c r="I44" s="1204"/>
      <c r="J44" s="1204"/>
      <c r="K44" s="1204"/>
      <c r="L44" s="1204"/>
      <c r="M44" s="1204"/>
    </row>
    <row r="45" spans="2:27">
      <c r="C45" s="1204"/>
      <c r="D45" s="1204"/>
      <c r="E45" s="1204"/>
      <c r="F45" s="1204"/>
      <c r="G45" s="1204"/>
      <c r="H45" s="1204"/>
      <c r="I45" s="1204"/>
      <c r="J45" s="1204"/>
      <c r="K45" s="1204"/>
      <c r="L45" s="1204"/>
      <c r="M45" s="1204"/>
    </row>
    <row r="46" spans="2:27">
      <c r="C46" s="1204"/>
      <c r="D46" s="1204"/>
      <c r="E46" s="1204"/>
      <c r="F46" s="1204"/>
      <c r="G46" s="1204"/>
      <c r="H46" s="1204"/>
      <c r="I46" s="1204"/>
      <c r="J46" s="1204"/>
      <c r="K46" s="1204"/>
      <c r="L46" s="1204"/>
      <c r="M46" s="1204"/>
    </row>
    <row r="47" spans="2:27">
      <c r="C47" s="1204"/>
      <c r="D47" s="1204"/>
      <c r="E47" s="1204"/>
      <c r="F47" s="1204"/>
      <c r="G47" s="1204"/>
      <c r="H47" s="1204"/>
      <c r="I47" s="1204"/>
      <c r="J47" s="1204"/>
      <c r="K47" s="1204"/>
      <c r="L47" s="1204"/>
      <c r="M47" s="1204"/>
    </row>
  </sheetData>
  <mergeCells count="28">
    <mergeCell ref="C25:G25"/>
    <mergeCell ref="I25:M25"/>
    <mergeCell ref="C22:C24"/>
    <mergeCell ref="D22:D24"/>
    <mergeCell ref="E22:E24"/>
    <mergeCell ref="F22:F24"/>
    <mergeCell ref="G22:G24"/>
    <mergeCell ref="H22:H24"/>
    <mergeCell ref="I22:I24"/>
    <mergeCell ref="J22:J24"/>
    <mergeCell ref="K22:K24"/>
    <mergeCell ref="L22:L24"/>
    <mergeCell ref="M22:M24"/>
    <mergeCell ref="C21:M21"/>
    <mergeCell ref="C4:M4"/>
    <mergeCell ref="C5:C7"/>
    <mergeCell ref="D5:D7"/>
    <mergeCell ref="E5:E7"/>
    <mergeCell ref="F5:F7"/>
    <mergeCell ref="G5:G7"/>
    <mergeCell ref="H5:H7"/>
    <mergeCell ref="I5:I7"/>
    <mergeCell ref="J5:J7"/>
    <mergeCell ref="K5:K7"/>
    <mergeCell ref="L5:L7"/>
    <mergeCell ref="M5:M7"/>
    <mergeCell ref="C8:G8"/>
    <mergeCell ref="I8:M8"/>
  </mergeCells>
  <printOptions horizontalCentered="1"/>
  <pageMargins left="0.75" right="0.5" top="0.5" bottom="0.4" header="0.25" footer="0"/>
  <pageSetup paperSize="9" firstPageNumber="14" orientation="portrait" useFirstPageNumber="1"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4"/>
  <sheetViews>
    <sheetView topLeftCell="B142" workbookViewId="0">
      <selection activeCell="G190" sqref="G190:G193"/>
    </sheetView>
  </sheetViews>
  <sheetFormatPr defaultColWidth="9" defaultRowHeight="15.6"/>
  <cols>
    <col min="1" max="1" width="14.8984375" style="1992" customWidth="1"/>
    <col min="2" max="2" width="9" style="1992"/>
    <col min="3" max="3" width="47.5" style="1992" customWidth="1"/>
    <col min="4" max="4" width="9" style="1992"/>
    <col min="5" max="5" width="17.09765625" style="1992" customWidth="1"/>
    <col min="6" max="11" width="9" style="1992"/>
    <col min="12" max="12" width="10.19921875" style="1992" bestFit="1" customWidth="1"/>
    <col min="13" max="16384" width="9" style="1992"/>
  </cols>
  <sheetData>
    <row r="1" spans="1:13">
      <c r="A1" s="1989" t="s">
        <v>2449</v>
      </c>
      <c r="B1" s="1990"/>
      <c r="C1" s="1989" t="s">
        <v>2051</v>
      </c>
      <c r="D1" s="1990"/>
      <c r="E1" s="1989" t="s">
        <v>2450</v>
      </c>
      <c r="F1" s="1990"/>
      <c r="G1" s="1991"/>
      <c r="H1" s="1991"/>
      <c r="I1" s="1991"/>
      <c r="J1" s="1991"/>
      <c r="K1" s="1991"/>
      <c r="L1" s="1991"/>
      <c r="M1" s="1991"/>
    </row>
    <row r="2" spans="1:13">
      <c r="A2" s="1993"/>
      <c r="B2" s="1993"/>
      <c r="C2" s="1993"/>
      <c r="D2" s="1993"/>
      <c r="E2" s="1993"/>
      <c r="F2" s="1993"/>
      <c r="G2" s="1993"/>
      <c r="H2" s="1993"/>
      <c r="I2" s="1993"/>
      <c r="J2" s="1993"/>
      <c r="K2" s="1993"/>
      <c r="L2" s="1993"/>
      <c r="M2" s="1993"/>
    </row>
    <row r="3" spans="1:13">
      <c r="A3" s="1994"/>
      <c r="B3" s="1991"/>
      <c r="C3" s="1991"/>
      <c r="D3" s="1991"/>
      <c r="E3" s="1991"/>
      <c r="F3" s="1991"/>
      <c r="G3" s="1991"/>
      <c r="H3" s="2310" t="s">
        <v>2451</v>
      </c>
      <c r="I3" s="2310"/>
      <c r="J3" s="1993"/>
      <c r="K3" s="2311">
        <v>0</v>
      </c>
      <c r="L3" s="2311"/>
      <c r="M3" s="1993"/>
    </row>
    <row r="4" spans="1:13">
      <c r="A4" s="1991"/>
      <c r="B4" s="1991"/>
      <c r="C4" s="1991"/>
      <c r="D4" s="1991"/>
      <c r="E4" s="1991"/>
      <c r="F4" s="1991"/>
      <c r="G4" s="1991"/>
      <c r="H4" s="1993"/>
      <c r="I4" s="1993"/>
      <c r="J4" s="1993"/>
      <c r="K4" s="2311"/>
      <c r="L4" s="2311"/>
      <c r="M4" s="1991"/>
    </row>
    <row r="5" spans="1:13">
      <c r="A5" s="1995">
        <v>26</v>
      </c>
      <c r="B5" s="1993"/>
      <c r="C5" s="2312" t="s">
        <v>2452</v>
      </c>
      <c r="D5" s="2312"/>
      <c r="E5" s="2312"/>
      <c r="F5" s="2312"/>
      <c r="G5" s="2312"/>
      <c r="H5" s="2312"/>
      <c r="I5" s="2312"/>
      <c r="J5" s="1993"/>
      <c r="K5" s="1993"/>
      <c r="L5" s="1993"/>
      <c r="M5" s="1993"/>
    </row>
    <row r="6" spans="1:13">
      <c r="A6" s="1993"/>
      <c r="B6" s="1993"/>
      <c r="C6" s="1993"/>
      <c r="D6" s="1993"/>
      <c r="E6" s="1993"/>
      <c r="F6" s="1993"/>
      <c r="G6" s="1993"/>
      <c r="H6" s="1993"/>
      <c r="I6" s="1993"/>
      <c r="J6" s="1993"/>
      <c r="K6" s="1993"/>
      <c r="L6" s="1993"/>
      <c r="M6" s="1993"/>
    </row>
    <row r="7" spans="1:13">
      <c r="A7" s="2313"/>
      <c r="B7" s="2313"/>
      <c r="C7" s="2313"/>
      <c r="D7" s="1996"/>
      <c r="E7" s="1996"/>
      <c r="F7" s="1996"/>
      <c r="G7" s="1996"/>
      <c r="H7" s="2314"/>
      <c r="I7" s="2314"/>
      <c r="J7" s="2314"/>
      <c r="K7" s="1996"/>
      <c r="L7" s="1997"/>
      <c r="M7" s="1996"/>
    </row>
    <row r="8" spans="1:13">
      <c r="A8" s="1994"/>
      <c r="B8" s="1994"/>
      <c r="C8" s="1994"/>
      <c r="D8" s="1994"/>
      <c r="E8" s="2310" t="s">
        <v>2453</v>
      </c>
      <c r="F8" s="2310"/>
      <c r="G8" s="1994"/>
      <c r="H8" s="2311">
        <v>0</v>
      </c>
      <c r="I8" s="2311"/>
      <c r="J8" s="2311"/>
      <c r="K8" s="1993"/>
      <c r="L8" s="2311">
        <v>0</v>
      </c>
      <c r="M8" s="1993"/>
    </row>
    <row r="9" spans="1:13">
      <c r="A9" s="1994"/>
      <c r="B9" s="1994"/>
      <c r="C9" s="1994"/>
      <c r="D9" s="1994"/>
      <c r="E9" s="1994"/>
      <c r="F9" s="1994"/>
      <c r="G9" s="1994"/>
      <c r="H9" s="2311"/>
      <c r="I9" s="2311"/>
      <c r="J9" s="2311"/>
      <c r="K9" s="1993"/>
      <c r="L9" s="2311"/>
      <c r="M9" s="1993"/>
    </row>
    <row r="10" spans="1:13">
      <c r="A10" s="1989" t="s">
        <v>2449</v>
      </c>
      <c r="B10" s="1990"/>
      <c r="C10" s="1989" t="s">
        <v>2051</v>
      </c>
      <c r="D10" s="1990"/>
      <c r="E10" s="1989" t="s">
        <v>2450</v>
      </c>
      <c r="F10" s="1990"/>
      <c r="G10" s="1991"/>
      <c r="H10" s="1991"/>
      <c r="I10" s="1991"/>
      <c r="J10" s="1991"/>
      <c r="K10" s="1991"/>
      <c r="L10" s="1991"/>
      <c r="M10" s="1991"/>
    </row>
    <row r="11" spans="1:13">
      <c r="A11" s="1993"/>
      <c r="B11" s="1993"/>
      <c r="C11" s="1993"/>
      <c r="D11" s="1993"/>
      <c r="E11" s="1993"/>
      <c r="F11" s="1993"/>
      <c r="G11" s="1993"/>
      <c r="H11" s="1993"/>
      <c r="I11" s="1993"/>
      <c r="J11" s="1993"/>
      <c r="K11" s="1993"/>
      <c r="L11" s="1993"/>
      <c r="M11" s="1993"/>
    </row>
    <row r="12" spans="1:13">
      <c r="A12" s="1994"/>
      <c r="B12" s="1991"/>
      <c r="C12" s="1991"/>
      <c r="D12" s="1991"/>
      <c r="E12" s="1991"/>
      <c r="F12" s="1991"/>
      <c r="G12" s="1991"/>
      <c r="H12" s="2310" t="s">
        <v>2451</v>
      </c>
      <c r="I12" s="2310"/>
      <c r="J12" s="1993"/>
      <c r="K12" s="2311">
        <v>0</v>
      </c>
      <c r="L12" s="2311"/>
      <c r="M12" s="1993"/>
    </row>
    <row r="13" spans="1:13">
      <c r="A13" s="1991"/>
      <c r="B13" s="1991"/>
      <c r="C13" s="1991"/>
      <c r="D13" s="1991"/>
      <c r="E13" s="1991"/>
      <c r="F13" s="1991"/>
      <c r="G13" s="1991"/>
      <c r="H13" s="1993"/>
      <c r="I13" s="1993"/>
      <c r="J13" s="1993"/>
      <c r="K13" s="2311"/>
      <c r="L13" s="2311"/>
      <c r="M13" s="1991"/>
    </row>
    <row r="14" spans="1:13">
      <c r="A14" s="1995">
        <v>425</v>
      </c>
      <c r="B14" s="1993"/>
      <c r="C14" s="2312" t="s">
        <v>2454</v>
      </c>
      <c r="D14" s="2312"/>
      <c r="E14" s="2312"/>
      <c r="F14" s="2312"/>
      <c r="G14" s="2312"/>
      <c r="H14" s="2312"/>
      <c r="I14" s="2312"/>
      <c r="J14" s="1993"/>
      <c r="K14" s="1993"/>
      <c r="L14" s="1993"/>
      <c r="M14" s="1993"/>
    </row>
    <row r="15" spans="1:13">
      <c r="A15" s="1993"/>
      <c r="B15" s="1993"/>
      <c r="C15" s="1993"/>
      <c r="D15" s="1993"/>
      <c r="E15" s="1993"/>
      <c r="F15" s="1993"/>
      <c r="G15" s="1993"/>
      <c r="H15" s="1993"/>
      <c r="I15" s="1993"/>
      <c r="J15" s="1993"/>
      <c r="K15" s="1993"/>
      <c r="L15" s="1993"/>
      <c r="M15" s="1993"/>
    </row>
    <row r="16" spans="1:13">
      <c r="A16" s="2313"/>
      <c r="B16" s="2313"/>
      <c r="C16" s="2313"/>
      <c r="D16" s="1996"/>
      <c r="E16" s="1996"/>
      <c r="F16" s="1996"/>
      <c r="G16" s="1996"/>
      <c r="H16" s="2314"/>
      <c r="I16" s="2314"/>
      <c r="J16" s="2314"/>
      <c r="K16" s="1996"/>
      <c r="L16" s="1997"/>
      <c r="M16" s="1996"/>
    </row>
    <row r="17" spans="1:13">
      <c r="A17" s="1994"/>
      <c r="B17" s="1994"/>
      <c r="C17" s="1994"/>
      <c r="D17" s="1994"/>
      <c r="E17" s="2310" t="s">
        <v>2453</v>
      </c>
      <c r="F17" s="2310"/>
      <c r="G17" s="1994"/>
      <c r="H17" s="2311">
        <v>0</v>
      </c>
      <c r="I17" s="2311"/>
      <c r="J17" s="2311"/>
      <c r="K17" s="1993"/>
      <c r="L17" s="2311">
        <v>0</v>
      </c>
      <c r="M17" s="1993"/>
    </row>
    <row r="18" spans="1:13">
      <c r="A18" s="1994"/>
      <c r="B18" s="1994"/>
      <c r="C18" s="1994"/>
      <c r="D18" s="1994"/>
      <c r="E18" s="1994"/>
      <c r="F18" s="1994"/>
      <c r="G18" s="1994"/>
      <c r="H18" s="2311"/>
      <c r="I18" s="2311"/>
      <c r="J18" s="2311"/>
      <c r="K18" s="1993"/>
      <c r="L18" s="2311"/>
      <c r="M18" s="1993"/>
    </row>
    <row r="19" spans="1:13">
      <c r="A19" s="1989" t="s">
        <v>2449</v>
      </c>
      <c r="B19" s="1990"/>
      <c r="C19" s="1989" t="s">
        <v>2051</v>
      </c>
      <c r="D19" s="1990"/>
      <c r="E19" s="1989" t="s">
        <v>2450</v>
      </c>
      <c r="F19" s="1990"/>
      <c r="G19" s="1991"/>
      <c r="H19" s="1991"/>
      <c r="I19" s="1991"/>
      <c r="J19" s="1991"/>
      <c r="K19" s="1991"/>
      <c r="L19" s="1991"/>
      <c r="M19" s="1991"/>
    </row>
    <row r="20" spans="1:13">
      <c r="A20" s="1993"/>
      <c r="B20" s="1993"/>
      <c r="C20" s="1993"/>
      <c r="D20" s="1993"/>
      <c r="E20" s="1993"/>
      <c r="F20" s="1993"/>
      <c r="G20" s="1993"/>
      <c r="H20" s="1993"/>
      <c r="I20" s="1993"/>
      <c r="J20" s="1993"/>
      <c r="K20" s="1993"/>
      <c r="L20" s="1993"/>
      <c r="M20" s="1993"/>
    </row>
    <row r="21" spans="1:13">
      <c r="A21" s="1994"/>
      <c r="B21" s="1991"/>
      <c r="C21" s="1991"/>
      <c r="D21" s="1991"/>
      <c r="E21" s="1991"/>
      <c r="F21" s="1991"/>
      <c r="G21" s="1991"/>
      <c r="H21" s="2310" t="s">
        <v>2451</v>
      </c>
      <c r="I21" s="2310"/>
      <c r="J21" s="1993"/>
      <c r="K21" s="2311">
        <v>1E-4</v>
      </c>
      <c r="L21" s="2311"/>
      <c r="M21" s="1993"/>
    </row>
    <row r="22" spans="1:13">
      <c r="A22" s="1991"/>
      <c r="B22" s="1991"/>
      <c r="C22" s="1991"/>
      <c r="D22" s="1991"/>
      <c r="E22" s="1991"/>
      <c r="F22" s="1991"/>
      <c r="G22" s="1991"/>
      <c r="H22" s="1993"/>
      <c r="I22" s="1993"/>
      <c r="J22" s="1993"/>
      <c r="K22" s="2311"/>
      <c r="L22" s="2311"/>
      <c r="M22" s="1991"/>
    </row>
    <row r="23" spans="1:13">
      <c r="A23" s="1995">
        <v>125</v>
      </c>
      <c r="B23" s="1993"/>
      <c r="C23" s="2312" t="s">
        <v>2455</v>
      </c>
      <c r="D23" s="2312"/>
      <c r="E23" s="2312"/>
      <c r="F23" s="2312"/>
      <c r="G23" s="2312"/>
      <c r="H23" s="2312"/>
      <c r="I23" s="2312"/>
      <c r="J23" s="1993"/>
      <c r="K23" s="1993"/>
      <c r="L23" s="1993"/>
      <c r="M23" s="1993"/>
    </row>
    <row r="24" spans="1:13">
      <c r="A24" s="1993"/>
      <c r="B24" s="1993"/>
      <c r="C24" s="1993"/>
      <c r="D24" s="1993"/>
      <c r="E24" s="1993"/>
      <c r="F24" s="1993"/>
      <c r="G24" s="1993"/>
      <c r="H24" s="1993"/>
      <c r="I24" s="1993"/>
      <c r="J24" s="1993"/>
      <c r="K24" s="1993"/>
      <c r="L24" s="1993"/>
      <c r="M24" s="1993"/>
    </row>
    <row r="25" spans="1:13">
      <c r="A25" s="2313"/>
      <c r="B25" s="2313"/>
      <c r="C25" s="2313"/>
      <c r="D25" s="1996"/>
      <c r="E25" s="1996"/>
      <c r="F25" s="1996"/>
      <c r="G25" s="1996"/>
      <c r="H25" s="2314"/>
      <c r="I25" s="2314"/>
      <c r="J25" s="2314"/>
      <c r="K25" s="1996"/>
      <c r="L25" s="1997"/>
      <c r="M25" s="1996"/>
    </row>
    <row r="26" spans="1:13">
      <c r="A26" s="1994"/>
      <c r="B26" s="1994"/>
      <c r="C26" s="1994"/>
      <c r="D26" s="1994"/>
      <c r="E26" s="2310" t="s">
        <v>2453</v>
      </c>
      <c r="F26" s="2310"/>
      <c r="G26" s="1994"/>
      <c r="H26" s="2311">
        <v>1E-4</v>
      </c>
      <c r="I26" s="2311"/>
      <c r="J26" s="2311"/>
      <c r="K26" s="1993"/>
      <c r="L26" s="2311">
        <v>0.01</v>
      </c>
      <c r="M26" s="1993"/>
    </row>
    <row r="27" spans="1:13">
      <c r="A27" s="1994"/>
      <c r="B27" s="1994"/>
      <c r="C27" s="1994"/>
      <c r="D27" s="1994"/>
      <c r="E27" s="1994"/>
      <c r="F27" s="1994"/>
      <c r="G27" s="1994"/>
      <c r="H27" s="2311"/>
      <c r="I27" s="2311"/>
      <c r="J27" s="2311"/>
      <c r="K27" s="1993"/>
      <c r="L27" s="2311"/>
      <c r="M27" s="1993"/>
    </row>
    <row r="28" spans="1:13">
      <c r="A28" s="1989" t="s">
        <v>2449</v>
      </c>
      <c r="B28" s="1990"/>
      <c r="C28" s="1989" t="s">
        <v>2051</v>
      </c>
      <c r="D28" s="1990"/>
      <c r="E28" s="1989" t="s">
        <v>2450</v>
      </c>
      <c r="F28" s="1990"/>
      <c r="G28" s="1991"/>
      <c r="H28" s="1991"/>
      <c r="I28" s="1991"/>
      <c r="J28" s="1991"/>
      <c r="K28" s="1991"/>
      <c r="L28" s="1991"/>
      <c r="M28" s="1991"/>
    </row>
    <row r="29" spans="1:13">
      <c r="A29" s="1993"/>
      <c r="B29" s="1993"/>
      <c r="C29" s="1993"/>
      <c r="D29" s="1993"/>
      <c r="E29" s="1993"/>
      <c r="F29" s="1993"/>
      <c r="G29" s="1993"/>
      <c r="H29" s="1993"/>
      <c r="I29" s="1993"/>
      <c r="J29" s="1993"/>
      <c r="K29" s="1993"/>
      <c r="L29" s="1993"/>
      <c r="M29" s="1993"/>
    </row>
    <row r="30" spans="1:13">
      <c r="A30" s="1994"/>
      <c r="B30" s="1991"/>
      <c r="C30" s="1991"/>
      <c r="D30" s="1991"/>
      <c r="E30" s="1991"/>
      <c r="F30" s="1991"/>
      <c r="G30" s="1991"/>
      <c r="H30" s="2310" t="s">
        <v>2451</v>
      </c>
      <c r="I30" s="2310"/>
      <c r="J30" s="1993"/>
      <c r="K30" s="2311">
        <v>-1E-4</v>
      </c>
      <c r="L30" s="2311"/>
      <c r="M30" s="1993"/>
    </row>
    <row r="31" spans="1:13">
      <c r="A31" s="1991"/>
      <c r="B31" s="1991"/>
      <c r="C31" s="1991"/>
      <c r="D31" s="1991"/>
      <c r="E31" s="1991"/>
      <c r="F31" s="1991"/>
      <c r="G31" s="1991"/>
      <c r="H31" s="1993"/>
      <c r="I31" s="1993"/>
      <c r="J31" s="1993"/>
      <c r="K31" s="2311"/>
      <c r="L31" s="2311"/>
      <c r="M31" s="1991"/>
    </row>
    <row r="32" spans="1:13">
      <c r="A32" s="1995">
        <v>446</v>
      </c>
      <c r="B32" s="1993"/>
      <c r="C32" s="2312" t="s">
        <v>2452</v>
      </c>
      <c r="D32" s="2312"/>
      <c r="E32" s="2312"/>
      <c r="F32" s="2312"/>
      <c r="G32" s="2312"/>
      <c r="H32" s="2312"/>
      <c r="I32" s="2312"/>
      <c r="J32" s="1993"/>
      <c r="K32" s="1993"/>
      <c r="L32" s="1993"/>
      <c r="M32" s="1993"/>
    </row>
    <row r="33" spans="1:13">
      <c r="A33" s="1993"/>
      <c r="B33" s="1993"/>
      <c r="C33" s="1993"/>
      <c r="D33" s="1993"/>
      <c r="E33" s="1993"/>
      <c r="F33" s="1993"/>
      <c r="G33" s="1993"/>
      <c r="H33" s="1993"/>
      <c r="I33" s="1993"/>
      <c r="J33" s="1993"/>
      <c r="K33" s="1993"/>
      <c r="L33" s="1993"/>
      <c r="M33" s="1993"/>
    </row>
    <row r="34" spans="1:13">
      <c r="A34" s="2313"/>
      <c r="B34" s="2313"/>
      <c r="C34" s="2313"/>
      <c r="D34" s="1996"/>
      <c r="E34" s="1996"/>
      <c r="F34" s="1996"/>
      <c r="G34" s="1996"/>
      <c r="H34" s="2314"/>
      <c r="I34" s="2314"/>
      <c r="J34" s="2314"/>
      <c r="K34" s="1996"/>
      <c r="L34" s="1997"/>
      <c r="M34" s="1996"/>
    </row>
    <row r="35" spans="1:13">
      <c r="A35" s="1994"/>
      <c r="B35" s="1994"/>
      <c r="C35" s="1994"/>
      <c r="D35" s="1994"/>
      <c r="E35" s="2310" t="s">
        <v>2453</v>
      </c>
      <c r="F35" s="2310"/>
      <c r="G35" s="1994"/>
      <c r="H35" s="2311">
        <v>-1E-4</v>
      </c>
      <c r="I35" s="2311"/>
      <c r="J35" s="2311"/>
      <c r="K35" s="1993"/>
      <c r="L35" s="2311">
        <v>-0.01</v>
      </c>
      <c r="M35" s="1993"/>
    </row>
    <row r="36" spans="1:13">
      <c r="A36" s="1994"/>
      <c r="B36" s="1994"/>
      <c r="C36" s="1994"/>
      <c r="D36" s="1994"/>
      <c r="E36" s="1994"/>
      <c r="F36" s="1994"/>
      <c r="G36" s="1994"/>
      <c r="H36" s="2311"/>
      <c r="I36" s="2311"/>
      <c r="J36" s="2311"/>
      <c r="K36" s="1993"/>
      <c r="L36" s="2311"/>
      <c r="M36" s="1993"/>
    </row>
    <row r="37" spans="1:13">
      <c r="A37" s="1989" t="s">
        <v>2449</v>
      </c>
      <c r="B37" s="1990"/>
      <c r="C37" s="1989" t="s">
        <v>2051</v>
      </c>
      <c r="D37" s="1990"/>
      <c r="E37" s="1989" t="s">
        <v>2450</v>
      </c>
      <c r="F37" s="1990"/>
      <c r="G37" s="1991"/>
      <c r="H37" s="1991"/>
      <c r="I37" s="1991"/>
      <c r="J37" s="1991"/>
      <c r="K37" s="1991"/>
      <c r="L37" s="1991"/>
      <c r="M37" s="1991"/>
    </row>
    <row r="38" spans="1:13">
      <c r="A38" s="1993"/>
      <c r="B38" s="1993"/>
      <c r="C38" s="1993"/>
      <c r="D38" s="1993"/>
      <c r="E38" s="1993"/>
      <c r="F38" s="1993"/>
      <c r="G38" s="1993"/>
      <c r="H38" s="1993"/>
      <c r="I38" s="1993"/>
      <c r="J38" s="1993"/>
      <c r="K38" s="1993"/>
      <c r="L38" s="1993"/>
      <c r="M38" s="1993"/>
    </row>
    <row r="39" spans="1:13">
      <c r="A39" s="1994"/>
      <c r="B39" s="1991"/>
      <c r="C39" s="1991"/>
      <c r="D39" s="1991"/>
      <c r="E39" s="1991"/>
      <c r="F39" s="1991"/>
      <c r="G39" s="1991"/>
      <c r="H39" s="2310" t="s">
        <v>2451</v>
      </c>
      <c r="I39" s="2310"/>
      <c r="J39" s="1993"/>
      <c r="K39" s="2311">
        <v>-1E-4</v>
      </c>
      <c r="L39" s="2311"/>
      <c r="M39" s="1993"/>
    </row>
    <row r="40" spans="1:13">
      <c r="A40" s="1991"/>
      <c r="B40" s="1991"/>
      <c r="C40" s="1991"/>
      <c r="D40" s="1991"/>
      <c r="E40" s="1991"/>
      <c r="F40" s="1991"/>
      <c r="G40" s="1991"/>
      <c r="H40" s="1993"/>
      <c r="I40" s="1993"/>
      <c r="J40" s="1993"/>
      <c r="K40" s="2311"/>
      <c r="L40" s="2311"/>
      <c r="M40" s="1991"/>
    </row>
    <row r="41" spans="1:13">
      <c r="A41" s="1995">
        <v>447</v>
      </c>
      <c r="B41" s="1993"/>
      <c r="C41" s="2312" t="s">
        <v>2452</v>
      </c>
      <c r="D41" s="2312"/>
      <c r="E41" s="2312"/>
      <c r="F41" s="2312"/>
      <c r="G41" s="2312"/>
      <c r="H41" s="2312"/>
      <c r="I41" s="2312"/>
      <c r="J41" s="1993"/>
      <c r="K41" s="1993"/>
      <c r="L41" s="1993"/>
      <c r="M41" s="1993"/>
    </row>
    <row r="42" spans="1:13">
      <c r="A42" s="1993"/>
      <c r="B42" s="1993"/>
      <c r="C42" s="1993"/>
      <c r="D42" s="1993"/>
      <c r="E42" s="1993"/>
      <c r="F42" s="1993"/>
      <c r="G42" s="1993"/>
      <c r="H42" s="1993"/>
      <c r="I42" s="1993"/>
      <c r="J42" s="1993"/>
      <c r="K42" s="1993"/>
      <c r="L42" s="1993"/>
      <c r="M42" s="1993"/>
    </row>
    <row r="43" spans="1:13">
      <c r="A43" s="2313"/>
      <c r="B43" s="2313"/>
      <c r="C43" s="2313"/>
      <c r="D43" s="1996"/>
      <c r="E43" s="1996"/>
      <c r="F43" s="1996"/>
      <c r="G43" s="1996"/>
      <c r="H43" s="2314"/>
      <c r="I43" s="2314"/>
      <c r="J43" s="2314"/>
      <c r="K43" s="1996"/>
      <c r="L43" s="1997"/>
      <c r="M43" s="1996"/>
    </row>
    <row r="44" spans="1:13">
      <c r="A44" s="1994"/>
      <c r="B44" s="1994"/>
      <c r="C44" s="1994"/>
      <c r="D44" s="1994"/>
      <c r="E44" s="2310" t="s">
        <v>2453</v>
      </c>
      <c r="F44" s="2310"/>
      <c r="G44" s="1994"/>
      <c r="H44" s="2311">
        <v>-1E-4</v>
      </c>
      <c r="I44" s="2311"/>
      <c r="J44" s="2311"/>
      <c r="K44" s="1993"/>
      <c r="L44" s="2311">
        <v>-0.01</v>
      </c>
      <c r="M44" s="1993"/>
    </row>
    <row r="45" spans="1:13">
      <c r="A45" s="1994"/>
      <c r="B45" s="1994"/>
      <c r="C45" s="1994"/>
      <c r="D45" s="1994"/>
      <c r="E45" s="1994"/>
      <c r="F45" s="1994"/>
      <c r="G45" s="1994"/>
      <c r="H45" s="2311"/>
      <c r="I45" s="2311"/>
      <c r="J45" s="2311"/>
      <c r="K45" s="1993"/>
      <c r="L45" s="2311"/>
      <c r="M45" s="1993"/>
    </row>
    <row r="46" spans="1:13">
      <c r="A46" s="1989" t="s">
        <v>2449</v>
      </c>
      <c r="B46" s="1990"/>
      <c r="C46" s="1989" t="s">
        <v>2051</v>
      </c>
      <c r="D46" s="1990"/>
      <c r="E46" s="1989" t="s">
        <v>2450</v>
      </c>
      <c r="F46" s="1990"/>
      <c r="G46" s="1991"/>
      <c r="H46" s="1991"/>
      <c r="I46" s="1991"/>
      <c r="J46" s="1991"/>
      <c r="K46" s="1991"/>
      <c r="L46" s="1991"/>
      <c r="M46" s="1991"/>
    </row>
    <row r="47" spans="1:13">
      <c r="A47" s="1993"/>
      <c r="B47" s="1993"/>
      <c r="C47" s="1993"/>
      <c r="D47" s="1993"/>
      <c r="E47" s="1993"/>
      <c r="F47" s="1993"/>
      <c r="G47" s="1993"/>
      <c r="H47" s="1993"/>
      <c r="I47" s="1993"/>
      <c r="J47" s="1993"/>
      <c r="K47" s="1993"/>
      <c r="L47" s="1993"/>
      <c r="M47" s="1993"/>
    </row>
    <row r="48" spans="1:13">
      <c r="A48" s="1994"/>
      <c r="B48" s="1991"/>
      <c r="C48" s="1991"/>
      <c r="D48" s="1991"/>
      <c r="E48" s="1991"/>
      <c r="F48" s="1991"/>
      <c r="G48" s="1991"/>
      <c r="H48" s="2310" t="s">
        <v>2451</v>
      </c>
      <c r="I48" s="2310"/>
      <c r="J48" s="1993"/>
      <c r="K48" s="2311">
        <v>0</v>
      </c>
      <c r="L48" s="2311"/>
      <c r="M48" s="1993"/>
    </row>
    <row r="49" spans="1:13">
      <c r="A49" s="1991"/>
      <c r="B49" s="1991"/>
      <c r="C49" s="1991"/>
      <c r="D49" s="1991"/>
      <c r="E49" s="1991"/>
      <c r="F49" s="1991"/>
      <c r="G49" s="1991"/>
      <c r="H49" s="1993"/>
      <c r="I49" s="1993"/>
      <c r="J49" s="1993"/>
      <c r="K49" s="2311"/>
      <c r="L49" s="2311"/>
      <c r="M49" s="1991"/>
    </row>
    <row r="50" spans="1:13">
      <c r="A50" s="1995">
        <v>1720</v>
      </c>
      <c r="B50" s="1993"/>
      <c r="C50" s="2312" t="s">
        <v>2456</v>
      </c>
      <c r="D50" s="2312"/>
      <c r="E50" s="2312"/>
      <c r="F50" s="2312"/>
      <c r="G50" s="2312"/>
      <c r="H50" s="2312"/>
      <c r="I50" s="2312"/>
      <c r="J50" s="1993"/>
      <c r="K50" s="1993"/>
      <c r="L50" s="1993"/>
      <c r="M50" s="1993"/>
    </row>
    <row r="51" spans="1:13">
      <c r="A51" s="1993"/>
      <c r="B51" s="1993"/>
      <c r="C51" s="1993"/>
      <c r="D51" s="1993"/>
      <c r="E51" s="1993"/>
      <c r="F51" s="1993"/>
      <c r="G51" s="1993"/>
      <c r="H51" s="1993"/>
      <c r="I51" s="1993"/>
      <c r="J51" s="1993"/>
      <c r="K51" s="1993"/>
      <c r="L51" s="1993"/>
      <c r="M51" s="1993"/>
    </row>
    <row r="52" spans="1:13">
      <c r="A52" s="2313"/>
      <c r="B52" s="2313"/>
      <c r="C52" s="2313"/>
      <c r="D52" s="1996"/>
      <c r="E52" s="1996"/>
      <c r="F52" s="1996"/>
      <c r="G52" s="1996"/>
      <c r="H52" s="2314"/>
      <c r="I52" s="2314"/>
      <c r="J52" s="2314"/>
      <c r="K52" s="1996"/>
      <c r="L52" s="1997"/>
      <c r="M52" s="1996"/>
    </row>
    <row r="53" spans="1:13">
      <c r="A53" s="1994"/>
      <c r="B53" s="1994"/>
      <c r="C53" s="1994"/>
      <c r="D53" s="1994"/>
      <c r="E53" s="2310" t="s">
        <v>2453</v>
      </c>
      <c r="F53" s="2310"/>
      <c r="G53" s="1994"/>
      <c r="H53" s="2311">
        <v>0</v>
      </c>
      <c r="I53" s="2311"/>
      <c r="J53" s="2311"/>
      <c r="K53" s="1993"/>
      <c r="L53" s="2311">
        <v>0</v>
      </c>
      <c r="M53" s="1993"/>
    </row>
    <row r="54" spans="1:13">
      <c r="A54" s="1994"/>
      <c r="B54" s="1994"/>
      <c r="C54" s="1994"/>
      <c r="D54" s="1994"/>
      <c r="E54" s="1994"/>
      <c r="F54" s="1994"/>
      <c r="G54" s="1994"/>
      <c r="H54" s="2311"/>
      <c r="I54" s="2311"/>
      <c r="J54" s="2311"/>
      <c r="K54" s="1993"/>
      <c r="L54" s="2311"/>
      <c r="M54" s="1993"/>
    </row>
    <row r="55" spans="1:13">
      <c r="A55" s="1989" t="s">
        <v>2449</v>
      </c>
      <c r="B55" s="1990"/>
      <c r="C55" s="1989" t="s">
        <v>2051</v>
      </c>
      <c r="D55" s="1990"/>
      <c r="E55" s="1989" t="s">
        <v>2450</v>
      </c>
      <c r="F55" s="1990"/>
      <c r="G55" s="1991"/>
      <c r="H55" s="1991"/>
      <c r="I55" s="1991"/>
      <c r="J55" s="1991"/>
      <c r="K55" s="1991"/>
      <c r="L55" s="1991"/>
      <c r="M55" s="1991"/>
    </row>
    <row r="56" spans="1:13">
      <c r="A56" s="1993"/>
      <c r="B56" s="1993"/>
      <c r="C56" s="1993"/>
      <c r="D56" s="1993"/>
      <c r="E56" s="1993"/>
      <c r="F56" s="1993"/>
      <c r="G56" s="1993"/>
      <c r="H56" s="1993"/>
      <c r="I56" s="1993"/>
      <c r="J56" s="1993"/>
      <c r="K56" s="1993"/>
      <c r="L56" s="1993"/>
      <c r="M56" s="1993"/>
    </row>
    <row r="57" spans="1:13">
      <c r="A57" s="1994"/>
      <c r="B57" s="1991"/>
      <c r="C57" s="1991"/>
      <c r="D57" s="1991"/>
      <c r="E57" s="1991"/>
      <c r="F57" s="1991"/>
      <c r="G57" s="1991"/>
      <c r="H57" s="2310" t="s">
        <v>2451</v>
      </c>
      <c r="I57" s="2310"/>
      <c r="J57" s="1993"/>
      <c r="K57" s="2311">
        <v>0</v>
      </c>
      <c r="L57" s="2311"/>
      <c r="M57" s="1993"/>
    </row>
    <row r="58" spans="1:13">
      <c r="A58" s="1991"/>
      <c r="B58" s="1991"/>
      <c r="C58" s="1991"/>
      <c r="D58" s="1991"/>
      <c r="E58" s="1991"/>
      <c r="F58" s="1991"/>
      <c r="G58" s="1991"/>
      <c r="H58" s="1993"/>
      <c r="I58" s="1993"/>
      <c r="J58" s="1993"/>
      <c r="K58" s="2311"/>
      <c r="L58" s="2311"/>
      <c r="M58" s="1991"/>
    </row>
    <row r="59" spans="1:13">
      <c r="A59" s="1995">
        <v>15067</v>
      </c>
      <c r="B59" s="1993"/>
      <c r="C59" s="2312" t="s">
        <v>2457</v>
      </c>
      <c r="D59" s="2312"/>
      <c r="E59" s="2312"/>
      <c r="F59" s="2312"/>
      <c r="G59" s="2312"/>
      <c r="H59" s="2312"/>
      <c r="I59" s="2312"/>
      <c r="J59" s="1993"/>
      <c r="K59" s="1993"/>
      <c r="L59" s="1993"/>
      <c r="M59" s="1993"/>
    </row>
    <row r="60" spans="1:13">
      <c r="A60" s="1993"/>
      <c r="B60" s="1993"/>
      <c r="C60" s="1993"/>
      <c r="D60" s="1993"/>
      <c r="E60" s="1993"/>
      <c r="F60" s="1993"/>
      <c r="G60" s="1993"/>
      <c r="H60" s="1993"/>
      <c r="I60" s="1993"/>
      <c r="J60" s="1993"/>
      <c r="K60" s="1993"/>
      <c r="L60" s="1993"/>
      <c r="M60" s="1993"/>
    </row>
    <row r="61" spans="1:13">
      <c r="A61" s="2313"/>
      <c r="B61" s="2313"/>
      <c r="C61" s="2313"/>
      <c r="D61" s="1996"/>
      <c r="E61" s="1996"/>
      <c r="F61" s="1996"/>
      <c r="G61" s="1996"/>
      <c r="H61" s="2314"/>
      <c r="I61" s="2314"/>
      <c r="J61" s="2314"/>
      <c r="K61" s="1996"/>
      <c r="L61" s="1997"/>
      <c r="M61" s="1996"/>
    </row>
    <row r="62" spans="1:13">
      <c r="A62" s="1994"/>
      <c r="B62" s="1994"/>
      <c r="C62" s="1994"/>
      <c r="D62" s="1994"/>
      <c r="E62" s="2310" t="s">
        <v>2453</v>
      </c>
      <c r="F62" s="2310"/>
      <c r="G62" s="1994"/>
      <c r="H62" s="2311">
        <v>0</v>
      </c>
      <c r="I62" s="2311"/>
      <c r="J62" s="2311"/>
      <c r="K62" s="1993"/>
      <c r="L62" s="2311">
        <v>0</v>
      </c>
      <c r="M62" s="1993"/>
    </row>
    <row r="63" spans="1:13">
      <c r="A63" s="1994"/>
      <c r="B63" s="1994"/>
      <c r="C63" s="1994"/>
      <c r="D63" s="1994"/>
      <c r="E63" s="1994"/>
      <c r="F63" s="1994"/>
      <c r="G63" s="1994"/>
      <c r="H63" s="2311"/>
      <c r="I63" s="2311"/>
      <c r="J63" s="2311"/>
      <c r="K63" s="1993"/>
      <c r="L63" s="2311"/>
      <c r="M63" s="1993"/>
    </row>
    <row r="64" spans="1:13">
      <c r="A64" s="1989" t="s">
        <v>2449</v>
      </c>
      <c r="B64" s="1990"/>
      <c r="C64" s="1989" t="s">
        <v>2051</v>
      </c>
      <c r="D64" s="1990"/>
      <c r="E64" s="1989" t="s">
        <v>2450</v>
      </c>
      <c r="F64" s="1990"/>
      <c r="G64" s="1991"/>
      <c r="H64" s="1991"/>
      <c r="I64" s="1991"/>
      <c r="J64" s="1991"/>
      <c r="K64" s="1991"/>
      <c r="L64" s="1991"/>
      <c r="M64" s="1991"/>
    </row>
    <row r="65" spans="1:13">
      <c r="A65" s="1993"/>
      <c r="B65" s="1993"/>
      <c r="C65" s="1993"/>
      <c r="D65" s="1993"/>
      <c r="E65" s="1993"/>
      <c r="F65" s="1993"/>
      <c r="G65" s="1993"/>
      <c r="H65" s="1993"/>
      <c r="I65" s="1993"/>
      <c r="J65" s="1993"/>
      <c r="K65" s="1993"/>
      <c r="L65" s="1993"/>
      <c r="M65" s="1993"/>
    </row>
    <row r="66" spans="1:13">
      <c r="A66" s="1994"/>
      <c r="B66" s="1991"/>
      <c r="C66" s="1991"/>
      <c r="D66" s="1991"/>
      <c r="E66" s="1991"/>
      <c r="F66" s="1991"/>
      <c r="G66" s="1991"/>
      <c r="H66" s="2310" t="s">
        <v>2451</v>
      </c>
      <c r="I66" s="2310"/>
      <c r="J66" s="1993"/>
      <c r="K66" s="2311">
        <v>0</v>
      </c>
      <c r="L66" s="2311"/>
      <c r="M66" s="1993"/>
    </row>
    <row r="67" spans="1:13">
      <c r="A67" s="1991"/>
      <c r="B67" s="1991"/>
      <c r="C67" s="1991"/>
      <c r="D67" s="1991"/>
      <c r="E67" s="1991"/>
      <c r="F67" s="1991"/>
      <c r="G67" s="1991"/>
      <c r="H67" s="1993"/>
      <c r="I67" s="1993"/>
      <c r="J67" s="1993"/>
      <c r="K67" s="2311"/>
      <c r="L67" s="2311"/>
      <c r="M67" s="1991"/>
    </row>
    <row r="68" spans="1:13">
      <c r="A68" s="1995">
        <v>24543</v>
      </c>
      <c r="B68" s="1993"/>
      <c r="C68" s="2312" t="s">
        <v>2458</v>
      </c>
      <c r="D68" s="2312"/>
      <c r="E68" s="2312"/>
      <c r="F68" s="2312"/>
      <c r="G68" s="2312"/>
      <c r="H68" s="2312"/>
      <c r="I68" s="2312"/>
      <c r="J68" s="1993"/>
      <c r="K68" s="1993"/>
      <c r="L68" s="1993"/>
      <c r="M68" s="1993"/>
    </row>
    <row r="69" spans="1:13">
      <c r="A69" s="1993"/>
      <c r="B69" s="1993"/>
      <c r="C69" s="1993"/>
      <c r="D69" s="1993"/>
      <c r="E69" s="1993"/>
      <c r="F69" s="1993"/>
      <c r="G69" s="1993"/>
      <c r="H69" s="1993"/>
      <c r="I69" s="1993"/>
      <c r="J69" s="1993"/>
      <c r="K69" s="1993"/>
      <c r="L69" s="1993"/>
      <c r="M69" s="1993"/>
    </row>
    <row r="70" spans="1:13">
      <c r="A70" s="2313"/>
      <c r="B70" s="2313"/>
      <c r="C70" s="2313"/>
      <c r="D70" s="1996"/>
      <c r="E70" s="1996"/>
      <c r="F70" s="1996"/>
      <c r="G70" s="1996"/>
      <c r="H70" s="2314"/>
      <c r="I70" s="2314"/>
      <c r="J70" s="2314"/>
      <c r="K70" s="1996"/>
      <c r="L70" s="1997"/>
      <c r="M70" s="1996"/>
    </row>
    <row r="71" spans="1:13">
      <c r="A71" s="1994"/>
      <c r="B71" s="1994"/>
      <c r="C71" s="1994"/>
      <c r="D71" s="1994"/>
      <c r="E71" s="2310" t="s">
        <v>2453</v>
      </c>
      <c r="F71" s="2310"/>
      <c r="G71" s="1994"/>
      <c r="H71" s="2311">
        <v>0</v>
      </c>
      <c r="I71" s="2311"/>
      <c r="J71" s="2311"/>
      <c r="K71" s="1993"/>
      <c r="L71" s="2311">
        <v>0</v>
      </c>
      <c r="M71" s="1993"/>
    </row>
    <row r="72" spans="1:13">
      <c r="A72" s="1994"/>
      <c r="B72" s="1994"/>
      <c r="C72" s="1994"/>
      <c r="D72" s="1994"/>
      <c r="E72" s="1994"/>
      <c r="F72" s="1994"/>
      <c r="G72" s="1994"/>
      <c r="H72" s="2311"/>
      <c r="I72" s="2311"/>
      <c r="J72" s="2311"/>
      <c r="K72" s="1993"/>
      <c r="L72" s="2311"/>
      <c r="M72" s="1993"/>
    </row>
    <row r="73" spans="1:13">
      <c r="A73" s="1989" t="s">
        <v>2449</v>
      </c>
      <c r="B73" s="1990"/>
      <c r="C73" s="1989" t="s">
        <v>2051</v>
      </c>
      <c r="D73" s="1990"/>
      <c r="E73" s="1989" t="s">
        <v>2450</v>
      </c>
      <c r="F73" s="1990"/>
      <c r="G73" s="1991"/>
      <c r="H73" s="1991"/>
      <c r="I73" s="1991"/>
      <c r="J73" s="1991"/>
      <c r="K73" s="1991"/>
      <c r="L73" s="1991"/>
      <c r="M73" s="1991"/>
    </row>
    <row r="74" spans="1:13">
      <c r="A74" s="1993"/>
      <c r="B74" s="1993"/>
      <c r="C74" s="1993"/>
      <c r="D74" s="1993"/>
      <c r="E74" s="1993"/>
      <c r="F74" s="1993"/>
      <c r="G74" s="1993"/>
      <c r="H74" s="1993"/>
      <c r="I74" s="1993"/>
      <c r="J74" s="1993"/>
      <c r="K74" s="1993"/>
      <c r="L74" s="1993"/>
      <c r="M74" s="1993"/>
    </row>
    <row r="75" spans="1:13">
      <c r="A75" s="1994"/>
      <c r="B75" s="1991"/>
      <c r="C75" s="1991"/>
      <c r="D75" s="1991"/>
      <c r="E75" s="1991"/>
      <c r="F75" s="1991"/>
      <c r="G75" s="1991"/>
      <c r="H75" s="2310" t="s">
        <v>2451</v>
      </c>
      <c r="I75" s="2310"/>
      <c r="J75" s="1993"/>
      <c r="K75" s="2315">
        <v>112524.0518</v>
      </c>
      <c r="L75" s="2315"/>
      <c r="M75" s="1993"/>
    </row>
    <row r="76" spans="1:13">
      <c r="A76" s="1991"/>
      <c r="B76" s="1991"/>
      <c r="C76" s="1991"/>
      <c r="D76" s="1991"/>
      <c r="E76" s="1991"/>
      <c r="F76" s="1991"/>
      <c r="G76" s="1991"/>
      <c r="H76" s="1993"/>
      <c r="I76" s="1993"/>
      <c r="J76" s="1993"/>
      <c r="K76" s="2315"/>
      <c r="L76" s="2315"/>
      <c r="M76" s="1991"/>
    </row>
    <row r="77" spans="1:13">
      <c r="A77" s="1995">
        <v>32346</v>
      </c>
      <c r="B77" s="1993"/>
      <c r="C77" s="2312" t="s">
        <v>2459</v>
      </c>
      <c r="D77" s="2312"/>
      <c r="E77" s="2312"/>
      <c r="F77" s="2312"/>
      <c r="G77" s="2312"/>
      <c r="H77" s="2312"/>
      <c r="I77" s="2312"/>
      <c r="J77" s="1993"/>
      <c r="K77" s="1993"/>
      <c r="L77" s="1993"/>
      <c r="M77" s="1993"/>
    </row>
    <row r="78" spans="1:13">
      <c r="A78" s="1993"/>
      <c r="B78" s="1993"/>
      <c r="C78" s="1993"/>
      <c r="D78" s="1993"/>
      <c r="E78" s="1993"/>
      <c r="F78" s="1993"/>
      <c r="G78" s="1993"/>
      <c r="H78" s="1993"/>
      <c r="I78" s="1993"/>
      <c r="J78" s="1993"/>
      <c r="K78" s="1993"/>
      <c r="L78" s="1993"/>
      <c r="M78" s="1993"/>
    </row>
    <row r="79" spans="1:13">
      <c r="A79" s="2313"/>
      <c r="B79" s="2313"/>
      <c r="C79" s="2313"/>
      <c r="D79" s="1996"/>
      <c r="E79" s="1996"/>
      <c r="F79" s="1996"/>
      <c r="G79" s="1996"/>
      <c r="H79" s="2314"/>
      <c r="I79" s="2314"/>
      <c r="J79" s="2314"/>
      <c r="K79" s="1996"/>
      <c r="L79" s="1997"/>
      <c r="M79" s="1996"/>
    </row>
    <row r="80" spans="1:13">
      <c r="A80" s="1994"/>
      <c r="B80" s="1994"/>
      <c r="C80" s="1994"/>
      <c r="D80" s="1994"/>
      <c r="E80" s="2310" t="s">
        <v>2453</v>
      </c>
      <c r="F80" s="2310"/>
      <c r="G80" s="1994"/>
      <c r="H80" s="2315">
        <v>112524.0518</v>
      </c>
      <c r="I80" s="2315"/>
      <c r="J80" s="2315"/>
      <c r="K80" s="1993"/>
      <c r="L80" s="2315">
        <v>7840585.9100000001</v>
      </c>
      <c r="M80" s="1993"/>
    </row>
    <row r="81" spans="1:13">
      <c r="A81" s="1994"/>
      <c r="B81" s="1994"/>
      <c r="C81" s="1994"/>
      <c r="D81" s="1994"/>
      <c r="E81" s="1994"/>
      <c r="F81" s="1994"/>
      <c r="G81" s="1994"/>
      <c r="H81" s="2315"/>
      <c r="I81" s="2315"/>
      <c r="J81" s="2315"/>
      <c r="K81" s="1993"/>
      <c r="L81" s="2315"/>
      <c r="M81" s="1993"/>
    </row>
    <row r="82" spans="1:13">
      <c r="A82" s="1989" t="s">
        <v>2449</v>
      </c>
      <c r="B82" s="1990"/>
      <c r="C82" s="1989" t="s">
        <v>2051</v>
      </c>
      <c r="D82" s="1990"/>
      <c r="E82" s="1989" t="s">
        <v>2450</v>
      </c>
      <c r="F82" s="1990"/>
      <c r="G82" s="1991"/>
      <c r="H82" s="1991"/>
      <c r="I82" s="1991"/>
      <c r="J82" s="1991"/>
      <c r="K82" s="1991"/>
      <c r="L82" s="1991"/>
      <c r="M82" s="1991"/>
    </row>
    <row r="83" spans="1:13">
      <c r="A83" s="1993"/>
      <c r="B83" s="1993"/>
      <c r="C83" s="1993"/>
      <c r="D83" s="1993"/>
      <c r="E83" s="1993"/>
      <c r="F83" s="1993"/>
      <c r="G83" s="1993"/>
      <c r="H83" s="1993"/>
      <c r="I83" s="1993"/>
      <c r="J83" s="1993"/>
      <c r="K83" s="1993"/>
      <c r="L83" s="1993"/>
      <c r="M83" s="1993"/>
    </row>
    <row r="84" spans="1:13">
      <c r="A84" s="1994"/>
      <c r="B84" s="1991"/>
      <c r="C84" s="1991"/>
      <c r="D84" s="1991"/>
      <c r="E84" s="1991"/>
      <c r="F84" s="1991"/>
      <c r="G84" s="1991"/>
      <c r="H84" s="2310" t="s">
        <v>2451</v>
      </c>
      <c r="I84" s="2310"/>
      <c r="J84" s="1993"/>
      <c r="K84" s="2315">
        <v>580377.05599999998</v>
      </c>
      <c r="L84" s="2315"/>
      <c r="M84" s="1993"/>
    </row>
    <row r="85" spans="1:13">
      <c r="A85" s="1991"/>
      <c r="B85" s="1991"/>
      <c r="C85" s="1991"/>
      <c r="D85" s="1991"/>
      <c r="E85" s="1991"/>
      <c r="F85" s="1991"/>
      <c r="G85" s="1991"/>
      <c r="H85" s="1993"/>
      <c r="I85" s="1993"/>
      <c r="J85" s="1993"/>
      <c r="K85" s="2315"/>
      <c r="L85" s="2315"/>
      <c r="M85" s="1991"/>
    </row>
    <row r="86" spans="1:13">
      <c r="A86" s="1995">
        <v>46553</v>
      </c>
      <c r="B86" s="1993"/>
      <c r="C86" s="2312" t="s">
        <v>2460</v>
      </c>
      <c r="D86" s="2312"/>
      <c r="E86" s="2312"/>
      <c r="F86" s="2312"/>
      <c r="G86" s="2312"/>
      <c r="H86" s="2312"/>
      <c r="I86" s="2312"/>
      <c r="J86" s="1993"/>
      <c r="K86" s="1993"/>
      <c r="L86" s="1993"/>
      <c r="M86" s="1993"/>
    </row>
    <row r="87" spans="1:13">
      <c r="A87" s="1993"/>
      <c r="B87" s="1993"/>
      <c r="C87" s="1993"/>
      <c r="D87" s="1993"/>
      <c r="E87" s="1993"/>
      <c r="F87" s="1993"/>
      <c r="G87" s="1993"/>
      <c r="H87" s="1993"/>
      <c r="I87" s="1993"/>
      <c r="J87" s="1993"/>
      <c r="K87" s="1993"/>
      <c r="L87" s="1993"/>
      <c r="M87" s="1993"/>
    </row>
    <row r="88" spans="1:13">
      <c r="A88" s="2313"/>
      <c r="B88" s="2313"/>
      <c r="C88" s="2313"/>
      <c r="D88" s="1996"/>
      <c r="E88" s="1996"/>
      <c r="F88" s="1996"/>
      <c r="G88" s="1996"/>
      <c r="H88" s="2314"/>
      <c r="I88" s="2314"/>
      <c r="J88" s="2314"/>
      <c r="K88" s="1996"/>
      <c r="L88" s="1997"/>
      <c r="M88" s="1996"/>
    </row>
    <row r="89" spans="1:13">
      <c r="A89" s="1994"/>
      <c r="B89" s="1994"/>
      <c r="C89" s="1994"/>
      <c r="D89" s="1994"/>
      <c r="E89" s="2310" t="s">
        <v>2453</v>
      </c>
      <c r="F89" s="2310"/>
      <c r="G89" s="1994"/>
      <c r="H89" s="2315">
        <v>580377.05599999998</v>
      </c>
      <c r="I89" s="2315"/>
      <c r="J89" s="2315"/>
      <c r="K89" s="1993"/>
      <c r="L89" s="2315">
        <v>40440208.960000001</v>
      </c>
      <c r="M89" s="1993"/>
    </row>
    <row r="90" spans="1:13">
      <c r="A90" s="1994"/>
      <c r="B90" s="1994"/>
      <c r="C90" s="1994"/>
      <c r="D90" s="1994"/>
      <c r="E90" s="1994"/>
      <c r="F90" s="1994"/>
      <c r="G90" s="1994"/>
      <c r="H90" s="2315"/>
      <c r="I90" s="2315"/>
      <c r="J90" s="2315"/>
      <c r="K90" s="1993"/>
      <c r="L90" s="2315"/>
      <c r="M90" s="1993"/>
    </row>
    <row r="91" spans="1:13">
      <c r="A91" s="1989" t="s">
        <v>2449</v>
      </c>
      <c r="B91" s="1990"/>
      <c r="C91" s="1989" t="s">
        <v>2051</v>
      </c>
      <c r="D91" s="1990"/>
      <c r="E91" s="1989" t="s">
        <v>2450</v>
      </c>
      <c r="F91" s="1990"/>
      <c r="G91" s="1991"/>
      <c r="H91" s="1991"/>
      <c r="I91" s="1991"/>
      <c r="J91" s="1991"/>
      <c r="K91" s="1991"/>
      <c r="L91" s="1991"/>
      <c r="M91" s="1991"/>
    </row>
    <row r="92" spans="1:13">
      <c r="A92" s="1993"/>
      <c r="B92" s="1993"/>
      <c r="C92" s="1993"/>
      <c r="D92" s="1993"/>
      <c r="E92" s="1993"/>
      <c r="F92" s="1993"/>
      <c r="G92" s="1993"/>
      <c r="H92" s="1993"/>
      <c r="I92" s="1993"/>
      <c r="J92" s="1993"/>
      <c r="K92" s="1993"/>
      <c r="L92" s="1993"/>
      <c r="M92" s="1993"/>
    </row>
    <row r="93" spans="1:13">
      <c r="A93" s="1994"/>
      <c r="B93" s="1991"/>
      <c r="C93" s="1991"/>
      <c r="D93" s="1991"/>
      <c r="E93" s="1991"/>
      <c r="F93" s="1991"/>
      <c r="G93" s="1991"/>
      <c r="H93" s="2310" t="s">
        <v>2451</v>
      </c>
      <c r="I93" s="2310"/>
      <c r="J93" s="1993"/>
      <c r="K93" s="2311">
        <v>0</v>
      </c>
      <c r="L93" s="2311"/>
      <c r="M93" s="1993"/>
    </row>
    <row r="94" spans="1:13">
      <c r="A94" s="1991"/>
      <c r="B94" s="1991"/>
      <c r="C94" s="1991"/>
      <c r="D94" s="1991"/>
      <c r="E94" s="1991"/>
      <c r="F94" s="1991"/>
      <c r="G94" s="1991"/>
      <c r="H94" s="1993"/>
      <c r="I94" s="1993"/>
      <c r="J94" s="1993"/>
      <c r="K94" s="2311"/>
      <c r="L94" s="2311"/>
      <c r="M94" s="1991"/>
    </row>
    <row r="95" spans="1:13">
      <c r="A95" s="1995">
        <v>48483</v>
      </c>
      <c r="B95" s="1993"/>
      <c r="C95" s="2312" t="s">
        <v>2461</v>
      </c>
      <c r="D95" s="2312"/>
      <c r="E95" s="2312"/>
      <c r="F95" s="2312"/>
      <c r="G95" s="2312"/>
      <c r="H95" s="2312"/>
      <c r="I95" s="2312"/>
      <c r="J95" s="1993"/>
      <c r="K95" s="1993"/>
      <c r="L95" s="1993"/>
      <c r="M95" s="1993"/>
    </row>
    <row r="96" spans="1:13">
      <c r="A96" s="1993"/>
      <c r="B96" s="1993"/>
      <c r="C96" s="1993"/>
      <c r="D96" s="1993"/>
      <c r="E96" s="1993"/>
      <c r="F96" s="1993"/>
      <c r="G96" s="1993"/>
      <c r="H96" s="1993"/>
      <c r="I96" s="1993"/>
      <c r="J96" s="1993"/>
      <c r="K96" s="1993"/>
      <c r="L96" s="1993"/>
      <c r="M96" s="1993"/>
    </row>
    <row r="97" spans="1:13">
      <c r="A97" s="2313"/>
      <c r="B97" s="2313"/>
      <c r="C97" s="2313"/>
      <c r="D97" s="1996"/>
      <c r="E97" s="1996"/>
      <c r="F97" s="1996"/>
      <c r="G97" s="1996"/>
      <c r="H97" s="2314"/>
      <c r="I97" s="2314"/>
      <c r="J97" s="2314"/>
      <c r="K97" s="1996"/>
      <c r="L97" s="1997"/>
      <c r="M97" s="1996"/>
    </row>
    <row r="98" spans="1:13">
      <c r="A98" s="1994"/>
      <c r="B98" s="1994"/>
      <c r="C98" s="1994"/>
      <c r="D98" s="1994"/>
      <c r="E98" s="2310" t="s">
        <v>2453</v>
      </c>
      <c r="F98" s="2310"/>
      <c r="G98" s="1994"/>
      <c r="H98" s="2311">
        <v>0</v>
      </c>
      <c r="I98" s="2311"/>
      <c r="J98" s="2311"/>
      <c r="K98" s="1993"/>
      <c r="L98" s="2311">
        <v>0</v>
      </c>
      <c r="M98" s="1993"/>
    </row>
    <row r="99" spans="1:13">
      <c r="A99" s="1994"/>
      <c r="B99" s="1994"/>
      <c r="C99" s="1994"/>
      <c r="D99" s="1994"/>
      <c r="E99" s="1994"/>
      <c r="F99" s="1994"/>
      <c r="G99" s="1994"/>
      <c r="H99" s="2311"/>
      <c r="I99" s="2311"/>
      <c r="J99" s="2311"/>
      <c r="K99" s="1993"/>
      <c r="L99" s="2311"/>
      <c r="M99" s="1993"/>
    </row>
    <row r="100" spans="1:13">
      <c r="A100" s="1989" t="s">
        <v>2449</v>
      </c>
      <c r="B100" s="1990"/>
      <c r="C100" s="1989" t="s">
        <v>2051</v>
      </c>
      <c r="D100" s="1990"/>
      <c r="E100" s="1989" t="s">
        <v>2450</v>
      </c>
      <c r="F100" s="1990"/>
      <c r="G100" s="1991"/>
      <c r="H100" s="1991"/>
      <c r="I100" s="1991"/>
      <c r="J100" s="1991"/>
      <c r="K100" s="1991"/>
      <c r="L100" s="1991"/>
      <c r="M100" s="1991"/>
    </row>
    <row r="101" spans="1:13">
      <c r="A101" s="1993"/>
      <c r="B101" s="1993"/>
      <c r="C101" s="1993"/>
      <c r="D101" s="1993"/>
      <c r="E101" s="1993"/>
      <c r="F101" s="1993"/>
      <c r="G101" s="1993"/>
      <c r="H101" s="1993"/>
      <c r="I101" s="1993"/>
      <c r="J101" s="1993"/>
      <c r="K101" s="1993"/>
      <c r="L101" s="1993"/>
      <c r="M101" s="1993"/>
    </row>
    <row r="102" spans="1:13">
      <c r="A102" s="1994"/>
      <c r="B102" s="1991"/>
      <c r="C102" s="1991"/>
      <c r="D102" s="1991"/>
      <c r="E102" s="1991"/>
      <c r="F102" s="1991"/>
      <c r="G102" s="1991"/>
      <c r="H102" s="2310" t="s">
        <v>2451</v>
      </c>
      <c r="I102" s="2310"/>
      <c r="J102" s="1993"/>
      <c r="K102" s="2311">
        <v>0</v>
      </c>
      <c r="L102" s="2311"/>
      <c r="M102" s="1993"/>
    </row>
    <row r="103" spans="1:13">
      <c r="A103" s="1991"/>
      <c r="B103" s="1991"/>
      <c r="C103" s="1991"/>
      <c r="D103" s="1991"/>
      <c r="E103" s="1991"/>
      <c r="F103" s="1991"/>
      <c r="G103" s="1991"/>
      <c r="H103" s="1993"/>
      <c r="I103" s="1993"/>
      <c r="J103" s="1993"/>
      <c r="K103" s="2311"/>
      <c r="L103" s="2311"/>
      <c r="M103" s="1991"/>
    </row>
    <row r="104" spans="1:13">
      <c r="A104" s="1995">
        <v>50368</v>
      </c>
      <c r="B104" s="1993"/>
      <c r="C104" s="2312" t="s">
        <v>2462</v>
      </c>
      <c r="D104" s="2312"/>
      <c r="E104" s="2312"/>
      <c r="F104" s="2312"/>
      <c r="G104" s="2312"/>
      <c r="H104" s="2312"/>
      <c r="I104" s="2312"/>
      <c r="J104" s="1993"/>
      <c r="K104" s="1993"/>
      <c r="L104" s="1993"/>
      <c r="M104" s="1993"/>
    </row>
    <row r="105" spans="1:13">
      <c r="A105" s="1993"/>
      <c r="B105" s="1993"/>
      <c r="C105" s="1993"/>
      <c r="D105" s="1993"/>
      <c r="E105" s="1993"/>
      <c r="F105" s="1993"/>
      <c r="G105" s="1993"/>
      <c r="H105" s="1993"/>
      <c r="I105" s="1993"/>
      <c r="J105" s="1993"/>
      <c r="K105" s="1993"/>
      <c r="L105" s="1993"/>
      <c r="M105" s="1993"/>
    </row>
    <row r="106" spans="1:13">
      <c r="A106" s="2313"/>
      <c r="B106" s="2313"/>
      <c r="C106" s="2313"/>
      <c r="D106" s="1996"/>
      <c r="E106" s="1996"/>
      <c r="F106" s="1996"/>
      <c r="G106" s="1996"/>
      <c r="H106" s="2314"/>
      <c r="I106" s="2314"/>
      <c r="J106" s="2314"/>
      <c r="K106" s="1996"/>
      <c r="L106" s="1997"/>
      <c r="M106" s="1996"/>
    </row>
    <row r="107" spans="1:13">
      <c r="A107" s="1994"/>
      <c r="B107" s="1994"/>
      <c r="C107" s="1994"/>
      <c r="D107" s="1994"/>
      <c r="E107" s="2310" t="s">
        <v>2453</v>
      </c>
      <c r="F107" s="2310"/>
      <c r="G107" s="1994"/>
      <c r="H107" s="2311">
        <v>0</v>
      </c>
      <c r="I107" s="2311"/>
      <c r="J107" s="2311"/>
      <c r="K107" s="1993"/>
      <c r="L107" s="2311">
        <v>0</v>
      </c>
      <c r="M107" s="1993"/>
    </row>
    <row r="108" spans="1:13">
      <c r="A108" s="1994"/>
      <c r="B108" s="1994"/>
      <c r="C108" s="1994"/>
      <c r="D108" s="1994"/>
      <c r="E108" s="1994"/>
      <c r="F108" s="1994"/>
      <c r="G108" s="1994"/>
      <c r="H108" s="2311"/>
      <c r="I108" s="2311"/>
      <c r="J108" s="2311"/>
      <c r="K108" s="1993"/>
      <c r="L108" s="2311"/>
      <c r="M108" s="1993"/>
    </row>
    <row r="109" spans="1:13">
      <c r="A109" s="1989" t="s">
        <v>2449</v>
      </c>
      <c r="B109" s="1990"/>
      <c r="C109" s="1989" t="s">
        <v>2051</v>
      </c>
      <c r="D109" s="1990"/>
      <c r="E109" s="1989" t="s">
        <v>2450</v>
      </c>
      <c r="F109" s="1990"/>
      <c r="G109" s="1991"/>
      <c r="H109" s="1991"/>
      <c r="I109" s="1991"/>
      <c r="J109" s="1991"/>
      <c r="K109" s="1991"/>
      <c r="L109" s="1991"/>
      <c r="M109" s="1991"/>
    </row>
    <row r="110" spans="1:13">
      <c r="A110" s="1993"/>
      <c r="B110" s="1993"/>
      <c r="C110" s="1993"/>
      <c r="D110" s="1993"/>
      <c r="E110" s="1993"/>
      <c r="F110" s="1993"/>
      <c r="G110" s="1993"/>
      <c r="H110" s="1993"/>
      <c r="I110" s="1993"/>
      <c r="J110" s="1993"/>
      <c r="K110" s="1993"/>
      <c r="L110" s="1993"/>
      <c r="M110" s="1993"/>
    </row>
    <row r="111" spans="1:13">
      <c r="A111" s="1994"/>
      <c r="B111" s="1991"/>
      <c r="C111" s="1991"/>
      <c r="D111" s="1991"/>
      <c r="E111" s="1991"/>
      <c r="F111" s="1991"/>
      <c r="G111" s="1991"/>
      <c r="H111" s="2310" t="s">
        <v>2451</v>
      </c>
      <c r="I111" s="2310"/>
      <c r="J111" s="1993"/>
      <c r="K111" s="2311">
        <v>0</v>
      </c>
      <c r="L111" s="2311"/>
      <c r="M111" s="1993"/>
    </row>
    <row r="112" spans="1:13">
      <c r="A112" s="1991"/>
      <c r="B112" s="1991"/>
      <c r="C112" s="1991"/>
      <c r="D112" s="1991"/>
      <c r="E112" s="1991"/>
      <c r="F112" s="1991"/>
      <c r="G112" s="1991"/>
      <c r="H112" s="1993"/>
      <c r="I112" s="1993"/>
      <c r="J112" s="1993"/>
      <c r="K112" s="2311"/>
      <c r="L112" s="2311"/>
      <c r="M112" s="1991"/>
    </row>
    <row r="113" spans="1:13">
      <c r="A113" s="1995">
        <v>56386</v>
      </c>
      <c r="B113" s="1993"/>
      <c r="C113" s="2312" t="s">
        <v>2463</v>
      </c>
      <c r="D113" s="2312"/>
      <c r="E113" s="2312"/>
      <c r="F113" s="2312"/>
      <c r="G113" s="2312"/>
      <c r="H113" s="2312"/>
      <c r="I113" s="2312"/>
      <c r="J113" s="1993"/>
      <c r="K113" s="1993"/>
      <c r="L113" s="1993"/>
      <c r="M113" s="1993"/>
    </row>
    <row r="114" spans="1:13">
      <c r="A114" s="1993"/>
      <c r="B114" s="1993"/>
      <c r="C114" s="1993"/>
      <c r="D114" s="1993"/>
      <c r="E114" s="1993"/>
      <c r="F114" s="1993"/>
      <c r="G114" s="1993"/>
      <c r="H114" s="1993"/>
      <c r="I114" s="1993"/>
      <c r="J114" s="1993"/>
      <c r="K114" s="1993"/>
      <c r="L114" s="1993"/>
      <c r="M114" s="1993"/>
    </row>
    <row r="115" spans="1:13">
      <c r="A115" s="2313"/>
      <c r="B115" s="2313"/>
      <c r="C115" s="2313"/>
      <c r="D115" s="1996"/>
      <c r="E115" s="1996"/>
      <c r="F115" s="1996"/>
      <c r="G115" s="1996"/>
      <c r="H115" s="2314"/>
      <c r="I115" s="2314"/>
      <c r="J115" s="2314"/>
      <c r="K115" s="1996"/>
      <c r="L115" s="1997"/>
      <c r="M115" s="1996"/>
    </row>
    <row r="116" spans="1:13">
      <c r="A116" s="1994"/>
      <c r="B116" s="1994"/>
      <c r="C116" s="1994"/>
      <c r="D116" s="1994"/>
      <c r="E116" s="2310" t="s">
        <v>2453</v>
      </c>
      <c r="F116" s="2310"/>
      <c r="G116" s="1994"/>
      <c r="H116" s="2311">
        <v>0</v>
      </c>
      <c r="I116" s="2311"/>
      <c r="J116" s="2311"/>
      <c r="K116" s="1993"/>
      <c r="L116" s="2311">
        <v>0</v>
      </c>
      <c r="M116" s="1993"/>
    </row>
    <row r="117" spans="1:13">
      <c r="A117" s="1994"/>
      <c r="B117" s="1994"/>
      <c r="C117" s="1994"/>
      <c r="D117" s="1994"/>
      <c r="E117" s="1994"/>
      <c r="F117" s="1994"/>
      <c r="G117" s="1994"/>
      <c r="H117" s="2311"/>
      <c r="I117" s="2311"/>
      <c r="J117" s="2311"/>
      <c r="K117" s="1993"/>
      <c r="L117" s="2311"/>
      <c r="M117" s="1993"/>
    </row>
    <row r="118" spans="1:13">
      <c r="A118" s="1989" t="s">
        <v>2449</v>
      </c>
      <c r="B118" s="1990"/>
      <c r="C118" s="1989" t="s">
        <v>2051</v>
      </c>
      <c r="D118" s="1990"/>
      <c r="E118" s="1989" t="s">
        <v>2450</v>
      </c>
      <c r="F118" s="1990"/>
      <c r="G118" s="1991"/>
      <c r="H118" s="1991"/>
      <c r="I118" s="1991"/>
      <c r="J118" s="1991"/>
      <c r="K118" s="1991"/>
      <c r="L118" s="1991"/>
      <c r="M118" s="1991"/>
    </row>
    <row r="119" spans="1:13">
      <c r="A119" s="1993"/>
      <c r="B119" s="1993"/>
      <c r="C119" s="1993"/>
      <c r="D119" s="1993"/>
      <c r="E119" s="1993"/>
      <c r="F119" s="1993"/>
      <c r="G119" s="1993"/>
      <c r="H119" s="1993"/>
      <c r="I119" s="1993"/>
      <c r="J119" s="1993"/>
      <c r="K119" s="1993"/>
      <c r="L119" s="1993"/>
      <c r="M119" s="1993"/>
    </row>
    <row r="120" spans="1:13">
      <c r="A120" s="1994"/>
      <c r="B120" s="1991"/>
      <c r="C120" s="1991"/>
      <c r="D120" s="1991"/>
      <c r="E120" s="1991"/>
      <c r="F120" s="1991"/>
      <c r="G120" s="1991"/>
      <c r="H120" s="2310" t="s">
        <v>2451</v>
      </c>
      <c r="I120" s="2310"/>
      <c r="J120" s="1993"/>
      <c r="K120" s="2315">
        <v>1940064.3097000001</v>
      </c>
      <c r="L120" s="2315"/>
      <c r="M120" s="1993"/>
    </row>
    <row r="121" spans="1:13">
      <c r="A121" s="1991"/>
      <c r="B121" s="1991"/>
      <c r="C121" s="1991"/>
      <c r="D121" s="1991"/>
      <c r="E121" s="1991"/>
      <c r="F121" s="1991"/>
      <c r="G121" s="1991"/>
      <c r="H121" s="1993"/>
      <c r="I121" s="1993"/>
      <c r="J121" s="1993"/>
      <c r="K121" s="2315"/>
      <c r="L121" s="2315"/>
      <c r="M121" s="1991"/>
    </row>
    <row r="122" spans="1:13">
      <c r="A122" s="1995">
        <v>65266</v>
      </c>
      <c r="B122" s="1993"/>
      <c r="C122" s="2312" t="s">
        <v>2464</v>
      </c>
      <c r="D122" s="2312"/>
      <c r="E122" s="2312"/>
      <c r="F122" s="2312"/>
      <c r="G122" s="2312"/>
      <c r="H122" s="2312"/>
      <c r="I122" s="2312"/>
      <c r="J122" s="1993"/>
      <c r="K122" s="1993"/>
      <c r="L122" s="1993"/>
      <c r="M122" s="1993"/>
    </row>
    <row r="123" spans="1:13">
      <c r="A123" s="1993"/>
      <c r="B123" s="1993"/>
      <c r="C123" s="1993"/>
      <c r="D123" s="1993"/>
      <c r="E123" s="1993"/>
      <c r="F123" s="1993"/>
      <c r="G123" s="1993"/>
      <c r="H123" s="1993"/>
      <c r="I123" s="1993"/>
      <c r="J123" s="1993"/>
      <c r="K123" s="1993"/>
      <c r="L123" s="1993"/>
      <c r="M123" s="1993"/>
    </row>
    <row r="124" spans="1:13">
      <c r="A124" s="2313"/>
      <c r="B124" s="2313"/>
      <c r="C124" s="2313"/>
      <c r="D124" s="1996"/>
      <c r="E124" s="1996"/>
      <c r="F124" s="1996"/>
      <c r="G124" s="1996"/>
      <c r="H124" s="2314"/>
      <c r="I124" s="2314"/>
      <c r="J124" s="2314"/>
      <c r="K124" s="1996"/>
      <c r="L124" s="1997"/>
      <c r="M124" s="1996"/>
    </row>
    <row r="125" spans="1:13">
      <c r="A125" s="1994"/>
      <c r="B125" s="1994"/>
      <c r="C125" s="1994"/>
      <c r="D125" s="1994"/>
      <c r="E125" s="2310" t="s">
        <v>2453</v>
      </c>
      <c r="F125" s="2310"/>
      <c r="G125" s="1994"/>
      <c r="H125" s="2315">
        <v>1940064.3097000001</v>
      </c>
      <c r="I125" s="2315"/>
      <c r="J125" s="2315"/>
      <c r="K125" s="1993"/>
      <c r="L125" s="2315">
        <v>135182129.05000001</v>
      </c>
      <c r="M125" s="1993"/>
    </row>
    <row r="126" spans="1:13">
      <c r="A126" s="1994"/>
      <c r="B126" s="1994"/>
      <c r="C126" s="1994"/>
      <c r="D126" s="1994"/>
      <c r="E126" s="1994"/>
      <c r="F126" s="1994"/>
      <c r="G126" s="1994"/>
      <c r="H126" s="2315"/>
      <c r="I126" s="2315"/>
      <c r="J126" s="2315"/>
      <c r="K126" s="1993"/>
      <c r="L126" s="2315"/>
      <c r="M126" s="1993"/>
    </row>
    <row r="127" spans="1:13">
      <c r="A127" s="1989" t="s">
        <v>2449</v>
      </c>
      <c r="B127" s="1990"/>
      <c r="C127" s="1989" t="s">
        <v>2051</v>
      </c>
      <c r="D127" s="1990"/>
      <c r="E127" s="1989" t="s">
        <v>2465</v>
      </c>
      <c r="F127" s="1990"/>
      <c r="G127" s="1991"/>
      <c r="H127" s="1991"/>
      <c r="I127" s="1991"/>
      <c r="J127" s="1991"/>
      <c r="K127" s="1991"/>
      <c r="L127" s="1991"/>
      <c r="M127" s="1991"/>
    </row>
    <row r="128" spans="1:13">
      <c r="A128" s="1993"/>
      <c r="B128" s="1993"/>
      <c r="C128" s="1993"/>
      <c r="D128" s="1993"/>
      <c r="E128" s="1993"/>
      <c r="F128" s="1993"/>
      <c r="G128" s="1993"/>
      <c r="H128" s="1993"/>
      <c r="I128" s="1993"/>
      <c r="J128" s="1993"/>
      <c r="K128" s="1993"/>
      <c r="L128" s="1993"/>
      <c r="M128" s="1993"/>
    </row>
    <row r="129" spans="1:13">
      <c r="A129" s="1994"/>
      <c r="B129" s="1991"/>
      <c r="C129" s="1991"/>
      <c r="D129" s="1991"/>
      <c r="E129" s="1991"/>
      <c r="F129" s="1991"/>
      <c r="G129" s="1991"/>
      <c r="H129" s="2310" t="s">
        <v>2451</v>
      </c>
      <c r="I129" s="2310"/>
      <c r="J129" s="1993"/>
      <c r="K129" s="2311">
        <v>0</v>
      </c>
      <c r="L129" s="2311"/>
      <c r="M129" s="1993"/>
    </row>
    <row r="130" spans="1:13">
      <c r="A130" s="1991"/>
      <c r="B130" s="1991"/>
      <c r="C130" s="1991"/>
      <c r="D130" s="1991"/>
      <c r="E130" s="1991"/>
      <c r="F130" s="1991"/>
      <c r="G130" s="1991"/>
      <c r="H130" s="1993"/>
      <c r="I130" s="1993"/>
      <c r="J130" s="1993"/>
      <c r="K130" s="2311"/>
      <c r="L130" s="2311"/>
      <c r="M130" s="1991"/>
    </row>
    <row r="131" spans="1:13">
      <c r="A131" s="1995">
        <v>24543</v>
      </c>
      <c r="B131" s="1993"/>
      <c r="C131" s="2312" t="s">
        <v>2458</v>
      </c>
      <c r="D131" s="2312"/>
      <c r="E131" s="2312"/>
      <c r="F131" s="2312"/>
      <c r="G131" s="2312"/>
      <c r="H131" s="2312"/>
      <c r="I131" s="2312"/>
      <c r="J131" s="1993"/>
      <c r="K131" s="1993"/>
      <c r="L131" s="1993"/>
      <c r="M131" s="1993"/>
    </row>
    <row r="132" spans="1:13">
      <c r="A132" s="1993"/>
      <c r="B132" s="1993"/>
      <c r="C132" s="1993"/>
      <c r="D132" s="1993"/>
      <c r="E132" s="1993"/>
      <c r="F132" s="1993"/>
      <c r="G132" s="1993"/>
      <c r="H132" s="1993"/>
      <c r="I132" s="1993"/>
      <c r="J132" s="1993"/>
      <c r="K132" s="1993"/>
      <c r="L132" s="1993"/>
      <c r="M132" s="1993"/>
    </row>
    <row r="133" spans="1:13">
      <c r="A133" s="2313"/>
      <c r="B133" s="2313"/>
      <c r="C133" s="2313"/>
      <c r="D133" s="1996"/>
      <c r="E133" s="1996"/>
      <c r="F133" s="1996"/>
      <c r="G133" s="1996"/>
      <c r="H133" s="2314"/>
      <c r="I133" s="2314"/>
      <c r="J133" s="2314"/>
      <c r="K133" s="1996"/>
      <c r="L133" s="1997"/>
      <c r="M133" s="1996"/>
    </row>
    <row r="134" spans="1:13">
      <c r="A134" s="1994"/>
      <c r="B134" s="1994"/>
      <c r="C134" s="1994"/>
      <c r="D134" s="1994"/>
      <c r="E134" s="2310" t="s">
        <v>2453</v>
      </c>
      <c r="F134" s="2310"/>
      <c r="G134" s="1994"/>
      <c r="H134" s="2311">
        <v>0</v>
      </c>
      <c r="I134" s="2311"/>
      <c r="J134" s="2311"/>
      <c r="K134" s="1993"/>
      <c r="L134" s="2311">
        <v>0</v>
      </c>
      <c r="M134" s="1993"/>
    </row>
    <row r="135" spans="1:13">
      <c r="A135" s="1994"/>
      <c r="B135" s="1994"/>
      <c r="C135" s="1994"/>
      <c r="D135" s="1994"/>
      <c r="E135" s="1994"/>
      <c r="F135" s="1994"/>
      <c r="G135" s="1994"/>
      <c r="H135" s="2311"/>
      <c r="I135" s="2311"/>
      <c r="J135" s="2311"/>
      <c r="K135" s="1993"/>
      <c r="L135" s="2311"/>
      <c r="M135" s="1993"/>
    </row>
    <row r="136" spans="1:13">
      <c r="A136" s="1989" t="s">
        <v>2449</v>
      </c>
      <c r="B136" s="1990"/>
      <c r="C136" s="1989" t="s">
        <v>2051</v>
      </c>
      <c r="D136" s="1990"/>
      <c r="E136" s="1989" t="s">
        <v>2466</v>
      </c>
      <c r="F136" s="1990"/>
      <c r="G136" s="1991"/>
      <c r="H136" s="1991"/>
      <c r="I136" s="1991"/>
      <c r="J136" s="1991"/>
      <c r="K136" s="1991"/>
      <c r="L136" s="1991"/>
      <c r="M136" s="1991"/>
    </row>
    <row r="137" spans="1:13">
      <c r="A137" s="1993"/>
      <c r="B137" s="1993"/>
      <c r="C137" s="1993"/>
      <c r="D137" s="1993"/>
      <c r="E137" s="1993"/>
      <c r="F137" s="1993"/>
      <c r="G137" s="1993"/>
      <c r="H137" s="1993"/>
      <c r="I137" s="1993"/>
      <c r="J137" s="1993"/>
      <c r="K137" s="1993"/>
      <c r="L137" s="1993"/>
      <c r="M137" s="1993"/>
    </row>
    <row r="138" spans="1:13">
      <c r="A138" s="1994"/>
      <c r="B138" s="1991"/>
      <c r="C138" s="1991"/>
      <c r="D138" s="1991"/>
      <c r="E138" s="1991"/>
      <c r="F138" s="1991"/>
      <c r="G138" s="1991"/>
      <c r="H138" s="2310" t="s">
        <v>2451</v>
      </c>
      <c r="I138" s="2310"/>
      <c r="J138" s="1993"/>
      <c r="K138" s="2311">
        <v>0</v>
      </c>
      <c r="L138" s="2311"/>
      <c r="M138" s="1993"/>
    </row>
    <row r="139" spans="1:13">
      <c r="A139" s="1991"/>
      <c r="B139" s="1991"/>
      <c r="C139" s="1991"/>
      <c r="D139" s="1991"/>
      <c r="E139" s="1991"/>
      <c r="F139" s="1991"/>
      <c r="G139" s="1991"/>
      <c r="H139" s="1993"/>
      <c r="I139" s="1993"/>
      <c r="J139" s="1993"/>
      <c r="K139" s="2311"/>
      <c r="L139" s="2311"/>
      <c r="M139" s="1991"/>
    </row>
    <row r="140" spans="1:13">
      <c r="A140" s="1995">
        <v>425</v>
      </c>
      <c r="B140" s="1993"/>
      <c r="C140" s="2312" t="s">
        <v>2454</v>
      </c>
      <c r="D140" s="2312"/>
      <c r="E140" s="2312"/>
      <c r="F140" s="2312"/>
      <c r="G140" s="2312"/>
      <c r="H140" s="2312"/>
      <c r="I140" s="2312"/>
      <c r="J140" s="1993"/>
      <c r="K140" s="1993"/>
      <c r="L140" s="1993"/>
      <c r="M140" s="1993"/>
    </row>
    <row r="141" spans="1:13">
      <c r="A141" s="1993"/>
      <c r="B141" s="1993"/>
      <c r="C141" s="1993"/>
      <c r="D141" s="1993"/>
      <c r="E141" s="1993"/>
      <c r="F141" s="1993"/>
      <c r="G141" s="1993"/>
      <c r="H141" s="1993"/>
      <c r="I141" s="1993"/>
      <c r="J141" s="1993"/>
      <c r="K141" s="1993"/>
      <c r="L141" s="1993"/>
      <c r="M141" s="1993"/>
    </row>
    <row r="142" spans="1:13">
      <c r="A142" s="2313"/>
      <c r="B142" s="2313"/>
      <c r="C142" s="2313"/>
      <c r="D142" s="1996"/>
      <c r="E142" s="1996"/>
      <c r="F142" s="1996"/>
      <c r="G142" s="1996"/>
      <c r="H142" s="2314"/>
      <c r="I142" s="2314"/>
      <c r="J142" s="2314"/>
      <c r="K142" s="1996"/>
      <c r="L142" s="1997"/>
      <c r="M142" s="1996"/>
    </row>
    <row r="143" spans="1:13">
      <c r="A143" s="1994"/>
      <c r="B143" s="1994"/>
      <c r="C143" s="1994"/>
      <c r="D143" s="1994"/>
      <c r="E143" s="2310" t="s">
        <v>2453</v>
      </c>
      <c r="F143" s="2310"/>
      <c r="G143" s="1994"/>
      <c r="H143" s="2311">
        <v>0</v>
      </c>
      <c r="I143" s="2311"/>
      <c r="J143" s="2311"/>
      <c r="K143" s="1993"/>
      <c r="L143" s="2311">
        <v>0</v>
      </c>
      <c r="M143" s="1993"/>
    </row>
    <row r="144" spans="1:13">
      <c r="A144" s="1994"/>
      <c r="B144" s="1994"/>
      <c r="C144" s="1994"/>
      <c r="D144" s="1994"/>
      <c r="E144" s="1994"/>
      <c r="F144" s="1994"/>
      <c r="G144" s="1994"/>
      <c r="H144" s="2311"/>
      <c r="I144" s="2311"/>
      <c r="J144" s="2311"/>
      <c r="K144" s="1993"/>
      <c r="L144" s="2311"/>
      <c r="M144" s="1993"/>
    </row>
  </sheetData>
  <mergeCells count="128">
    <mergeCell ref="H12:I12"/>
    <mergeCell ref="K12:L13"/>
    <mergeCell ref="C14:I14"/>
    <mergeCell ref="A16:C16"/>
    <mergeCell ref="H16:J16"/>
    <mergeCell ref="E17:F17"/>
    <mergeCell ref="H17:J18"/>
    <mergeCell ref="L17:L18"/>
    <mergeCell ref="H3:I3"/>
    <mergeCell ref="K3:L4"/>
    <mergeCell ref="C5:I5"/>
    <mergeCell ref="A7:C7"/>
    <mergeCell ref="H7:J7"/>
    <mergeCell ref="E8:F8"/>
    <mergeCell ref="H8:J9"/>
    <mergeCell ref="L8:L9"/>
    <mergeCell ref="H30:I30"/>
    <mergeCell ref="K30:L31"/>
    <mergeCell ref="C32:I32"/>
    <mergeCell ref="A34:C34"/>
    <mergeCell ref="H34:J34"/>
    <mergeCell ref="E35:F35"/>
    <mergeCell ref="H35:J36"/>
    <mergeCell ref="L35:L36"/>
    <mergeCell ref="H21:I21"/>
    <mergeCell ref="K21:L22"/>
    <mergeCell ref="C23:I23"/>
    <mergeCell ref="A25:C25"/>
    <mergeCell ref="H25:J25"/>
    <mergeCell ref="E26:F26"/>
    <mergeCell ref="H26:J27"/>
    <mergeCell ref="L26:L27"/>
    <mergeCell ref="H48:I48"/>
    <mergeCell ref="K48:L49"/>
    <mergeCell ref="C50:I50"/>
    <mergeCell ref="A52:C52"/>
    <mergeCell ref="H52:J52"/>
    <mergeCell ref="E53:F53"/>
    <mergeCell ref="H53:J54"/>
    <mergeCell ref="L53:L54"/>
    <mergeCell ref="H39:I39"/>
    <mergeCell ref="K39:L40"/>
    <mergeCell ref="C41:I41"/>
    <mergeCell ref="A43:C43"/>
    <mergeCell ref="H43:J43"/>
    <mergeCell ref="E44:F44"/>
    <mergeCell ref="H44:J45"/>
    <mergeCell ref="L44:L45"/>
    <mergeCell ref="H66:I66"/>
    <mergeCell ref="K66:L67"/>
    <mergeCell ref="C68:I68"/>
    <mergeCell ref="A70:C70"/>
    <mergeCell ref="H70:J70"/>
    <mergeCell ref="E71:F71"/>
    <mergeCell ref="H71:J72"/>
    <mergeCell ref="L71:L72"/>
    <mergeCell ref="H57:I57"/>
    <mergeCell ref="K57:L58"/>
    <mergeCell ref="C59:I59"/>
    <mergeCell ref="A61:C61"/>
    <mergeCell ref="H61:J61"/>
    <mergeCell ref="E62:F62"/>
    <mergeCell ref="H62:J63"/>
    <mergeCell ref="L62:L63"/>
    <mergeCell ref="H84:I84"/>
    <mergeCell ref="K84:L85"/>
    <mergeCell ref="C86:I86"/>
    <mergeCell ref="A88:C88"/>
    <mergeCell ref="H88:J88"/>
    <mergeCell ref="E89:F89"/>
    <mergeCell ref="H89:J90"/>
    <mergeCell ref="L89:L90"/>
    <mergeCell ref="H75:I75"/>
    <mergeCell ref="K75:L76"/>
    <mergeCell ref="C77:I77"/>
    <mergeCell ref="A79:C79"/>
    <mergeCell ref="H79:J79"/>
    <mergeCell ref="E80:F80"/>
    <mergeCell ref="H80:J81"/>
    <mergeCell ref="L80:L81"/>
    <mergeCell ref="H102:I102"/>
    <mergeCell ref="K102:L103"/>
    <mergeCell ref="C104:I104"/>
    <mergeCell ref="A106:C106"/>
    <mergeCell ref="H106:J106"/>
    <mergeCell ref="E107:F107"/>
    <mergeCell ref="H107:J108"/>
    <mergeCell ref="L107:L108"/>
    <mergeCell ref="H93:I93"/>
    <mergeCell ref="K93:L94"/>
    <mergeCell ref="C95:I95"/>
    <mergeCell ref="A97:C97"/>
    <mergeCell ref="H97:J97"/>
    <mergeCell ref="E98:F98"/>
    <mergeCell ref="H98:J99"/>
    <mergeCell ref="L98:L99"/>
    <mergeCell ref="H120:I120"/>
    <mergeCell ref="K120:L121"/>
    <mergeCell ref="C122:I122"/>
    <mergeCell ref="A124:C124"/>
    <mergeCell ref="H124:J124"/>
    <mergeCell ref="E125:F125"/>
    <mergeCell ref="H125:J126"/>
    <mergeCell ref="L125:L126"/>
    <mergeCell ref="H111:I111"/>
    <mergeCell ref="K111:L112"/>
    <mergeCell ref="C113:I113"/>
    <mergeCell ref="A115:C115"/>
    <mergeCell ref="H115:J115"/>
    <mergeCell ref="E116:F116"/>
    <mergeCell ref="H116:J117"/>
    <mergeCell ref="L116:L117"/>
    <mergeCell ref="H138:I138"/>
    <mergeCell ref="K138:L139"/>
    <mergeCell ref="C140:I140"/>
    <mergeCell ref="A142:C142"/>
    <mergeCell ref="H142:J142"/>
    <mergeCell ref="E143:F143"/>
    <mergeCell ref="H143:J144"/>
    <mergeCell ref="L143:L144"/>
    <mergeCell ref="H129:I129"/>
    <mergeCell ref="K129:L130"/>
    <mergeCell ref="C131:I131"/>
    <mergeCell ref="A133:C133"/>
    <mergeCell ref="H133:J133"/>
    <mergeCell ref="E134:F134"/>
    <mergeCell ref="H134:J135"/>
    <mergeCell ref="L134:L13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1"/>
  <sheetViews>
    <sheetView topLeftCell="A144" workbookViewId="0">
      <selection activeCell="G190" sqref="G190:G193"/>
    </sheetView>
  </sheetViews>
  <sheetFormatPr defaultColWidth="9" defaultRowHeight="15.6"/>
  <cols>
    <col min="1" max="2" width="9" style="2000"/>
    <col min="3" max="3" width="38.3984375" style="2000" customWidth="1"/>
    <col min="4" max="9" width="9" style="2000"/>
    <col min="10" max="10" width="9.8984375" style="2000" bestFit="1" customWidth="1"/>
    <col min="11" max="11" width="10.59765625" style="2000" bestFit="1" customWidth="1"/>
    <col min="12" max="16384" width="9" style="2000"/>
  </cols>
  <sheetData>
    <row r="1" spans="1:14" ht="27.6">
      <c r="A1" s="1989" t="s">
        <v>2449</v>
      </c>
      <c r="B1" s="1998"/>
      <c r="C1" s="1989" t="s">
        <v>2051</v>
      </c>
      <c r="D1" s="1998"/>
      <c r="E1" s="1989" t="s">
        <v>2450</v>
      </c>
      <c r="F1" s="1998"/>
      <c r="G1" s="1999"/>
      <c r="H1" s="1999"/>
      <c r="I1" s="1999"/>
      <c r="J1" s="1999"/>
      <c r="K1" s="1999"/>
      <c r="L1" s="1999"/>
      <c r="M1" s="1999"/>
      <c r="N1" s="1999"/>
    </row>
    <row r="2" spans="1:14">
      <c r="A2" s="1993"/>
      <c r="B2" s="1993"/>
      <c r="C2" s="1993"/>
      <c r="D2" s="1993"/>
      <c r="E2" s="1993"/>
      <c r="F2" s="1993"/>
      <c r="G2" s="1993"/>
      <c r="H2" s="1993"/>
      <c r="I2" s="1993"/>
      <c r="J2" s="1993"/>
      <c r="K2" s="1993"/>
      <c r="L2" s="1993"/>
      <c r="M2" s="1993"/>
      <c r="N2" s="1999"/>
    </row>
    <row r="3" spans="1:14">
      <c r="A3" s="2001"/>
      <c r="B3" s="1999"/>
      <c r="C3" s="1999"/>
      <c r="D3" s="1999"/>
      <c r="E3" s="1999"/>
      <c r="F3" s="1999"/>
      <c r="G3" s="1999"/>
      <c r="H3" s="2310" t="s">
        <v>2451</v>
      </c>
      <c r="I3" s="2310"/>
      <c r="J3" s="1993"/>
      <c r="K3" s="2311">
        <v>0</v>
      </c>
      <c r="L3" s="2311"/>
      <c r="M3" s="1993"/>
      <c r="N3" s="2316"/>
    </row>
    <row r="4" spans="1:14">
      <c r="A4" s="1999"/>
      <c r="B4" s="1999"/>
      <c r="C4" s="1999"/>
      <c r="D4" s="1999"/>
      <c r="E4" s="1999"/>
      <c r="F4" s="1999"/>
      <c r="G4" s="1999"/>
      <c r="H4" s="1993"/>
      <c r="I4" s="1993"/>
      <c r="J4" s="1993"/>
      <c r="K4" s="2311"/>
      <c r="L4" s="2311"/>
      <c r="M4" s="1999"/>
      <c r="N4" s="2316"/>
    </row>
    <row r="5" spans="1:14">
      <c r="A5" s="1995">
        <v>2300</v>
      </c>
      <c r="B5" s="1993"/>
      <c r="C5" s="2312" t="s">
        <v>2467</v>
      </c>
      <c r="D5" s="2312"/>
      <c r="E5" s="2312"/>
      <c r="F5" s="2312"/>
      <c r="G5" s="2312"/>
      <c r="H5" s="2312"/>
      <c r="I5" s="2312"/>
      <c r="J5" s="1993"/>
      <c r="K5" s="1993"/>
      <c r="L5" s="1993"/>
      <c r="M5" s="1993"/>
      <c r="N5" s="1999"/>
    </row>
    <row r="6" spans="1:14">
      <c r="A6" s="1993"/>
      <c r="B6" s="1993"/>
      <c r="C6" s="1993"/>
      <c r="D6" s="1993"/>
      <c r="E6" s="1993"/>
      <c r="F6" s="1993"/>
      <c r="G6" s="1993"/>
      <c r="H6" s="1993"/>
      <c r="I6" s="1993"/>
      <c r="J6" s="1993"/>
      <c r="K6" s="1993"/>
      <c r="L6" s="1993"/>
      <c r="M6" s="1993"/>
      <c r="N6" s="1999"/>
    </row>
    <row r="7" spans="1:14">
      <c r="A7" s="2313"/>
      <c r="B7" s="2313"/>
      <c r="C7" s="2313"/>
      <c r="D7" s="1996"/>
      <c r="E7" s="1996"/>
      <c r="F7" s="1996"/>
      <c r="G7" s="1996"/>
      <c r="H7" s="2314"/>
      <c r="I7" s="2314"/>
      <c r="J7" s="2314"/>
      <c r="K7" s="1996"/>
      <c r="L7" s="1997"/>
      <c r="M7" s="1996"/>
      <c r="N7" s="1999"/>
    </row>
    <row r="8" spans="1:14">
      <c r="A8" s="2001"/>
      <c r="B8" s="2001"/>
      <c r="C8" s="2001"/>
      <c r="D8" s="2001"/>
      <c r="E8" s="2310" t="s">
        <v>2453</v>
      </c>
      <c r="F8" s="2310"/>
      <c r="G8" s="2001"/>
      <c r="H8" s="2311">
        <v>0</v>
      </c>
      <c r="I8" s="2311"/>
      <c r="J8" s="2311"/>
      <c r="K8" s="1993"/>
      <c r="L8" s="2311">
        <v>0</v>
      </c>
      <c r="M8" s="1993"/>
      <c r="N8" s="1999"/>
    </row>
    <row r="9" spans="1:14">
      <c r="A9" s="2001"/>
      <c r="B9" s="2001"/>
      <c r="C9" s="2001"/>
      <c r="D9" s="2001"/>
      <c r="E9" s="2001"/>
      <c r="F9" s="2001"/>
      <c r="G9" s="2001"/>
      <c r="H9" s="2311"/>
      <c r="I9" s="2311"/>
      <c r="J9" s="2311"/>
      <c r="K9" s="1993"/>
      <c r="L9" s="2311"/>
      <c r="M9" s="1993"/>
      <c r="N9" s="1999"/>
    </row>
    <row r="10" spans="1:14" ht="27.6">
      <c r="A10" s="1989" t="s">
        <v>2449</v>
      </c>
      <c r="B10" s="1998"/>
      <c r="C10" s="1989" t="s">
        <v>2051</v>
      </c>
      <c r="D10" s="1998"/>
      <c r="E10" s="1989" t="s">
        <v>2450</v>
      </c>
      <c r="F10" s="1998"/>
      <c r="G10" s="1999"/>
      <c r="H10" s="1999"/>
      <c r="I10" s="1999"/>
      <c r="J10" s="1999"/>
      <c r="K10" s="1999"/>
      <c r="L10" s="1999"/>
      <c r="M10" s="1999"/>
      <c r="N10" s="1999"/>
    </row>
    <row r="11" spans="1:14">
      <c r="A11" s="1993"/>
      <c r="B11" s="1993"/>
      <c r="C11" s="1993"/>
      <c r="D11" s="1993"/>
      <c r="E11" s="1993"/>
      <c r="F11" s="1993"/>
      <c r="G11" s="1993"/>
      <c r="H11" s="1993"/>
      <c r="I11" s="1993"/>
      <c r="J11" s="1993"/>
      <c r="K11" s="1993"/>
      <c r="L11" s="1993"/>
      <c r="M11" s="1993"/>
      <c r="N11" s="1999"/>
    </row>
    <row r="12" spans="1:14">
      <c r="A12" s="2001"/>
      <c r="B12" s="1999"/>
      <c r="C12" s="1999"/>
      <c r="D12" s="1999"/>
      <c r="E12" s="1999"/>
      <c r="F12" s="1999"/>
      <c r="G12" s="1999"/>
      <c r="H12" s="2310" t="s">
        <v>2451</v>
      </c>
      <c r="I12" s="2310"/>
      <c r="J12" s="1993"/>
      <c r="K12" s="2311">
        <v>0</v>
      </c>
      <c r="L12" s="2311"/>
      <c r="M12" s="1993"/>
      <c r="N12" s="2316"/>
    </row>
    <row r="13" spans="1:14">
      <c r="A13" s="1999"/>
      <c r="B13" s="1999"/>
      <c r="C13" s="1999"/>
      <c r="D13" s="1999"/>
      <c r="E13" s="1999"/>
      <c r="F13" s="1999"/>
      <c r="G13" s="1999"/>
      <c r="H13" s="1993"/>
      <c r="I13" s="1993"/>
      <c r="J13" s="1993"/>
      <c r="K13" s="2311"/>
      <c r="L13" s="2311"/>
      <c r="M13" s="1999"/>
      <c r="N13" s="2316"/>
    </row>
    <row r="14" spans="1:14">
      <c r="A14" s="1995">
        <v>5123</v>
      </c>
      <c r="B14" s="1993"/>
      <c r="C14" s="2312" t="s">
        <v>2468</v>
      </c>
      <c r="D14" s="2312"/>
      <c r="E14" s="2312"/>
      <c r="F14" s="2312"/>
      <c r="G14" s="2312"/>
      <c r="H14" s="2312"/>
      <c r="I14" s="2312"/>
      <c r="J14" s="1993"/>
      <c r="K14" s="1993"/>
      <c r="L14" s="1993"/>
      <c r="M14" s="1993"/>
      <c r="N14" s="1999"/>
    </row>
    <row r="15" spans="1:14">
      <c r="A15" s="1993"/>
      <c r="B15" s="1993"/>
      <c r="C15" s="1993"/>
      <c r="D15" s="1993"/>
      <c r="E15" s="1993"/>
      <c r="F15" s="1993"/>
      <c r="G15" s="1993"/>
      <c r="H15" s="1993"/>
      <c r="I15" s="1993"/>
      <c r="J15" s="1993"/>
      <c r="K15" s="1993"/>
      <c r="L15" s="1993"/>
      <c r="M15" s="1993"/>
      <c r="N15" s="1999"/>
    </row>
    <row r="16" spans="1:14">
      <c r="A16" s="2313"/>
      <c r="B16" s="2313"/>
      <c r="C16" s="2313"/>
      <c r="D16" s="1996"/>
      <c r="E16" s="1996"/>
      <c r="F16" s="1996"/>
      <c r="G16" s="1996"/>
      <c r="H16" s="2314"/>
      <c r="I16" s="2314"/>
      <c r="J16" s="2314"/>
      <c r="K16" s="1996"/>
      <c r="L16" s="1997"/>
      <c r="M16" s="1996"/>
      <c r="N16" s="1999"/>
    </row>
    <row r="17" spans="1:14">
      <c r="A17" s="2001"/>
      <c r="B17" s="2001"/>
      <c r="C17" s="2001"/>
      <c r="D17" s="2001"/>
      <c r="E17" s="2310" t="s">
        <v>2453</v>
      </c>
      <c r="F17" s="2310"/>
      <c r="G17" s="2001"/>
      <c r="H17" s="2311">
        <v>0</v>
      </c>
      <c r="I17" s="2311"/>
      <c r="J17" s="2311"/>
      <c r="K17" s="1993"/>
      <c r="L17" s="2311">
        <v>0</v>
      </c>
      <c r="M17" s="1993"/>
      <c r="N17" s="1999"/>
    </row>
    <row r="18" spans="1:14">
      <c r="A18" s="2001"/>
      <c r="B18" s="2001"/>
      <c r="C18" s="2001"/>
      <c r="D18" s="2001"/>
      <c r="E18" s="2001"/>
      <c r="F18" s="2001"/>
      <c r="G18" s="2001"/>
      <c r="H18" s="2311"/>
      <c r="I18" s="2311"/>
      <c r="J18" s="2311"/>
      <c r="K18" s="1993"/>
      <c r="L18" s="2311"/>
      <c r="M18" s="1993"/>
      <c r="N18" s="1999"/>
    </row>
    <row r="19" spans="1:14" ht="27.6">
      <c r="A19" s="1989" t="s">
        <v>2449</v>
      </c>
      <c r="B19" s="1998"/>
      <c r="C19" s="1989" t="s">
        <v>2051</v>
      </c>
      <c r="D19" s="1998"/>
      <c r="E19" s="1989" t="s">
        <v>2450</v>
      </c>
      <c r="F19" s="1998"/>
      <c r="G19" s="1999"/>
      <c r="H19" s="1999"/>
      <c r="I19" s="1999"/>
      <c r="J19" s="1999"/>
      <c r="K19" s="1999"/>
      <c r="L19" s="1999"/>
      <c r="M19" s="1999"/>
      <c r="N19" s="1999"/>
    </row>
    <row r="20" spans="1:14">
      <c r="A20" s="1993"/>
      <c r="B20" s="1993"/>
      <c r="C20" s="1993"/>
      <c r="D20" s="1993"/>
      <c r="E20" s="1993"/>
      <c r="F20" s="1993"/>
      <c r="G20" s="1993"/>
      <c r="H20" s="1993"/>
      <c r="I20" s="1993"/>
      <c r="J20" s="1993"/>
      <c r="K20" s="1993"/>
      <c r="L20" s="1993"/>
      <c r="M20" s="1993"/>
      <c r="N20" s="1999"/>
    </row>
    <row r="21" spans="1:14">
      <c r="A21" s="2001"/>
      <c r="B21" s="1999"/>
      <c r="C21" s="1999"/>
      <c r="D21" s="1999"/>
      <c r="E21" s="1999"/>
      <c r="F21" s="1999"/>
      <c r="G21" s="1999"/>
      <c r="H21" s="2310" t="s">
        <v>2451</v>
      </c>
      <c r="I21" s="2310"/>
      <c r="J21" s="1993"/>
      <c r="K21" s="2311">
        <v>1E-4</v>
      </c>
      <c r="L21" s="2311"/>
      <c r="M21" s="1993"/>
      <c r="N21" s="2316"/>
    </row>
    <row r="22" spans="1:14">
      <c r="A22" s="1999"/>
      <c r="B22" s="1999"/>
      <c r="C22" s="1999"/>
      <c r="D22" s="1999"/>
      <c r="E22" s="1999"/>
      <c r="F22" s="1999"/>
      <c r="G22" s="1999"/>
      <c r="H22" s="1993"/>
      <c r="I22" s="1993"/>
      <c r="J22" s="1993"/>
      <c r="K22" s="2311"/>
      <c r="L22" s="2311"/>
      <c r="M22" s="1999"/>
      <c r="N22" s="2316"/>
    </row>
    <row r="23" spans="1:14">
      <c r="A23" s="1995">
        <v>5178</v>
      </c>
      <c r="B23" s="1993"/>
      <c r="C23" s="2312" t="s">
        <v>2467</v>
      </c>
      <c r="D23" s="2312"/>
      <c r="E23" s="2312"/>
      <c r="F23" s="2312"/>
      <c r="G23" s="2312"/>
      <c r="H23" s="2312"/>
      <c r="I23" s="2312"/>
      <c r="J23" s="1993"/>
      <c r="K23" s="1993"/>
      <c r="L23" s="1993"/>
      <c r="M23" s="1993"/>
      <c r="N23" s="1999"/>
    </row>
    <row r="24" spans="1:14">
      <c r="A24" s="1993"/>
      <c r="B24" s="1993"/>
      <c r="C24" s="1993"/>
      <c r="D24" s="1993"/>
      <c r="E24" s="1993"/>
      <c r="F24" s="1993"/>
      <c r="G24" s="1993"/>
      <c r="H24" s="1993"/>
      <c r="I24" s="1993"/>
      <c r="J24" s="1993"/>
      <c r="K24" s="1993"/>
      <c r="L24" s="1993"/>
      <c r="M24" s="1993"/>
      <c r="N24" s="1999"/>
    </row>
    <row r="25" spans="1:14">
      <c r="A25" s="2318" t="s">
        <v>2469</v>
      </c>
      <c r="B25" s="2318"/>
      <c r="C25" s="2318"/>
      <c r="D25" s="1996"/>
      <c r="E25" s="1996"/>
      <c r="F25" s="1996"/>
      <c r="G25" s="1996"/>
      <c r="H25" s="2314">
        <v>5.8559999999999999</v>
      </c>
      <c r="I25" s="2314"/>
      <c r="J25" s="2314"/>
      <c r="K25" s="1996"/>
      <c r="L25" s="1997">
        <v>422</v>
      </c>
      <c r="M25" s="1996"/>
      <c r="N25" s="1999"/>
    </row>
    <row r="26" spans="1:14">
      <c r="A26" s="2001"/>
      <c r="B26" s="2001"/>
      <c r="C26" s="2001"/>
      <c r="D26" s="2001"/>
      <c r="E26" s="2310" t="s">
        <v>2453</v>
      </c>
      <c r="F26" s="2310"/>
      <c r="G26" s="2001"/>
      <c r="H26" s="2311">
        <v>5.8556999999999997</v>
      </c>
      <c r="I26" s="2311"/>
      <c r="J26" s="2311"/>
      <c r="K26" s="1993"/>
      <c r="L26" s="2311">
        <v>408.02</v>
      </c>
      <c r="M26" s="1993"/>
      <c r="N26" s="1999"/>
    </row>
    <row r="27" spans="1:14">
      <c r="A27" s="2001"/>
      <c r="B27" s="2001"/>
      <c r="C27" s="2001"/>
      <c r="D27" s="2001"/>
      <c r="E27" s="2001"/>
      <c r="F27" s="2001"/>
      <c r="G27" s="2001"/>
      <c r="H27" s="2311"/>
      <c r="I27" s="2311"/>
      <c r="J27" s="2311"/>
      <c r="K27" s="1993"/>
      <c r="L27" s="2311"/>
      <c r="M27" s="1993"/>
      <c r="N27" s="1999"/>
    </row>
    <row r="28" spans="1:14" ht="27.6">
      <c r="A28" s="1989" t="s">
        <v>2449</v>
      </c>
      <c r="B28" s="1998"/>
      <c r="C28" s="1989" t="s">
        <v>2051</v>
      </c>
      <c r="D28" s="1998"/>
      <c r="E28" s="1989" t="s">
        <v>2450</v>
      </c>
      <c r="F28" s="1998"/>
      <c r="G28" s="1999"/>
      <c r="H28" s="1999"/>
      <c r="I28" s="1999"/>
      <c r="J28" s="1999"/>
      <c r="K28" s="1999"/>
      <c r="L28" s="1999"/>
      <c r="M28" s="1999"/>
      <c r="N28" s="1999"/>
    </row>
    <row r="29" spans="1:14">
      <c r="A29" s="1993"/>
      <c r="B29" s="1993"/>
      <c r="C29" s="1993"/>
      <c r="D29" s="1993"/>
      <c r="E29" s="1993"/>
      <c r="F29" s="1993"/>
      <c r="G29" s="1993"/>
      <c r="H29" s="1993"/>
      <c r="I29" s="1993"/>
      <c r="J29" s="1993"/>
      <c r="K29" s="1993"/>
      <c r="L29" s="1993"/>
      <c r="M29" s="1993"/>
      <c r="N29" s="1999"/>
    </row>
    <row r="30" spans="1:14">
      <c r="A30" s="2001"/>
      <c r="B30" s="1999"/>
      <c r="C30" s="1999"/>
      <c r="D30" s="1999"/>
      <c r="E30" s="1999"/>
      <c r="F30" s="1999"/>
      <c r="G30" s="1999"/>
      <c r="H30" s="2310" t="s">
        <v>2451</v>
      </c>
      <c r="I30" s="2310"/>
      <c r="J30" s="1993"/>
      <c r="K30" s="2311">
        <v>0</v>
      </c>
      <c r="L30" s="2311"/>
      <c r="M30" s="1993"/>
      <c r="N30" s="2316"/>
    </row>
    <row r="31" spans="1:14">
      <c r="A31" s="1999"/>
      <c r="B31" s="1999"/>
      <c r="C31" s="1999"/>
      <c r="D31" s="1999"/>
      <c r="E31" s="1999"/>
      <c r="F31" s="1999"/>
      <c r="G31" s="1999"/>
      <c r="H31" s="1993"/>
      <c r="I31" s="1993"/>
      <c r="J31" s="1993"/>
      <c r="K31" s="2311"/>
      <c r="L31" s="2311"/>
      <c r="M31" s="1999"/>
      <c r="N31" s="2316"/>
    </row>
    <row r="32" spans="1:14">
      <c r="A32" s="1995">
        <v>19339</v>
      </c>
      <c r="B32" s="1993"/>
      <c r="C32" s="2312" t="s">
        <v>2468</v>
      </c>
      <c r="D32" s="2312"/>
      <c r="E32" s="2312"/>
      <c r="F32" s="2312"/>
      <c r="G32" s="2312"/>
      <c r="H32" s="2312"/>
      <c r="I32" s="2312"/>
      <c r="J32" s="1993"/>
      <c r="K32" s="1993"/>
      <c r="L32" s="1993"/>
      <c r="M32" s="1993"/>
      <c r="N32" s="1999"/>
    </row>
    <row r="33" spans="1:14">
      <c r="A33" s="1993"/>
      <c r="B33" s="1993"/>
      <c r="C33" s="1993"/>
      <c r="D33" s="1993"/>
      <c r="E33" s="1993"/>
      <c r="F33" s="1993"/>
      <c r="G33" s="1993"/>
      <c r="H33" s="1993"/>
      <c r="I33" s="1993"/>
      <c r="J33" s="1993"/>
      <c r="K33" s="1993"/>
      <c r="L33" s="1993"/>
      <c r="M33" s="1993"/>
      <c r="N33" s="1999"/>
    </row>
    <row r="34" spans="1:14">
      <c r="A34" s="2313"/>
      <c r="B34" s="2313"/>
      <c r="C34" s="2313"/>
      <c r="D34" s="1996"/>
      <c r="E34" s="1996"/>
      <c r="F34" s="1996"/>
      <c r="G34" s="1996"/>
      <c r="H34" s="2314"/>
      <c r="I34" s="2314"/>
      <c r="J34" s="2314"/>
      <c r="K34" s="1996"/>
      <c r="L34" s="1997"/>
      <c r="M34" s="1996"/>
      <c r="N34" s="1999"/>
    </row>
    <row r="35" spans="1:14">
      <c r="A35" s="2001"/>
      <c r="B35" s="2001"/>
      <c r="C35" s="2001"/>
      <c r="D35" s="2001"/>
      <c r="E35" s="2310" t="s">
        <v>2453</v>
      </c>
      <c r="F35" s="2310"/>
      <c r="G35" s="2001"/>
      <c r="H35" s="2311">
        <v>0</v>
      </c>
      <c r="I35" s="2311"/>
      <c r="J35" s="2311"/>
      <c r="K35" s="1993"/>
      <c r="L35" s="2311">
        <v>0</v>
      </c>
      <c r="M35" s="1993"/>
      <c r="N35" s="1999"/>
    </row>
    <row r="36" spans="1:14">
      <c r="A36" s="2001"/>
      <c r="B36" s="2001"/>
      <c r="C36" s="2001"/>
      <c r="D36" s="2001"/>
      <c r="E36" s="2001"/>
      <c r="F36" s="2001"/>
      <c r="G36" s="2001"/>
      <c r="H36" s="2311"/>
      <c r="I36" s="2311"/>
      <c r="J36" s="2311"/>
      <c r="K36" s="1993"/>
      <c r="L36" s="2311"/>
      <c r="M36" s="1993"/>
      <c r="N36" s="1999"/>
    </row>
    <row r="37" spans="1:14" ht="27.6">
      <c r="A37" s="1989" t="s">
        <v>2449</v>
      </c>
      <c r="B37" s="1998"/>
      <c r="C37" s="1989" t="s">
        <v>2051</v>
      </c>
      <c r="D37" s="1998"/>
      <c r="E37" s="1989" t="s">
        <v>2450</v>
      </c>
      <c r="F37" s="1998"/>
      <c r="G37" s="1999"/>
      <c r="H37" s="1999"/>
      <c r="I37" s="1999"/>
      <c r="J37" s="1999"/>
      <c r="K37" s="1999"/>
      <c r="L37" s="1999"/>
      <c r="M37" s="1999"/>
      <c r="N37" s="1999"/>
    </row>
    <row r="38" spans="1:14">
      <c r="A38" s="1993"/>
      <c r="B38" s="1993"/>
      <c r="C38" s="1993"/>
      <c r="D38" s="1993"/>
      <c r="E38" s="1993"/>
      <c r="F38" s="1993"/>
      <c r="G38" s="1993"/>
      <c r="H38" s="1993"/>
      <c r="I38" s="1993"/>
      <c r="J38" s="1993"/>
      <c r="K38" s="1993"/>
      <c r="L38" s="1993"/>
      <c r="M38" s="1993"/>
      <c r="N38" s="1999"/>
    </row>
    <row r="39" spans="1:14">
      <c r="A39" s="2001"/>
      <c r="B39" s="1999"/>
      <c r="C39" s="1999"/>
      <c r="D39" s="1999"/>
      <c r="E39" s="1999"/>
      <c r="F39" s="1999"/>
      <c r="G39" s="1999"/>
      <c r="H39" s="2310" t="s">
        <v>2451</v>
      </c>
      <c r="I39" s="2310"/>
      <c r="J39" s="1993"/>
      <c r="K39" s="2311">
        <v>0</v>
      </c>
      <c r="L39" s="2311"/>
      <c r="M39" s="1993"/>
      <c r="N39" s="2316"/>
    </row>
    <row r="40" spans="1:14">
      <c r="A40" s="1999"/>
      <c r="B40" s="1999"/>
      <c r="C40" s="1999"/>
      <c r="D40" s="1999"/>
      <c r="E40" s="1999"/>
      <c r="F40" s="1999"/>
      <c r="G40" s="1999"/>
      <c r="H40" s="1993"/>
      <c r="I40" s="1993"/>
      <c r="J40" s="1993"/>
      <c r="K40" s="2311"/>
      <c r="L40" s="2311"/>
      <c r="M40" s="1999"/>
      <c r="N40" s="2316"/>
    </row>
    <row r="41" spans="1:14">
      <c r="A41" s="1995">
        <v>41512</v>
      </c>
      <c r="B41" s="1993"/>
      <c r="C41" s="2312" t="s">
        <v>2470</v>
      </c>
      <c r="D41" s="2312"/>
      <c r="E41" s="2312"/>
      <c r="F41" s="2312"/>
      <c r="G41" s="2312"/>
      <c r="H41" s="2312"/>
      <c r="I41" s="2312"/>
      <c r="J41" s="1993"/>
      <c r="K41" s="1993"/>
      <c r="L41" s="1993"/>
      <c r="M41" s="1993"/>
      <c r="N41" s="1999"/>
    </row>
    <row r="42" spans="1:14">
      <c r="A42" s="1993"/>
      <c r="B42" s="1993"/>
      <c r="C42" s="1993"/>
      <c r="D42" s="1993"/>
      <c r="E42" s="1993"/>
      <c r="F42" s="1993"/>
      <c r="G42" s="1993"/>
      <c r="H42" s="1993"/>
      <c r="I42" s="1993"/>
      <c r="J42" s="1993"/>
      <c r="K42" s="1993"/>
      <c r="L42" s="1993"/>
      <c r="M42" s="1993"/>
      <c r="N42" s="1999"/>
    </row>
    <row r="43" spans="1:14">
      <c r="A43" s="2313"/>
      <c r="B43" s="2313"/>
      <c r="C43" s="2313"/>
      <c r="D43" s="1996"/>
      <c r="E43" s="1996"/>
      <c r="F43" s="1996"/>
      <c r="G43" s="1996"/>
      <c r="H43" s="2314"/>
      <c r="I43" s="2314"/>
      <c r="J43" s="2314"/>
      <c r="K43" s="1996"/>
      <c r="L43" s="1997"/>
      <c r="M43" s="1996"/>
      <c r="N43" s="1999"/>
    </row>
    <row r="44" spans="1:14">
      <c r="A44" s="2001"/>
      <c r="B44" s="2001"/>
      <c r="C44" s="2001"/>
      <c r="D44" s="2001"/>
      <c r="E44" s="2310" t="s">
        <v>2453</v>
      </c>
      <c r="F44" s="2310"/>
      <c r="G44" s="2001"/>
      <c r="H44" s="2311">
        <v>0</v>
      </c>
      <c r="I44" s="2311"/>
      <c r="J44" s="2311"/>
      <c r="K44" s="1993"/>
      <c r="L44" s="2311">
        <v>0</v>
      </c>
      <c r="M44" s="1993"/>
      <c r="N44" s="1999"/>
    </row>
    <row r="45" spans="1:14">
      <c r="A45" s="2001"/>
      <c r="B45" s="2001"/>
      <c r="C45" s="2001"/>
      <c r="D45" s="2001"/>
      <c r="E45" s="2001"/>
      <c r="F45" s="2001"/>
      <c r="G45" s="2001"/>
      <c r="H45" s="2311"/>
      <c r="I45" s="2311"/>
      <c r="J45" s="2311"/>
      <c r="K45" s="1993"/>
      <c r="L45" s="2311"/>
      <c r="M45" s="1993"/>
      <c r="N45" s="1999"/>
    </row>
    <row r="46" spans="1:14" ht="27.6">
      <c r="A46" s="1989" t="s">
        <v>2449</v>
      </c>
      <c r="B46" s="1998"/>
      <c r="C46" s="1989" t="s">
        <v>2051</v>
      </c>
      <c r="D46" s="1998"/>
      <c r="E46" s="1989" t="s">
        <v>2450</v>
      </c>
      <c r="F46" s="1998"/>
      <c r="G46" s="1999"/>
      <c r="H46" s="1999"/>
      <c r="I46" s="1999"/>
      <c r="J46" s="1999"/>
      <c r="K46" s="1999"/>
      <c r="L46" s="1999"/>
      <c r="M46" s="1999"/>
      <c r="N46" s="1999"/>
    </row>
    <row r="47" spans="1:14">
      <c r="A47" s="1993"/>
      <c r="B47" s="1993"/>
      <c r="C47" s="1993"/>
      <c r="D47" s="1993"/>
      <c r="E47" s="1993"/>
      <c r="F47" s="1993"/>
      <c r="G47" s="1993"/>
      <c r="H47" s="1993"/>
      <c r="I47" s="1993"/>
      <c r="J47" s="1993"/>
      <c r="K47" s="1993"/>
      <c r="L47" s="1993"/>
      <c r="M47" s="1993"/>
      <c r="N47" s="1999"/>
    </row>
    <row r="48" spans="1:14">
      <c r="A48" s="2001"/>
      <c r="B48" s="1999"/>
      <c r="C48" s="1999"/>
      <c r="D48" s="1999"/>
      <c r="E48" s="1999"/>
      <c r="F48" s="1999"/>
      <c r="G48" s="1999"/>
      <c r="H48" s="2310" t="s">
        <v>2451</v>
      </c>
      <c r="I48" s="2310"/>
      <c r="J48" s="1993"/>
      <c r="K48" s="2311">
        <v>3.5000000000000001E-3</v>
      </c>
      <c r="L48" s="2311"/>
      <c r="M48" s="1993"/>
      <c r="N48" s="2316"/>
    </row>
    <row r="49" spans="1:14">
      <c r="A49" s="1999"/>
      <c r="B49" s="1999"/>
      <c r="C49" s="1999"/>
      <c r="D49" s="1999"/>
      <c r="E49" s="1999"/>
      <c r="F49" s="1999"/>
      <c r="G49" s="1999"/>
      <c r="H49" s="1993"/>
      <c r="I49" s="1993"/>
      <c r="J49" s="1993"/>
      <c r="K49" s="2311"/>
      <c r="L49" s="2311"/>
      <c r="M49" s="1999"/>
      <c r="N49" s="2316"/>
    </row>
    <row r="50" spans="1:14">
      <c r="A50" s="1995">
        <v>32068</v>
      </c>
      <c r="B50" s="1993"/>
      <c r="C50" s="2312" t="s">
        <v>2471</v>
      </c>
      <c r="D50" s="2312"/>
      <c r="E50" s="2312"/>
      <c r="F50" s="2312"/>
      <c r="G50" s="2312"/>
      <c r="H50" s="2312"/>
      <c r="I50" s="2312"/>
      <c r="J50" s="1993"/>
      <c r="K50" s="1993"/>
      <c r="L50" s="1993"/>
      <c r="M50" s="1993"/>
      <c r="N50" s="1999"/>
    </row>
    <row r="51" spans="1:14">
      <c r="A51" s="1993"/>
      <c r="B51" s="1993"/>
      <c r="C51" s="1993"/>
      <c r="D51" s="1993"/>
      <c r="E51" s="1993"/>
      <c r="F51" s="1993"/>
      <c r="G51" s="1993"/>
      <c r="H51" s="1993"/>
      <c r="I51" s="1993"/>
      <c r="J51" s="1993"/>
      <c r="K51" s="1993"/>
      <c r="L51" s="1993"/>
      <c r="M51" s="1993"/>
      <c r="N51" s="1999"/>
    </row>
    <row r="52" spans="1:14">
      <c r="A52" s="2313"/>
      <c r="B52" s="2313"/>
      <c r="C52" s="2313"/>
      <c r="D52" s="1996"/>
      <c r="E52" s="1996"/>
      <c r="F52" s="1996"/>
      <c r="G52" s="1996"/>
      <c r="H52" s="2314"/>
      <c r="I52" s="2314"/>
      <c r="J52" s="2314"/>
      <c r="K52" s="1996"/>
      <c r="L52" s="1997"/>
      <c r="M52" s="1996"/>
      <c r="N52" s="1999"/>
    </row>
    <row r="53" spans="1:14">
      <c r="A53" s="2001"/>
      <c r="B53" s="2001"/>
      <c r="C53" s="2001"/>
      <c r="D53" s="2001"/>
      <c r="E53" s="2310" t="s">
        <v>2453</v>
      </c>
      <c r="F53" s="2310"/>
      <c r="G53" s="2001"/>
      <c r="H53" s="2311">
        <v>3.5000000000000001E-3</v>
      </c>
      <c r="I53" s="2311"/>
      <c r="J53" s="2311"/>
      <c r="K53" s="1993"/>
      <c r="L53" s="2311">
        <v>0.24</v>
      </c>
      <c r="M53" s="1993"/>
      <c r="N53" s="1999"/>
    </row>
    <row r="54" spans="1:14">
      <c r="A54" s="2001"/>
      <c r="B54" s="2001"/>
      <c r="C54" s="2001"/>
      <c r="D54" s="2001"/>
      <c r="E54" s="2001"/>
      <c r="F54" s="2001"/>
      <c r="G54" s="2001"/>
      <c r="H54" s="2311"/>
      <c r="I54" s="2311"/>
      <c r="J54" s="2311"/>
      <c r="K54" s="1993"/>
      <c r="L54" s="2311"/>
      <c r="M54" s="1993"/>
      <c r="N54" s="1999"/>
    </row>
    <row r="55" spans="1:14" ht="27.6">
      <c r="A55" s="1989" t="s">
        <v>2449</v>
      </c>
      <c r="B55" s="1998"/>
      <c r="C55" s="1989" t="s">
        <v>2051</v>
      </c>
      <c r="D55" s="1998"/>
      <c r="E55" s="1989" t="s">
        <v>2450</v>
      </c>
      <c r="F55" s="1998"/>
      <c r="G55" s="1999"/>
      <c r="H55" s="1999"/>
      <c r="I55" s="1999"/>
      <c r="J55" s="1999"/>
      <c r="K55" s="1999"/>
      <c r="L55" s="1999"/>
      <c r="M55" s="1999"/>
      <c r="N55" s="1999"/>
    </row>
    <row r="56" spans="1:14">
      <c r="A56" s="1993"/>
      <c r="B56" s="1993"/>
      <c r="C56" s="1993"/>
      <c r="D56" s="1993"/>
      <c r="E56" s="1993"/>
      <c r="F56" s="1993"/>
      <c r="G56" s="1993"/>
      <c r="H56" s="1993"/>
      <c r="I56" s="1993"/>
      <c r="J56" s="1993"/>
      <c r="K56" s="1993"/>
      <c r="L56" s="1993"/>
      <c r="M56" s="1993"/>
      <c r="N56" s="1999"/>
    </row>
    <row r="57" spans="1:14">
      <c r="A57" s="2001"/>
      <c r="B57" s="1999"/>
      <c r="C57" s="1999"/>
      <c r="D57" s="1999"/>
      <c r="E57" s="1999"/>
      <c r="F57" s="1999"/>
      <c r="G57" s="1999"/>
      <c r="H57" s="2310" t="s">
        <v>2451</v>
      </c>
      <c r="I57" s="2310"/>
      <c r="J57" s="1993"/>
      <c r="K57" s="2315">
        <v>10496.845799999999</v>
      </c>
      <c r="L57" s="2315"/>
      <c r="M57" s="1993"/>
      <c r="N57" s="2316" t="s">
        <v>2472</v>
      </c>
    </row>
    <row r="58" spans="1:14">
      <c r="A58" s="1999"/>
      <c r="B58" s="1999"/>
      <c r="C58" s="1999"/>
      <c r="D58" s="1999"/>
      <c r="E58" s="1999"/>
      <c r="F58" s="1999"/>
      <c r="G58" s="1999"/>
      <c r="H58" s="1993"/>
      <c r="I58" s="1993"/>
      <c r="J58" s="1993"/>
      <c r="K58" s="2315"/>
      <c r="L58" s="2315"/>
      <c r="M58" s="1999"/>
      <c r="N58" s="2316"/>
    </row>
    <row r="59" spans="1:14">
      <c r="A59" s="1995">
        <v>33411</v>
      </c>
      <c r="B59" s="1993"/>
      <c r="C59" s="2312" t="s">
        <v>2473</v>
      </c>
      <c r="D59" s="2312"/>
      <c r="E59" s="2312"/>
      <c r="F59" s="2312"/>
      <c r="G59" s="2312"/>
      <c r="H59" s="2312"/>
      <c r="I59" s="2312"/>
      <c r="J59" s="1993"/>
      <c r="K59" s="1993"/>
      <c r="L59" s="1993"/>
      <c r="M59" s="1993"/>
      <c r="N59" s="1999"/>
    </row>
    <row r="60" spans="1:14">
      <c r="A60" s="1993"/>
      <c r="B60" s="1993"/>
      <c r="C60" s="1993"/>
      <c r="D60" s="1993"/>
      <c r="E60" s="1993"/>
      <c r="F60" s="1993"/>
      <c r="G60" s="1993"/>
      <c r="H60" s="1993"/>
      <c r="I60" s="1993"/>
      <c r="J60" s="1993"/>
      <c r="K60" s="1993"/>
      <c r="L60" s="1993"/>
      <c r="M60" s="1993"/>
      <c r="N60" s="1999"/>
    </row>
    <row r="61" spans="1:14">
      <c r="A61" s="2318" t="s">
        <v>2474</v>
      </c>
      <c r="B61" s="2318"/>
      <c r="C61" s="2318"/>
      <c r="D61" s="1996"/>
      <c r="E61" s="1996"/>
      <c r="F61" s="1996"/>
      <c r="G61" s="1996"/>
      <c r="H61" s="2314">
        <v>985.65700000000004</v>
      </c>
      <c r="I61" s="2314"/>
      <c r="J61" s="2314"/>
      <c r="K61" s="1996"/>
      <c r="L61" s="2002">
        <v>70000</v>
      </c>
      <c r="M61" s="1996"/>
      <c r="N61" s="1999"/>
    </row>
    <row r="62" spans="1:14">
      <c r="A62" s="2001"/>
      <c r="B62" s="2001"/>
      <c r="C62" s="2001"/>
      <c r="D62" s="2001"/>
      <c r="E62" s="2310" t="s">
        <v>2453</v>
      </c>
      <c r="F62" s="2310"/>
      <c r="G62" s="2001"/>
      <c r="H62" s="2315">
        <v>11482.5026</v>
      </c>
      <c r="I62" s="2315"/>
      <c r="J62" s="2315"/>
      <c r="K62" s="1993"/>
      <c r="L62" s="2315">
        <v>800091.6</v>
      </c>
      <c r="M62" s="1993"/>
      <c r="N62" s="1999"/>
    </row>
    <row r="63" spans="1:14">
      <c r="A63" s="2001"/>
      <c r="B63" s="2001"/>
      <c r="C63" s="2001"/>
      <c r="D63" s="2001"/>
      <c r="E63" s="2001"/>
      <c r="F63" s="2001"/>
      <c r="G63" s="2001"/>
      <c r="H63" s="2315"/>
      <c r="I63" s="2315"/>
      <c r="J63" s="2315"/>
      <c r="K63" s="1993"/>
      <c r="L63" s="2315"/>
      <c r="M63" s="1993"/>
      <c r="N63" s="1999"/>
    </row>
    <row r="64" spans="1:14" ht="27.6">
      <c r="A64" s="1989" t="s">
        <v>2449</v>
      </c>
      <c r="B64" s="1998"/>
      <c r="C64" s="1989" t="s">
        <v>2051</v>
      </c>
      <c r="D64" s="1998"/>
      <c r="E64" s="1989" t="s">
        <v>2450</v>
      </c>
      <c r="F64" s="1998"/>
      <c r="G64" s="1999"/>
      <c r="H64" s="1999"/>
      <c r="I64" s="1999"/>
      <c r="J64" s="1999"/>
      <c r="K64" s="1999"/>
      <c r="L64" s="1999"/>
      <c r="M64" s="1999"/>
      <c r="N64" s="1999"/>
    </row>
    <row r="65" spans="1:14">
      <c r="A65" s="1993"/>
      <c r="B65" s="1993"/>
      <c r="C65" s="1993"/>
      <c r="D65" s="1993"/>
      <c r="E65" s="1993"/>
      <c r="F65" s="1993"/>
      <c r="G65" s="1993"/>
      <c r="H65" s="1993"/>
      <c r="I65" s="1993"/>
      <c r="J65" s="1993"/>
      <c r="K65" s="1993"/>
      <c r="L65" s="1993"/>
      <c r="M65" s="1993"/>
      <c r="N65" s="1999"/>
    </row>
    <row r="66" spans="1:14">
      <c r="A66" s="2001"/>
      <c r="B66" s="1999"/>
      <c r="C66" s="1999"/>
      <c r="D66" s="1999"/>
      <c r="E66" s="1999"/>
      <c r="F66" s="1999"/>
      <c r="G66" s="1999"/>
      <c r="H66" s="2310" t="s">
        <v>2451</v>
      </c>
      <c r="I66" s="2310"/>
      <c r="J66" s="1993"/>
      <c r="K66" s="2311">
        <v>1E-4</v>
      </c>
      <c r="L66" s="2311"/>
      <c r="M66" s="1993"/>
      <c r="N66" s="2316"/>
    </row>
    <row r="67" spans="1:14">
      <c r="A67" s="1999"/>
      <c r="B67" s="1999"/>
      <c r="C67" s="1999"/>
      <c r="D67" s="1999"/>
      <c r="E67" s="1999"/>
      <c r="F67" s="1999"/>
      <c r="G67" s="1999"/>
      <c r="H67" s="1993"/>
      <c r="I67" s="1993"/>
      <c r="J67" s="1993"/>
      <c r="K67" s="2311"/>
      <c r="L67" s="2311"/>
      <c r="M67" s="1999"/>
      <c r="N67" s="2316"/>
    </row>
    <row r="68" spans="1:14">
      <c r="A68" s="1995">
        <v>35647</v>
      </c>
      <c r="B68" s="1993"/>
      <c r="C68" s="2312" t="s">
        <v>2475</v>
      </c>
      <c r="D68" s="2312"/>
      <c r="E68" s="2312"/>
      <c r="F68" s="2312"/>
      <c r="G68" s="2312"/>
      <c r="H68" s="2312"/>
      <c r="I68" s="2312"/>
      <c r="J68" s="1993"/>
      <c r="K68" s="1993"/>
      <c r="L68" s="1993"/>
      <c r="M68" s="1993"/>
      <c r="N68" s="1999"/>
    </row>
    <row r="69" spans="1:14">
      <c r="A69" s="1993"/>
      <c r="B69" s="1993"/>
      <c r="C69" s="1993"/>
      <c r="D69" s="1993"/>
      <c r="E69" s="1993"/>
      <c r="F69" s="1993"/>
      <c r="G69" s="1993"/>
      <c r="H69" s="1993"/>
      <c r="I69" s="1993"/>
      <c r="J69" s="1993"/>
      <c r="K69" s="1993"/>
      <c r="L69" s="1993"/>
      <c r="M69" s="1993"/>
      <c r="N69" s="1999"/>
    </row>
    <row r="70" spans="1:14">
      <c r="A70" s="2313"/>
      <c r="B70" s="2313"/>
      <c r="C70" s="2313"/>
      <c r="D70" s="1996"/>
      <c r="E70" s="1996"/>
      <c r="F70" s="1996"/>
      <c r="G70" s="1996"/>
      <c r="H70" s="2314"/>
      <c r="I70" s="2314"/>
      <c r="J70" s="2314"/>
      <c r="K70" s="1996"/>
      <c r="L70" s="1997"/>
      <c r="M70" s="1996"/>
      <c r="N70" s="1999"/>
    </row>
    <row r="71" spans="1:14">
      <c r="A71" s="2001"/>
      <c r="B71" s="2001"/>
      <c r="C71" s="2001"/>
      <c r="D71" s="2001"/>
      <c r="E71" s="2310" t="s">
        <v>2453</v>
      </c>
      <c r="F71" s="2310"/>
      <c r="G71" s="2001"/>
      <c r="H71" s="2311">
        <v>1E-4</v>
      </c>
      <c r="I71" s="2311"/>
      <c r="J71" s="2311"/>
      <c r="K71" s="1993"/>
      <c r="L71" s="2311">
        <v>0.01</v>
      </c>
      <c r="M71" s="1993"/>
      <c r="N71" s="1999"/>
    </row>
    <row r="72" spans="1:14">
      <c r="A72" s="2001"/>
      <c r="B72" s="2001"/>
      <c r="C72" s="2001"/>
      <c r="D72" s="2001"/>
      <c r="E72" s="2001"/>
      <c r="F72" s="2001"/>
      <c r="G72" s="2001"/>
      <c r="H72" s="2311"/>
      <c r="I72" s="2311"/>
      <c r="J72" s="2311"/>
      <c r="K72" s="1993"/>
      <c r="L72" s="2311"/>
      <c r="M72" s="1993"/>
      <c r="N72" s="1999"/>
    </row>
    <row r="73" spans="1:14" ht="27.6">
      <c r="A73" s="1989" t="s">
        <v>2449</v>
      </c>
      <c r="B73" s="1998"/>
      <c r="C73" s="1989" t="s">
        <v>2051</v>
      </c>
      <c r="D73" s="1998"/>
      <c r="E73" s="1989" t="s">
        <v>2450</v>
      </c>
      <c r="F73" s="1998"/>
      <c r="G73" s="1999"/>
      <c r="H73" s="1999"/>
      <c r="I73" s="1999"/>
      <c r="J73" s="1999"/>
      <c r="K73" s="1999"/>
      <c r="L73" s="1999"/>
      <c r="M73" s="1999"/>
      <c r="N73" s="1999"/>
    </row>
    <row r="74" spans="1:14">
      <c r="A74" s="1993"/>
      <c r="B74" s="1993"/>
      <c r="C74" s="1993"/>
      <c r="D74" s="1993"/>
      <c r="E74" s="1993"/>
      <c r="F74" s="1993"/>
      <c r="G74" s="1993"/>
      <c r="H74" s="1993"/>
      <c r="I74" s="1993"/>
      <c r="J74" s="1993"/>
      <c r="K74" s="1993"/>
      <c r="L74" s="1993"/>
      <c r="M74" s="1993"/>
      <c r="N74" s="1999"/>
    </row>
    <row r="75" spans="1:14">
      <c r="A75" s="2001"/>
      <c r="B75" s="1999"/>
      <c r="C75" s="1999"/>
      <c r="D75" s="1999"/>
      <c r="E75" s="1999"/>
      <c r="F75" s="1999"/>
      <c r="G75" s="1999"/>
      <c r="H75" s="2310" t="s">
        <v>2451</v>
      </c>
      <c r="I75" s="2310"/>
      <c r="J75" s="1993"/>
      <c r="K75" s="2311">
        <v>0</v>
      </c>
      <c r="L75" s="2311"/>
      <c r="M75" s="1993"/>
      <c r="N75" s="2316"/>
    </row>
    <row r="76" spans="1:14">
      <c r="A76" s="1999"/>
      <c r="B76" s="1999"/>
      <c r="C76" s="1999"/>
      <c r="D76" s="1999"/>
      <c r="E76" s="1999"/>
      <c r="F76" s="1999"/>
      <c r="G76" s="1999"/>
      <c r="H76" s="1993"/>
      <c r="I76" s="1993"/>
      <c r="J76" s="1993"/>
      <c r="K76" s="2311"/>
      <c r="L76" s="2311"/>
      <c r="M76" s="1999"/>
      <c r="N76" s="2316"/>
    </row>
    <row r="77" spans="1:14">
      <c r="A77" s="1995">
        <v>50602</v>
      </c>
      <c r="B77" s="1993"/>
      <c r="C77" s="2312" t="s">
        <v>2467</v>
      </c>
      <c r="D77" s="2312"/>
      <c r="E77" s="2312"/>
      <c r="F77" s="2312"/>
      <c r="G77" s="2312"/>
      <c r="H77" s="2312"/>
      <c r="I77" s="2312"/>
      <c r="J77" s="1993"/>
      <c r="K77" s="1993"/>
      <c r="L77" s="1993"/>
      <c r="M77" s="1993"/>
      <c r="N77" s="1999"/>
    </row>
    <row r="78" spans="1:14">
      <c r="A78" s="1993"/>
      <c r="B78" s="1993"/>
      <c r="C78" s="1993"/>
      <c r="D78" s="1993"/>
      <c r="E78" s="1993"/>
      <c r="F78" s="1993"/>
      <c r="G78" s="1993"/>
      <c r="H78" s="1993"/>
      <c r="I78" s="1993"/>
      <c r="J78" s="1993"/>
      <c r="K78" s="1993"/>
      <c r="L78" s="1993"/>
      <c r="M78" s="1993"/>
      <c r="N78" s="1999"/>
    </row>
    <row r="79" spans="1:14">
      <c r="A79" s="2313"/>
      <c r="B79" s="2313"/>
      <c r="C79" s="2313"/>
      <c r="D79" s="1996"/>
      <c r="E79" s="1996"/>
      <c r="F79" s="1996"/>
      <c r="G79" s="1996"/>
      <c r="H79" s="2314"/>
      <c r="I79" s="2314"/>
      <c r="J79" s="2314"/>
      <c r="K79" s="1996"/>
      <c r="L79" s="1997"/>
      <c r="M79" s="1996"/>
      <c r="N79" s="1999"/>
    </row>
    <row r="80" spans="1:14">
      <c r="A80" s="2001"/>
      <c r="B80" s="2001"/>
      <c r="C80" s="2001"/>
      <c r="D80" s="2001"/>
      <c r="E80" s="2310" t="s">
        <v>2453</v>
      </c>
      <c r="F80" s="2310"/>
      <c r="G80" s="2001"/>
      <c r="H80" s="2311">
        <v>0</v>
      </c>
      <c r="I80" s="2311"/>
      <c r="J80" s="2311"/>
      <c r="K80" s="1993"/>
      <c r="L80" s="2311">
        <v>0</v>
      </c>
      <c r="M80" s="1993"/>
      <c r="N80" s="1999"/>
    </row>
    <row r="81" spans="1:14">
      <c r="A81" s="2001"/>
      <c r="B81" s="2001"/>
      <c r="C81" s="2001"/>
      <c r="D81" s="2001"/>
      <c r="E81" s="2001"/>
      <c r="F81" s="2001"/>
      <c r="G81" s="2001"/>
      <c r="H81" s="2311"/>
      <c r="I81" s="2311"/>
      <c r="J81" s="2311"/>
      <c r="K81" s="1993"/>
      <c r="L81" s="2311"/>
      <c r="M81" s="1993"/>
      <c r="N81" s="1999"/>
    </row>
    <row r="82" spans="1:14" ht="27.6">
      <c r="A82" s="1989" t="s">
        <v>2449</v>
      </c>
      <c r="B82" s="1998"/>
      <c r="C82" s="1989" t="s">
        <v>2051</v>
      </c>
      <c r="D82" s="1998"/>
      <c r="E82" s="1989" t="s">
        <v>2450</v>
      </c>
      <c r="F82" s="1998"/>
      <c r="G82" s="1999"/>
      <c r="H82" s="1999"/>
      <c r="I82" s="1999"/>
      <c r="J82" s="1999"/>
      <c r="K82" s="1999"/>
      <c r="L82" s="1999"/>
      <c r="M82" s="1999"/>
      <c r="N82" s="1999"/>
    </row>
    <row r="83" spans="1:14">
      <c r="A83" s="1993"/>
      <c r="B83" s="1993"/>
      <c r="C83" s="1993"/>
      <c r="D83" s="1993"/>
      <c r="E83" s="1993"/>
      <c r="F83" s="1993"/>
      <c r="G83" s="1993"/>
      <c r="H83" s="1993"/>
      <c r="I83" s="1993"/>
      <c r="J83" s="1993"/>
      <c r="K83" s="1993"/>
      <c r="L83" s="1993"/>
      <c r="M83" s="1993"/>
      <c r="N83" s="1999"/>
    </row>
    <row r="84" spans="1:14">
      <c r="A84" s="2001"/>
      <c r="B84" s="1999"/>
      <c r="C84" s="1999"/>
      <c r="D84" s="1999"/>
      <c r="E84" s="1999"/>
      <c r="F84" s="1999"/>
      <c r="G84" s="1999"/>
      <c r="H84" s="2310" t="s">
        <v>2451</v>
      </c>
      <c r="I84" s="2310"/>
      <c r="J84" s="1993"/>
      <c r="K84" s="2311">
        <v>0</v>
      </c>
      <c r="L84" s="2311"/>
      <c r="M84" s="1993"/>
      <c r="N84" s="2316"/>
    </row>
    <row r="85" spans="1:14">
      <c r="A85" s="1999"/>
      <c r="B85" s="1999"/>
      <c r="C85" s="1999"/>
      <c r="D85" s="1999"/>
      <c r="E85" s="1999"/>
      <c r="F85" s="1999"/>
      <c r="G85" s="1999"/>
      <c r="H85" s="1993"/>
      <c r="I85" s="1993"/>
      <c r="J85" s="1993"/>
      <c r="K85" s="2311"/>
      <c r="L85" s="2311"/>
      <c r="M85" s="1999"/>
      <c r="N85" s="2316"/>
    </row>
    <row r="86" spans="1:14">
      <c r="A86" s="1995">
        <v>61320</v>
      </c>
      <c r="B86" s="1993"/>
      <c r="C86" s="2312" t="s">
        <v>2476</v>
      </c>
      <c r="D86" s="2312"/>
      <c r="E86" s="2312"/>
      <c r="F86" s="2312"/>
      <c r="G86" s="2312"/>
      <c r="H86" s="2312"/>
      <c r="I86" s="2312"/>
      <c r="J86" s="1993"/>
      <c r="K86" s="1993"/>
      <c r="L86" s="1993"/>
      <c r="M86" s="1993"/>
      <c r="N86" s="1999"/>
    </row>
    <row r="87" spans="1:14">
      <c r="A87" s="1993"/>
      <c r="B87" s="1993"/>
      <c r="C87" s="1993"/>
      <c r="D87" s="1993"/>
      <c r="E87" s="1993"/>
      <c r="F87" s="1993"/>
      <c r="G87" s="1993"/>
      <c r="H87" s="1993"/>
      <c r="I87" s="1993"/>
      <c r="J87" s="1993"/>
      <c r="K87" s="1993"/>
      <c r="L87" s="1993"/>
      <c r="M87" s="1993"/>
      <c r="N87" s="1999"/>
    </row>
    <row r="88" spans="1:14">
      <c r="A88" s="2313"/>
      <c r="B88" s="2313"/>
      <c r="C88" s="2313"/>
      <c r="D88" s="1996"/>
      <c r="E88" s="1996"/>
      <c r="F88" s="1996"/>
      <c r="G88" s="1996"/>
      <c r="H88" s="2314"/>
      <c r="I88" s="2314"/>
      <c r="J88" s="2314"/>
      <c r="K88" s="1996"/>
      <c r="L88" s="1997"/>
      <c r="M88" s="1996"/>
      <c r="N88" s="1999"/>
    </row>
    <row r="89" spans="1:14">
      <c r="A89" s="2001"/>
      <c r="B89" s="2001"/>
      <c r="C89" s="2001"/>
      <c r="D89" s="2001"/>
      <c r="E89" s="2310" t="s">
        <v>2453</v>
      </c>
      <c r="F89" s="2310"/>
      <c r="G89" s="2001"/>
      <c r="H89" s="2311">
        <v>0</v>
      </c>
      <c r="I89" s="2311"/>
      <c r="J89" s="2311"/>
      <c r="K89" s="1993"/>
      <c r="L89" s="2311">
        <v>0</v>
      </c>
      <c r="M89" s="1993"/>
      <c r="N89" s="1999"/>
    </row>
    <row r="90" spans="1:14">
      <c r="A90" s="2001"/>
      <c r="B90" s="2001"/>
      <c r="C90" s="2001"/>
      <c r="D90" s="2001"/>
      <c r="E90" s="2001"/>
      <c r="F90" s="2001"/>
      <c r="G90" s="2001"/>
      <c r="H90" s="2311"/>
      <c r="I90" s="2311"/>
      <c r="J90" s="2311"/>
      <c r="K90" s="1993"/>
      <c r="L90" s="2311"/>
      <c r="M90" s="1993"/>
      <c r="N90" s="1999"/>
    </row>
    <row r="91" spans="1:14" ht="27.6">
      <c r="A91" s="1989" t="s">
        <v>2449</v>
      </c>
      <c r="B91" s="1998"/>
      <c r="C91" s="1989" t="s">
        <v>2051</v>
      </c>
      <c r="D91" s="1998"/>
      <c r="E91" s="1989" t="s">
        <v>2450</v>
      </c>
      <c r="F91" s="1998"/>
      <c r="G91" s="1999"/>
      <c r="H91" s="1999"/>
      <c r="I91" s="1999"/>
      <c r="J91" s="1999"/>
      <c r="K91" s="1999"/>
      <c r="L91" s="1999"/>
      <c r="M91" s="1999"/>
      <c r="N91" s="1999"/>
    </row>
    <row r="92" spans="1:14">
      <c r="A92" s="1993"/>
      <c r="B92" s="1993"/>
      <c r="C92" s="1993"/>
      <c r="D92" s="1993"/>
      <c r="E92" s="1993"/>
      <c r="F92" s="1993"/>
      <c r="G92" s="1993"/>
      <c r="H92" s="1993"/>
      <c r="I92" s="1993"/>
      <c r="J92" s="1993"/>
      <c r="K92" s="1993"/>
      <c r="L92" s="1993"/>
      <c r="M92" s="1993"/>
      <c r="N92" s="1999"/>
    </row>
    <row r="93" spans="1:14">
      <c r="A93" s="2001"/>
      <c r="B93" s="1999"/>
      <c r="C93" s="1999"/>
      <c r="D93" s="1999"/>
      <c r="E93" s="1999"/>
      <c r="F93" s="1999"/>
      <c r="G93" s="1999"/>
      <c r="H93" s="2310" t="s">
        <v>2451</v>
      </c>
      <c r="I93" s="2310"/>
      <c r="J93" s="1993"/>
      <c r="K93" s="2311">
        <v>0</v>
      </c>
      <c r="L93" s="2311"/>
      <c r="M93" s="1993"/>
      <c r="N93" s="2316"/>
    </row>
    <row r="94" spans="1:14">
      <c r="A94" s="1999"/>
      <c r="B94" s="1999"/>
      <c r="C94" s="1999"/>
      <c r="D94" s="1999"/>
      <c r="E94" s="1999"/>
      <c r="F94" s="1999"/>
      <c r="G94" s="1999"/>
      <c r="H94" s="1993"/>
      <c r="I94" s="1993"/>
      <c r="J94" s="1993"/>
      <c r="K94" s="2311"/>
      <c r="L94" s="2311"/>
      <c r="M94" s="1999"/>
      <c r="N94" s="2316"/>
    </row>
    <row r="95" spans="1:14">
      <c r="A95" s="1995">
        <v>65309</v>
      </c>
      <c r="B95" s="1993"/>
      <c r="C95" s="2312" t="s">
        <v>2477</v>
      </c>
      <c r="D95" s="2312"/>
      <c r="E95" s="2312"/>
      <c r="F95" s="2312"/>
      <c r="G95" s="2312"/>
      <c r="H95" s="2312"/>
      <c r="I95" s="2312"/>
      <c r="J95" s="1993"/>
      <c r="K95" s="1993"/>
      <c r="L95" s="1993"/>
      <c r="M95" s="1993"/>
      <c r="N95" s="1999"/>
    </row>
    <row r="96" spans="1:14">
      <c r="A96" s="1993"/>
      <c r="B96" s="1993"/>
      <c r="C96" s="1993"/>
      <c r="D96" s="1993"/>
      <c r="E96" s="1993"/>
      <c r="F96" s="1993"/>
      <c r="G96" s="1993"/>
      <c r="H96" s="1993"/>
      <c r="I96" s="1993"/>
      <c r="J96" s="1993"/>
      <c r="K96" s="1993"/>
      <c r="L96" s="1993"/>
      <c r="M96" s="1993"/>
      <c r="N96" s="1999"/>
    </row>
    <row r="97" spans="1:14">
      <c r="A97" s="2313"/>
      <c r="B97" s="2313"/>
      <c r="C97" s="2313"/>
      <c r="D97" s="1996"/>
      <c r="E97" s="1996"/>
      <c r="F97" s="1996"/>
      <c r="G97" s="1996"/>
      <c r="H97" s="2314"/>
      <c r="I97" s="2314"/>
      <c r="J97" s="2314"/>
      <c r="K97" s="1996"/>
      <c r="L97" s="1997"/>
      <c r="M97" s="1996"/>
      <c r="N97" s="1999"/>
    </row>
    <row r="98" spans="1:14">
      <c r="A98" s="2001"/>
      <c r="B98" s="2001"/>
      <c r="C98" s="2001"/>
      <c r="D98" s="2001"/>
      <c r="E98" s="2310" t="s">
        <v>2453</v>
      </c>
      <c r="F98" s="2310"/>
      <c r="G98" s="2001"/>
      <c r="H98" s="2311">
        <v>0</v>
      </c>
      <c r="I98" s="2311"/>
      <c r="J98" s="2311"/>
      <c r="K98" s="1993"/>
      <c r="L98" s="2311">
        <v>0</v>
      </c>
      <c r="M98" s="1993"/>
      <c r="N98" s="1999"/>
    </row>
    <row r="99" spans="1:14">
      <c r="A99" s="2001"/>
      <c r="B99" s="2001"/>
      <c r="C99" s="2001"/>
      <c r="D99" s="2001"/>
      <c r="E99" s="2001"/>
      <c r="F99" s="2001"/>
      <c r="G99" s="2001"/>
      <c r="H99" s="2311"/>
      <c r="I99" s="2311"/>
      <c r="J99" s="2311"/>
      <c r="K99" s="1993"/>
      <c r="L99" s="2311"/>
      <c r="M99" s="1993"/>
      <c r="N99" s="1999"/>
    </row>
    <row r="100" spans="1:14" ht="27.6">
      <c r="A100" s="1989" t="s">
        <v>2449</v>
      </c>
      <c r="B100" s="1998"/>
      <c r="C100" s="1989" t="s">
        <v>2051</v>
      </c>
      <c r="D100" s="1998"/>
      <c r="E100" s="1989" t="s">
        <v>2450</v>
      </c>
      <c r="F100" s="1998"/>
      <c r="G100" s="1999"/>
      <c r="H100" s="1999"/>
      <c r="I100" s="1999"/>
      <c r="J100" s="1999"/>
      <c r="K100" s="1999"/>
      <c r="L100" s="1999"/>
      <c r="M100" s="1999"/>
      <c r="N100" s="1999"/>
    </row>
    <row r="101" spans="1:14">
      <c r="A101" s="1993"/>
      <c r="B101" s="1993"/>
      <c r="C101" s="1993"/>
      <c r="D101" s="1993"/>
      <c r="E101" s="1993"/>
      <c r="F101" s="1993"/>
      <c r="G101" s="1993"/>
      <c r="H101" s="1993"/>
      <c r="I101" s="1993"/>
      <c r="J101" s="1993"/>
      <c r="K101" s="1993"/>
      <c r="L101" s="1993"/>
      <c r="M101" s="1993"/>
      <c r="N101" s="1999"/>
    </row>
    <row r="102" spans="1:14">
      <c r="A102" s="2001"/>
      <c r="B102" s="1999"/>
      <c r="C102" s="1999"/>
      <c r="D102" s="1999"/>
      <c r="E102" s="1999"/>
      <c r="F102" s="1999"/>
      <c r="G102" s="1999"/>
      <c r="H102" s="2310" t="s">
        <v>2451</v>
      </c>
      <c r="I102" s="2310"/>
      <c r="J102" s="1993"/>
      <c r="K102" s="2311">
        <v>0</v>
      </c>
      <c r="L102" s="2311"/>
      <c r="M102" s="1993"/>
      <c r="N102" s="2316"/>
    </row>
    <row r="103" spans="1:14">
      <c r="A103" s="1999"/>
      <c r="B103" s="1999"/>
      <c r="C103" s="1999"/>
      <c r="D103" s="1999"/>
      <c r="E103" s="1999"/>
      <c r="F103" s="1999"/>
      <c r="G103" s="1999"/>
      <c r="H103" s="1993"/>
      <c r="I103" s="1993"/>
      <c r="J103" s="1993"/>
      <c r="K103" s="2311"/>
      <c r="L103" s="2311"/>
      <c r="M103" s="1999"/>
      <c r="N103" s="2316"/>
    </row>
    <row r="104" spans="1:14">
      <c r="A104" s="1995">
        <v>65402</v>
      </c>
      <c r="B104" s="1993"/>
      <c r="C104" s="2312" t="s">
        <v>2478</v>
      </c>
      <c r="D104" s="2312"/>
      <c r="E104" s="2312"/>
      <c r="F104" s="2312"/>
      <c r="G104" s="2312"/>
      <c r="H104" s="2312"/>
      <c r="I104" s="2312"/>
      <c r="J104" s="1993"/>
      <c r="K104" s="1993"/>
      <c r="L104" s="1993"/>
      <c r="M104" s="1993"/>
      <c r="N104" s="1999"/>
    </row>
    <row r="105" spans="1:14">
      <c r="A105" s="1993"/>
      <c r="B105" s="1993"/>
      <c r="C105" s="1993"/>
      <c r="D105" s="1993"/>
      <c r="E105" s="1993"/>
      <c r="F105" s="1993"/>
      <c r="G105" s="1993"/>
      <c r="H105" s="1993"/>
      <c r="I105" s="1993"/>
      <c r="J105" s="1993"/>
      <c r="K105" s="1993"/>
      <c r="L105" s="1993"/>
      <c r="M105" s="1993"/>
      <c r="N105" s="1999"/>
    </row>
    <row r="106" spans="1:14">
      <c r="A106" s="2318" t="s">
        <v>2469</v>
      </c>
      <c r="B106" s="2318"/>
      <c r="C106" s="2318"/>
      <c r="D106" s="1996"/>
      <c r="E106" s="1996"/>
      <c r="F106" s="1996"/>
      <c r="G106" s="1996"/>
      <c r="H106" s="2319">
        <v>2086.1089999999999</v>
      </c>
      <c r="I106" s="2319"/>
      <c r="J106" s="2319"/>
      <c r="K106" s="1996"/>
      <c r="L106" s="2002">
        <v>150000</v>
      </c>
      <c r="M106" s="1996"/>
      <c r="N106" s="1999"/>
    </row>
    <row r="107" spans="1:14">
      <c r="A107" s="2001"/>
      <c r="B107" s="2001"/>
      <c r="C107" s="2001"/>
      <c r="D107" s="2001"/>
      <c r="E107" s="2310" t="s">
        <v>2453</v>
      </c>
      <c r="F107" s="2310"/>
      <c r="G107" s="2001"/>
      <c r="H107" s="2315">
        <v>2086.1089999999999</v>
      </c>
      <c r="I107" s="2315"/>
      <c r="J107" s="2315"/>
      <c r="K107" s="1993"/>
      <c r="L107" s="2315">
        <v>145358.41</v>
      </c>
      <c r="M107" s="1993"/>
      <c r="N107" s="1999"/>
    </row>
    <row r="108" spans="1:14">
      <c r="A108" s="2001"/>
      <c r="B108" s="2001"/>
      <c r="C108" s="2001"/>
      <c r="D108" s="2001"/>
      <c r="E108" s="2001"/>
      <c r="F108" s="2001"/>
      <c r="G108" s="2001"/>
      <c r="H108" s="2315"/>
      <c r="I108" s="2315"/>
      <c r="J108" s="2315"/>
      <c r="K108" s="1993"/>
      <c r="L108" s="2315"/>
      <c r="M108" s="1993"/>
      <c r="N108" s="1999"/>
    </row>
    <row r="109" spans="1:14" ht="27.6">
      <c r="A109" s="1989" t="s">
        <v>2449</v>
      </c>
      <c r="B109" s="1998"/>
      <c r="C109" s="1989" t="s">
        <v>2051</v>
      </c>
      <c r="D109" s="1998"/>
      <c r="E109" s="1989" t="s">
        <v>2450</v>
      </c>
      <c r="F109" s="1998"/>
      <c r="G109" s="1999"/>
      <c r="H109" s="1999"/>
      <c r="I109" s="1999"/>
      <c r="J109" s="1999"/>
      <c r="K109" s="1999"/>
      <c r="L109" s="1999"/>
      <c r="M109" s="1999"/>
      <c r="N109" s="1999"/>
    </row>
    <row r="110" spans="1:14">
      <c r="A110" s="1993"/>
      <c r="B110" s="1993"/>
      <c r="C110" s="1993"/>
      <c r="D110" s="1993"/>
      <c r="E110" s="1993"/>
      <c r="F110" s="1993"/>
      <c r="G110" s="1993"/>
      <c r="H110" s="1993"/>
      <c r="I110" s="1993"/>
      <c r="J110" s="1993"/>
      <c r="K110" s="1993"/>
      <c r="L110" s="1993"/>
      <c r="M110" s="1993"/>
      <c r="N110" s="1999"/>
    </row>
    <row r="111" spans="1:14">
      <c r="A111" s="2001"/>
      <c r="B111" s="1999"/>
      <c r="C111" s="1999"/>
      <c r="D111" s="1999"/>
      <c r="E111" s="1999"/>
      <c r="F111" s="1999"/>
      <c r="G111" s="1999"/>
      <c r="H111" s="2310" t="s">
        <v>2451</v>
      </c>
      <c r="I111" s="2310"/>
      <c r="J111" s="1993"/>
      <c r="K111" s="2315">
        <v>2197.3388</v>
      </c>
      <c r="L111" s="2315"/>
      <c r="M111" s="1993"/>
      <c r="N111" s="2317">
        <v>153509</v>
      </c>
    </row>
    <row r="112" spans="1:14">
      <c r="A112" s="1999"/>
      <c r="B112" s="1999"/>
      <c r="C112" s="1999"/>
      <c r="D112" s="1999"/>
      <c r="E112" s="1999"/>
      <c r="F112" s="1999"/>
      <c r="G112" s="1999"/>
      <c r="H112" s="1993"/>
      <c r="I112" s="1993"/>
      <c r="J112" s="1993"/>
      <c r="K112" s="2315"/>
      <c r="L112" s="2315"/>
      <c r="M112" s="1999"/>
      <c r="N112" s="2317"/>
    </row>
    <row r="113" spans="1:14">
      <c r="A113" s="1995">
        <v>71255</v>
      </c>
      <c r="B113" s="1993"/>
      <c r="C113" s="2312" t="s">
        <v>2479</v>
      </c>
      <c r="D113" s="2312"/>
      <c r="E113" s="2312"/>
      <c r="F113" s="2312"/>
      <c r="G113" s="2312"/>
      <c r="H113" s="2312"/>
      <c r="I113" s="2312"/>
      <c r="J113" s="1993"/>
      <c r="K113" s="1993"/>
      <c r="L113" s="1993"/>
      <c r="M113" s="1993"/>
      <c r="N113" s="1999"/>
    </row>
    <row r="114" spans="1:14">
      <c r="A114" s="1993"/>
      <c r="B114" s="1993"/>
      <c r="C114" s="1993"/>
      <c r="D114" s="1993"/>
      <c r="E114" s="1993"/>
      <c r="F114" s="1993"/>
      <c r="G114" s="1993"/>
      <c r="H114" s="1993"/>
      <c r="I114" s="1993"/>
      <c r="J114" s="1993"/>
      <c r="K114" s="1993"/>
      <c r="L114" s="1993"/>
      <c r="M114" s="1993"/>
      <c r="N114" s="1999"/>
    </row>
    <row r="115" spans="1:14">
      <c r="A115" s="2318" t="s">
        <v>2480</v>
      </c>
      <c r="B115" s="2318"/>
      <c r="C115" s="2318"/>
      <c r="D115" s="1996"/>
      <c r="E115" s="1996"/>
      <c r="F115" s="1996"/>
      <c r="G115" s="1996"/>
      <c r="H115" s="2319">
        <v>-2197.3389999999999</v>
      </c>
      <c r="I115" s="2319"/>
      <c r="J115" s="2319"/>
      <c r="K115" s="1996"/>
      <c r="L115" s="2002">
        <v>-147306.51999999999</v>
      </c>
      <c r="M115" s="1996"/>
      <c r="N115" s="1999"/>
    </row>
    <row r="116" spans="1:14">
      <c r="A116" s="2001"/>
      <c r="B116" s="2001"/>
      <c r="C116" s="2001"/>
      <c r="D116" s="2001"/>
      <c r="E116" s="2310" t="s">
        <v>2453</v>
      </c>
      <c r="F116" s="2310"/>
      <c r="G116" s="2001"/>
      <c r="H116" s="2311">
        <v>0</v>
      </c>
      <c r="I116" s="2311"/>
      <c r="J116" s="2311"/>
      <c r="K116" s="1993"/>
      <c r="L116" s="2311">
        <v>0</v>
      </c>
      <c r="M116" s="1993"/>
      <c r="N116" s="1999"/>
    </row>
    <row r="117" spans="1:14">
      <c r="A117" s="2001"/>
      <c r="B117" s="2001"/>
      <c r="C117" s="2001"/>
      <c r="D117" s="2001"/>
      <c r="E117" s="2001"/>
      <c r="F117" s="2001"/>
      <c r="G117" s="2001"/>
      <c r="H117" s="2311"/>
      <c r="I117" s="2311"/>
      <c r="J117" s="2311"/>
      <c r="K117" s="1993"/>
      <c r="L117" s="2311"/>
      <c r="M117" s="1993"/>
      <c r="N117" s="1999"/>
    </row>
    <row r="118" spans="1:14" ht="27.6">
      <c r="A118" s="1989" t="s">
        <v>2449</v>
      </c>
      <c r="B118" s="1998"/>
      <c r="C118" s="1989" t="s">
        <v>2051</v>
      </c>
      <c r="D118" s="1998"/>
      <c r="E118" s="1989" t="s">
        <v>2450</v>
      </c>
      <c r="F118" s="1998"/>
      <c r="G118" s="1999"/>
      <c r="H118" s="1999"/>
      <c r="I118" s="1999"/>
      <c r="J118" s="1999"/>
      <c r="K118" s="1999"/>
      <c r="L118" s="1999"/>
      <c r="M118" s="1999"/>
      <c r="N118" s="1999"/>
    </row>
    <row r="119" spans="1:14">
      <c r="A119" s="1993"/>
      <c r="B119" s="1993"/>
      <c r="C119" s="1993"/>
      <c r="D119" s="1993"/>
      <c r="E119" s="1993"/>
      <c r="F119" s="1993"/>
      <c r="G119" s="1993"/>
      <c r="H119" s="1993"/>
      <c r="I119" s="1993"/>
      <c r="J119" s="1993"/>
      <c r="K119" s="1993"/>
      <c r="L119" s="1993"/>
      <c r="M119" s="1993"/>
      <c r="N119" s="1999"/>
    </row>
    <row r="120" spans="1:14">
      <c r="A120" s="2001"/>
      <c r="B120" s="1999"/>
      <c r="C120" s="1999"/>
      <c r="D120" s="1999"/>
      <c r="E120" s="1999"/>
      <c r="F120" s="1999"/>
      <c r="G120" s="1999"/>
      <c r="H120" s="2310" t="s">
        <v>2451</v>
      </c>
      <c r="I120" s="2310"/>
      <c r="J120" s="1993"/>
      <c r="K120" s="2311">
        <v>0</v>
      </c>
      <c r="L120" s="2311"/>
      <c r="M120" s="1993"/>
      <c r="N120" s="2316"/>
    </row>
    <row r="121" spans="1:14">
      <c r="A121" s="1999"/>
      <c r="B121" s="1999"/>
      <c r="C121" s="1999"/>
      <c r="D121" s="1999"/>
      <c r="E121" s="1999"/>
      <c r="F121" s="1999"/>
      <c r="G121" s="1999"/>
      <c r="H121" s="1993"/>
      <c r="I121" s="1993"/>
      <c r="J121" s="1993"/>
      <c r="K121" s="2311"/>
      <c r="L121" s="2311"/>
      <c r="M121" s="1999"/>
      <c r="N121" s="2316"/>
    </row>
    <row r="122" spans="1:14">
      <c r="A122" s="1995">
        <v>73000</v>
      </c>
      <c r="B122" s="1993"/>
      <c r="C122" s="2312" t="s">
        <v>2467</v>
      </c>
      <c r="D122" s="2312"/>
      <c r="E122" s="2312"/>
      <c r="F122" s="2312"/>
      <c r="G122" s="2312"/>
      <c r="H122" s="2312"/>
      <c r="I122" s="2312"/>
      <c r="J122" s="1993"/>
      <c r="K122" s="1993"/>
      <c r="L122" s="1993"/>
      <c r="M122" s="1993"/>
      <c r="N122" s="1999"/>
    </row>
    <row r="123" spans="1:14">
      <c r="A123" s="1993"/>
      <c r="B123" s="1993"/>
      <c r="C123" s="1993"/>
      <c r="D123" s="1993"/>
      <c r="E123" s="1993"/>
      <c r="F123" s="1993"/>
      <c r="G123" s="1993"/>
      <c r="H123" s="1993"/>
      <c r="I123" s="1993"/>
      <c r="J123" s="1993"/>
      <c r="K123" s="1993"/>
      <c r="L123" s="1993"/>
      <c r="M123" s="1993"/>
      <c r="N123" s="1999"/>
    </row>
    <row r="124" spans="1:14">
      <c r="A124" s="2313"/>
      <c r="B124" s="2313"/>
      <c r="C124" s="2313"/>
      <c r="D124" s="1996"/>
      <c r="E124" s="1996"/>
      <c r="F124" s="1996"/>
      <c r="G124" s="1996"/>
      <c r="H124" s="2314"/>
      <c r="I124" s="2314"/>
      <c r="J124" s="2314"/>
      <c r="K124" s="1996"/>
      <c r="L124" s="1997"/>
      <c r="M124" s="1996"/>
      <c r="N124" s="1999"/>
    </row>
    <row r="125" spans="1:14">
      <c r="A125" s="2001"/>
      <c r="B125" s="2001"/>
      <c r="C125" s="2001"/>
      <c r="D125" s="2001"/>
      <c r="E125" s="2310" t="s">
        <v>2453</v>
      </c>
      <c r="F125" s="2310"/>
      <c r="G125" s="2001"/>
      <c r="H125" s="2311">
        <v>0</v>
      </c>
      <c r="I125" s="2311"/>
      <c r="J125" s="2311"/>
      <c r="K125" s="1993"/>
      <c r="L125" s="2311">
        <v>0</v>
      </c>
      <c r="M125" s="1993"/>
      <c r="N125" s="1999"/>
    </row>
    <row r="126" spans="1:14">
      <c r="A126" s="2001"/>
      <c r="B126" s="2001"/>
      <c r="C126" s="2001"/>
      <c r="D126" s="2001"/>
      <c r="E126" s="2001"/>
      <c r="F126" s="2001"/>
      <c r="G126" s="2001"/>
      <c r="H126" s="2311"/>
      <c r="I126" s="2311"/>
      <c r="J126" s="2311"/>
      <c r="K126" s="1993"/>
      <c r="L126" s="2311"/>
      <c r="M126" s="1993"/>
      <c r="N126" s="1999"/>
    </row>
    <row r="127" spans="1:14" ht="27.6">
      <c r="A127" s="1989" t="s">
        <v>2449</v>
      </c>
      <c r="B127" s="1998"/>
      <c r="C127" s="1989" t="s">
        <v>2051</v>
      </c>
      <c r="D127" s="1998"/>
      <c r="E127" s="1989" t="s">
        <v>2450</v>
      </c>
      <c r="F127" s="1998"/>
      <c r="G127" s="1999"/>
      <c r="H127" s="1999"/>
      <c r="I127" s="1999"/>
      <c r="J127" s="1999"/>
      <c r="K127" s="1999"/>
      <c r="L127" s="1999"/>
      <c r="M127" s="1999"/>
      <c r="N127" s="1999"/>
    </row>
    <row r="128" spans="1:14">
      <c r="A128" s="1993"/>
      <c r="B128" s="1993"/>
      <c r="C128" s="1993"/>
      <c r="D128" s="1993"/>
      <c r="E128" s="1993"/>
      <c r="F128" s="1993"/>
      <c r="G128" s="1993"/>
      <c r="H128" s="1993"/>
      <c r="I128" s="1993"/>
      <c r="J128" s="1993"/>
      <c r="K128" s="1993"/>
      <c r="L128" s="1993"/>
      <c r="M128" s="1993"/>
      <c r="N128" s="1999"/>
    </row>
    <row r="129" spans="1:14">
      <c r="A129" s="2001"/>
      <c r="B129" s="1999"/>
      <c r="C129" s="1999"/>
      <c r="D129" s="1999"/>
      <c r="E129" s="1999"/>
      <c r="F129" s="1999"/>
      <c r="G129" s="1999"/>
      <c r="H129" s="2310" t="s">
        <v>2451</v>
      </c>
      <c r="I129" s="2310"/>
      <c r="J129" s="1993"/>
      <c r="K129" s="2311">
        <v>0</v>
      </c>
      <c r="L129" s="2311"/>
      <c r="M129" s="1993"/>
      <c r="N129" s="2316"/>
    </row>
    <row r="130" spans="1:14">
      <c r="A130" s="1999"/>
      <c r="B130" s="1999"/>
      <c r="C130" s="1999"/>
      <c r="D130" s="1999"/>
      <c r="E130" s="1999"/>
      <c r="F130" s="1999"/>
      <c r="G130" s="1999"/>
      <c r="H130" s="1993"/>
      <c r="I130" s="1993"/>
      <c r="J130" s="1993"/>
      <c r="K130" s="2311"/>
      <c r="L130" s="2311"/>
      <c r="M130" s="1999"/>
      <c r="N130" s="2316"/>
    </row>
    <row r="131" spans="1:14">
      <c r="A131" s="1995">
        <v>73898</v>
      </c>
      <c r="B131" s="1993"/>
      <c r="C131" s="2312" t="s">
        <v>2467</v>
      </c>
      <c r="D131" s="2312"/>
      <c r="E131" s="2312"/>
      <c r="F131" s="2312"/>
      <c r="G131" s="2312"/>
      <c r="H131" s="2312"/>
      <c r="I131" s="2312"/>
      <c r="J131" s="1993"/>
      <c r="K131" s="1993"/>
      <c r="L131" s="1993"/>
      <c r="M131" s="1993"/>
      <c r="N131" s="1999"/>
    </row>
    <row r="132" spans="1:14">
      <c r="A132" s="1993"/>
      <c r="B132" s="1993"/>
      <c r="C132" s="1993"/>
      <c r="D132" s="1993"/>
      <c r="E132" s="1993"/>
      <c r="F132" s="1993"/>
      <c r="G132" s="1993"/>
      <c r="H132" s="1993"/>
      <c r="I132" s="1993"/>
      <c r="J132" s="1993"/>
      <c r="K132" s="1993"/>
      <c r="L132" s="1993"/>
      <c r="M132" s="1993"/>
      <c r="N132" s="1999"/>
    </row>
    <row r="133" spans="1:14">
      <c r="A133" s="2313"/>
      <c r="B133" s="2313"/>
      <c r="C133" s="2313"/>
      <c r="D133" s="1996"/>
      <c r="E133" s="1996"/>
      <c r="F133" s="1996"/>
      <c r="G133" s="1996"/>
      <c r="H133" s="2314"/>
      <c r="I133" s="2314"/>
      <c r="J133" s="2314"/>
      <c r="K133" s="1996"/>
      <c r="L133" s="1997"/>
      <c r="M133" s="1996"/>
      <c r="N133" s="1999"/>
    </row>
    <row r="134" spans="1:14">
      <c r="A134" s="2001"/>
      <c r="B134" s="2001"/>
      <c r="C134" s="2001"/>
      <c r="D134" s="2001"/>
      <c r="E134" s="2310" t="s">
        <v>2453</v>
      </c>
      <c r="F134" s="2310"/>
      <c r="G134" s="2001"/>
      <c r="H134" s="2311">
        <v>0</v>
      </c>
      <c r="I134" s="2311"/>
      <c r="J134" s="2311"/>
      <c r="K134" s="1993"/>
      <c r="L134" s="2311">
        <v>0</v>
      </c>
      <c r="M134" s="1993"/>
      <c r="N134" s="1999"/>
    </row>
    <row r="135" spans="1:14">
      <c r="A135" s="2001"/>
      <c r="B135" s="2001"/>
      <c r="C135" s="2001"/>
      <c r="D135" s="2001"/>
      <c r="E135" s="2001"/>
      <c r="F135" s="2001"/>
      <c r="G135" s="2001"/>
      <c r="H135" s="2311"/>
      <c r="I135" s="2311"/>
      <c r="J135" s="2311"/>
      <c r="K135" s="1993"/>
      <c r="L135" s="2311"/>
      <c r="M135" s="1993"/>
      <c r="N135" s="1999"/>
    </row>
    <row r="136" spans="1:14" ht="27.6">
      <c r="A136" s="1989" t="s">
        <v>2449</v>
      </c>
      <c r="B136" s="1998"/>
      <c r="C136" s="1989" t="s">
        <v>2051</v>
      </c>
      <c r="D136" s="1998"/>
      <c r="E136" s="1989" t="s">
        <v>2465</v>
      </c>
      <c r="F136" s="1998"/>
      <c r="G136" s="1999"/>
      <c r="H136" s="1999"/>
      <c r="I136" s="1999"/>
      <c r="J136" s="1999"/>
      <c r="K136" s="1999"/>
      <c r="L136" s="1999"/>
      <c r="M136" s="1999"/>
      <c r="N136" s="1999"/>
    </row>
    <row r="137" spans="1:14">
      <c r="A137" s="1993"/>
      <c r="B137" s="1993"/>
      <c r="C137" s="1993"/>
      <c r="D137" s="1993"/>
      <c r="E137" s="1993"/>
      <c r="F137" s="1993"/>
      <c r="G137" s="1993"/>
      <c r="H137" s="1993"/>
      <c r="I137" s="1993"/>
      <c r="J137" s="1993"/>
      <c r="K137" s="1993"/>
      <c r="L137" s="1993"/>
      <c r="M137" s="1993"/>
      <c r="N137" s="1999"/>
    </row>
    <row r="138" spans="1:14">
      <c r="A138" s="2001"/>
      <c r="B138" s="1999"/>
      <c r="C138" s="1999"/>
      <c r="D138" s="1999"/>
      <c r="E138" s="1999"/>
      <c r="F138" s="1999"/>
      <c r="G138" s="1999"/>
      <c r="H138" s="2310" t="s">
        <v>2451</v>
      </c>
      <c r="I138" s="2310"/>
      <c r="J138" s="1993"/>
      <c r="K138" s="2311">
        <v>0</v>
      </c>
      <c r="L138" s="2311"/>
      <c r="M138" s="1993"/>
      <c r="N138" s="2316"/>
    </row>
    <row r="139" spans="1:14">
      <c r="A139" s="1999"/>
      <c r="B139" s="1999"/>
      <c r="C139" s="1999"/>
      <c r="D139" s="1999"/>
      <c r="E139" s="1999"/>
      <c r="F139" s="1999"/>
      <c r="G139" s="1999"/>
      <c r="H139" s="1993"/>
      <c r="I139" s="1993"/>
      <c r="J139" s="1993"/>
      <c r="K139" s="2311"/>
      <c r="L139" s="2311"/>
      <c r="M139" s="1999"/>
      <c r="N139" s="2316"/>
    </row>
    <row r="140" spans="1:14">
      <c r="A140" s="1995">
        <v>5178</v>
      </c>
      <c r="B140" s="1993"/>
      <c r="C140" s="2312" t="s">
        <v>2467</v>
      </c>
      <c r="D140" s="2312"/>
      <c r="E140" s="2312"/>
      <c r="F140" s="2312"/>
      <c r="G140" s="2312"/>
      <c r="H140" s="2312"/>
      <c r="I140" s="2312"/>
      <c r="J140" s="1993"/>
      <c r="K140" s="1993"/>
      <c r="L140" s="1993"/>
      <c r="M140" s="1993"/>
      <c r="N140" s="1999"/>
    </row>
    <row r="141" spans="1:14">
      <c r="A141" s="1993"/>
      <c r="B141" s="1993"/>
      <c r="C141" s="1993"/>
      <c r="D141" s="1993"/>
      <c r="E141" s="1993"/>
      <c r="F141" s="1993"/>
      <c r="G141" s="1993"/>
      <c r="H141" s="1993"/>
      <c r="I141" s="1993"/>
      <c r="J141" s="1993"/>
      <c r="K141" s="1993"/>
      <c r="L141" s="1993"/>
      <c r="M141" s="1993"/>
      <c r="N141" s="1999"/>
    </row>
    <row r="142" spans="1:14">
      <c r="A142" s="2313"/>
      <c r="B142" s="2313"/>
      <c r="C142" s="2313"/>
      <c r="D142" s="1996"/>
      <c r="E142" s="1996"/>
      <c r="F142" s="1996"/>
      <c r="G142" s="1996"/>
      <c r="H142" s="2314"/>
      <c r="I142" s="2314"/>
      <c r="J142" s="2314"/>
      <c r="K142" s="1996"/>
      <c r="L142" s="1997"/>
      <c r="M142" s="1996"/>
      <c r="N142" s="1999"/>
    </row>
    <row r="143" spans="1:14">
      <c r="A143" s="2001"/>
      <c r="B143" s="2001"/>
      <c r="C143" s="2001"/>
      <c r="D143" s="2001"/>
      <c r="E143" s="2310" t="s">
        <v>2453</v>
      </c>
      <c r="F143" s="2310"/>
      <c r="G143" s="2001"/>
      <c r="H143" s="2311">
        <v>0</v>
      </c>
      <c r="I143" s="2311"/>
      <c r="J143" s="2311"/>
      <c r="K143" s="1993"/>
      <c r="L143" s="2311">
        <v>0</v>
      </c>
      <c r="M143" s="1993"/>
      <c r="N143" s="1999"/>
    </row>
    <row r="144" spans="1:14">
      <c r="A144" s="2001"/>
      <c r="B144" s="2001"/>
      <c r="C144" s="2001"/>
      <c r="D144" s="2001"/>
      <c r="E144" s="2001"/>
      <c r="F144" s="2001"/>
      <c r="G144" s="2001"/>
      <c r="H144" s="2311"/>
      <c r="I144" s="2311"/>
      <c r="J144" s="2311"/>
      <c r="K144" s="1993"/>
      <c r="L144" s="2311"/>
      <c r="M144" s="1993"/>
      <c r="N144" s="1999"/>
    </row>
    <row r="145" spans="1:14" ht="27.6">
      <c r="A145" s="1989" t="s">
        <v>2449</v>
      </c>
      <c r="B145" s="1998"/>
      <c r="C145" s="1989" t="s">
        <v>2051</v>
      </c>
      <c r="D145" s="1998"/>
      <c r="E145" s="1989" t="s">
        <v>2465</v>
      </c>
      <c r="F145" s="1998"/>
      <c r="G145" s="1999"/>
      <c r="H145" s="1999"/>
      <c r="I145" s="1999"/>
      <c r="J145" s="1999"/>
      <c r="K145" s="1999"/>
      <c r="L145" s="1999"/>
      <c r="M145" s="1999"/>
      <c r="N145" s="1999"/>
    </row>
    <row r="146" spans="1:14">
      <c r="A146" s="1993"/>
      <c r="B146" s="1993"/>
      <c r="C146" s="1993"/>
      <c r="D146" s="1993"/>
      <c r="E146" s="1993"/>
      <c r="F146" s="1993"/>
      <c r="G146" s="1993"/>
      <c r="H146" s="1993"/>
      <c r="I146" s="1993"/>
      <c r="J146" s="1993"/>
      <c r="K146" s="1993"/>
      <c r="L146" s="1993"/>
      <c r="M146" s="1993"/>
      <c r="N146" s="1999"/>
    </row>
    <row r="147" spans="1:14">
      <c r="A147" s="2001"/>
      <c r="B147" s="1999"/>
      <c r="C147" s="1999"/>
      <c r="D147" s="1999"/>
      <c r="E147" s="1999"/>
      <c r="F147" s="1999"/>
      <c r="G147" s="1999"/>
      <c r="H147" s="2310" t="s">
        <v>2451</v>
      </c>
      <c r="I147" s="2310"/>
      <c r="J147" s="1993"/>
      <c r="K147" s="2311">
        <v>0</v>
      </c>
      <c r="L147" s="2311"/>
      <c r="M147" s="1993"/>
      <c r="N147" s="2316"/>
    </row>
    <row r="148" spans="1:14">
      <c r="A148" s="1999"/>
      <c r="B148" s="1999"/>
      <c r="C148" s="1999"/>
      <c r="D148" s="1999"/>
      <c r="E148" s="1999"/>
      <c r="F148" s="1999"/>
      <c r="G148" s="1999"/>
      <c r="H148" s="1993"/>
      <c r="I148" s="1993"/>
      <c r="J148" s="1993"/>
      <c r="K148" s="2311"/>
      <c r="L148" s="2311"/>
      <c r="M148" s="1999"/>
      <c r="N148" s="2316"/>
    </row>
    <row r="149" spans="1:14">
      <c r="A149" s="1995">
        <v>32068</v>
      </c>
      <c r="B149" s="1993"/>
      <c r="C149" s="2312" t="s">
        <v>2471</v>
      </c>
      <c r="D149" s="2312"/>
      <c r="E149" s="2312"/>
      <c r="F149" s="2312"/>
      <c r="G149" s="2312"/>
      <c r="H149" s="2312"/>
      <c r="I149" s="2312"/>
      <c r="J149" s="1993"/>
      <c r="K149" s="1993"/>
      <c r="L149" s="1993"/>
      <c r="M149" s="1993"/>
      <c r="N149" s="1999"/>
    </row>
    <row r="150" spans="1:14">
      <c r="A150" s="1993"/>
      <c r="B150" s="1993"/>
      <c r="C150" s="1993"/>
      <c r="D150" s="1993"/>
      <c r="E150" s="1993"/>
      <c r="F150" s="1993"/>
      <c r="G150" s="1993"/>
      <c r="H150" s="1993"/>
      <c r="I150" s="1993"/>
      <c r="J150" s="1993"/>
      <c r="K150" s="1993"/>
      <c r="L150" s="1993"/>
      <c r="M150" s="1993"/>
      <c r="N150" s="1999"/>
    </row>
    <row r="151" spans="1:14">
      <c r="A151" s="2313"/>
      <c r="B151" s="2313"/>
      <c r="C151" s="2313"/>
      <c r="D151" s="1996"/>
      <c r="E151" s="1996"/>
      <c r="F151" s="1996"/>
      <c r="G151" s="1996"/>
      <c r="H151" s="2314"/>
      <c r="I151" s="2314"/>
      <c r="J151" s="2314"/>
      <c r="K151" s="1996"/>
      <c r="L151" s="1997"/>
      <c r="M151" s="1996"/>
      <c r="N151" s="1999"/>
    </row>
    <row r="152" spans="1:14">
      <c r="A152" s="2001"/>
      <c r="B152" s="2001"/>
      <c r="C152" s="2001"/>
      <c r="D152" s="2001"/>
      <c r="E152" s="2310" t="s">
        <v>2453</v>
      </c>
      <c r="F152" s="2310"/>
      <c r="G152" s="2001"/>
      <c r="H152" s="2311">
        <v>0</v>
      </c>
      <c r="I152" s="2311"/>
      <c r="J152" s="2311"/>
      <c r="K152" s="1993"/>
      <c r="L152" s="2311">
        <v>0</v>
      </c>
      <c r="M152" s="1993"/>
      <c r="N152" s="1999"/>
    </row>
    <row r="153" spans="1:14">
      <c r="A153" s="2001"/>
      <c r="B153" s="2001"/>
      <c r="C153" s="2001"/>
      <c r="D153" s="2001"/>
      <c r="E153" s="2001"/>
      <c r="F153" s="2001"/>
      <c r="G153" s="2001"/>
      <c r="H153" s="2311"/>
      <c r="I153" s="2311"/>
      <c r="J153" s="2311"/>
      <c r="K153" s="1993"/>
      <c r="L153" s="2311"/>
      <c r="M153" s="1993"/>
      <c r="N153" s="1999"/>
    </row>
    <row r="154" spans="1:14">
      <c r="H154" s="2000" t="s">
        <v>884</v>
      </c>
      <c r="J154" s="2003">
        <f>K57+K111</f>
        <v>12694.184599999999</v>
      </c>
      <c r="L154" s="2000">
        <f>J154/1000</f>
        <v>12.694184599999998</v>
      </c>
    </row>
    <row r="155" spans="1:14">
      <c r="H155" s="2000" t="s">
        <v>2481</v>
      </c>
      <c r="J155" s="2003">
        <f>H25+H61+H106</f>
        <v>3077.6219999999998</v>
      </c>
      <c r="K155" s="2003">
        <f>L25+L61+L106</f>
        <v>220422</v>
      </c>
      <c r="L155" s="2000">
        <f>K155/1000</f>
        <v>220.422</v>
      </c>
    </row>
    <row r="156" spans="1:14">
      <c r="H156" s="2000" t="s">
        <v>2480</v>
      </c>
      <c r="J156" s="2003">
        <f>H115</f>
        <v>-2197.3389999999999</v>
      </c>
      <c r="K156" s="2003">
        <f>L115</f>
        <v>-147306.51999999999</v>
      </c>
      <c r="L156" s="2000">
        <f>K156/1000</f>
        <v>-147.30651999999998</v>
      </c>
    </row>
    <row r="157" spans="1:14">
      <c r="J157" s="2003">
        <f>SUM(J155:J156)</f>
        <v>880.2829999999999</v>
      </c>
    </row>
    <row r="158" spans="1:14">
      <c r="H158" s="2000" t="s">
        <v>885</v>
      </c>
      <c r="J158" s="2003">
        <f>H26+H53+H62+H71+H107+H116</f>
        <v>13574.4709</v>
      </c>
    </row>
    <row r="161" spans="10:10">
      <c r="J161" s="2003">
        <f>J154+J155+J156</f>
        <v>13574.467599999998</v>
      </c>
    </row>
  </sheetData>
  <mergeCells count="153">
    <mergeCell ref="E8:F8"/>
    <mergeCell ref="H8:J9"/>
    <mergeCell ref="L8:L9"/>
    <mergeCell ref="H12:I12"/>
    <mergeCell ref="K12:L13"/>
    <mergeCell ref="N12:N13"/>
    <mergeCell ref="H3:I3"/>
    <mergeCell ref="K3:L4"/>
    <mergeCell ref="N3:N4"/>
    <mergeCell ref="C5:I5"/>
    <mergeCell ref="A7:C7"/>
    <mergeCell ref="H7:J7"/>
    <mergeCell ref="N30:N31"/>
    <mergeCell ref="H21:I21"/>
    <mergeCell ref="K21:L22"/>
    <mergeCell ref="N21:N22"/>
    <mergeCell ref="C23:I23"/>
    <mergeCell ref="A25:C25"/>
    <mergeCell ref="H25:J25"/>
    <mergeCell ref="C14:I14"/>
    <mergeCell ref="A16:C16"/>
    <mergeCell ref="H16:J16"/>
    <mergeCell ref="E17:F17"/>
    <mergeCell ref="H17:J18"/>
    <mergeCell ref="L17:L18"/>
    <mergeCell ref="C32:I32"/>
    <mergeCell ref="A34:C34"/>
    <mergeCell ref="H34:J34"/>
    <mergeCell ref="E35:F35"/>
    <mergeCell ref="H35:J36"/>
    <mergeCell ref="L35:L36"/>
    <mergeCell ref="E26:F26"/>
    <mergeCell ref="H26:J27"/>
    <mergeCell ref="L26:L27"/>
    <mergeCell ref="H30:I30"/>
    <mergeCell ref="K30:L31"/>
    <mergeCell ref="E44:F44"/>
    <mergeCell ref="H44:J45"/>
    <mergeCell ref="L44:L45"/>
    <mergeCell ref="H48:I48"/>
    <mergeCell ref="K48:L49"/>
    <mergeCell ref="N48:N49"/>
    <mergeCell ref="H39:I39"/>
    <mergeCell ref="K39:L40"/>
    <mergeCell ref="N39:N40"/>
    <mergeCell ref="C41:I41"/>
    <mergeCell ref="A43:C43"/>
    <mergeCell ref="H43:J43"/>
    <mergeCell ref="N66:N67"/>
    <mergeCell ref="H57:I57"/>
    <mergeCell ref="K57:L58"/>
    <mergeCell ref="N57:N58"/>
    <mergeCell ref="C59:I59"/>
    <mergeCell ref="A61:C61"/>
    <mergeCell ref="H61:J61"/>
    <mergeCell ref="C50:I50"/>
    <mergeCell ref="A52:C52"/>
    <mergeCell ref="H52:J52"/>
    <mergeCell ref="E53:F53"/>
    <mergeCell ref="H53:J54"/>
    <mergeCell ref="L53:L54"/>
    <mergeCell ref="C68:I68"/>
    <mergeCell ref="A70:C70"/>
    <mergeCell ref="H70:J70"/>
    <mergeCell ref="E71:F71"/>
    <mergeCell ref="H71:J72"/>
    <mergeCell ref="L71:L72"/>
    <mergeCell ref="E62:F62"/>
    <mergeCell ref="H62:J63"/>
    <mergeCell ref="L62:L63"/>
    <mergeCell ref="H66:I66"/>
    <mergeCell ref="K66:L67"/>
    <mergeCell ref="E80:F80"/>
    <mergeCell ref="H80:J81"/>
    <mergeCell ref="L80:L81"/>
    <mergeCell ref="H84:I84"/>
    <mergeCell ref="K84:L85"/>
    <mergeCell ref="N84:N85"/>
    <mergeCell ref="H75:I75"/>
    <mergeCell ref="K75:L76"/>
    <mergeCell ref="N75:N76"/>
    <mergeCell ref="C77:I77"/>
    <mergeCell ref="A79:C79"/>
    <mergeCell ref="H79:J79"/>
    <mergeCell ref="N102:N103"/>
    <mergeCell ref="H93:I93"/>
    <mergeCell ref="K93:L94"/>
    <mergeCell ref="N93:N94"/>
    <mergeCell ref="C95:I95"/>
    <mergeCell ref="A97:C97"/>
    <mergeCell ref="H97:J97"/>
    <mergeCell ref="C86:I86"/>
    <mergeCell ref="A88:C88"/>
    <mergeCell ref="H88:J88"/>
    <mergeCell ref="E89:F89"/>
    <mergeCell ref="H89:J90"/>
    <mergeCell ref="L89:L90"/>
    <mergeCell ref="C104:I104"/>
    <mergeCell ref="A106:C106"/>
    <mergeCell ref="H106:J106"/>
    <mergeCell ref="E107:F107"/>
    <mergeCell ref="H107:J108"/>
    <mergeCell ref="L107:L108"/>
    <mergeCell ref="E98:F98"/>
    <mergeCell ref="H98:J99"/>
    <mergeCell ref="L98:L99"/>
    <mergeCell ref="H102:I102"/>
    <mergeCell ref="K102:L103"/>
    <mergeCell ref="E116:F116"/>
    <mergeCell ref="H116:J117"/>
    <mergeCell ref="L116:L117"/>
    <mergeCell ref="H120:I120"/>
    <mergeCell ref="K120:L121"/>
    <mergeCell ref="N120:N121"/>
    <mergeCell ref="H111:I111"/>
    <mergeCell ref="K111:L112"/>
    <mergeCell ref="N111:N112"/>
    <mergeCell ref="C113:I113"/>
    <mergeCell ref="A115:C115"/>
    <mergeCell ref="H115:J115"/>
    <mergeCell ref="N138:N139"/>
    <mergeCell ref="H129:I129"/>
    <mergeCell ref="K129:L130"/>
    <mergeCell ref="N129:N130"/>
    <mergeCell ref="C131:I131"/>
    <mergeCell ref="A133:C133"/>
    <mergeCell ref="H133:J133"/>
    <mergeCell ref="C122:I122"/>
    <mergeCell ref="A124:C124"/>
    <mergeCell ref="H124:J124"/>
    <mergeCell ref="E125:F125"/>
    <mergeCell ref="H125:J126"/>
    <mergeCell ref="L125:L126"/>
    <mergeCell ref="C140:I140"/>
    <mergeCell ref="A142:C142"/>
    <mergeCell ref="H142:J142"/>
    <mergeCell ref="E143:F143"/>
    <mergeCell ref="H143:J144"/>
    <mergeCell ref="L143:L144"/>
    <mergeCell ref="E134:F134"/>
    <mergeCell ref="H134:J135"/>
    <mergeCell ref="L134:L135"/>
    <mergeCell ref="H138:I138"/>
    <mergeCell ref="K138:L139"/>
    <mergeCell ref="E152:F152"/>
    <mergeCell ref="H152:J153"/>
    <mergeCell ref="L152:L153"/>
    <mergeCell ref="H147:I147"/>
    <mergeCell ref="K147:L148"/>
    <mergeCell ref="N147:N148"/>
    <mergeCell ref="C149:I149"/>
    <mergeCell ref="A151:C151"/>
    <mergeCell ref="H151:J15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1"/>
  </sheetPr>
  <dimension ref="A1:M280"/>
  <sheetViews>
    <sheetView view="pageBreakPreview" topLeftCell="A57" zoomScaleNormal="80" zoomScaleSheetLayoutView="100" workbookViewId="0">
      <selection activeCell="K30" sqref="K30"/>
    </sheetView>
  </sheetViews>
  <sheetFormatPr defaultColWidth="9" defaultRowHeight="11.4"/>
  <cols>
    <col min="1" max="1" width="5.09765625" style="1307" customWidth="1"/>
    <col min="2" max="2" width="2.3984375" style="1307" customWidth="1"/>
    <col min="3" max="3" width="25.59765625" style="1307" customWidth="1"/>
    <col min="4" max="4" width="5.59765625" style="1307" customWidth="1"/>
    <col min="5" max="5" width="10.3984375" style="1307" customWidth="1"/>
    <col min="6" max="6" width="1.19921875" style="1307" customWidth="1"/>
    <col min="7" max="7" width="10.3984375" style="1307" customWidth="1"/>
    <col min="8" max="8" width="1.19921875" style="1307" customWidth="1"/>
    <col min="9" max="9" width="10.3984375" style="1307" customWidth="1"/>
    <col min="10" max="10" width="1.19921875" style="1307" customWidth="1"/>
    <col min="11" max="11" width="10.3984375" style="1307" customWidth="1"/>
    <col min="12" max="12" width="12.59765625" style="1307" customWidth="1"/>
    <col min="13" max="13" width="13.59765625" style="1307" hidden="1" customWidth="1"/>
    <col min="14" max="21" width="0" style="1307" hidden="1" customWidth="1"/>
    <col min="22" max="22" width="9" style="1307"/>
    <col min="23" max="23" width="15.5" style="1307" customWidth="1"/>
    <col min="24" max="24" width="15" style="1307" customWidth="1"/>
    <col min="25" max="25" width="9" style="1307"/>
    <col min="26" max="26" width="9.8984375" style="1307" customWidth="1"/>
    <col min="27" max="29" width="9" style="1307"/>
    <col min="30" max="30" width="17.5" style="1307" customWidth="1"/>
    <col min="31" max="16384" width="9" style="1307"/>
  </cols>
  <sheetData>
    <row r="1" spans="1:11" hidden="1"/>
    <row r="2" spans="1:11" ht="12" hidden="1">
      <c r="A2" s="1303" t="s">
        <v>2253</v>
      </c>
      <c r="B2" s="1304" t="s">
        <v>2254</v>
      </c>
      <c r="C2" s="1305"/>
      <c r="D2" s="1345"/>
      <c r="E2" s="1345"/>
      <c r="F2" s="1345"/>
    </row>
    <row r="3" spans="1:11" ht="12" hidden="1" customHeight="1">
      <c r="A3" s="1303"/>
      <c r="B3" s="1346"/>
      <c r="C3" s="1345"/>
      <c r="D3" s="1345"/>
      <c r="E3" s="1345"/>
      <c r="F3" s="1345"/>
    </row>
    <row r="4" spans="1:11" ht="12" hidden="1">
      <c r="A4" s="1303"/>
      <c r="B4" s="2320" t="s">
        <v>2255</v>
      </c>
      <c r="C4" s="2321"/>
      <c r="D4" s="2321"/>
      <c r="E4" s="2321"/>
      <c r="F4" s="2321"/>
      <c r="G4" s="2321"/>
      <c r="H4" s="2321"/>
      <c r="I4" s="2321"/>
      <c r="J4" s="2321"/>
      <c r="K4" s="2321"/>
    </row>
    <row r="5" spans="1:11" ht="12" hidden="1">
      <c r="A5" s="1303"/>
      <c r="B5" s="2321"/>
      <c r="C5" s="2321"/>
      <c r="D5" s="2321"/>
      <c r="E5" s="2321"/>
      <c r="F5" s="2321"/>
      <c r="G5" s="2321"/>
      <c r="H5" s="2321"/>
      <c r="I5" s="2321"/>
      <c r="J5" s="2321"/>
      <c r="K5" s="2321"/>
    </row>
    <row r="6" spans="1:11" ht="12" hidden="1">
      <c r="A6" s="1303"/>
      <c r="B6" s="2321"/>
      <c r="C6" s="2321"/>
      <c r="D6" s="2321"/>
      <c r="E6" s="2321"/>
      <c r="F6" s="2321"/>
      <c r="G6" s="2321"/>
      <c r="H6" s="2321"/>
      <c r="I6" s="2321"/>
      <c r="J6" s="2321"/>
      <c r="K6" s="2321"/>
    </row>
    <row r="7" spans="1:11" ht="12" hidden="1">
      <c r="A7" s="1303"/>
      <c r="B7" s="2321"/>
      <c r="C7" s="2321"/>
      <c r="D7" s="2321"/>
      <c r="E7" s="2321"/>
      <c r="F7" s="2321"/>
      <c r="G7" s="2321"/>
      <c r="H7" s="2321"/>
      <c r="I7" s="2321"/>
      <c r="J7" s="2321"/>
      <c r="K7" s="2321"/>
    </row>
    <row r="8" spans="1:11" ht="12" hidden="1">
      <c r="A8" s="1303"/>
      <c r="B8" s="2321"/>
      <c r="C8" s="2321"/>
      <c r="D8" s="2321"/>
      <c r="E8" s="2321"/>
      <c r="F8" s="2321"/>
      <c r="G8" s="2321"/>
      <c r="H8" s="2321"/>
      <c r="I8" s="2321"/>
      <c r="J8" s="2321"/>
      <c r="K8" s="2321"/>
    </row>
    <row r="9" spans="1:11" ht="18.75" hidden="1" customHeight="1">
      <c r="A9" s="1303"/>
      <c r="B9" s="2321"/>
      <c r="C9" s="2321"/>
      <c r="D9" s="2321"/>
      <c r="E9" s="2321"/>
      <c r="F9" s="2321"/>
      <c r="G9" s="2321"/>
      <c r="H9" s="2321"/>
      <c r="I9" s="2321"/>
      <c r="J9" s="2321"/>
      <c r="K9" s="2321"/>
    </row>
    <row r="10" spans="1:11" ht="12" hidden="1" customHeight="1">
      <c r="A10" s="1303"/>
      <c r="B10" s="1347"/>
      <c r="C10" s="1347"/>
      <c r="D10" s="1347"/>
      <c r="E10" s="1347"/>
      <c r="F10" s="1347"/>
    </row>
    <row r="11" spans="1:11" ht="12" hidden="1" customHeight="1">
      <c r="A11" s="1303"/>
      <c r="B11" s="1347"/>
      <c r="C11" s="1347"/>
      <c r="D11" s="1347"/>
      <c r="E11" s="1347"/>
      <c r="F11" s="1347"/>
    </row>
    <row r="12" spans="1:11" ht="12">
      <c r="A12" s="1303"/>
      <c r="B12" s="1347"/>
      <c r="C12" s="1347"/>
      <c r="D12" s="1347"/>
      <c r="E12" s="1347"/>
      <c r="F12" s="1347"/>
    </row>
    <row r="277" spans="1:3" s="1312" customFormat="1">
      <c r="A277" s="1310"/>
      <c r="B277" s="1311"/>
      <c r="C277" s="1311"/>
    </row>
    <row r="278" spans="1:3" s="1312" customFormat="1">
      <c r="A278" s="1310"/>
      <c r="B278" s="1311"/>
      <c r="C278" s="1311"/>
    </row>
    <row r="279" spans="1:3" s="1312" customFormat="1">
      <c r="A279" s="1310"/>
      <c r="B279" s="1311"/>
      <c r="C279" s="1311"/>
    </row>
    <row r="280" spans="1:3" s="1312" customFormat="1">
      <c r="A280" s="1310"/>
      <c r="B280" s="1311"/>
      <c r="C280" s="1311"/>
    </row>
  </sheetData>
  <mergeCells count="1">
    <mergeCell ref="B4:K9"/>
  </mergeCells>
  <pageMargins left="0.68" right="0.35" top="0.54" bottom="0.33" header="0.4" footer="0.17"/>
  <pageSetup scale="67" fitToHeight="10"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A108"/>
  <sheetViews>
    <sheetView zoomScale="76" zoomScaleNormal="76" workbookViewId="0">
      <selection activeCell="AA108" sqref="AA108"/>
    </sheetView>
  </sheetViews>
  <sheetFormatPr defaultColWidth="9" defaultRowHeight="14.4"/>
  <cols>
    <col min="1" max="1" width="14.5" style="618" customWidth="1"/>
    <col min="2" max="2" width="51.5" style="618" customWidth="1"/>
    <col min="3" max="3" width="1.19921875" style="618" customWidth="1"/>
    <col min="4" max="5" width="13.19921875" style="618" customWidth="1"/>
    <col min="6" max="6" width="9" style="618"/>
    <col min="7" max="7" width="11.59765625" style="618" customWidth="1"/>
    <col min="8" max="8" width="31" style="618" customWidth="1"/>
    <col min="9" max="9" width="17.19921875" style="618" customWidth="1"/>
    <col min="10" max="10" width="13.5" style="618" customWidth="1"/>
    <col min="11" max="11" width="13.8984375" style="618" customWidth="1"/>
    <col min="12" max="12" width="9" style="618"/>
    <col min="13" max="13" width="14.8984375" style="618" customWidth="1"/>
    <col min="14" max="15" width="9" style="618"/>
    <col min="16" max="16" width="10.19921875" style="618" customWidth="1"/>
    <col min="17" max="17" width="9" style="618"/>
    <col min="18" max="18" width="26.19921875" style="618" customWidth="1"/>
    <col min="19" max="26" width="9" style="618"/>
    <col min="27" max="27" width="10.19921875" style="618" customWidth="1"/>
    <col min="28" max="16384" width="9" style="618"/>
  </cols>
  <sheetData>
    <row r="1" spans="1:27">
      <c r="A1" s="618" t="s">
        <v>1410</v>
      </c>
    </row>
    <row r="2" spans="1:27">
      <c r="A2" s="618" t="s">
        <v>219</v>
      </c>
      <c r="B2" s="618" t="s">
        <v>1411</v>
      </c>
      <c r="D2" s="618" t="s">
        <v>221</v>
      </c>
      <c r="E2" s="624" t="s">
        <v>222</v>
      </c>
    </row>
    <row r="3" spans="1:27">
      <c r="A3" s="619" t="s">
        <v>1412</v>
      </c>
      <c r="B3" s="618" t="s">
        <v>1413</v>
      </c>
      <c r="D3" s="621">
        <v>963.14599999999996</v>
      </c>
      <c r="E3" s="625">
        <v>0</v>
      </c>
      <c r="G3" s="627" t="s">
        <v>782</v>
      </c>
      <c r="H3" s="505"/>
      <c r="I3" s="505"/>
    </row>
    <row r="4" spans="1:27">
      <c r="A4" s="619" t="s">
        <v>1414</v>
      </c>
      <c r="B4" s="618" t="s">
        <v>1415</v>
      </c>
      <c r="D4" s="621">
        <v>15010.403</v>
      </c>
      <c r="E4" s="625">
        <v>0</v>
      </c>
      <c r="G4" s="505" t="s">
        <v>1684</v>
      </c>
      <c r="H4" s="505"/>
      <c r="I4" s="509">
        <f>SUM(D3:D15)</f>
        <v>191352.715</v>
      </c>
      <c r="R4" s="624" t="s">
        <v>1491</v>
      </c>
      <c r="S4" s="624"/>
      <c r="T4" s="625">
        <v>0</v>
      </c>
      <c r="U4" s="625">
        <v>1350.0350000000001</v>
      </c>
      <c r="X4" s="768" t="s">
        <v>1810</v>
      </c>
    </row>
    <row r="5" spans="1:27">
      <c r="A5" s="619" t="s">
        <v>1416</v>
      </c>
      <c r="B5" s="618" t="s">
        <v>1417</v>
      </c>
      <c r="D5" s="621">
        <v>10159.537</v>
      </c>
      <c r="E5" s="625">
        <v>0</v>
      </c>
      <c r="G5" s="505" t="s">
        <v>1689</v>
      </c>
      <c r="H5" s="505"/>
      <c r="I5" s="509">
        <f>D20</f>
        <v>2399.0520000000001</v>
      </c>
      <c r="R5" s="624" t="s">
        <v>1493</v>
      </c>
      <c r="S5" s="624"/>
      <c r="T5" s="625">
        <v>0</v>
      </c>
      <c r="U5" s="625">
        <v>982.40499999999997</v>
      </c>
      <c r="X5" s="618" t="str">
        <f>R4</f>
        <v>MANAGEMENT FEE PAYABLE</v>
      </c>
      <c r="AA5" s="622">
        <f>U4</f>
        <v>1350.0350000000001</v>
      </c>
    </row>
    <row r="6" spans="1:27">
      <c r="A6" s="619" t="s">
        <v>1418</v>
      </c>
      <c r="B6" s="618" t="s">
        <v>1419</v>
      </c>
      <c r="D6" s="621">
        <v>1148.7139999999999</v>
      </c>
      <c r="E6" s="625">
        <v>0</v>
      </c>
      <c r="G6" s="505" t="s">
        <v>63</v>
      </c>
      <c r="H6" s="505"/>
      <c r="I6" s="448">
        <f>D16+D17+D18-E19</f>
        <v>565667.96600000001</v>
      </c>
      <c r="R6" s="624" t="s">
        <v>1495</v>
      </c>
      <c r="S6" s="624"/>
      <c r="T6" s="625">
        <v>0</v>
      </c>
      <c r="U6" s="625">
        <v>189.005</v>
      </c>
      <c r="X6" s="768" t="s">
        <v>1811</v>
      </c>
      <c r="AA6" s="622">
        <f>R55</f>
        <v>144.34782608695653</v>
      </c>
    </row>
    <row r="7" spans="1:27">
      <c r="A7" s="619" t="s">
        <v>1631</v>
      </c>
      <c r="B7" s="618" t="s">
        <v>1632</v>
      </c>
      <c r="D7" s="621">
        <v>5000</v>
      </c>
      <c r="E7" s="625">
        <v>0</v>
      </c>
      <c r="G7" s="505" t="s">
        <v>1683</v>
      </c>
      <c r="H7" s="505"/>
      <c r="I7" s="448">
        <f>D23+D24+D25+D26</f>
        <v>2209.5639999999999</v>
      </c>
      <c r="R7" s="624" t="s">
        <v>1497</v>
      </c>
      <c r="S7" s="624"/>
      <c r="T7" s="625">
        <v>0</v>
      </c>
      <c r="U7" s="625">
        <v>4524.2690000000002</v>
      </c>
      <c r="X7" s="768" t="s">
        <v>1812</v>
      </c>
      <c r="AA7" s="622">
        <f>R56</f>
        <v>21.65217391304347</v>
      </c>
    </row>
    <row r="8" spans="1:27">
      <c r="A8" s="619" t="s">
        <v>1420</v>
      </c>
      <c r="B8" s="618" t="s">
        <v>1421</v>
      </c>
      <c r="D8" s="621">
        <v>21.864999999999998</v>
      </c>
      <c r="E8" s="625">
        <v>0</v>
      </c>
      <c r="G8" s="505" t="s">
        <v>1685</v>
      </c>
      <c r="I8" s="448">
        <f>D28+D29+D30+D32+D33+D34+D35-E31+9</f>
        <v>3245.9619999999995</v>
      </c>
      <c r="J8" s="621"/>
      <c r="R8" s="624" t="s">
        <v>1649</v>
      </c>
      <c r="S8" s="624"/>
      <c r="T8" s="625">
        <v>0</v>
      </c>
      <c r="U8" s="625">
        <v>18.605</v>
      </c>
      <c r="X8" s="618" t="str">
        <f>R24</f>
        <v>Back Office Operation Payable</v>
      </c>
      <c r="AA8" s="622">
        <f>U24</f>
        <v>89.838999999999999</v>
      </c>
    </row>
    <row r="9" spans="1:27">
      <c r="A9" s="619" t="s">
        <v>1422</v>
      </c>
      <c r="B9" s="618" t="s">
        <v>1423</v>
      </c>
      <c r="D9" s="621">
        <v>40.078000000000003</v>
      </c>
      <c r="E9" s="625">
        <v>0</v>
      </c>
      <c r="I9" s="628">
        <f>SUM(I4:I8)</f>
        <v>764875.25900000008</v>
      </c>
      <c r="J9" s="621"/>
      <c r="R9" s="624" t="s">
        <v>1499</v>
      </c>
      <c r="S9" s="624"/>
      <c r="T9" s="625">
        <v>0</v>
      </c>
      <c r="U9" s="625">
        <v>132.89599999999999</v>
      </c>
      <c r="X9" s="618" t="str">
        <f>R19</f>
        <v>PAYABLE TO SHARIAH ADVISOR</v>
      </c>
      <c r="AA9" s="622">
        <f>U19</f>
        <v>82.543000000000006</v>
      </c>
    </row>
    <row r="10" spans="1:27">
      <c r="A10" s="619" t="s">
        <v>1424</v>
      </c>
      <c r="B10" s="618" t="s">
        <v>1425</v>
      </c>
      <c r="D10" s="621">
        <v>3471.4949999999999</v>
      </c>
      <c r="E10" s="625">
        <v>0</v>
      </c>
      <c r="G10" s="627" t="s">
        <v>929</v>
      </c>
      <c r="J10" s="621"/>
      <c r="R10" s="624" t="s">
        <v>1501</v>
      </c>
      <c r="S10" s="624"/>
      <c r="T10" s="625">
        <v>0</v>
      </c>
      <c r="U10" s="625">
        <v>412.02300000000002</v>
      </c>
      <c r="X10" s="768" t="s">
        <v>1813</v>
      </c>
      <c r="AA10" s="622">
        <f>E47</f>
        <v>189.005</v>
      </c>
    </row>
    <row r="11" spans="1:27">
      <c r="A11" s="619" t="s">
        <v>1426</v>
      </c>
      <c r="B11" s="618" t="s">
        <v>1427</v>
      </c>
      <c r="D11" s="621">
        <v>10</v>
      </c>
      <c r="E11" s="625">
        <v>0</v>
      </c>
      <c r="G11" s="505" t="s">
        <v>1271</v>
      </c>
      <c r="I11" s="509">
        <f>E45+E47+I52+I55</f>
        <v>2116.56</v>
      </c>
      <c r="J11" s="621"/>
      <c r="R11" s="624" t="s">
        <v>1503</v>
      </c>
      <c r="S11" s="624"/>
      <c r="T11" s="625">
        <v>0</v>
      </c>
      <c r="U11" s="625">
        <v>0</v>
      </c>
    </row>
    <row r="12" spans="1:27">
      <c r="A12" s="619" t="s">
        <v>1430</v>
      </c>
      <c r="B12" s="618" t="s">
        <v>1431</v>
      </c>
      <c r="D12" s="621">
        <v>7488.482</v>
      </c>
      <c r="E12" s="625">
        <v>0</v>
      </c>
      <c r="G12" s="505" t="s">
        <v>1686</v>
      </c>
      <c r="I12" s="510">
        <f>E50+E49</f>
        <v>151.50099999999998</v>
      </c>
      <c r="J12" s="621"/>
      <c r="R12" s="624" t="s">
        <v>1505</v>
      </c>
      <c r="S12" s="624"/>
      <c r="T12" s="625">
        <v>0</v>
      </c>
      <c r="U12" s="625">
        <v>413.15600000000001</v>
      </c>
      <c r="AA12" s="695">
        <f>SUM(AA5:AA10)</f>
        <v>1877.422</v>
      </c>
    </row>
    <row r="13" spans="1:27">
      <c r="A13" s="619" t="s">
        <v>1633</v>
      </c>
      <c r="B13" s="618" t="s">
        <v>1634</v>
      </c>
      <c r="D13" s="621">
        <v>4252.88</v>
      </c>
      <c r="E13" s="625">
        <v>0</v>
      </c>
      <c r="G13" s="505" t="s">
        <v>1687</v>
      </c>
      <c r="I13" s="509">
        <f>E51</f>
        <v>412.02300000000002</v>
      </c>
      <c r="J13" s="621"/>
      <c r="R13" s="624" t="s">
        <v>1651</v>
      </c>
      <c r="S13" s="624"/>
      <c r="T13" s="625">
        <v>0</v>
      </c>
      <c r="U13" s="625">
        <v>3.4129999999999998</v>
      </c>
    </row>
    <row r="14" spans="1:27">
      <c r="A14" s="619" t="s">
        <v>1635</v>
      </c>
      <c r="B14" s="618" t="s">
        <v>1636</v>
      </c>
      <c r="C14" s="622"/>
      <c r="D14" s="621">
        <v>73685.686000000002</v>
      </c>
      <c r="E14" s="625">
        <v>0</v>
      </c>
      <c r="G14" s="505" t="s">
        <v>1688</v>
      </c>
      <c r="I14" s="509">
        <f>E48+E53+E54-D55+E56+E57+E58+E59+E60+E61+E62+E63+E64+I53</f>
        <v>16448.428999999996</v>
      </c>
      <c r="J14" s="621"/>
      <c r="R14" s="624" t="s">
        <v>1653</v>
      </c>
      <c r="S14" s="624"/>
      <c r="T14" s="625">
        <v>3.4129999999999998</v>
      </c>
      <c r="U14" s="625">
        <v>0</v>
      </c>
      <c r="AA14" s="621">
        <v>2207</v>
      </c>
    </row>
    <row r="15" spans="1:27">
      <c r="A15" s="619" t="s">
        <v>1637</v>
      </c>
      <c r="B15" s="618" t="s">
        <v>1638</v>
      </c>
      <c r="D15" s="621">
        <v>70100.429000000004</v>
      </c>
      <c r="E15" s="625">
        <v>0</v>
      </c>
      <c r="G15" s="701" t="s">
        <v>1757</v>
      </c>
      <c r="I15" s="622">
        <f>+E65</f>
        <v>89.838999999999999</v>
      </c>
      <c r="J15" s="621"/>
      <c r="L15" s="622"/>
      <c r="R15" s="624" t="s">
        <v>1507</v>
      </c>
      <c r="S15" s="624"/>
      <c r="T15" s="625">
        <v>0</v>
      </c>
      <c r="U15" s="625">
        <v>9640.8919999999998</v>
      </c>
      <c r="AA15" s="622"/>
    </row>
    <row r="16" spans="1:27">
      <c r="A16" s="623" t="s">
        <v>1432</v>
      </c>
      <c r="B16" s="624" t="s">
        <v>1433</v>
      </c>
      <c r="C16" s="624"/>
      <c r="D16" s="625">
        <v>4859.5889999999999</v>
      </c>
      <c r="E16" s="625">
        <v>0</v>
      </c>
      <c r="I16" s="629">
        <f>SUM(I11:I15)</f>
        <v>19218.351999999995</v>
      </c>
      <c r="J16" s="621"/>
      <c r="R16" s="624" t="s">
        <v>1509</v>
      </c>
      <c r="S16" s="624"/>
      <c r="T16" s="625">
        <v>0</v>
      </c>
      <c r="U16" s="625">
        <v>287.04399999999998</v>
      </c>
      <c r="AA16" s="622"/>
    </row>
    <row r="17" spans="1:21">
      <c r="A17" s="623" t="s">
        <v>1434</v>
      </c>
      <c r="B17" s="624" t="s">
        <v>1435</v>
      </c>
      <c r="C17" s="624"/>
      <c r="D17" s="625">
        <v>14621.56</v>
      </c>
      <c r="E17" s="625">
        <v>0</v>
      </c>
      <c r="G17" s="627" t="s">
        <v>846</v>
      </c>
      <c r="I17" s="630">
        <f>I9-I16</f>
        <v>745656.90700000012</v>
      </c>
      <c r="J17" s="621"/>
      <c r="R17" s="624" t="s">
        <v>1511</v>
      </c>
      <c r="S17" s="624"/>
      <c r="T17" s="625">
        <v>0</v>
      </c>
      <c r="U17" s="625">
        <v>45.722999999999999</v>
      </c>
    </row>
    <row r="18" spans="1:21">
      <c r="A18" s="623" t="s">
        <v>1440</v>
      </c>
      <c r="B18" s="624" t="s">
        <v>1441</v>
      </c>
      <c r="C18" s="626"/>
      <c r="D18" s="625">
        <v>569513.84600000002</v>
      </c>
      <c r="E18" s="625">
        <v>0</v>
      </c>
      <c r="R18" s="624" t="s">
        <v>1655</v>
      </c>
      <c r="S18" s="624"/>
      <c r="T18" s="625">
        <v>0</v>
      </c>
      <c r="U18" s="625">
        <v>0.14299999999999999</v>
      </c>
    </row>
    <row r="19" spans="1:21">
      <c r="A19" s="623" t="s">
        <v>1442</v>
      </c>
      <c r="B19" s="624" t="s">
        <v>1443</v>
      </c>
      <c r="C19" s="625"/>
      <c r="D19" s="625">
        <v>0</v>
      </c>
      <c r="E19" s="625">
        <v>23327.028999999999</v>
      </c>
      <c r="G19" s="627" t="s">
        <v>68</v>
      </c>
      <c r="H19" s="505"/>
      <c r="I19" s="505"/>
      <c r="J19" s="622"/>
      <c r="R19" s="624" t="s">
        <v>1657</v>
      </c>
      <c r="S19" s="624"/>
      <c r="T19" s="625">
        <v>0</v>
      </c>
      <c r="U19" s="625">
        <v>82.543000000000006</v>
      </c>
    </row>
    <row r="20" spans="1:21">
      <c r="A20" s="619" t="s">
        <v>1444</v>
      </c>
      <c r="B20" s="618" t="s">
        <v>1445</v>
      </c>
      <c r="C20" s="622"/>
      <c r="D20" s="621">
        <v>2399.0520000000001</v>
      </c>
      <c r="E20" s="625">
        <v>0</v>
      </c>
      <c r="G20" s="505" t="s">
        <v>1690</v>
      </c>
      <c r="H20" s="505"/>
      <c r="I20" s="509">
        <f>E66</f>
        <v>150.95599999999999</v>
      </c>
      <c r="L20" s="618">
        <v>8497</v>
      </c>
      <c r="R20" s="624" t="s">
        <v>1513</v>
      </c>
      <c r="S20" s="624"/>
      <c r="T20" s="625">
        <v>0</v>
      </c>
      <c r="U20" s="625">
        <v>289.28100000000001</v>
      </c>
    </row>
    <row r="21" spans="1:21">
      <c r="A21" s="619" t="s">
        <v>1446</v>
      </c>
      <c r="B21" s="618" t="s">
        <v>1447</v>
      </c>
      <c r="C21" s="621"/>
      <c r="D21" s="621">
        <v>4285.692</v>
      </c>
      <c r="E21" s="625">
        <v>0</v>
      </c>
      <c r="G21" s="505" t="s">
        <v>70</v>
      </c>
      <c r="H21" s="505"/>
      <c r="I21" s="509">
        <f>E67</f>
        <v>14063.832</v>
      </c>
      <c r="J21" s="505"/>
      <c r="R21" s="624" t="s">
        <v>1515</v>
      </c>
      <c r="S21" s="624"/>
      <c r="T21" s="625">
        <v>0</v>
      </c>
      <c r="U21" s="625">
        <v>35.747</v>
      </c>
    </row>
    <row r="22" spans="1:21">
      <c r="A22" s="619" t="s">
        <v>1448</v>
      </c>
      <c r="B22" s="618" t="s">
        <v>1639</v>
      </c>
      <c r="D22" s="621">
        <v>0</v>
      </c>
      <c r="E22" s="625">
        <v>4285.692</v>
      </c>
      <c r="G22" s="505" t="s">
        <v>72</v>
      </c>
      <c r="H22" s="505"/>
      <c r="I22" s="509">
        <f>SUM(E69:E72)</f>
        <v>6347.3040000000001</v>
      </c>
      <c r="J22" s="505"/>
      <c r="R22" s="624" t="s">
        <v>1517</v>
      </c>
      <c r="S22" s="624"/>
      <c r="T22" s="625">
        <v>0</v>
      </c>
      <c r="U22" s="625">
        <f>118.711-2</f>
        <v>116.711</v>
      </c>
    </row>
    <row r="23" spans="1:21">
      <c r="A23" s="619" t="s">
        <v>1640</v>
      </c>
      <c r="B23" s="624" t="s">
        <v>1641</v>
      </c>
      <c r="C23" s="624"/>
      <c r="D23" s="625">
        <v>244.34</v>
      </c>
      <c r="E23" s="625">
        <v>0</v>
      </c>
      <c r="G23" s="505" t="s">
        <v>1691</v>
      </c>
      <c r="H23" s="505"/>
      <c r="I23" s="509">
        <f>E73</f>
        <v>297.06400000000002</v>
      </c>
      <c r="J23" s="448"/>
      <c r="R23" s="624" t="s">
        <v>407</v>
      </c>
      <c r="S23" s="624"/>
      <c r="T23" s="625">
        <v>0</v>
      </c>
      <c r="U23" s="625">
        <v>604.91999999999996</v>
      </c>
    </row>
    <row r="24" spans="1:21">
      <c r="A24" s="619" t="s">
        <v>1642</v>
      </c>
      <c r="B24" s="624" t="s">
        <v>1643</v>
      </c>
      <c r="C24" s="624"/>
      <c r="D24" s="625">
        <v>291.291</v>
      </c>
      <c r="E24" s="625">
        <v>0</v>
      </c>
      <c r="G24" s="505" t="s">
        <v>1692</v>
      </c>
      <c r="H24" s="505"/>
      <c r="I24" s="509">
        <f>E74</f>
        <v>0.40400000000000003</v>
      </c>
      <c r="J24" s="448"/>
      <c r="R24" s="624" t="s">
        <v>1659</v>
      </c>
      <c r="S24" s="624"/>
      <c r="T24" s="625">
        <v>0</v>
      </c>
      <c r="U24" s="625">
        <v>89.838999999999999</v>
      </c>
    </row>
    <row r="25" spans="1:21">
      <c r="A25" s="619" t="s">
        <v>1644</v>
      </c>
      <c r="B25" s="624" t="s">
        <v>1645</v>
      </c>
      <c r="C25" s="624"/>
      <c r="D25" s="625">
        <v>420.93299999999999</v>
      </c>
      <c r="E25" s="625">
        <v>0</v>
      </c>
      <c r="G25" s="505" t="s">
        <v>1693</v>
      </c>
      <c r="H25" s="505"/>
      <c r="I25" s="509">
        <f>-D68</f>
        <v>-2547.1410000000001</v>
      </c>
      <c r="K25" s="621"/>
      <c r="L25" s="622"/>
    </row>
    <row r="26" spans="1:21">
      <c r="A26" s="619" t="s">
        <v>1454</v>
      </c>
      <c r="B26" s="624" t="s">
        <v>1455</v>
      </c>
      <c r="C26" s="624"/>
      <c r="D26" s="625">
        <v>1253</v>
      </c>
      <c r="E26" s="625">
        <v>0</v>
      </c>
      <c r="G26" s="505"/>
      <c r="H26" s="505"/>
      <c r="I26" s="631">
        <f>SUM(I20:I25)</f>
        <v>18312.418999999998</v>
      </c>
    </row>
    <row r="27" spans="1:21">
      <c r="A27" s="619" t="s">
        <v>1646</v>
      </c>
      <c r="B27" s="624" t="s">
        <v>1647</v>
      </c>
      <c r="C27" s="624"/>
      <c r="D27" s="625">
        <v>9.4879999999999995</v>
      </c>
      <c r="E27" s="625">
        <v>0</v>
      </c>
    </row>
    <row r="28" spans="1:21">
      <c r="A28" s="619" t="s">
        <v>1456</v>
      </c>
      <c r="B28" s="624" t="s">
        <v>1457</v>
      </c>
      <c r="C28" s="624"/>
      <c r="D28" s="625">
        <v>2500</v>
      </c>
      <c r="E28" s="625">
        <v>0</v>
      </c>
      <c r="G28" s="627" t="s">
        <v>1038</v>
      </c>
      <c r="H28" s="505"/>
      <c r="I28" s="505"/>
    </row>
    <row r="29" spans="1:21">
      <c r="A29" s="619" t="s">
        <v>1458</v>
      </c>
      <c r="B29" s="624" t="s">
        <v>1459</v>
      </c>
      <c r="C29" s="624"/>
      <c r="D29" s="625">
        <v>200</v>
      </c>
      <c r="E29" s="625">
        <v>0</v>
      </c>
      <c r="G29" s="505" t="s">
        <v>1694</v>
      </c>
      <c r="H29" s="505"/>
      <c r="I29" s="509">
        <f>D77</f>
        <v>8481.3850000000002</v>
      </c>
    </row>
    <row r="30" spans="1:21">
      <c r="A30" s="619" t="s">
        <v>1460</v>
      </c>
      <c r="B30" s="624" t="s">
        <v>1461</v>
      </c>
      <c r="C30" s="624"/>
      <c r="D30" s="625">
        <v>19.777999999999999</v>
      </c>
      <c r="E30" s="625">
        <v>0</v>
      </c>
      <c r="G30" s="508" t="s">
        <v>1695</v>
      </c>
      <c r="H30" s="505"/>
      <c r="I30" s="509">
        <f>D78+D79</f>
        <v>2751.8630000000003</v>
      </c>
    </row>
    <row r="31" spans="1:21">
      <c r="A31" s="619" t="s">
        <v>1462</v>
      </c>
      <c r="B31" s="624" t="s">
        <v>1463</v>
      </c>
      <c r="C31" s="624"/>
      <c r="D31" s="625">
        <v>0</v>
      </c>
      <c r="E31" s="625">
        <v>29.318000000000001</v>
      </c>
      <c r="G31" s="505" t="s">
        <v>1696</v>
      </c>
      <c r="H31" s="505"/>
      <c r="I31" s="509">
        <f>D80+D81</f>
        <v>982.74899999999991</v>
      </c>
    </row>
    <row r="32" spans="1:21">
      <c r="A32" s="619" t="s">
        <v>1464</v>
      </c>
      <c r="B32" s="624" t="s">
        <v>1465</v>
      </c>
      <c r="C32" s="624"/>
      <c r="D32" s="625">
        <v>34.911999999999999</v>
      </c>
      <c r="E32" s="625">
        <v>0</v>
      </c>
      <c r="G32" s="505" t="s">
        <v>1697</v>
      </c>
      <c r="H32" s="505"/>
      <c r="I32" s="509">
        <f>D82</f>
        <v>412.02300000000002</v>
      </c>
    </row>
    <row r="33" spans="1:14">
      <c r="A33" s="619" t="s">
        <v>1466</v>
      </c>
      <c r="B33" s="624" t="s">
        <v>1467</v>
      </c>
      <c r="C33" s="624"/>
      <c r="D33" s="625">
        <v>16.010999999999999</v>
      </c>
      <c r="E33" s="625">
        <v>0</v>
      </c>
      <c r="G33" s="505" t="s">
        <v>1698</v>
      </c>
      <c r="H33" s="505"/>
      <c r="I33" s="505">
        <v>0</v>
      </c>
      <c r="J33" s="625"/>
    </row>
    <row r="34" spans="1:14">
      <c r="A34" s="619" t="s">
        <v>1468</v>
      </c>
      <c r="B34" s="624" t="s">
        <v>1469</v>
      </c>
      <c r="C34" s="624"/>
      <c r="D34" s="625">
        <v>108.456</v>
      </c>
      <c r="E34" s="625">
        <v>0</v>
      </c>
      <c r="G34" s="505" t="s">
        <v>1699</v>
      </c>
      <c r="H34" s="505"/>
      <c r="I34" s="509">
        <f>D85+D86+D101+D102+D103+D104+D105+D87</f>
        <v>673.73399999999992</v>
      </c>
      <c r="J34" s="625"/>
    </row>
    <row r="35" spans="1:14">
      <c r="A35" s="619" t="s">
        <v>1470</v>
      </c>
      <c r="B35" s="624" t="s">
        <v>1471</v>
      </c>
      <c r="C35" s="624"/>
      <c r="D35" s="625">
        <v>387.12299999999999</v>
      </c>
      <c r="E35" s="625">
        <v>0</v>
      </c>
      <c r="G35" s="505" t="s">
        <v>1700</v>
      </c>
      <c r="H35" s="505"/>
      <c r="I35" s="509">
        <f>D92+D93+D94+D95+D96+D97</f>
        <v>149.75700000000001</v>
      </c>
    </row>
    <row r="36" spans="1:14">
      <c r="A36" s="619" t="s">
        <v>1472</v>
      </c>
      <c r="B36" s="624" t="s">
        <v>1473</v>
      </c>
      <c r="C36" s="624"/>
      <c r="D36" s="625">
        <v>0</v>
      </c>
      <c r="E36" s="625">
        <v>225104.59899999999</v>
      </c>
      <c r="G36" s="505" t="s">
        <v>1705</v>
      </c>
      <c r="H36" s="505"/>
      <c r="I36" s="509">
        <f>-E88</f>
        <v>-2142.8580000000002</v>
      </c>
      <c r="J36" s="622"/>
    </row>
    <row r="37" spans="1:14">
      <c r="A37" s="619" t="s">
        <v>1474</v>
      </c>
      <c r="B37" s="624" t="s">
        <v>1475</v>
      </c>
      <c r="C37" s="624"/>
      <c r="D37" s="625">
        <v>0</v>
      </c>
      <c r="E37" s="625">
        <v>15.372999999999999</v>
      </c>
      <c r="G37" s="505" t="s">
        <v>1702</v>
      </c>
      <c r="H37" s="505"/>
      <c r="I37" s="509">
        <v>0</v>
      </c>
    </row>
    <row r="38" spans="1:14">
      <c r="A38" s="619" t="s">
        <v>1476</v>
      </c>
      <c r="B38" s="624" t="s">
        <v>1477</v>
      </c>
      <c r="C38" s="624"/>
      <c r="D38" s="625">
        <v>226775.51300000001</v>
      </c>
      <c r="E38" s="625">
        <v>0</v>
      </c>
      <c r="G38" s="505" t="s">
        <v>117</v>
      </c>
      <c r="H38" s="505"/>
      <c r="I38" s="509">
        <f>D90+D91</f>
        <v>325.33199999999999</v>
      </c>
    </row>
    <row r="39" spans="1:14">
      <c r="A39" s="619" t="s">
        <v>1478</v>
      </c>
      <c r="B39" s="624" t="s">
        <v>1479</v>
      </c>
      <c r="C39" s="624"/>
      <c r="D39" s="625">
        <v>0</v>
      </c>
      <c r="E39" s="625">
        <v>106788.673</v>
      </c>
      <c r="G39" s="505" t="s">
        <v>1701</v>
      </c>
      <c r="H39" s="505"/>
      <c r="I39" s="509">
        <f>D99+D100</f>
        <v>125.76400000000001</v>
      </c>
    </row>
    <row r="40" spans="1:14">
      <c r="A40" s="619" t="s">
        <v>1480</v>
      </c>
      <c r="B40" s="624" t="s">
        <v>1481</v>
      </c>
      <c r="C40" s="624"/>
      <c r="D40" s="625">
        <v>120086.04399999999</v>
      </c>
      <c r="E40" s="625">
        <v>0</v>
      </c>
      <c r="G40" s="505" t="s">
        <v>1703</v>
      </c>
      <c r="H40" s="505"/>
      <c r="I40" s="509">
        <f>D98</f>
        <v>82.543000000000006</v>
      </c>
    </row>
    <row r="41" spans="1:14">
      <c r="A41" s="619" t="s">
        <v>1482</v>
      </c>
      <c r="B41" s="624" t="s">
        <v>1483</v>
      </c>
      <c r="C41" s="624"/>
      <c r="D41" s="625">
        <v>0</v>
      </c>
      <c r="E41" s="625">
        <v>288.61799999999999</v>
      </c>
      <c r="G41" s="632" t="s">
        <v>1681</v>
      </c>
      <c r="H41" s="505"/>
      <c r="I41" s="509">
        <f>D106</f>
        <v>219.428</v>
      </c>
    </row>
    <row r="42" spans="1:14">
      <c r="A42" s="619" t="s">
        <v>1484</v>
      </c>
      <c r="B42" s="624" t="s">
        <v>1485</v>
      </c>
      <c r="C42" s="624"/>
      <c r="D42" s="625">
        <v>3526.1320000000001</v>
      </c>
      <c r="E42" s="625">
        <v>0</v>
      </c>
      <c r="G42" s="505" t="s">
        <v>1704</v>
      </c>
      <c r="H42" s="505"/>
      <c r="I42" s="509">
        <f>D84</f>
        <v>89.838999999999999</v>
      </c>
    </row>
    <row r="43" spans="1:14">
      <c r="A43" s="619" t="s">
        <v>1486</v>
      </c>
      <c r="B43" s="624" t="s">
        <v>1487</v>
      </c>
      <c r="C43" s="624"/>
      <c r="D43" s="625">
        <v>49132.771999999997</v>
      </c>
      <c r="E43" s="625">
        <v>0</v>
      </c>
      <c r="G43" s="505"/>
      <c r="H43" s="505"/>
      <c r="I43" s="631">
        <f>SUM(I29:I42)</f>
        <v>12151.558999999997</v>
      </c>
    </row>
    <row r="44" spans="1:14">
      <c r="A44" s="619" t="s">
        <v>1488</v>
      </c>
      <c r="B44" s="624" t="s">
        <v>1489</v>
      </c>
      <c r="C44" s="624"/>
      <c r="D44" s="625">
        <v>0</v>
      </c>
      <c r="E44" s="625">
        <v>803598.70799999998</v>
      </c>
      <c r="G44" s="505"/>
      <c r="H44" s="505"/>
      <c r="I44" s="505"/>
    </row>
    <row r="45" spans="1:14">
      <c r="A45" s="619" t="s">
        <v>1490</v>
      </c>
      <c r="B45" s="624" t="s">
        <v>1491</v>
      </c>
      <c r="C45" s="624"/>
      <c r="D45" s="625">
        <v>0</v>
      </c>
      <c r="E45" s="625">
        <v>1350.0350000000001</v>
      </c>
      <c r="G45" s="627" t="s">
        <v>1706</v>
      </c>
      <c r="H45" s="505"/>
      <c r="I45" s="630">
        <f>I26-I43</f>
        <v>6160.8600000000006</v>
      </c>
      <c r="J45" s="622"/>
      <c r="K45" s="622"/>
    </row>
    <row r="46" spans="1:14">
      <c r="A46" s="619" t="s">
        <v>1492</v>
      </c>
      <c r="B46" s="624" t="s">
        <v>1493</v>
      </c>
      <c r="C46" s="624"/>
      <c r="D46" s="625">
        <v>0</v>
      </c>
      <c r="E46" s="625">
        <v>982.40499999999997</v>
      </c>
      <c r="M46" s="618">
        <v>588</v>
      </c>
      <c r="N46" s="768" t="s">
        <v>1807</v>
      </c>
    </row>
    <row r="47" spans="1:14">
      <c r="A47" s="619" t="s">
        <v>1494</v>
      </c>
      <c r="B47" s="624" t="s">
        <v>1495</v>
      </c>
      <c r="C47" s="624"/>
      <c r="D47" s="625">
        <v>0</v>
      </c>
      <c r="E47" s="625">
        <v>189.005</v>
      </c>
      <c r="M47" s="618">
        <v>483</v>
      </c>
      <c r="N47" s="768" t="s">
        <v>1774</v>
      </c>
    </row>
    <row r="48" spans="1:14">
      <c r="A48" s="619" t="s">
        <v>1496</v>
      </c>
      <c r="B48" s="624" t="s">
        <v>1497</v>
      </c>
      <c r="C48" s="624"/>
      <c r="D48" s="625">
        <v>0</v>
      </c>
      <c r="E48" s="625">
        <v>4524.2690000000002</v>
      </c>
      <c r="I48" s="694" t="s">
        <v>1744</v>
      </c>
      <c r="J48" s="694" t="s">
        <v>1745</v>
      </c>
      <c r="M48" s="618">
        <f>M46-M47</f>
        <v>105</v>
      </c>
      <c r="N48" s="768" t="s">
        <v>1808</v>
      </c>
    </row>
    <row r="49" spans="1:18">
      <c r="A49" s="619" t="s">
        <v>1648</v>
      </c>
      <c r="B49" s="624" t="s">
        <v>1649</v>
      </c>
      <c r="C49" s="624"/>
      <c r="D49" s="625">
        <v>0</v>
      </c>
      <c r="E49" s="625">
        <v>18.605</v>
      </c>
      <c r="H49" s="633" t="s">
        <v>1708</v>
      </c>
      <c r="M49" s="621">
        <f>M48/1.15</f>
        <v>91.304347826086968</v>
      </c>
      <c r="N49" s="768" t="s">
        <v>1808</v>
      </c>
    </row>
    <row r="50" spans="1:18" ht="15.6">
      <c r="A50" s="619" t="s">
        <v>1498</v>
      </c>
      <c r="B50" s="624" t="s">
        <v>1499</v>
      </c>
      <c r="C50" s="624"/>
      <c r="D50" s="625">
        <v>0</v>
      </c>
      <c r="E50" s="625">
        <v>132.89599999999999</v>
      </c>
      <c r="H50" s="634" t="s">
        <v>1709</v>
      </c>
      <c r="I50" s="622">
        <f>E46</f>
        <v>982.40499999999997</v>
      </c>
      <c r="J50" s="636">
        <v>588</v>
      </c>
      <c r="K50" s="637"/>
      <c r="M50" s="622">
        <f>M48-M49</f>
        <v>13.695652173913032</v>
      </c>
      <c r="N50" s="768" t="s">
        <v>1775</v>
      </c>
    </row>
    <row r="51" spans="1:18" ht="15.6">
      <c r="A51" s="619" t="s">
        <v>1500</v>
      </c>
      <c r="B51" s="624" t="s">
        <v>1501</v>
      </c>
      <c r="C51" s="624"/>
      <c r="D51" s="625">
        <v>0</v>
      </c>
      <c r="E51" s="625">
        <v>412.02300000000002</v>
      </c>
      <c r="H51" s="638"/>
      <c r="I51" s="635"/>
      <c r="J51" s="636"/>
      <c r="K51" s="637"/>
    </row>
    <row r="52" spans="1:18" ht="15.6">
      <c r="A52" s="619" t="s">
        <v>1502</v>
      </c>
      <c r="B52" s="624" t="s">
        <v>1503</v>
      </c>
      <c r="C52" s="624"/>
      <c r="D52" s="625">
        <v>0</v>
      </c>
      <c r="E52" s="625">
        <v>0</v>
      </c>
      <c r="H52" s="634" t="s">
        <v>1710</v>
      </c>
      <c r="I52" s="639">
        <v>70.92</v>
      </c>
      <c r="J52" s="618">
        <v>67</v>
      </c>
      <c r="K52" s="637"/>
      <c r="L52" s="694" t="s">
        <v>1746</v>
      </c>
      <c r="R52" s="618">
        <v>982</v>
      </c>
    </row>
    <row r="53" spans="1:18" ht="15.6">
      <c r="A53" s="619" t="s">
        <v>1504</v>
      </c>
      <c r="B53" s="624" t="s">
        <v>1505</v>
      </c>
      <c r="C53" s="624"/>
      <c r="D53" s="625">
        <v>0</v>
      </c>
      <c r="E53" s="625">
        <v>413.15600000000001</v>
      </c>
      <c r="H53" s="634" t="s">
        <v>1711</v>
      </c>
      <c r="I53" s="635">
        <v>405</v>
      </c>
      <c r="J53" s="636">
        <v>71</v>
      </c>
      <c r="K53" s="637"/>
      <c r="L53" s="694" t="s">
        <v>1747</v>
      </c>
      <c r="R53" s="618">
        <v>816</v>
      </c>
    </row>
    <row r="54" spans="1:18" ht="15.6">
      <c r="A54" s="619" t="s">
        <v>1650</v>
      </c>
      <c r="B54" s="624" t="s">
        <v>1651</v>
      </c>
      <c r="C54" s="624"/>
      <c r="D54" s="625">
        <v>0</v>
      </c>
      <c r="E54" s="625">
        <v>3.4129999999999998</v>
      </c>
      <c r="H54" s="638"/>
      <c r="I54" s="635"/>
      <c r="J54" s="636"/>
      <c r="K54" s="637"/>
      <c r="R54" s="618">
        <f>R52-R53</f>
        <v>166</v>
      </c>
    </row>
    <row r="55" spans="1:18" ht="15.6">
      <c r="A55" s="619" t="s">
        <v>1652</v>
      </c>
      <c r="B55" s="624" t="s">
        <v>1653</v>
      </c>
      <c r="C55" s="624"/>
      <c r="D55" s="625">
        <v>3.4129999999999998</v>
      </c>
      <c r="E55" s="625">
        <v>0</v>
      </c>
      <c r="H55" s="634" t="s">
        <v>1712</v>
      </c>
      <c r="I55" s="635">
        <v>506.6</v>
      </c>
      <c r="J55" s="636">
        <f>J50-J52-J53</f>
        <v>450</v>
      </c>
      <c r="K55" s="637"/>
      <c r="L55" s="694" t="s">
        <v>1746</v>
      </c>
      <c r="R55" s="621">
        <f>R54/1.15</f>
        <v>144.34782608695653</v>
      </c>
    </row>
    <row r="56" spans="1:18">
      <c r="A56" s="619" t="s">
        <v>1506</v>
      </c>
      <c r="B56" s="624" t="s">
        <v>1507</v>
      </c>
      <c r="C56" s="624"/>
      <c r="D56" s="625">
        <v>0</v>
      </c>
      <c r="E56" s="625">
        <v>9640.8919999999998</v>
      </c>
      <c r="R56" s="622">
        <f>R54-R55</f>
        <v>21.65217391304347</v>
      </c>
    </row>
    <row r="57" spans="1:18">
      <c r="A57" s="619" t="s">
        <v>1508</v>
      </c>
      <c r="B57" s="624" t="s">
        <v>1509</v>
      </c>
      <c r="C57" s="624"/>
      <c r="D57" s="625">
        <v>0</v>
      </c>
      <c r="E57" s="625">
        <v>287.04399999999998</v>
      </c>
    </row>
    <row r="58" spans="1:18">
      <c r="A58" s="619" t="s">
        <v>1510</v>
      </c>
      <c r="B58" s="624" t="s">
        <v>1511</v>
      </c>
      <c r="C58" s="624"/>
      <c r="D58" s="625">
        <v>0</v>
      </c>
      <c r="E58" s="625">
        <v>45.722999999999999</v>
      </c>
      <c r="G58" s="686"/>
      <c r="H58" s="686"/>
      <c r="I58" s="686"/>
      <c r="J58" s="686"/>
      <c r="K58" s="686"/>
      <c r="L58" s="686"/>
      <c r="M58" s="686"/>
      <c r="N58" s="686"/>
      <c r="O58" s="692"/>
    </row>
    <row r="59" spans="1:18" ht="15.6">
      <c r="A59" s="619" t="s">
        <v>1654</v>
      </c>
      <c r="B59" s="624" t="s">
        <v>1655</v>
      </c>
      <c r="C59" s="624"/>
      <c r="D59" s="625">
        <v>0</v>
      </c>
      <c r="E59" s="625">
        <v>0.14299999999999999</v>
      </c>
      <c r="G59" s="686"/>
      <c r="I59" s="690">
        <v>42369</v>
      </c>
      <c r="J59" s="690">
        <v>42277</v>
      </c>
      <c r="K59" s="690">
        <v>42185</v>
      </c>
      <c r="L59" s="690"/>
      <c r="M59" s="686"/>
      <c r="N59" s="686" t="s">
        <v>1731</v>
      </c>
      <c r="O59" s="686" t="s">
        <v>1732</v>
      </c>
    </row>
    <row r="60" spans="1:18">
      <c r="A60" s="619" t="s">
        <v>1656</v>
      </c>
      <c r="B60" s="624" t="s">
        <v>1657</v>
      </c>
      <c r="C60" s="624"/>
      <c r="D60" s="625">
        <v>0</v>
      </c>
      <c r="E60" s="625">
        <v>82.543000000000006</v>
      </c>
      <c r="G60" s="686"/>
      <c r="I60" s="686"/>
      <c r="J60" s="686"/>
      <c r="K60" s="686"/>
      <c r="L60" s="686"/>
      <c r="M60" s="686"/>
      <c r="N60" s="686"/>
      <c r="O60" s="686"/>
    </row>
    <row r="61" spans="1:18" ht="15.6">
      <c r="A61" s="619" t="s">
        <v>1512</v>
      </c>
      <c r="B61" s="624" t="s">
        <v>1513</v>
      </c>
      <c r="C61" s="624"/>
      <c r="D61" s="625">
        <v>0</v>
      </c>
      <c r="E61" s="625">
        <v>289.28100000000001</v>
      </c>
      <c r="G61" s="693" t="s">
        <v>91</v>
      </c>
      <c r="I61" s="687">
        <f>SUM(D23:D25)</f>
        <v>956.56399999999996</v>
      </c>
      <c r="J61" s="688">
        <v>1010.68489</v>
      </c>
      <c r="K61" s="688">
        <v>624</v>
      </c>
      <c r="L61" s="688"/>
      <c r="M61" s="686" t="s">
        <v>1733</v>
      </c>
      <c r="N61" s="689">
        <f>I61-K61</f>
        <v>332.56399999999996</v>
      </c>
      <c r="O61" s="689">
        <f>I61-J61</f>
        <v>-54.120890000000031</v>
      </c>
    </row>
    <row r="62" spans="1:18" ht="15.6">
      <c r="A62" s="619" t="s">
        <v>1514</v>
      </c>
      <c r="B62" s="624" t="s">
        <v>1515</v>
      </c>
      <c r="C62" s="624"/>
      <c r="D62" s="625">
        <v>0</v>
      </c>
      <c r="E62" s="625">
        <v>35.747</v>
      </c>
      <c r="G62" s="693" t="s">
        <v>1734</v>
      </c>
      <c r="I62" s="688">
        <f>D26</f>
        <v>1253</v>
      </c>
      <c r="J62" s="688">
        <v>6305.3119999999999</v>
      </c>
      <c r="K62" s="688">
        <v>1636</v>
      </c>
      <c r="L62" s="688"/>
      <c r="M62" s="686" t="s">
        <v>1733</v>
      </c>
      <c r="N62" s="689">
        <f>I62-K62</f>
        <v>-383</v>
      </c>
      <c r="O62" s="689">
        <f>I62-J62</f>
        <v>-5052.3119999999999</v>
      </c>
    </row>
    <row r="63" spans="1:18">
      <c r="A63" s="619" t="s">
        <v>1516</v>
      </c>
      <c r="B63" s="624" t="s">
        <v>1517</v>
      </c>
      <c r="C63" s="624"/>
      <c r="D63" s="625">
        <v>0</v>
      </c>
      <c r="E63" s="625">
        <f>118.711+1</f>
        <v>119.711</v>
      </c>
      <c r="G63" s="686" t="s">
        <v>1735</v>
      </c>
      <c r="I63" s="689">
        <f>SUM(I61:I62)</f>
        <v>2209.5639999999999</v>
      </c>
      <c r="J63" s="689">
        <f>SUM(J61:J62)</f>
        <v>7315.9968900000003</v>
      </c>
      <c r="K63" s="689">
        <f>SUM(K61:K62)</f>
        <v>2260</v>
      </c>
      <c r="L63" s="686"/>
      <c r="M63" s="686" t="s">
        <v>1733</v>
      </c>
      <c r="N63" s="689">
        <f>SUM(N61:N62)</f>
        <v>-50.436000000000035</v>
      </c>
      <c r="O63" s="689">
        <f>SUM(O61:O62)</f>
        <v>-5106.43289</v>
      </c>
    </row>
    <row r="64" spans="1:18" ht="15.6">
      <c r="A64" s="619" t="s">
        <v>1518</v>
      </c>
      <c r="B64" s="624" t="s">
        <v>407</v>
      </c>
      <c r="C64" s="624"/>
      <c r="D64" s="625">
        <v>0</v>
      </c>
      <c r="E64" s="625">
        <v>604.91999999999996</v>
      </c>
      <c r="G64" s="686"/>
      <c r="I64" s="691"/>
      <c r="J64" s="686"/>
      <c r="K64" s="686"/>
      <c r="L64" s="686"/>
      <c r="M64" s="686"/>
      <c r="N64" s="686"/>
      <c r="O64" s="686"/>
    </row>
    <row r="65" spans="1:19">
      <c r="A65" s="619" t="s">
        <v>1658</v>
      </c>
      <c r="B65" s="624" t="s">
        <v>1659</v>
      </c>
      <c r="C65" s="624"/>
      <c r="D65" s="625">
        <v>0</v>
      </c>
      <c r="E65" s="625">
        <v>89.838999999999999</v>
      </c>
      <c r="G65" s="686"/>
      <c r="I65" s="686"/>
      <c r="J65" s="686"/>
      <c r="K65" s="686"/>
      <c r="L65" s="686"/>
      <c r="M65" s="686"/>
      <c r="N65" s="686"/>
      <c r="O65" s="686"/>
    </row>
    <row r="66" spans="1:19" ht="15.6">
      <c r="A66" s="619" t="s">
        <v>1519</v>
      </c>
      <c r="B66" s="624" t="s">
        <v>1520</v>
      </c>
      <c r="C66" s="624"/>
      <c r="D66" s="625">
        <v>0</v>
      </c>
      <c r="E66" s="625">
        <v>150.95599999999999</v>
      </c>
      <c r="G66" s="686"/>
      <c r="I66" s="691" t="s">
        <v>1731</v>
      </c>
      <c r="J66" s="686" t="s">
        <v>1732</v>
      </c>
      <c r="K66" s="686"/>
      <c r="L66" s="686"/>
      <c r="M66" s="686"/>
      <c r="N66" s="686"/>
      <c r="O66" s="686"/>
    </row>
    <row r="67" spans="1:19" ht="15.6">
      <c r="A67" s="619" t="s">
        <v>1521</v>
      </c>
      <c r="B67" s="624" t="s">
        <v>1522</v>
      </c>
      <c r="C67" s="624"/>
      <c r="D67" s="625">
        <v>0</v>
      </c>
      <c r="E67" s="625">
        <v>14063.832</v>
      </c>
      <c r="G67" s="693" t="s">
        <v>1020</v>
      </c>
      <c r="I67" s="688">
        <f>E67</f>
        <v>14063.832</v>
      </c>
      <c r="J67" s="688">
        <v>6305.3119999999999</v>
      </c>
      <c r="K67" s="686"/>
      <c r="L67" s="686"/>
      <c r="M67" s="686"/>
      <c r="N67" s="689"/>
      <c r="O67" s="686"/>
    </row>
    <row r="68" spans="1:19" ht="15.6">
      <c r="A68" s="619" t="s">
        <v>1523</v>
      </c>
      <c r="B68" s="624" t="s">
        <v>1524</v>
      </c>
      <c r="C68" s="624"/>
      <c r="D68" s="625">
        <v>2547.1410000000001</v>
      </c>
      <c r="E68" s="625">
        <v>0</v>
      </c>
      <c r="G68" s="693" t="s">
        <v>92</v>
      </c>
      <c r="I68" s="689">
        <f>K62+I67-I62</f>
        <v>14446.832</v>
      </c>
      <c r="J68" s="689">
        <f>J62+J67-I62</f>
        <v>11357.624</v>
      </c>
      <c r="K68" s="686"/>
      <c r="L68" s="686"/>
      <c r="M68" s="688">
        <f>E65/1.14</f>
        <v>78.8061403508772</v>
      </c>
      <c r="N68" s="686"/>
      <c r="O68" s="686"/>
    </row>
    <row r="69" spans="1:19">
      <c r="A69" s="619" t="s">
        <v>1527</v>
      </c>
      <c r="B69" s="624" t="s">
        <v>1528</v>
      </c>
      <c r="C69" s="624"/>
      <c r="D69" s="625">
        <v>0</v>
      </c>
      <c r="E69" s="625">
        <v>539.93299999999999</v>
      </c>
      <c r="G69" s="686"/>
      <c r="H69" s="689"/>
      <c r="I69" s="686"/>
      <c r="J69" s="686"/>
      <c r="K69" s="686"/>
      <c r="L69" s="686"/>
      <c r="M69" s="688">
        <f>M68-E65</f>
        <v>-11.032859649122798</v>
      </c>
      <c r="N69" s="686"/>
      <c r="O69" s="692"/>
    </row>
    <row r="70" spans="1:19">
      <c r="A70" s="619" t="s">
        <v>1660</v>
      </c>
      <c r="B70" s="624" t="s">
        <v>1661</v>
      </c>
      <c r="C70" s="624"/>
      <c r="D70" s="625">
        <v>0</v>
      </c>
      <c r="E70" s="625">
        <v>4831.0110000000004</v>
      </c>
      <c r="G70" s="627" t="s">
        <v>63</v>
      </c>
      <c r="H70" s="505"/>
      <c r="I70" s="505"/>
      <c r="J70" s="505"/>
      <c r="K70" s="505"/>
      <c r="L70" s="505"/>
      <c r="M70" s="505"/>
      <c r="N70" s="505"/>
    </row>
    <row r="71" spans="1:19">
      <c r="A71" s="619" t="s">
        <v>1662</v>
      </c>
      <c r="B71" s="624" t="s">
        <v>1663</v>
      </c>
      <c r="C71" s="624"/>
      <c r="D71" s="625">
        <v>0</v>
      </c>
      <c r="E71" s="625">
        <v>455.69</v>
      </c>
    </row>
    <row r="72" spans="1:19">
      <c r="A72" s="619" t="s">
        <v>1664</v>
      </c>
      <c r="B72" s="624" t="s">
        <v>1665</v>
      </c>
      <c r="C72" s="624"/>
      <c r="D72" s="625">
        <v>0</v>
      </c>
      <c r="E72" s="625">
        <v>520.66999999999996</v>
      </c>
      <c r="G72" s="696" t="s">
        <v>884</v>
      </c>
      <c r="H72" s="697"/>
      <c r="I72" s="698">
        <v>564586</v>
      </c>
    </row>
    <row r="73" spans="1:19">
      <c r="A73" s="619" t="s">
        <v>1535</v>
      </c>
      <c r="B73" s="624" t="s">
        <v>1536</v>
      </c>
      <c r="C73" s="624"/>
      <c r="D73" s="625">
        <v>0</v>
      </c>
      <c r="E73" s="625">
        <v>297.06400000000002</v>
      </c>
      <c r="G73" s="696" t="s">
        <v>1736</v>
      </c>
      <c r="H73" s="697"/>
      <c r="I73" s="699">
        <f>-D68</f>
        <v>-2547.1410000000001</v>
      </c>
      <c r="R73" s="768" t="s">
        <v>1757</v>
      </c>
      <c r="S73" s="622">
        <f>D83+D84</f>
        <v>105.212</v>
      </c>
    </row>
    <row r="74" spans="1:19">
      <c r="A74" s="619" t="s">
        <v>1666</v>
      </c>
      <c r="B74" s="624" t="s">
        <v>1667</v>
      </c>
      <c r="C74" s="624"/>
      <c r="D74" s="625">
        <v>0</v>
      </c>
      <c r="E74" s="625">
        <v>0.40400000000000003</v>
      </c>
      <c r="G74" s="696" t="s">
        <v>1738</v>
      </c>
      <c r="H74" s="697"/>
      <c r="I74" s="699">
        <f>E19</f>
        <v>23327.028999999999</v>
      </c>
      <c r="R74" s="768" t="s">
        <v>1816</v>
      </c>
      <c r="S74" s="621">
        <f>S73/1.14</f>
        <v>92.29122807017545</v>
      </c>
    </row>
    <row r="75" spans="1:19">
      <c r="A75" s="619" t="s">
        <v>1539</v>
      </c>
      <c r="B75" s="624" t="s">
        <v>1540</v>
      </c>
      <c r="C75" s="624"/>
      <c r="D75" s="625">
        <v>288.61799999999999</v>
      </c>
      <c r="E75" s="625">
        <v>0</v>
      </c>
      <c r="G75" s="696"/>
      <c r="H75" s="697"/>
      <c r="I75" s="699"/>
      <c r="R75" s="768" t="s">
        <v>1815</v>
      </c>
      <c r="S75" s="622">
        <f>S73-S74</f>
        <v>12.920771929824554</v>
      </c>
    </row>
    <row r="76" spans="1:19">
      <c r="A76" s="619" t="s">
        <v>1541</v>
      </c>
      <c r="B76" s="624" t="s">
        <v>1542</v>
      </c>
      <c r="C76" s="624"/>
      <c r="D76" s="625">
        <v>0</v>
      </c>
      <c r="E76" s="625">
        <v>3526.1320000000001</v>
      </c>
      <c r="G76" s="696" t="s">
        <v>1737</v>
      </c>
      <c r="H76" s="697"/>
      <c r="I76" s="699">
        <f>I72+I73+I74-I77</f>
        <v>10992.45299999998</v>
      </c>
    </row>
    <row r="77" spans="1:19">
      <c r="A77" s="619" t="s">
        <v>1543</v>
      </c>
      <c r="B77" s="624" t="s">
        <v>1544</v>
      </c>
      <c r="C77" s="624"/>
      <c r="D77" s="625">
        <v>8481.3850000000002</v>
      </c>
      <c r="E77" s="625">
        <v>0</v>
      </c>
      <c r="G77" s="696" t="s">
        <v>885</v>
      </c>
      <c r="H77" s="697"/>
      <c r="I77" s="699">
        <f>D18+D16</f>
        <v>574373.43500000006</v>
      </c>
      <c r="M77" s="621">
        <v>584156</v>
      </c>
      <c r="P77" s="717">
        <f>D77*0.145</f>
        <v>1229.800825</v>
      </c>
    </row>
    <row r="78" spans="1:19">
      <c r="A78" s="619" t="s">
        <v>1545</v>
      </c>
      <c r="B78" s="624" t="s">
        <v>1546</v>
      </c>
      <c r="C78" s="624"/>
      <c r="D78" s="625">
        <v>1283.204</v>
      </c>
      <c r="E78" s="625">
        <v>0</v>
      </c>
      <c r="M78" s="621">
        <v>564586</v>
      </c>
    </row>
    <row r="79" spans="1:19">
      <c r="A79" s="619" t="s">
        <v>1547</v>
      </c>
      <c r="B79" s="624" t="s">
        <v>1548</v>
      </c>
      <c r="C79" s="624"/>
      <c r="D79" s="625">
        <v>1468.6590000000001</v>
      </c>
      <c r="E79" s="625">
        <v>0</v>
      </c>
      <c r="G79" s="694" t="s">
        <v>1739</v>
      </c>
      <c r="I79" s="621">
        <f>BS!I12</f>
        <v>-118760.06700000027</v>
      </c>
      <c r="M79" s="621">
        <f>-(M77-M78)</f>
        <v>-19570</v>
      </c>
    </row>
    <row r="80" spans="1:19">
      <c r="A80" s="619" t="s">
        <v>1549</v>
      </c>
      <c r="B80" s="624" t="s">
        <v>1550</v>
      </c>
      <c r="C80" s="624"/>
      <c r="D80" s="625">
        <v>942.64599999999996</v>
      </c>
      <c r="E80" s="625">
        <v>0</v>
      </c>
      <c r="G80" s="633" t="s">
        <v>1736</v>
      </c>
      <c r="I80" s="621">
        <f>I73</f>
        <v>-2547.1410000000001</v>
      </c>
      <c r="K80" s="717">
        <f>D80*0.14</f>
        <v>131.97044</v>
      </c>
      <c r="M80" s="621">
        <v>-4108</v>
      </c>
    </row>
    <row r="81" spans="1:13">
      <c r="A81" s="619" t="s">
        <v>1668</v>
      </c>
      <c r="B81" s="624" t="s">
        <v>1669</v>
      </c>
      <c r="C81" s="624"/>
      <c r="D81" s="625">
        <v>40.103000000000002</v>
      </c>
      <c r="E81" s="625">
        <v>0</v>
      </c>
      <c r="G81" s="633" t="s">
        <v>1738</v>
      </c>
      <c r="I81" s="621">
        <f>-D43</f>
        <v>-49132.771999999997</v>
      </c>
      <c r="K81" s="717"/>
      <c r="M81" s="621">
        <v>-58752</v>
      </c>
    </row>
    <row r="82" spans="1:13">
      <c r="A82" s="619" t="s">
        <v>1551</v>
      </c>
      <c r="B82" s="624" t="s">
        <v>1552</v>
      </c>
      <c r="C82" s="624"/>
      <c r="D82" s="625">
        <v>412.02300000000002</v>
      </c>
      <c r="E82" s="625">
        <v>0</v>
      </c>
      <c r="G82" s="718" t="s">
        <v>1773</v>
      </c>
      <c r="I82" s="621">
        <v>2143</v>
      </c>
    </row>
    <row r="83" spans="1:13">
      <c r="A83" s="619" t="s">
        <v>1553</v>
      </c>
      <c r="B83" s="624" t="s">
        <v>1554</v>
      </c>
      <c r="C83" s="624"/>
      <c r="D83" s="625">
        <v>15.372999999999999</v>
      </c>
      <c r="E83" s="625">
        <v>0</v>
      </c>
      <c r="I83" s="695">
        <f>SUM(I79:I82)-3+0.7</f>
        <v>-168299.28000000026</v>
      </c>
      <c r="K83" s="717">
        <f>D80*0.14</f>
        <v>131.97044</v>
      </c>
    </row>
    <row r="84" spans="1:13">
      <c r="A84" s="619" t="s">
        <v>1670</v>
      </c>
      <c r="B84" s="624" t="s">
        <v>1671</v>
      </c>
      <c r="C84" s="624"/>
      <c r="D84" s="625">
        <v>89.838999999999999</v>
      </c>
      <c r="E84" s="625">
        <v>0</v>
      </c>
    </row>
    <row r="85" spans="1:13">
      <c r="A85" s="619" t="s">
        <v>1555</v>
      </c>
      <c r="B85" s="624" t="s">
        <v>1556</v>
      </c>
      <c r="C85" s="624"/>
      <c r="D85" s="625">
        <v>388.89499999999998</v>
      </c>
      <c r="E85" s="625">
        <v>0</v>
      </c>
      <c r="K85" s="622">
        <f>D80+D81</f>
        <v>982.74899999999991</v>
      </c>
    </row>
    <row r="86" spans="1:13">
      <c r="A86" s="619" t="s">
        <v>1557</v>
      </c>
      <c r="B86" s="624" t="s">
        <v>1558</v>
      </c>
      <c r="C86" s="624"/>
      <c r="D86" s="625">
        <v>32.246000000000002</v>
      </c>
      <c r="E86" s="625">
        <v>0</v>
      </c>
      <c r="K86" s="621">
        <f>K85/1.14</f>
        <v>862.0605263157895</v>
      </c>
      <c r="M86" s="717">
        <f>K86*0.14</f>
        <v>120.68847368421054</v>
      </c>
    </row>
    <row r="87" spans="1:13">
      <c r="A87" s="619" t="s">
        <v>1559</v>
      </c>
      <c r="B87" s="624" t="s">
        <v>1560</v>
      </c>
      <c r="C87" s="624"/>
      <c r="D87" s="625">
        <v>205.40899999999999</v>
      </c>
      <c r="E87" s="625">
        <v>0</v>
      </c>
      <c r="G87" s="700" t="s">
        <v>1740</v>
      </c>
      <c r="K87" s="621">
        <f>K85-K86</f>
        <v>120.68847368421041</v>
      </c>
    </row>
    <row r="88" spans="1:13">
      <c r="A88" s="619" t="s">
        <v>1561</v>
      </c>
      <c r="B88" s="624" t="s">
        <v>1562</v>
      </c>
      <c r="C88" s="624"/>
      <c r="D88" s="625">
        <v>0</v>
      </c>
      <c r="E88" s="625">
        <v>2142.8580000000002</v>
      </c>
    </row>
    <row r="89" spans="1:13">
      <c r="A89" s="619" t="s">
        <v>1563</v>
      </c>
      <c r="B89" s="624" t="s">
        <v>1564</v>
      </c>
      <c r="C89" s="624"/>
      <c r="D89" s="625">
        <v>0</v>
      </c>
      <c r="E89" s="625">
        <v>0</v>
      </c>
      <c r="G89" s="694" t="s">
        <v>1741</v>
      </c>
      <c r="I89" s="621">
        <f>N61</f>
        <v>332.56399999999996</v>
      </c>
    </row>
    <row r="90" spans="1:13">
      <c r="A90" s="619" t="s">
        <v>1565</v>
      </c>
      <c r="B90" s="624" t="s">
        <v>1566</v>
      </c>
      <c r="C90" s="624"/>
      <c r="D90" s="625">
        <v>274.05200000000002</v>
      </c>
      <c r="E90" s="625">
        <v>0</v>
      </c>
      <c r="G90" s="694" t="s">
        <v>1742</v>
      </c>
      <c r="I90" s="621">
        <f>BS!I14</f>
        <v>17</v>
      </c>
    </row>
    <row r="91" spans="1:13">
      <c r="A91" s="619" t="s">
        <v>1567</v>
      </c>
      <c r="B91" s="624" t="s">
        <v>1568</v>
      </c>
      <c r="C91" s="624"/>
      <c r="D91" s="625">
        <v>51.28</v>
      </c>
      <c r="E91" s="625">
        <v>0</v>
      </c>
      <c r="I91" s="695">
        <f>SUM(I89:I90)</f>
        <v>349.56399999999996</v>
      </c>
    </row>
    <row r="92" spans="1:13">
      <c r="A92" s="619" t="s">
        <v>1672</v>
      </c>
      <c r="B92" s="624" t="s">
        <v>1673</v>
      </c>
      <c r="C92" s="624"/>
      <c r="D92" s="625">
        <v>15.337999999999999</v>
      </c>
      <c r="E92" s="625">
        <v>0</v>
      </c>
      <c r="G92" s="767">
        <f>D92+D77</f>
        <v>8496.723</v>
      </c>
      <c r="I92" s="621"/>
    </row>
    <row r="93" spans="1:13">
      <c r="A93" s="619" t="s">
        <v>1674</v>
      </c>
      <c r="B93" s="624" t="s">
        <v>1675</v>
      </c>
      <c r="C93" s="624"/>
      <c r="D93" s="625">
        <v>5</v>
      </c>
      <c r="E93" s="625">
        <v>0</v>
      </c>
      <c r="G93" s="694"/>
      <c r="I93" s="621"/>
    </row>
    <row r="94" spans="1:13">
      <c r="A94" s="619" t="s">
        <v>1569</v>
      </c>
      <c r="B94" s="624" t="s">
        <v>1676</v>
      </c>
      <c r="C94" s="624"/>
      <c r="D94" s="625">
        <v>20.239999999999998</v>
      </c>
      <c r="E94" s="625">
        <v>0</v>
      </c>
    </row>
    <row r="95" spans="1:13">
      <c r="A95" s="619" t="s">
        <v>1571</v>
      </c>
      <c r="B95" s="624" t="s">
        <v>1572</v>
      </c>
      <c r="C95" s="624"/>
      <c r="D95" s="625">
        <v>78.2</v>
      </c>
      <c r="E95" s="625">
        <v>0</v>
      </c>
    </row>
    <row r="96" spans="1:13">
      <c r="A96" s="619" t="s">
        <v>1573</v>
      </c>
      <c r="B96" s="624" t="s">
        <v>1574</v>
      </c>
      <c r="C96" s="624"/>
      <c r="D96" s="625">
        <v>21.963000000000001</v>
      </c>
      <c r="E96" s="625">
        <v>0</v>
      </c>
    </row>
    <row r="97" spans="1:5">
      <c r="A97" s="619" t="s">
        <v>1575</v>
      </c>
      <c r="B97" s="624" t="s">
        <v>1576</v>
      </c>
      <c r="C97" s="624"/>
      <c r="D97" s="625">
        <v>9.016</v>
      </c>
      <c r="E97" s="625">
        <v>0</v>
      </c>
    </row>
    <row r="98" spans="1:5">
      <c r="A98" s="619" t="s">
        <v>1677</v>
      </c>
      <c r="B98" s="624" t="s">
        <v>1678</v>
      </c>
      <c r="C98" s="624"/>
      <c r="D98" s="625">
        <v>82.543000000000006</v>
      </c>
      <c r="E98" s="625">
        <v>0</v>
      </c>
    </row>
    <row r="99" spans="1:5">
      <c r="A99" s="619" t="s">
        <v>1577</v>
      </c>
      <c r="B99" s="624" t="s">
        <v>1578</v>
      </c>
      <c r="C99" s="624"/>
      <c r="D99" s="625">
        <v>110.4</v>
      </c>
      <c r="E99" s="625">
        <v>0</v>
      </c>
    </row>
    <row r="100" spans="1:5">
      <c r="A100" s="619" t="s">
        <v>1579</v>
      </c>
      <c r="B100" s="624" t="s">
        <v>1580</v>
      </c>
      <c r="C100" s="624"/>
      <c r="D100" s="625">
        <v>15.364000000000001</v>
      </c>
      <c r="E100" s="625">
        <v>0</v>
      </c>
    </row>
    <row r="101" spans="1:5">
      <c r="A101" s="619" t="s">
        <v>1679</v>
      </c>
      <c r="B101" s="624" t="s">
        <v>1680</v>
      </c>
      <c r="C101" s="624"/>
      <c r="D101" s="625">
        <v>11.598000000000001</v>
      </c>
      <c r="E101" s="625">
        <v>0</v>
      </c>
    </row>
    <row r="102" spans="1:5">
      <c r="A102" s="619" t="s">
        <v>1581</v>
      </c>
      <c r="B102" s="624" t="s">
        <v>1582</v>
      </c>
      <c r="C102" s="624"/>
      <c r="D102" s="625">
        <v>13.135999999999999</v>
      </c>
      <c r="E102" s="625">
        <v>0</v>
      </c>
    </row>
    <row r="103" spans="1:5">
      <c r="A103" s="619" t="s">
        <v>1583</v>
      </c>
      <c r="B103" s="624" t="s">
        <v>1584</v>
      </c>
      <c r="C103" s="624"/>
      <c r="D103" s="625">
        <v>14.638</v>
      </c>
      <c r="E103" s="625">
        <v>0</v>
      </c>
    </row>
    <row r="104" spans="1:5">
      <c r="A104" s="619" t="s">
        <v>1589</v>
      </c>
      <c r="B104" s="624" t="s">
        <v>1590</v>
      </c>
      <c r="C104" s="624"/>
      <c r="D104" s="625">
        <v>6.6029999999999998</v>
      </c>
      <c r="E104" s="625">
        <v>0</v>
      </c>
    </row>
    <row r="105" spans="1:5">
      <c r="A105" s="619" t="s">
        <v>1591</v>
      </c>
      <c r="B105" s="624" t="s">
        <v>1592</v>
      </c>
      <c r="C105" s="624"/>
      <c r="D105" s="625">
        <v>1.2090000000000001</v>
      </c>
      <c r="E105" s="625">
        <v>0</v>
      </c>
    </row>
    <row r="106" spans="1:5">
      <c r="A106" s="619" t="s">
        <v>1593</v>
      </c>
      <c r="B106" s="624" t="s">
        <v>1681</v>
      </c>
      <c r="C106" s="624"/>
      <c r="D106" s="625">
        <v>219.428</v>
      </c>
      <c r="E106" s="625">
        <v>0</v>
      </c>
    </row>
    <row r="108" spans="1:5">
      <c r="D108" s="621">
        <f>SUM(D3:D107)</f>
        <v>1209187.2089999996</v>
      </c>
      <c r="E108" s="620">
        <f>SUM(E3:E107)</f>
        <v>1209188.2099999993</v>
      </c>
    </row>
  </sheetData>
  <pageMargins left="0.7" right="0.7" top="0.75" bottom="0.75" header="0.3" footer="0.3"/>
  <pageSetup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V118"/>
  <sheetViews>
    <sheetView workbookViewId="0">
      <pane xSplit="2" ySplit="1" topLeftCell="C2" activePane="bottomRight" state="frozen"/>
      <selection activeCell="L47" sqref="L47"/>
      <selection pane="topRight" activeCell="L47" sqref="L47"/>
      <selection pane="bottomLeft" activeCell="L47" sqref="L47"/>
      <selection pane="bottomRight" activeCell="V118" sqref="V118"/>
    </sheetView>
  </sheetViews>
  <sheetFormatPr defaultColWidth="9" defaultRowHeight="14.4"/>
  <cols>
    <col min="1" max="1" width="13.19921875" style="769" customWidth="1"/>
    <col min="2" max="2" width="85.69921875" style="769" customWidth="1"/>
    <col min="3" max="4" width="14.19921875" style="769" customWidth="1"/>
    <col min="5" max="6" width="10.5" style="769" customWidth="1"/>
    <col min="7" max="7" width="9.5" style="769" customWidth="1"/>
    <col min="8" max="8" width="9.69921875" style="769" customWidth="1"/>
    <col min="9" max="9" width="11" style="769" customWidth="1"/>
    <col min="10" max="10" width="11.19921875" style="769" customWidth="1"/>
    <col min="11" max="11" width="11.5" style="769" customWidth="1"/>
    <col min="12" max="12" width="11" style="769" customWidth="1"/>
    <col min="13" max="14" width="10.5" style="769" customWidth="1"/>
    <col min="15" max="16" width="9" style="769"/>
    <col min="17" max="17" width="39" style="769" customWidth="1"/>
    <col min="18" max="18" width="14.19921875" style="769" customWidth="1"/>
    <col min="19" max="19" width="10.5" style="769" customWidth="1"/>
    <col min="20" max="20" width="22.59765625" style="769" customWidth="1"/>
    <col min="21" max="16384" width="9" style="769"/>
  </cols>
  <sheetData>
    <row r="1" spans="1:18" ht="15" thickBot="1">
      <c r="A1" s="769" t="s">
        <v>1410</v>
      </c>
      <c r="C1" s="2323" t="s">
        <v>1822</v>
      </c>
      <c r="D1" s="2324"/>
      <c r="E1" s="2323" t="s">
        <v>1823</v>
      </c>
      <c r="F1" s="2324"/>
      <c r="G1" s="2323" t="s">
        <v>1824</v>
      </c>
      <c r="H1" s="2325"/>
      <c r="I1" s="2324"/>
      <c r="J1" s="2323" t="s">
        <v>1825</v>
      </c>
      <c r="K1" s="2325"/>
      <c r="L1" s="2324"/>
      <c r="M1" s="2323" t="s">
        <v>1398</v>
      </c>
      <c r="N1" s="2324"/>
    </row>
    <row r="2" spans="1:18">
      <c r="A2" s="769" t="s">
        <v>219</v>
      </c>
      <c r="B2" s="769" t="s">
        <v>1411</v>
      </c>
      <c r="C2" s="770" t="s">
        <v>221</v>
      </c>
      <c r="D2" s="770" t="s">
        <v>222</v>
      </c>
      <c r="E2" s="770" t="s">
        <v>221</v>
      </c>
      <c r="F2" s="770" t="s">
        <v>222</v>
      </c>
      <c r="G2" s="770" t="s">
        <v>221</v>
      </c>
      <c r="H2" s="770" t="s">
        <v>222</v>
      </c>
      <c r="I2" s="770" t="s">
        <v>1826</v>
      </c>
      <c r="J2" s="770" t="s">
        <v>221</v>
      </c>
      <c r="K2" s="770" t="s">
        <v>222</v>
      </c>
      <c r="L2" s="770" t="s">
        <v>1826</v>
      </c>
      <c r="M2" s="770" t="s">
        <v>221</v>
      </c>
      <c r="N2" s="770" t="s">
        <v>222</v>
      </c>
    </row>
    <row r="3" spans="1:18" ht="15.6">
      <c r="A3" s="771" t="s">
        <v>1412</v>
      </c>
      <c r="B3" s="769" t="s">
        <v>1413</v>
      </c>
      <c r="C3" s="772">
        <v>8145.77</v>
      </c>
      <c r="D3" s="772">
        <v>0</v>
      </c>
      <c r="E3" s="772">
        <f>ROUND(C3/1000,0)</f>
        <v>8</v>
      </c>
      <c r="F3" s="772">
        <f>ROUND(D3/1000,0)</f>
        <v>0</v>
      </c>
      <c r="G3" s="773">
        <v>0</v>
      </c>
      <c r="H3" s="773">
        <v>0</v>
      </c>
      <c r="I3" s="772"/>
      <c r="J3" s="773">
        <v>0</v>
      </c>
      <c r="K3" s="773">
        <v>0</v>
      </c>
      <c r="L3" s="772"/>
      <c r="M3" s="778">
        <f>E3+G3+J3</f>
        <v>8</v>
      </c>
      <c r="N3" s="772">
        <f>F3+H3+K3</f>
        <v>0</v>
      </c>
      <c r="Q3" s="779" t="s">
        <v>1871</v>
      </c>
      <c r="R3" s="776">
        <f>SUM(M3:M17)</f>
        <v>213228</v>
      </c>
    </row>
    <row r="4" spans="1:18" ht="15.6">
      <c r="A4" s="771" t="s">
        <v>1414</v>
      </c>
      <c r="B4" s="769" t="s">
        <v>1415</v>
      </c>
      <c r="C4" s="772">
        <v>367370.56</v>
      </c>
      <c r="D4" s="772">
        <v>0</v>
      </c>
      <c r="E4" s="772">
        <f t="shared" ref="E4:F68" si="0">ROUND(C4/1000,0)</f>
        <v>367</v>
      </c>
      <c r="F4" s="772">
        <f t="shared" si="0"/>
        <v>0</v>
      </c>
      <c r="G4" s="773">
        <v>0</v>
      </c>
      <c r="H4" s="773">
        <v>0</v>
      </c>
      <c r="I4" s="772"/>
      <c r="J4" s="773">
        <v>0</v>
      </c>
      <c r="K4" s="773">
        <v>0</v>
      </c>
      <c r="L4" s="772"/>
      <c r="M4" s="778">
        <f t="shared" ref="M4:N68" si="1">E4+G4+J4</f>
        <v>367</v>
      </c>
      <c r="N4" s="772">
        <f t="shared" si="1"/>
        <v>0</v>
      </c>
    </row>
    <row r="5" spans="1:18" ht="15.6">
      <c r="A5" s="771" t="s">
        <v>1416</v>
      </c>
      <c r="B5" s="769" t="s">
        <v>1417</v>
      </c>
      <c r="C5" s="772">
        <v>261111.04000000001</v>
      </c>
      <c r="D5" s="772">
        <v>0</v>
      </c>
      <c r="E5" s="772">
        <f t="shared" si="0"/>
        <v>261</v>
      </c>
      <c r="F5" s="772">
        <f t="shared" si="0"/>
        <v>0</v>
      </c>
      <c r="G5" s="773">
        <v>0</v>
      </c>
      <c r="H5" s="773">
        <v>0</v>
      </c>
      <c r="I5" s="772"/>
      <c r="J5" s="773">
        <v>0</v>
      </c>
      <c r="K5" s="773">
        <v>0</v>
      </c>
      <c r="L5" s="772"/>
      <c r="M5" s="778">
        <f t="shared" si="1"/>
        <v>261</v>
      </c>
      <c r="N5" s="772">
        <f t="shared" si="1"/>
        <v>0</v>
      </c>
      <c r="Q5" s="780" t="s">
        <v>1872</v>
      </c>
    </row>
    <row r="6" spans="1:18" ht="15.6">
      <c r="A6" s="771" t="s">
        <v>1418</v>
      </c>
      <c r="B6" s="769" t="s">
        <v>1419</v>
      </c>
      <c r="C6" s="772">
        <v>1605333.71</v>
      </c>
      <c r="D6" s="772">
        <v>0</v>
      </c>
      <c r="E6" s="772">
        <f t="shared" si="0"/>
        <v>1605</v>
      </c>
      <c r="F6" s="772">
        <f t="shared" si="0"/>
        <v>0</v>
      </c>
      <c r="G6" s="773">
        <v>0</v>
      </c>
      <c r="H6" s="773">
        <v>0</v>
      </c>
      <c r="I6" s="772"/>
      <c r="J6" s="773">
        <v>0</v>
      </c>
      <c r="K6" s="773">
        <v>0</v>
      </c>
      <c r="L6" s="772"/>
      <c r="M6" s="778">
        <f t="shared" si="1"/>
        <v>1605</v>
      </c>
      <c r="N6" s="772">
        <f t="shared" si="1"/>
        <v>0</v>
      </c>
      <c r="Q6" s="777" t="s">
        <v>1873</v>
      </c>
      <c r="R6" s="776">
        <f>M18+M19</f>
        <v>468237</v>
      </c>
    </row>
    <row r="7" spans="1:18" ht="15.6">
      <c r="A7" s="771" t="s">
        <v>1420</v>
      </c>
      <c r="B7" s="769" t="s">
        <v>1421</v>
      </c>
      <c r="C7" s="772">
        <v>27499.62</v>
      </c>
      <c r="D7" s="772">
        <v>0</v>
      </c>
      <c r="E7" s="772">
        <f t="shared" si="0"/>
        <v>27</v>
      </c>
      <c r="F7" s="772">
        <f t="shared" si="0"/>
        <v>0</v>
      </c>
      <c r="G7" s="773">
        <v>0</v>
      </c>
      <c r="H7" s="773">
        <v>0</v>
      </c>
      <c r="I7" s="772"/>
      <c r="J7" s="773">
        <v>0</v>
      </c>
      <c r="K7" s="773">
        <v>0</v>
      </c>
      <c r="L7" s="772"/>
      <c r="M7" s="778">
        <f t="shared" si="1"/>
        <v>27</v>
      </c>
      <c r="N7" s="772">
        <f t="shared" si="1"/>
        <v>0</v>
      </c>
      <c r="Q7" s="777" t="s">
        <v>1874</v>
      </c>
      <c r="R7" s="776">
        <f>M20+M21</f>
        <v>518858</v>
      </c>
    </row>
    <row r="8" spans="1:18" ht="15.6">
      <c r="A8" s="771" t="s">
        <v>1424</v>
      </c>
      <c r="B8" s="769" t="s">
        <v>1425</v>
      </c>
      <c r="C8" s="772">
        <v>204331.56</v>
      </c>
      <c r="D8" s="772">
        <v>0</v>
      </c>
      <c r="E8" s="772">
        <f t="shared" si="0"/>
        <v>204</v>
      </c>
      <c r="F8" s="772">
        <f t="shared" si="0"/>
        <v>0</v>
      </c>
      <c r="G8" s="773">
        <v>0</v>
      </c>
      <c r="H8" s="773">
        <v>0</v>
      </c>
      <c r="I8" s="772"/>
      <c r="J8" s="773">
        <v>0</v>
      </c>
      <c r="K8" s="773">
        <v>0</v>
      </c>
      <c r="L8" s="772"/>
      <c r="M8" s="778">
        <f t="shared" si="1"/>
        <v>204</v>
      </c>
      <c r="N8" s="772">
        <f t="shared" si="1"/>
        <v>0</v>
      </c>
      <c r="R8" s="774">
        <f>SUM(R6:R7)</f>
        <v>987095</v>
      </c>
    </row>
    <row r="9" spans="1:18" ht="15.6">
      <c r="A9" s="771" t="s">
        <v>1426</v>
      </c>
      <c r="B9" s="769" t="s">
        <v>1427</v>
      </c>
      <c r="C9" s="772">
        <v>10000</v>
      </c>
      <c r="D9" s="772">
        <v>0</v>
      </c>
      <c r="E9" s="772">
        <f t="shared" si="0"/>
        <v>10</v>
      </c>
      <c r="F9" s="772">
        <f t="shared" si="0"/>
        <v>0</v>
      </c>
      <c r="G9" s="773">
        <v>0</v>
      </c>
      <c r="H9" s="773">
        <v>0</v>
      </c>
      <c r="I9" s="772"/>
      <c r="J9" s="773">
        <v>0</v>
      </c>
      <c r="K9" s="773">
        <v>0</v>
      </c>
      <c r="L9" s="772"/>
      <c r="M9" s="778">
        <f t="shared" si="1"/>
        <v>10</v>
      </c>
      <c r="N9" s="772">
        <f t="shared" si="1"/>
        <v>0</v>
      </c>
    </row>
    <row r="10" spans="1:18" ht="15.6">
      <c r="A10" s="771" t="s">
        <v>1430</v>
      </c>
      <c r="B10" s="769" t="s">
        <v>1431</v>
      </c>
      <c r="C10" s="772">
        <v>4657649.95</v>
      </c>
      <c r="D10" s="772">
        <v>0</v>
      </c>
      <c r="E10" s="772">
        <f t="shared" si="0"/>
        <v>4658</v>
      </c>
      <c r="F10" s="772">
        <f t="shared" si="0"/>
        <v>0</v>
      </c>
      <c r="G10" s="773">
        <v>0</v>
      </c>
      <c r="H10" s="773">
        <v>0</v>
      </c>
      <c r="I10" s="772"/>
      <c r="J10" s="773">
        <v>0</v>
      </c>
      <c r="K10" s="773">
        <v>0</v>
      </c>
      <c r="L10" s="772"/>
      <c r="M10" s="778">
        <f t="shared" si="1"/>
        <v>4658</v>
      </c>
      <c r="N10" s="772">
        <f t="shared" si="1"/>
        <v>0</v>
      </c>
    </row>
    <row r="11" spans="1:18" ht="15.6">
      <c r="A11" s="771" t="s">
        <v>1633</v>
      </c>
      <c r="B11" s="769" t="s">
        <v>1634</v>
      </c>
      <c r="C11" s="772">
        <v>94484.99</v>
      </c>
      <c r="D11" s="772">
        <v>0</v>
      </c>
      <c r="E11" s="772">
        <f t="shared" si="0"/>
        <v>94</v>
      </c>
      <c r="F11" s="772">
        <f t="shared" si="0"/>
        <v>0</v>
      </c>
      <c r="G11" s="773">
        <v>0</v>
      </c>
      <c r="H11" s="773">
        <v>0</v>
      </c>
      <c r="I11" s="772"/>
      <c r="J11" s="773">
        <v>0</v>
      </c>
      <c r="K11" s="773">
        <v>0</v>
      </c>
      <c r="L11" s="772"/>
      <c r="M11" s="778">
        <f t="shared" si="1"/>
        <v>94</v>
      </c>
      <c r="N11" s="772">
        <f t="shared" si="1"/>
        <v>0</v>
      </c>
      <c r="Q11" s="780" t="s">
        <v>1875</v>
      </c>
    </row>
    <row r="12" spans="1:18" ht="15.6">
      <c r="A12" s="771" t="s">
        <v>1635</v>
      </c>
      <c r="B12" s="769" t="s">
        <v>1636</v>
      </c>
      <c r="C12" s="772">
        <v>41062250.57</v>
      </c>
      <c r="D12" s="772">
        <v>0</v>
      </c>
      <c r="E12" s="772">
        <f t="shared" si="0"/>
        <v>41062</v>
      </c>
      <c r="F12" s="772">
        <f t="shared" si="0"/>
        <v>0</v>
      </c>
      <c r="G12" s="773">
        <v>0</v>
      </c>
      <c r="H12" s="773">
        <v>0</v>
      </c>
      <c r="I12" s="772"/>
      <c r="J12" s="773">
        <v>0</v>
      </c>
      <c r="K12" s="773">
        <v>0</v>
      </c>
      <c r="L12" s="772"/>
      <c r="M12" s="778">
        <f t="shared" si="1"/>
        <v>41062</v>
      </c>
      <c r="N12" s="772">
        <f t="shared" si="1"/>
        <v>0</v>
      </c>
      <c r="Q12" s="777" t="s">
        <v>1876</v>
      </c>
      <c r="R12" s="776">
        <f>SUM(M23:M27)</f>
        <v>807</v>
      </c>
    </row>
    <row r="13" spans="1:18" ht="15.6">
      <c r="A13" s="771" t="s">
        <v>1637</v>
      </c>
      <c r="B13" s="769" t="s">
        <v>1638</v>
      </c>
      <c r="C13" s="772">
        <v>62279514.219999999</v>
      </c>
      <c r="D13" s="772">
        <v>0</v>
      </c>
      <c r="E13" s="772">
        <f t="shared" si="0"/>
        <v>62280</v>
      </c>
      <c r="F13" s="772">
        <f t="shared" si="0"/>
        <v>0</v>
      </c>
      <c r="G13" s="773">
        <v>0</v>
      </c>
      <c r="H13" s="773">
        <v>0</v>
      </c>
      <c r="I13" s="772"/>
      <c r="J13" s="773">
        <v>0</v>
      </c>
      <c r="K13" s="773">
        <v>0</v>
      </c>
      <c r="L13" s="772"/>
      <c r="M13" s="778">
        <f t="shared" si="1"/>
        <v>62280</v>
      </c>
      <c r="N13" s="772">
        <f t="shared" si="1"/>
        <v>0</v>
      </c>
      <c r="Q13" s="777" t="s">
        <v>904</v>
      </c>
      <c r="R13" s="776">
        <f>M28</f>
        <v>4059</v>
      </c>
    </row>
    <row r="14" spans="1:18" ht="15.6">
      <c r="A14" s="771" t="s">
        <v>1827</v>
      </c>
      <c r="B14" s="769" t="s">
        <v>1828</v>
      </c>
      <c r="C14" s="772">
        <v>4864.4400000000005</v>
      </c>
      <c r="D14" s="772">
        <v>0</v>
      </c>
      <c r="E14" s="772">
        <f t="shared" si="0"/>
        <v>5</v>
      </c>
      <c r="F14" s="772">
        <f t="shared" si="0"/>
        <v>0</v>
      </c>
      <c r="G14" s="773">
        <v>0</v>
      </c>
      <c r="H14" s="773">
        <v>0</v>
      </c>
      <c r="I14" s="772"/>
      <c r="J14" s="773">
        <v>0</v>
      </c>
      <c r="K14" s="773">
        <v>0</v>
      </c>
      <c r="L14" s="772"/>
      <c r="M14" s="778">
        <f t="shared" si="1"/>
        <v>5</v>
      </c>
      <c r="N14" s="772">
        <f t="shared" si="1"/>
        <v>0</v>
      </c>
      <c r="R14" s="774">
        <f>SUM(R12:R13)</f>
        <v>4866</v>
      </c>
    </row>
    <row r="15" spans="1:18" ht="15.6">
      <c r="A15" s="771" t="s">
        <v>1829</v>
      </c>
      <c r="B15" s="769" t="s">
        <v>1830</v>
      </c>
      <c r="C15" s="772">
        <v>102634615.27</v>
      </c>
      <c r="D15" s="772">
        <v>0</v>
      </c>
      <c r="E15" s="772">
        <f t="shared" si="0"/>
        <v>102635</v>
      </c>
      <c r="F15" s="772">
        <f t="shared" si="0"/>
        <v>0</v>
      </c>
      <c r="G15" s="773">
        <v>0</v>
      </c>
      <c r="H15" s="773">
        <v>0</v>
      </c>
      <c r="I15" s="772"/>
      <c r="J15" s="773">
        <v>0</v>
      </c>
      <c r="K15" s="773">
        <v>0</v>
      </c>
      <c r="L15" s="772"/>
      <c r="M15" s="778">
        <f t="shared" si="1"/>
        <v>102635</v>
      </c>
      <c r="N15" s="772">
        <f t="shared" si="1"/>
        <v>0</v>
      </c>
    </row>
    <row r="16" spans="1:18" ht="15.6">
      <c r="A16" s="771" t="s">
        <v>1831</v>
      </c>
      <c r="B16" s="769" t="s">
        <v>1832</v>
      </c>
      <c r="C16" s="772">
        <v>6360</v>
      </c>
      <c r="D16" s="772">
        <v>0</v>
      </c>
      <c r="E16" s="772">
        <f t="shared" si="0"/>
        <v>6</v>
      </c>
      <c r="F16" s="772">
        <f t="shared" si="0"/>
        <v>0</v>
      </c>
      <c r="G16" s="773">
        <v>0</v>
      </c>
      <c r="H16" s="773">
        <v>0</v>
      </c>
      <c r="I16" s="772"/>
      <c r="J16" s="773">
        <v>0</v>
      </c>
      <c r="K16" s="773">
        <v>0</v>
      </c>
      <c r="L16" s="772"/>
      <c r="M16" s="778">
        <f t="shared" si="1"/>
        <v>6</v>
      </c>
      <c r="N16" s="772">
        <f t="shared" si="1"/>
        <v>0</v>
      </c>
      <c r="Q16" s="780" t="s">
        <v>1877</v>
      </c>
      <c r="R16" s="776">
        <f>SUM(M29:M37)</f>
        <v>3231</v>
      </c>
    </row>
    <row r="17" spans="1:22" ht="15.6">
      <c r="A17" s="771" t="s">
        <v>1833</v>
      </c>
      <c r="B17" s="769" t="s">
        <v>1834</v>
      </c>
      <c r="C17" s="772">
        <v>5722.2300000000005</v>
      </c>
      <c r="D17" s="772">
        <v>0</v>
      </c>
      <c r="E17" s="772">
        <f t="shared" si="0"/>
        <v>6</v>
      </c>
      <c r="F17" s="772">
        <f t="shared" si="0"/>
        <v>0</v>
      </c>
      <c r="G17" s="773">
        <v>0</v>
      </c>
      <c r="H17" s="773">
        <v>0</v>
      </c>
      <c r="I17" s="772"/>
      <c r="J17" s="773">
        <v>0</v>
      </c>
      <c r="K17" s="773">
        <v>0</v>
      </c>
      <c r="L17" s="772"/>
      <c r="M17" s="778">
        <f t="shared" si="1"/>
        <v>6</v>
      </c>
      <c r="N17" s="772">
        <f t="shared" si="1"/>
        <v>0</v>
      </c>
    </row>
    <row r="18" spans="1:22" ht="15.6">
      <c r="A18" s="771" t="s">
        <v>1432</v>
      </c>
      <c r="B18" s="769" t="s">
        <v>1433</v>
      </c>
      <c r="C18" s="772">
        <v>437941463.52999997</v>
      </c>
      <c r="D18" s="772">
        <v>0</v>
      </c>
      <c r="E18" s="772">
        <f t="shared" si="0"/>
        <v>437941</v>
      </c>
      <c r="F18" s="772">
        <f t="shared" si="0"/>
        <v>0</v>
      </c>
      <c r="G18" s="773">
        <v>0</v>
      </c>
      <c r="H18" s="773">
        <v>0</v>
      </c>
      <c r="I18" s="772"/>
      <c r="J18" s="773">
        <v>0</v>
      </c>
      <c r="K18" s="773">
        <v>0</v>
      </c>
      <c r="L18" s="772"/>
      <c r="M18" s="778">
        <f>E18+G18+J18</f>
        <v>437941</v>
      </c>
      <c r="N18" s="772">
        <f t="shared" si="1"/>
        <v>0</v>
      </c>
    </row>
    <row r="19" spans="1:22" ht="15.6">
      <c r="A19" s="771" t="s">
        <v>1434</v>
      </c>
      <c r="B19" s="769" t="s">
        <v>1435</v>
      </c>
      <c r="C19" s="772">
        <v>30295762.57</v>
      </c>
      <c r="D19" s="772">
        <v>0</v>
      </c>
      <c r="E19" s="772">
        <f t="shared" si="0"/>
        <v>30296</v>
      </c>
      <c r="F19" s="772">
        <f t="shared" si="0"/>
        <v>0</v>
      </c>
      <c r="G19" s="773">
        <v>0</v>
      </c>
      <c r="H19" s="773">
        <v>0</v>
      </c>
      <c r="I19" s="772"/>
      <c r="J19" s="773">
        <v>0</v>
      </c>
      <c r="K19" s="773">
        <v>0</v>
      </c>
      <c r="L19" s="772"/>
      <c r="M19" s="778">
        <f t="shared" si="1"/>
        <v>30296</v>
      </c>
      <c r="N19" s="772">
        <f t="shared" si="1"/>
        <v>0</v>
      </c>
      <c r="Q19" s="780" t="s">
        <v>1881</v>
      </c>
    </row>
    <row r="20" spans="1:22" ht="15.6">
      <c r="A20" s="771" t="s">
        <v>1440</v>
      </c>
      <c r="B20" s="769" t="s">
        <v>1441</v>
      </c>
      <c r="C20" s="772">
        <v>419384201.14999998</v>
      </c>
      <c r="D20" s="772">
        <v>0</v>
      </c>
      <c r="E20" s="772">
        <f t="shared" si="0"/>
        <v>419384</v>
      </c>
      <c r="F20" s="772">
        <f t="shared" si="0"/>
        <v>0</v>
      </c>
      <c r="G20" s="773">
        <v>0</v>
      </c>
      <c r="H20" s="773">
        <v>0</v>
      </c>
      <c r="I20" s="772"/>
      <c r="J20" s="773">
        <v>0</v>
      </c>
      <c r="K20" s="773">
        <f>ROUND(4788000/1000,0)</f>
        <v>4788</v>
      </c>
      <c r="L20" s="772"/>
      <c r="M20" s="778">
        <f>E20+G20-K20</f>
        <v>414596</v>
      </c>
      <c r="N20" s="772">
        <v>0</v>
      </c>
      <c r="Q20" s="781" t="s">
        <v>1743</v>
      </c>
      <c r="R20" s="776">
        <f>N50</f>
        <v>1801</v>
      </c>
    </row>
    <row r="21" spans="1:22" ht="15.6">
      <c r="A21" s="771" t="s">
        <v>1442</v>
      </c>
      <c r="B21" s="769" t="s">
        <v>1443</v>
      </c>
      <c r="C21" s="772">
        <v>99474392.290000007</v>
      </c>
      <c r="D21" s="772">
        <v>0</v>
      </c>
      <c r="E21" s="772">
        <f t="shared" si="0"/>
        <v>99474</v>
      </c>
      <c r="F21" s="772">
        <f t="shared" si="0"/>
        <v>0</v>
      </c>
      <c r="G21" s="773">
        <v>0</v>
      </c>
      <c r="H21" s="773">
        <v>0</v>
      </c>
      <c r="I21" s="772"/>
      <c r="J21" s="773">
        <f>K20</f>
        <v>4788</v>
      </c>
      <c r="K21" s="773">
        <v>0</v>
      </c>
      <c r="L21" s="772"/>
      <c r="M21" s="778">
        <f>E21+G21+J21</f>
        <v>104262</v>
      </c>
      <c r="N21" s="772">
        <v>0</v>
      </c>
      <c r="Q21" s="781" t="s">
        <v>1878</v>
      </c>
      <c r="R21" s="776">
        <f>N52</f>
        <v>234</v>
      </c>
    </row>
    <row r="22" spans="1:22" ht="15.6">
      <c r="A22" s="771" t="s">
        <v>1444</v>
      </c>
      <c r="B22" s="769" t="s">
        <v>1445</v>
      </c>
      <c r="C22" s="772">
        <v>57677717.009999998</v>
      </c>
      <c r="D22" s="772">
        <v>0</v>
      </c>
      <c r="E22" s="772">
        <f t="shared" si="0"/>
        <v>57678</v>
      </c>
      <c r="F22" s="772">
        <f t="shared" si="0"/>
        <v>0</v>
      </c>
      <c r="G22" s="773">
        <v>0</v>
      </c>
      <c r="H22" s="773">
        <v>0</v>
      </c>
      <c r="I22" s="772"/>
      <c r="J22" s="773">
        <v>0</v>
      </c>
      <c r="K22" s="773">
        <v>0</v>
      </c>
      <c r="L22" s="772"/>
      <c r="M22" s="778">
        <f t="shared" si="1"/>
        <v>57678</v>
      </c>
      <c r="N22" s="772">
        <f t="shared" si="1"/>
        <v>0</v>
      </c>
      <c r="Q22" s="781" t="s">
        <v>1879</v>
      </c>
      <c r="R22" s="782">
        <v>92</v>
      </c>
      <c r="T22" s="779" t="s">
        <v>1941</v>
      </c>
      <c r="U22" s="769">
        <v>795</v>
      </c>
    </row>
    <row r="23" spans="1:22" ht="15.6">
      <c r="A23" s="771" t="s">
        <v>1640</v>
      </c>
      <c r="B23" s="769" t="s">
        <v>1641</v>
      </c>
      <c r="C23" s="772">
        <v>0.84</v>
      </c>
      <c r="D23" s="772">
        <v>0</v>
      </c>
      <c r="E23" s="772">
        <f t="shared" si="0"/>
        <v>0</v>
      </c>
      <c r="F23" s="772">
        <f t="shared" si="0"/>
        <v>0</v>
      </c>
      <c r="G23" s="773">
        <v>0</v>
      </c>
      <c r="H23" s="773">
        <v>0</v>
      </c>
      <c r="I23" s="772"/>
      <c r="J23" s="773">
        <v>0</v>
      </c>
      <c r="K23" s="773">
        <v>0</v>
      </c>
      <c r="L23" s="772"/>
      <c r="M23" s="778">
        <f t="shared" si="1"/>
        <v>0</v>
      </c>
      <c r="N23" s="772">
        <f t="shared" si="1"/>
        <v>0</v>
      </c>
      <c r="Q23" s="781" t="s">
        <v>1948</v>
      </c>
      <c r="R23" s="776">
        <v>606</v>
      </c>
      <c r="T23" s="790" t="s">
        <v>1940</v>
      </c>
      <c r="U23" s="769">
        <v>561</v>
      </c>
    </row>
    <row r="24" spans="1:22" ht="15.6">
      <c r="A24" s="771" t="s">
        <v>1642</v>
      </c>
      <c r="B24" s="769" t="s">
        <v>1643</v>
      </c>
      <c r="C24" s="772">
        <v>474079.84</v>
      </c>
      <c r="D24" s="772">
        <v>0</v>
      </c>
      <c r="E24" s="772">
        <f t="shared" si="0"/>
        <v>474</v>
      </c>
      <c r="F24" s="772">
        <f t="shared" si="0"/>
        <v>0</v>
      </c>
      <c r="G24" s="773">
        <v>0</v>
      </c>
      <c r="H24" s="773">
        <v>0</v>
      </c>
      <c r="I24" s="772"/>
      <c r="J24" s="773">
        <v>0</v>
      </c>
      <c r="K24" s="773">
        <v>0</v>
      </c>
      <c r="L24" s="772"/>
      <c r="M24" s="778">
        <f t="shared" si="1"/>
        <v>474</v>
      </c>
      <c r="N24" s="772">
        <f t="shared" si="1"/>
        <v>0</v>
      </c>
      <c r="Q24" s="781" t="s">
        <v>893</v>
      </c>
      <c r="R24" s="776">
        <v>0</v>
      </c>
      <c r="T24" s="790" t="s">
        <v>1945</v>
      </c>
      <c r="U24" s="769">
        <v>45</v>
      </c>
    </row>
    <row r="25" spans="1:22" ht="15.6">
      <c r="A25" s="771" t="s">
        <v>1644</v>
      </c>
      <c r="B25" s="769" t="s">
        <v>1645</v>
      </c>
      <c r="C25" s="772">
        <v>164465.07</v>
      </c>
      <c r="D25" s="772">
        <v>0</v>
      </c>
      <c r="E25" s="772">
        <f t="shared" si="0"/>
        <v>164</v>
      </c>
      <c r="F25" s="772">
        <f t="shared" si="0"/>
        <v>0</v>
      </c>
      <c r="G25" s="773">
        <v>0</v>
      </c>
      <c r="H25" s="773">
        <v>0</v>
      </c>
      <c r="I25" s="772"/>
      <c r="J25" s="773">
        <v>0</v>
      </c>
      <c r="K25" s="773">
        <v>0</v>
      </c>
      <c r="L25" s="772"/>
      <c r="M25" s="778">
        <f t="shared" si="1"/>
        <v>164</v>
      </c>
      <c r="N25" s="772">
        <f t="shared" si="1"/>
        <v>0</v>
      </c>
      <c r="Q25" s="781" t="s">
        <v>1880</v>
      </c>
      <c r="R25" s="776">
        <f>N69</f>
        <v>75</v>
      </c>
      <c r="T25" s="790" t="s">
        <v>1947</v>
      </c>
      <c r="U25" s="769">
        <f>U22-U23-U24</f>
        <v>189</v>
      </c>
    </row>
    <row r="26" spans="1:22" ht="15.6">
      <c r="A26" s="771" t="s">
        <v>1835</v>
      </c>
      <c r="B26" s="769" t="s">
        <v>1836</v>
      </c>
      <c r="C26" s="772">
        <v>160253.13</v>
      </c>
      <c r="D26" s="772">
        <v>0</v>
      </c>
      <c r="E26" s="772">
        <f t="shared" si="0"/>
        <v>160</v>
      </c>
      <c r="F26" s="772">
        <f t="shared" si="0"/>
        <v>0</v>
      </c>
      <c r="G26" s="773">
        <v>0</v>
      </c>
      <c r="H26" s="773">
        <v>0</v>
      </c>
      <c r="I26" s="772"/>
      <c r="J26" s="773">
        <v>0</v>
      </c>
      <c r="K26" s="773">
        <v>0</v>
      </c>
      <c r="L26" s="772"/>
      <c r="M26" s="778">
        <f t="shared" si="1"/>
        <v>160</v>
      </c>
      <c r="N26" s="772">
        <f t="shared" si="1"/>
        <v>0</v>
      </c>
      <c r="R26" s="774">
        <f>SUM(R20:R25)</f>
        <v>2808</v>
      </c>
    </row>
    <row r="27" spans="1:22" ht="15.6">
      <c r="A27" s="771" t="s">
        <v>1837</v>
      </c>
      <c r="B27" s="769" t="s">
        <v>1838</v>
      </c>
      <c r="C27" s="772">
        <v>9229.27</v>
      </c>
      <c r="D27" s="772">
        <v>0</v>
      </c>
      <c r="E27" s="772">
        <f t="shared" si="0"/>
        <v>9</v>
      </c>
      <c r="F27" s="772">
        <f t="shared" si="0"/>
        <v>0</v>
      </c>
      <c r="G27" s="773">
        <v>0</v>
      </c>
      <c r="H27" s="773">
        <v>0</v>
      </c>
      <c r="I27" s="772"/>
      <c r="J27" s="773">
        <v>0</v>
      </c>
      <c r="K27" s="773">
        <v>0</v>
      </c>
      <c r="L27" s="772"/>
      <c r="M27" s="778">
        <f t="shared" si="1"/>
        <v>9</v>
      </c>
      <c r="N27" s="772">
        <f t="shared" si="1"/>
        <v>0</v>
      </c>
    </row>
    <row r="28" spans="1:22" ht="15.6">
      <c r="A28" s="771" t="s">
        <v>1454</v>
      </c>
      <c r="B28" s="769" t="s">
        <v>1455</v>
      </c>
      <c r="C28" s="772">
        <v>4058965.5</v>
      </c>
      <c r="D28" s="772">
        <v>0</v>
      </c>
      <c r="E28" s="772">
        <f t="shared" si="0"/>
        <v>4059</v>
      </c>
      <c r="F28" s="772">
        <f t="shared" si="0"/>
        <v>0</v>
      </c>
      <c r="G28" s="773">
        <v>0</v>
      </c>
      <c r="H28" s="773">
        <v>0</v>
      </c>
      <c r="I28" s="772"/>
      <c r="J28" s="773">
        <v>0</v>
      </c>
      <c r="K28" s="773">
        <v>0</v>
      </c>
      <c r="L28" s="772"/>
      <c r="M28" s="778">
        <f t="shared" si="1"/>
        <v>4059</v>
      </c>
      <c r="N28" s="772">
        <f t="shared" si="1"/>
        <v>0</v>
      </c>
      <c r="Q28" s="780" t="s">
        <v>1882</v>
      </c>
      <c r="T28" s="791" t="s">
        <v>1944</v>
      </c>
    </row>
    <row r="29" spans="1:22" ht="15.6">
      <c r="A29" s="771" t="s">
        <v>1646</v>
      </c>
      <c r="B29" s="769" t="s">
        <v>1647</v>
      </c>
      <c r="C29" s="772">
        <v>9488</v>
      </c>
      <c r="D29" s="772">
        <v>0</v>
      </c>
      <c r="E29" s="772">
        <f t="shared" si="0"/>
        <v>9</v>
      </c>
      <c r="F29" s="772">
        <f t="shared" si="0"/>
        <v>0</v>
      </c>
      <c r="G29" s="773">
        <v>0</v>
      </c>
      <c r="H29" s="773">
        <v>0</v>
      </c>
      <c r="I29" s="772"/>
      <c r="J29" s="773">
        <v>0</v>
      </c>
      <c r="K29" s="773">
        <v>0</v>
      </c>
      <c r="L29" s="772"/>
      <c r="M29" s="778">
        <f t="shared" si="1"/>
        <v>9</v>
      </c>
      <c r="N29" s="772">
        <f t="shared" si="1"/>
        <v>0</v>
      </c>
      <c r="Q29" s="783" t="s">
        <v>1883</v>
      </c>
      <c r="R29" s="776">
        <f>N72+N71</f>
        <v>90</v>
      </c>
      <c r="T29" s="790" t="s">
        <v>1938</v>
      </c>
      <c r="U29" s="785">
        <v>561</v>
      </c>
    </row>
    <row r="30" spans="1:22" ht="15.6">
      <c r="A30" s="771" t="s">
        <v>1456</v>
      </c>
      <c r="B30" s="769" t="s">
        <v>1457</v>
      </c>
      <c r="C30" s="772">
        <v>2500000</v>
      </c>
      <c r="D30" s="772">
        <v>0</v>
      </c>
      <c r="E30" s="772">
        <f t="shared" si="0"/>
        <v>2500</v>
      </c>
      <c r="F30" s="772">
        <f t="shared" si="0"/>
        <v>0</v>
      </c>
      <c r="G30" s="773">
        <v>0</v>
      </c>
      <c r="H30" s="773">
        <v>0</v>
      </c>
      <c r="I30" s="772"/>
      <c r="J30" s="773">
        <v>0</v>
      </c>
      <c r="K30" s="773">
        <v>0</v>
      </c>
      <c r="L30" s="772"/>
      <c r="M30" s="778">
        <f t="shared" si="1"/>
        <v>2500</v>
      </c>
      <c r="N30" s="772">
        <f t="shared" si="1"/>
        <v>0</v>
      </c>
      <c r="Q30" s="777" t="s">
        <v>1884</v>
      </c>
      <c r="R30" s="776">
        <v>131</v>
      </c>
      <c r="T30" s="790" t="s">
        <v>1942</v>
      </c>
      <c r="U30" s="785">
        <f>U29/1.13</f>
        <v>496.46017699115049</v>
      </c>
      <c r="V30" s="2322" t="s">
        <v>1951</v>
      </c>
    </row>
    <row r="31" spans="1:22" ht="15.6">
      <c r="A31" s="771" t="s">
        <v>1458</v>
      </c>
      <c r="B31" s="769" t="s">
        <v>1459</v>
      </c>
      <c r="C31" s="772">
        <v>200000</v>
      </c>
      <c r="D31" s="772">
        <v>0</v>
      </c>
      <c r="E31" s="772">
        <f t="shared" si="0"/>
        <v>200</v>
      </c>
      <c r="F31" s="772">
        <f t="shared" si="0"/>
        <v>0</v>
      </c>
      <c r="G31" s="773">
        <v>0</v>
      </c>
      <c r="H31" s="773">
        <v>0</v>
      </c>
      <c r="I31" s="772"/>
      <c r="J31" s="773">
        <v>0</v>
      </c>
      <c r="K31" s="773">
        <v>0</v>
      </c>
      <c r="L31" s="772"/>
      <c r="M31" s="778">
        <f t="shared" si="1"/>
        <v>200</v>
      </c>
      <c r="N31" s="772">
        <f t="shared" si="1"/>
        <v>0</v>
      </c>
      <c r="Q31" s="790" t="s">
        <v>1949</v>
      </c>
      <c r="R31" s="776">
        <f>N68</f>
        <v>90</v>
      </c>
      <c r="T31" s="790" t="s">
        <v>1943</v>
      </c>
      <c r="U31" s="776">
        <f>U29-U30</f>
        <v>64.53982300884951</v>
      </c>
      <c r="V31" s="2322"/>
    </row>
    <row r="32" spans="1:22" ht="15.6">
      <c r="A32" s="771" t="s">
        <v>1460</v>
      </c>
      <c r="B32" s="769" t="s">
        <v>1461</v>
      </c>
      <c r="C32" s="772">
        <v>0</v>
      </c>
      <c r="D32" s="772">
        <v>0.05</v>
      </c>
      <c r="E32" s="772">
        <f t="shared" si="0"/>
        <v>0</v>
      </c>
      <c r="F32" s="772">
        <f t="shared" si="0"/>
        <v>0</v>
      </c>
      <c r="G32" s="773">
        <v>0</v>
      </c>
      <c r="H32" s="773">
        <v>0</v>
      </c>
      <c r="I32" s="772"/>
      <c r="J32" s="773">
        <v>0</v>
      </c>
      <c r="K32" s="773">
        <v>0</v>
      </c>
      <c r="L32" s="772"/>
      <c r="M32" s="778">
        <f t="shared" si="1"/>
        <v>0</v>
      </c>
      <c r="N32" s="772">
        <f t="shared" si="1"/>
        <v>0</v>
      </c>
      <c r="R32" s="774">
        <f>SUM(R29:R31)</f>
        <v>311</v>
      </c>
      <c r="T32" s="790" t="s">
        <v>1946</v>
      </c>
      <c r="U32" s="785">
        <v>45</v>
      </c>
      <c r="V32" s="770" t="s">
        <v>1951</v>
      </c>
    </row>
    <row r="33" spans="1:22" ht="15.6">
      <c r="A33" s="771" t="s">
        <v>1464</v>
      </c>
      <c r="B33" s="769" t="s">
        <v>1465</v>
      </c>
      <c r="C33" s="772">
        <v>0</v>
      </c>
      <c r="D33" s="772">
        <v>5.01</v>
      </c>
      <c r="E33" s="772">
        <f t="shared" si="0"/>
        <v>0</v>
      </c>
      <c r="F33" s="772">
        <f t="shared" si="0"/>
        <v>0</v>
      </c>
      <c r="G33" s="773">
        <v>0</v>
      </c>
      <c r="H33" s="773">
        <v>0</v>
      </c>
      <c r="I33" s="772"/>
      <c r="J33" s="773">
        <v>0</v>
      </c>
      <c r="K33" s="773">
        <v>0</v>
      </c>
      <c r="L33" s="772"/>
      <c r="M33" s="778">
        <f t="shared" si="1"/>
        <v>0</v>
      </c>
      <c r="N33" s="772">
        <f t="shared" si="1"/>
        <v>0</v>
      </c>
      <c r="Q33" s="779" t="s">
        <v>1885</v>
      </c>
      <c r="R33" s="776">
        <f>SUM(M107:M114)+M96+M97</f>
        <v>2183</v>
      </c>
    </row>
    <row r="34" spans="1:22" ht="15.6">
      <c r="A34" s="771" t="s">
        <v>1466</v>
      </c>
      <c r="B34" s="769" t="s">
        <v>1467</v>
      </c>
      <c r="C34" s="772">
        <v>0</v>
      </c>
      <c r="D34" s="772">
        <v>0.04</v>
      </c>
      <c r="E34" s="772">
        <f t="shared" si="0"/>
        <v>0</v>
      </c>
      <c r="F34" s="772">
        <f t="shared" si="0"/>
        <v>0</v>
      </c>
      <c r="G34" s="773">
        <v>0</v>
      </c>
      <c r="H34" s="773">
        <v>0</v>
      </c>
      <c r="I34" s="772"/>
      <c r="J34" s="773">
        <v>0</v>
      </c>
      <c r="K34" s="773">
        <v>0</v>
      </c>
      <c r="L34" s="772"/>
      <c r="M34" s="778">
        <f t="shared" si="1"/>
        <v>0</v>
      </c>
      <c r="N34" s="772">
        <f t="shared" si="1"/>
        <v>0</v>
      </c>
      <c r="T34" s="790" t="s">
        <v>1939</v>
      </c>
      <c r="U34" s="785">
        <v>189</v>
      </c>
      <c r="V34" s="790" t="s">
        <v>1950</v>
      </c>
    </row>
    <row r="35" spans="1:22" ht="15.6">
      <c r="A35" s="771" t="s">
        <v>1839</v>
      </c>
      <c r="B35" s="769" t="s">
        <v>1840</v>
      </c>
      <c r="C35" s="772">
        <v>27343.670000000002</v>
      </c>
      <c r="D35" s="772">
        <v>0</v>
      </c>
      <c r="E35" s="772">
        <f t="shared" si="0"/>
        <v>27</v>
      </c>
      <c r="F35" s="772">
        <f t="shared" si="0"/>
        <v>0</v>
      </c>
      <c r="G35" s="773">
        <v>0</v>
      </c>
      <c r="H35" s="773">
        <v>0</v>
      </c>
      <c r="I35" s="772"/>
      <c r="J35" s="773">
        <v>0</v>
      </c>
      <c r="K35" s="773">
        <v>0</v>
      </c>
      <c r="L35" s="772"/>
      <c r="M35" s="778">
        <f t="shared" si="1"/>
        <v>27</v>
      </c>
      <c r="N35" s="772">
        <f t="shared" si="1"/>
        <v>0</v>
      </c>
    </row>
    <row r="36" spans="1:22" ht="15.6">
      <c r="A36" s="771" t="s">
        <v>1468</v>
      </c>
      <c r="B36" s="769" t="s">
        <v>1469</v>
      </c>
      <c r="C36" s="772">
        <v>108456.40000000001</v>
      </c>
      <c r="D36" s="772">
        <v>0</v>
      </c>
      <c r="E36" s="772">
        <f t="shared" si="0"/>
        <v>108</v>
      </c>
      <c r="F36" s="772">
        <f t="shared" si="0"/>
        <v>0</v>
      </c>
      <c r="G36" s="773">
        <v>0</v>
      </c>
      <c r="H36" s="773">
        <v>0</v>
      </c>
      <c r="I36" s="772"/>
      <c r="J36" s="773">
        <v>0</v>
      </c>
      <c r="K36" s="773">
        <v>0</v>
      </c>
      <c r="L36" s="772"/>
      <c r="M36" s="778">
        <f t="shared" si="1"/>
        <v>108</v>
      </c>
      <c r="N36" s="772">
        <f t="shared" si="1"/>
        <v>0</v>
      </c>
    </row>
    <row r="37" spans="1:22" ht="15.6">
      <c r="A37" s="771" t="s">
        <v>1470</v>
      </c>
      <c r="B37" s="769" t="s">
        <v>1471</v>
      </c>
      <c r="C37" s="772">
        <v>387123.47000000003</v>
      </c>
      <c r="D37" s="772">
        <v>0</v>
      </c>
      <c r="E37" s="772">
        <f t="shared" si="0"/>
        <v>387</v>
      </c>
      <c r="F37" s="772">
        <f t="shared" si="0"/>
        <v>0</v>
      </c>
      <c r="G37" s="773">
        <v>0</v>
      </c>
      <c r="H37" s="773">
        <v>0</v>
      </c>
      <c r="I37" s="772"/>
      <c r="J37" s="773">
        <v>0</v>
      </c>
      <c r="K37" s="773">
        <v>0</v>
      </c>
      <c r="L37" s="772"/>
      <c r="M37" s="778">
        <f t="shared" si="1"/>
        <v>387</v>
      </c>
      <c r="N37" s="772">
        <f t="shared" si="1"/>
        <v>0</v>
      </c>
    </row>
    <row r="38" spans="1:22" ht="15.6">
      <c r="A38" s="771" t="s">
        <v>1472</v>
      </c>
      <c r="B38" s="769" t="s">
        <v>1473</v>
      </c>
      <c r="C38" s="772">
        <v>0</v>
      </c>
      <c r="D38" s="772">
        <v>360718307.24000001</v>
      </c>
      <c r="E38" s="772">
        <f t="shared" si="0"/>
        <v>0</v>
      </c>
      <c r="F38" s="772">
        <f t="shared" si="0"/>
        <v>360718</v>
      </c>
      <c r="G38" s="773">
        <v>0</v>
      </c>
      <c r="H38" s="773">
        <v>0</v>
      </c>
      <c r="I38" s="772"/>
      <c r="J38" s="773">
        <v>0</v>
      </c>
      <c r="K38" s="773">
        <v>0</v>
      </c>
      <c r="L38" s="772"/>
      <c r="M38" s="772">
        <f t="shared" si="1"/>
        <v>0</v>
      </c>
      <c r="N38" s="772">
        <f t="shared" si="1"/>
        <v>360718</v>
      </c>
    </row>
    <row r="39" spans="1:22" ht="15.6">
      <c r="A39" s="771" t="s">
        <v>1474</v>
      </c>
      <c r="B39" s="769" t="s">
        <v>1475</v>
      </c>
      <c r="C39" s="772">
        <v>0</v>
      </c>
      <c r="D39" s="772">
        <v>15838.08</v>
      </c>
      <c r="E39" s="772">
        <f t="shared" si="0"/>
        <v>0</v>
      </c>
      <c r="F39" s="772">
        <f t="shared" si="0"/>
        <v>16</v>
      </c>
      <c r="G39" s="773">
        <v>0</v>
      </c>
      <c r="H39" s="773">
        <v>0</v>
      </c>
      <c r="I39" s="772"/>
      <c r="J39" s="773">
        <v>0</v>
      </c>
      <c r="K39" s="773">
        <v>0</v>
      </c>
      <c r="L39" s="772"/>
      <c r="M39" s="772">
        <f t="shared" si="1"/>
        <v>0</v>
      </c>
      <c r="N39" s="772">
        <f t="shared" si="1"/>
        <v>16</v>
      </c>
      <c r="R39" s="785">
        <v>4788000</v>
      </c>
    </row>
    <row r="40" spans="1:22" ht="15.6">
      <c r="A40" s="771" t="s">
        <v>1476</v>
      </c>
      <c r="B40" s="769" t="s">
        <v>1477</v>
      </c>
      <c r="C40" s="772">
        <v>88233465.030000001</v>
      </c>
      <c r="D40" s="772">
        <v>0</v>
      </c>
      <c r="E40" s="772">
        <f t="shared" si="0"/>
        <v>88233</v>
      </c>
      <c r="F40" s="772">
        <f t="shared" si="0"/>
        <v>0</v>
      </c>
      <c r="G40" s="773">
        <v>0</v>
      </c>
      <c r="H40" s="773">
        <v>0</v>
      </c>
      <c r="I40" s="772"/>
      <c r="J40" s="773">
        <v>0</v>
      </c>
      <c r="K40" s="773">
        <v>0</v>
      </c>
      <c r="L40" s="772"/>
      <c r="M40" s="772">
        <f t="shared" si="1"/>
        <v>88233</v>
      </c>
      <c r="N40" s="772">
        <f t="shared" si="1"/>
        <v>0</v>
      </c>
      <c r="R40" s="785">
        <v>10098000</v>
      </c>
    </row>
    <row r="41" spans="1:22" ht="15.6">
      <c r="A41" s="771" t="s">
        <v>1478</v>
      </c>
      <c r="B41" s="769" t="s">
        <v>1479</v>
      </c>
      <c r="C41" s="772">
        <v>0</v>
      </c>
      <c r="D41" s="772">
        <v>153346469.05000001</v>
      </c>
      <c r="E41" s="772">
        <f t="shared" si="0"/>
        <v>0</v>
      </c>
      <c r="F41" s="772">
        <f t="shared" si="0"/>
        <v>153346</v>
      </c>
      <c r="G41" s="773">
        <v>0</v>
      </c>
      <c r="H41" s="773">
        <v>0</v>
      </c>
      <c r="I41" s="772"/>
      <c r="J41" s="773">
        <v>0</v>
      </c>
      <c r="K41" s="773">
        <v>0</v>
      </c>
      <c r="L41" s="772"/>
      <c r="M41" s="772">
        <f t="shared" si="1"/>
        <v>0</v>
      </c>
      <c r="N41" s="772">
        <f t="shared" si="1"/>
        <v>153346</v>
      </c>
    </row>
    <row r="42" spans="1:22" ht="16.2" thickBot="1">
      <c r="A42" s="771" t="s">
        <v>1480</v>
      </c>
      <c r="B42" s="769" t="s">
        <v>1481</v>
      </c>
      <c r="C42" s="772">
        <v>262775085.27000001</v>
      </c>
      <c r="D42" s="772">
        <v>0</v>
      </c>
      <c r="E42" s="772">
        <f t="shared" si="0"/>
        <v>262775</v>
      </c>
      <c r="F42" s="772">
        <f t="shared" si="0"/>
        <v>0</v>
      </c>
      <c r="G42" s="773">
        <v>0</v>
      </c>
      <c r="H42" s="773">
        <v>0</v>
      </c>
      <c r="I42" s="772"/>
      <c r="J42" s="773">
        <v>0</v>
      </c>
      <c r="K42" s="773">
        <v>0</v>
      </c>
      <c r="L42" s="772"/>
      <c r="M42" s="772">
        <f t="shared" si="1"/>
        <v>262775</v>
      </c>
      <c r="N42" s="772">
        <f t="shared" si="1"/>
        <v>0</v>
      </c>
    </row>
    <row r="43" spans="1:22" ht="16.2" thickBot="1">
      <c r="A43" s="771" t="s">
        <v>1482</v>
      </c>
      <c r="B43" s="769" t="s">
        <v>1483</v>
      </c>
      <c r="C43" s="772">
        <v>8440487.4900000002</v>
      </c>
      <c r="D43" s="772">
        <v>0</v>
      </c>
      <c r="E43" s="772">
        <f t="shared" si="0"/>
        <v>8440</v>
      </c>
      <c r="F43" s="772">
        <f t="shared" si="0"/>
        <v>0</v>
      </c>
      <c r="G43" s="773">
        <v>0</v>
      </c>
      <c r="H43" s="773">
        <v>0</v>
      </c>
      <c r="I43" s="772"/>
      <c r="J43" s="773">
        <v>0</v>
      </c>
      <c r="K43" s="773">
        <v>0</v>
      </c>
      <c r="L43" s="772"/>
      <c r="M43" s="772">
        <f t="shared" si="1"/>
        <v>8440</v>
      </c>
      <c r="N43" s="772">
        <f t="shared" si="1"/>
        <v>0</v>
      </c>
      <c r="R43" s="787" t="s">
        <v>1890</v>
      </c>
      <c r="S43" s="787" t="s">
        <v>1892</v>
      </c>
    </row>
    <row r="44" spans="1:22" ht="15.6">
      <c r="A44" s="771" t="s">
        <v>1484</v>
      </c>
      <c r="B44" s="769" t="s">
        <v>1485</v>
      </c>
      <c r="C44" s="772">
        <v>44425203.829999998</v>
      </c>
      <c r="D44" s="772">
        <v>0</v>
      </c>
      <c r="E44" s="772">
        <f t="shared" si="0"/>
        <v>44425</v>
      </c>
      <c r="F44" s="772">
        <f t="shared" si="0"/>
        <v>0</v>
      </c>
      <c r="G44" s="773">
        <v>0</v>
      </c>
      <c r="H44" s="773">
        <v>0</v>
      </c>
      <c r="I44" s="772"/>
      <c r="J44" s="773">
        <v>0</v>
      </c>
      <c r="K44" s="773">
        <v>0</v>
      </c>
      <c r="L44" s="772"/>
      <c r="M44" s="772">
        <f t="shared" si="1"/>
        <v>44425</v>
      </c>
      <c r="N44" s="772">
        <f t="shared" si="1"/>
        <v>0</v>
      </c>
      <c r="R44" s="785">
        <v>18771</v>
      </c>
      <c r="S44" s="776">
        <f>R44</f>
        <v>18771</v>
      </c>
    </row>
    <row r="45" spans="1:22" ht="15.6">
      <c r="A45" s="771" t="s">
        <v>1841</v>
      </c>
      <c r="B45" s="769" t="s">
        <v>1842</v>
      </c>
      <c r="C45" s="772">
        <v>0</v>
      </c>
      <c r="D45" s="772">
        <v>0.32</v>
      </c>
      <c r="E45" s="772">
        <f t="shared" si="0"/>
        <v>0</v>
      </c>
      <c r="F45" s="772">
        <f t="shared" si="0"/>
        <v>0</v>
      </c>
      <c r="G45" s="773">
        <v>0</v>
      </c>
      <c r="H45" s="773">
        <v>0</v>
      </c>
      <c r="I45" s="772"/>
      <c r="J45" s="773">
        <v>0</v>
      </c>
      <c r="K45" s="773">
        <v>0</v>
      </c>
      <c r="L45" s="772"/>
      <c r="M45" s="772">
        <f t="shared" si="1"/>
        <v>0</v>
      </c>
      <c r="N45" s="772">
        <f t="shared" si="1"/>
        <v>0</v>
      </c>
      <c r="R45" s="785">
        <v>10098</v>
      </c>
      <c r="S45" s="784">
        <v>0</v>
      </c>
    </row>
    <row r="46" spans="1:22" ht="15.6">
      <c r="A46" s="771" t="s">
        <v>1486</v>
      </c>
      <c r="B46" s="769" t="s">
        <v>1487</v>
      </c>
      <c r="C46" s="772">
        <v>0</v>
      </c>
      <c r="D46" s="772">
        <v>64908259.68</v>
      </c>
      <c r="E46" s="772">
        <f t="shared" si="0"/>
        <v>0</v>
      </c>
      <c r="F46" s="772">
        <f t="shared" si="0"/>
        <v>64908</v>
      </c>
      <c r="G46" s="773">
        <v>0</v>
      </c>
      <c r="H46" s="773">
        <v>0</v>
      </c>
      <c r="I46" s="772"/>
      <c r="J46" s="773">
        <f>ROUND(10098000/1000,0)</f>
        <v>10098</v>
      </c>
      <c r="K46" s="773">
        <v>0</v>
      </c>
      <c r="L46" s="772"/>
      <c r="M46" s="772">
        <v>0</v>
      </c>
      <c r="N46" s="772">
        <f>F46+H46-J46</f>
        <v>54810</v>
      </c>
      <c r="Q46" s="770" t="s">
        <v>1804</v>
      </c>
      <c r="R46" s="774">
        <f>SUM(R44:R45)</f>
        <v>28869</v>
      </c>
      <c r="S46" s="774">
        <f>SUM(S44:S45)</f>
        <v>18771</v>
      </c>
    </row>
    <row r="47" spans="1:22" ht="15.6">
      <c r="A47" s="771"/>
      <c r="B47" s="792" t="s">
        <v>1953</v>
      </c>
      <c r="C47" s="772"/>
      <c r="D47" s="772"/>
      <c r="E47" s="772"/>
      <c r="F47" s="772"/>
      <c r="G47" s="773"/>
      <c r="H47" s="773"/>
      <c r="I47" s="772"/>
      <c r="J47" s="773"/>
      <c r="K47" s="773"/>
      <c r="L47" s="772"/>
      <c r="M47" s="772"/>
      <c r="N47" s="772"/>
      <c r="Q47" s="770"/>
      <c r="R47" s="788"/>
      <c r="S47" s="788"/>
    </row>
    <row r="48" spans="1:22" ht="15.6">
      <c r="A48" s="771"/>
      <c r="C48" s="772"/>
      <c r="D48" s="772"/>
      <c r="E48" s="772"/>
      <c r="F48" s="772"/>
      <c r="G48" s="773"/>
      <c r="H48" s="773"/>
      <c r="I48" s="772"/>
      <c r="J48" s="773"/>
      <c r="K48" s="773"/>
      <c r="L48" s="772"/>
      <c r="M48" s="772"/>
      <c r="N48" s="772"/>
      <c r="Q48" s="770"/>
      <c r="R48" s="788"/>
      <c r="S48" s="788"/>
    </row>
    <row r="49" spans="1:20" ht="15.6">
      <c r="A49" s="771" t="s">
        <v>1488</v>
      </c>
      <c r="B49" s="769" t="s">
        <v>1489</v>
      </c>
      <c r="C49" s="772">
        <v>0</v>
      </c>
      <c r="D49" s="772">
        <v>820509126.03999996</v>
      </c>
      <c r="E49" s="772">
        <f t="shared" si="0"/>
        <v>0</v>
      </c>
      <c r="F49" s="772">
        <f t="shared" si="0"/>
        <v>820509</v>
      </c>
      <c r="G49" s="773">
        <v>0</v>
      </c>
      <c r="H49" s="773">
        <v>0</v>
      </c>
      <c r="I49" s="772"/>
      <c r="J49" s="773">
        <v>0</v>
      </c>
      <c r="K49" s="773">
        <v>0</v>
      </c>
      <c r="L49" s="772"/>
      <c r="M49" s="772">
        <f t="shared" si="1"/>
        <v>0</v>
      </c>
      <c r="N49" s="772">
        <f t="shared" si="1"/>
        <v>820509</v>
      </c>
      <c r="Q49" s="770" t="s">
        <v>1891</v>
      </c>
      <c r="R49" s="785">
        <v>18771</v>
      </c>
      <c r="S49" s="785">
        <v>18771</v>
      </c>
    </row>
    <row r="50" spans="1:20" ht="15.6">
      <c r="A50" s="771" t="s">
        <v>1490</v>
      </c>
      <c r="B50" s="769" t="s">
        <v>1491</v>
      </c>
      <c r="C50" s="772">
        <v>0</v>
      </c>
      <c r="D50" s="772">
        <v>1801412.98</v>
      </c>
      <c r="E50" s="772">
        <f t="shared" si="0"/>
        <v>0</v>
      </c>
      <c r="F50" s="772">
        <f t="shared" si="0"/>
        <v>1801</v>
      </c>
      <c r="G50" s="773">
        <v>0</v>
      </c>
      <c r="H50" s="773">
        <v>0</v>
      </c>
      <c r="I50" s="772"/>
      <c r="J50" s="773">
        <v>0</v>
      </c>
      <c r="K50" s="773">
        <v>0</v>
      </c>
      <c r="L50" s="772">
        <f>E52+G52+J52</f>
        <v>0</v>
      </c>
      <c r="M50" s="772">
        <f t="shared" si="1"/>
        <v>0</v>
      </c>
      <c r="N50" s="778">
        <f t="shared" si="1"/>
        <v>1801</v>
      </c>
      <c r="Q50" s="770" t="s">
        <v>1893</v>
      </c>
      <c r="R50" s="774">
        <f>R46-R49</f>
        <v>10098</v>
      </c>
      <c r="S50" s="774">
        <f>S46-S49</f>
        <v>0</v>
      </c>
    </row>
    <row r="51" spans="1:20" ht="15.6">
      <c r="A51" s="771" t="s">
        <v>1492</v>
      </c>
      <c r="B51" s="769" t="s">
        <v>1493</v>
      </c>
      <c r="C51" s="772">
        <v>0</v>
      </c>
      <c r="D51" s="772">
        <v>750278.87</v>
      </c>
      <c r="E51" s="772">
        <f t="shared" si="0"/>
        <v>0</v>
      </c>
      <c r="F51" s="772">
        <f t="shared" si="0"/>
        <v>750</v>
      </c>
      <c r="G51" s="773">
        <v>0</v>
      </c>
      <c r="H51" s="773">
        <v>0</v>
      </c>
      <c r="I51" s="772"/>
      <c r="J51" s="773">
        <v>0</v>
      </c>
      <c r="K51" s="773">
        <v>0</v>
      </c>
      <c r="L51" s="772" t="e">
        <f>#REF!+#REF!+#REF!</f>
        <v>#REF!</v>
      </c>
      <c r="M51" s="772">
        <f t="shared" si="1"/>
        <v>0</v>
      </c>
      <c r="N51" s="778">
        <f t="shared" si="1"/>
        <v>750</v>
      </c>
      <c r="Q51" s="770" t="s">
        <v>1894</v>
      </c>
      <c r="R51" s="776">
        <f>-R50</f>
        <v>-10098</v>
      </c>
      <c r="S51" s="789">
        <v>0</v>
      </c>
      <c r="T51" s="786" t="s">
        <v>1896</v>
      </c>
    </row>
    <row r="52" spans="1:20" ht="15.6">
      <c r="A52" s="771" t="s">
        <v>1494</v>
      </c>
      <c r="C52" s="772">
        <v>0</v>
      </c>
      <c r="D52" s="772">
        <v>234183.42</v>
      </c>
      <c r="E52" s="772">
        <f t="shared" si="0"/>
        <v>0</v>
      </c>
      <c r="F52" s="772">
        <f t="shared" si="0"/>
        <v>234</v>
      </c>
      <c r="G52" s="773">
        <v>0</v>
      </c>
      <c r="H52" s="773">
        <v>0</v>
      </c>
      <c r="I52" s="772"/>
      <c r="J52" s="773">
        <v>0</v>
      </c>
      <c r="K52" s="773">
        <v>0</v>
      </c>
      <c r="L52" s="772"/>
      <c r="N52" s="778">
        <f t="shared" si="1"/>
        <v>234</v>
      </c>
    </row>
    <row r="53" spans="1:20" ht="15.6">
      <c r="A53" s="771" t="s">
        <v>1496</v>
      </c>
      <c r="B53" s="769" t="s">
        <v>1497</v>
      </c>
      <c r="C53" s="772">
        <v>0</v>
      </c>
      <c r="D53" s="772">
        <v>5910300.0300000003</v>
      </c>
      <c r="E53" s="772">
        <f t="shared" si="0"/>
        <v>0</v>
      </c>
      <c r="F53" s="772">
        <f t="shared" si="0"/>
        <v>5910</v>
      </c>
      <c r="G53" s="773">
        <v>0</v>
      </c>
      <c r="H53" s="773">
        <v>0</v>
      </c>
      <c r="I53" s="772"/>
      <c r="J53" s="773">
        <v>0</v>
      </c>
      <c r="K53" s="773">
        <v>0</v>
      </c>
      <c r="L53" s="772"/>
      <c r="N53" s="778">
        <f t="shared" si="1"/>
        <v>5910</v>
      </c>
    </row>
    <row r="54" spans="1:20" ht="15.6">
      <c r="A54" s="771" t="s">
        <v>1648</v>
      </c>
      <c r="B54" s="769" t="s">
        <v>1649</v>
      </c>
      <c r="C54" s="772">
        <v>0</v>
      </c>
      <c r="D54" s="772">
        <v>25512</v>
      </c>
      <c r="E54" s="772">
        <f t="shared" si="0"/>
        <v>0</v>
      </c>
      <c r="F54" s="772">
        <f t="shared" si="0"/>
        <v>26</v>
      </c>
      <c r="G54" s="773">
        <v>0</v>
      </c>
      <c r="H54" s="773">
        <v>0</v>
      </c>
      <c r="I54" s="772"/>
      <c r="J54" s="773">
        <v>0</v>
      </c>
      <c r="K54" s="773">
        <v>0</v>
      </c>
      <c r="L54" s="772"/>
      <c r="M54" s="772">
        <f t="shared" si="1"/>
        <v>0</v>
      </c>
      <c r="N54" s="778">
        <f t="shared" si="1"/>
        <v>26</v>
      </c>
    </row>
    <row r="55" spans="1:20" ht="15.6">
      <c r="A55" s="771" t="s">
        <v>1843</v>
      </c>
      <c r="B55" s="769" t="s">
        <v>1844</v>
      </c>
      <c r="C55" s="772">
        <v>0</v>
      </c>
      <c r="D55" s="772">
        <v>1135845</v>
      </c>
      <c r="E55" s="772">
        <f t="shared" si="0"/>
        <v>0</v>
      </c>
      <c r="F55" s="772">
        <f t="shared" si="0"/>
        <v>1136</v>
      </c>
      <c r="G55" s="773">
        <v>0</v>
      </c>
      <c r="H55" s="773">
        <v>0</v>
      </c>
      <c r="I55" s="772"/>
      <c r="J55" s="773">
        <v>0</v>
      </c>
      <c r="K55" s="773">
        <v>0</v>
      </c>
      <c r="L55" s="772"/>
      <c r="M55" s="772">
        <f t="shared" si="1"/>
        <v>0</v>
      </c>
      <c r="N55" s="778">
        <f t="shared" si="1"/>
        <v>1136</v>
      </c>
    </row>
    <row r="56" spans="1:20" ht="15.6">
      <c r="A56" s="771" t="s">
        <v>1498</v>
      </c>
      <c r="B56" s="769" t="s">
        <v>1499</v>
      </c>
      <c r="C56" s="772">
        <v>0</v>
      </c>
      <c r="D56" s="772">
        <v>174460.51</v>
      </c>
      <c r="E56" s="772">
        <f t="shared" si="0"/>
        <v>0</v>
      </c>
      <c r="F56" s="772">
        <f t="shared" si="0"/>
        <v>174</v>
      </c>
      <c r="G56" s="773">
        <v>0</v>
      </c>
      <c r="H56" s="773">
        <v>0</v>
      </c>
      <c r="I56" s="772"/>
      <c r="J56" s="773">
        <v>0</v>
      </c>
      <c r="K56" s="773">
        <v>0</v>
      </c>
      <c r="L56" s="772"/>
      <c r="M56" s="772">
        <f t="shared" si="1"/>
        <v>0</v>
      </c>
      <c r="N56" s="778">
        <f t="shared" si="1"/>
        <v>174</v>
      </c>
    </row>
    <row r="57" spans="1:20" ht="15.6">
      <c r="A57" s="771" t="s">
        <v>1500</v>
      </c>
      <c r="B57" s="769" t="s">
        <v>1501</v>
      </c>
      <c r="C57" s="772">
        <v>0</v>
      </c>
      <c r="D57" s="772">
        <v>462924.58</v>
      </c>
      <c r="E57" s="772">
        <f t="shared" si="0"/>
        <v>0</v>
      </c>
      <c r="F57" s="772">
        <f t="shared" si="0"/>
        <v>463</v>
      </c>
      <c r="G57" s="773">
        <v>0</v>
      </c>
      <c r="H57" s="773">
        <v>0</v>
      </c>
      <c r="I57" s="772"/>
      <c r="J57" s="773">
        <v>0</v>
      </c>
      <c r="K57" s="773">
        <v>0</v>
      </c>
      <c r="L57" s="772"/>
      <c r="M57" s="772">
        <f t="shared" si="1"/>
        <v>0</v>
      </c>
      <c r="N57" s="778">
        <f t="shared" si="1"/>
        <v>463</v>
      </c>
    </row>
    <row r="58" spans="1:20" ht="15.6">
      <c r="A58" s="771" t="s">
        <v>1502</v>
      </c>
      <c r="B58" s="769" t="s">
        <v>1503</v>
      </c>
      <c r="C58" s="772">
        <v>0</v>
      </c>
      <c r="D58" s="772">
        <v>54562575.189999998</v>
      </c>
      <c r="E58" s="772">
        <f t="shared" si="0"/>
        <v>0</v>
      </c>
      <c r="F58" s="772">
        <f t="shared" si="0"/>
        <v>54563</v>
      </c>
      <c r="G58" s="773">
        <v>0</v>
      </c>
      <c r="H58" s="773">
        <v>0</v>
      </c>
      <c r="I58" s="772"/>
      <c r="J58" s="773">
        <v>0</v>
      </c>
      <c r="K58" s="773">
        <v>0</v>
      </c>
      <c r="L58" s="772"/>
      <c r="M58" s="772">
        <f t="shared" si="1"/>
        <v>0</v>
      </c>
      <c r="N58" s="778">
        <f t="shared" si="1"/>
        <v>54563</v>
      </c>
    </row>
    <row r="59" spans="1:20" ht="15.6">
      <c r="A59" s="771" t="s">
        <v>1845</v>
      </c>
      <c r="B59" s="769" t="s">
        <v>1846</v>
      </c>
      <c r="C59" s="772">
        <v>0.01</v>
      </c>
      <c r="D59" s="772">
        <v>0</v>
      </c>
      <c r="E59" s="772">
        <f t="shared" si="0"/>
        <v>0</v>
      </c>
      <c r="F59" s="772">
        <f t="shared" si="0"/>
        <v>0</v>
      </c>
      <c r="G59" s="773">
        <v>0</v>
      </c>
      <c r="H59" s="773">
        <v>0</v>
      </c>
      <c r="I59" s="772"/>
      <c r="J59" s="773">
        <v>0</v>
      </c>
      <c r="K59" s="773">
        <v>0</v>
      </c>
      <c r="L59" s="772"/>
      <c r="M59" s="772">
        <f t="shared" si="1"/>
        <v>0</v>
      </c>
      <c r="N59" s="772">
        <f t="shared" si="1"/>
        <v>0</v>
      </c>
    </row>
    <row r="60" spans="1:20" ht="15.6">
      <c r="A60" s="771" t="s">
        <v>1847</v>
      </c>
      <c r="B60" s="769" t="s">
        <v>1848</v>
      </c>
      <c r="C60" s="772">
        <v>13</v>
      </c>
      <c r="D60" s="772">
        <v>0</v>
      </c>
      <c r="E60" s="772">
        <f t="shared" si="0"/>
        <v>0</v>
      </c>
      <c r="F60" s="772">
        <f t="shared" si="0"/>
        <v>0</v>
      </c>
      <c r="G60" s="773">
        <v>0</v>
      </c>
      <c r="H60" s="773">
        <v>0</v>
      </c>
      <c r="I60" s="772"/>
      <c r="J60" s="773">
        <v>0</v>
      </c>
      <c r="K60" s="773">
        <v>0</v>
      </c>
      <c r="L60" s="772"/>
      <c r="M60" s="772">
        <f t="shared" si="1"/>
        <v>0</v>
      </c>
      <c r="N60" s="772">
        <f t="shared" si="1"/>
        <v>0</v>
      </c>
    </row>
    <row r="61" spans="1:20" ht="15.6">
      <c r="A61" s="771" t="s">
        <v>1504</v>
      </c>
      <c r="B61" s="769" t="s">
        <v>1505</v>
      </c>
      <c r="C61" s="772">
        <v>0</v>
      </c>
      <c r="D61" s="772">
        <v>1685160.9500000002</v>
      </c>
      <c r="E61" s="772">
        <f t="shared" si="0"/>
        <v>0</v>
      </c>
      <c r="F61" s="772">
        <f t="shared" si="0"/>
        <v>1685</v>
      </c>
      <c r="G61" s="773">
        <v>0</v>
      </c>
      <c r="H61" s="773">
        <v>0</v>
      </c>
      <c r="I61" s="772"/>
      <c r="J61" s="773">
        <v>0</v>
      </c>
      <c r="K61" s="773">
        <v>0</v>
      </c>
      <c r="L61" s="772"/>
      <c r="M61" s="772">
        <f t="shared" si="1"/>
        <v>0</v>
      </c>
      <c r="N61" s="778">
        <f t="shared" si="1"/>
        <v>1685</v>
      </c>
    </row>
    <row r="62" spans="1:20" ht="15.6">
      <c r="A62" s="771" t="s">
        <v>1650</v>
      </c>
      <c r="B62" s="769" t="s">
        <v>1651</v>
      </c>
      <c r="C62" s="772">
        <v>0</v>
      </c>
      <c r="D62" s="772">
        <v>3413</v>
      </c>
      <c r="E62" s="772">
        <f t="shared" si="0"/>
        <v>0</v>
      </c>
      <c r="F62" s="772">
        <f t="shared" si="0"/>
        <v>3</v>
      </c>
      <c r="G62" s="773">
        <v>0</v>
      </c>
      <c r="H62" s="773">
        <v>0</v>
      </c>
      <c r="I62" s="772"/>
      <c r="J62" s="773">
        <v>0</v>
      </c>
      <c r="K62" s="773">
        <v>0</v>
      </c>
      <c r="L62" s="772"/>
      <c r="M62" s="772">
        <f t="shared" si="1"/>
        <v>0</v>
      </c>
      <c r="N62" s="778">
        <f t="shared" si="1"/>
        <v>3</v>
      </c>
    </row>
    <row r="63" spans="1:20" ht="15.6">
      <c r="A63" s="771" t="s">
        <v>1652</v>
      </c>
      <c r="B63" s="769" t="s">
        <v>1653</v>
      </c>
      <c r="C63" s="772">
        <v>3413</v>
      </c>
      <c r="D63" s="772">
        <v>0</v>
      </c>
      <c r="E63" s="772">
        <f t="shared" si="0"/>
        <v>3</v>
      </c>
      <c r="F63" s="772">
        <f t="shared" si="0"/>
        <v>0</v>
      </c>
      <c r="G63" s="773">
        <v>0</v>
      </c>
      <c r="H63" s="773">
        <v>0</v>
      </c>
      <c r="I63" s="772"/>
      <c r="J63" s="773">
        <v>0</v>
      </c>
      <c r="K63" s="773">
        <v>0</v>
      </c>
      <c r="L63" s="772"/>
      <c r="M63" s="778">
        <f t="shared" si="1"/>
        <v>3</v>
      </c>
      <c r="N63" s="772">
        <f t="shared" si="1"/>
        <v>0</v>
      </c>
    </row>
    <row r="64" spans="1:20" ht="15.6">
      <c r="A64" s="771" t="s">
        <v>1506</v>
      </c>
      <c r="B64" s="769" t="s">
        <v>1507</v>
      </c>
      <c r="C64" s="772">
        <v>0</v>
      </c>
      <c r="D64" s="772">
        <v>9640892.2300000004</v>
      </c>
      <c r="E64" s="772">
        <f t="shared" si="0"/>
        <v>0</v>
      </c>
      <c r="F64" s="772">
        <f t="shared" si="0"/>
        <v>9641</v>
      </c>
      <c r="G64" s="773">
        <v>0</v>
      </c>
      <c r="H64" s="773">
        <v>0</v>
      </c>
      <c r="I64" s="772"/>
      <c r="J64" s="773">
        <v>0</v>
      </c>
      <c r="K64" s="773">
        <v>0</v>
      </c>
      <c r="L64" s="772"/>
      <c r="M64" s="772">
        <f t="shared" si="1"/>
        <v>0</v>
      </c>
      <c r="N64" s="778">
        <f t="shared" si="1"/>
        <v>9641</v>
      </c>
    </row>
    <row r="65" spans="1:14" ht="15.6">
      <c r="A65" s="771" t="s">
        <v>1508</v>
      </c>
      <c r="B65" s="769" t="s">
        <v>1509</v>
      </c>
      <c r="C65" s="772">
        <v>0</v>
      </c>
      <c r="D65" s="772">
        <v>206749.1</v>
      </c>
      <c r="E65" s="772">
        <f t="shared" si="0"/>
        <v>0</v>
      </c>
      <c r="F65" s="772">
        <f t="shared" si="0"/>
        <v>207</v>
      </c>
      <c r="G65" s="773">
        <v>0</v>
      </c>
      <c r="H65" s="773">
        <v>0</v>
      </c>
      <c r="I65" s="772"/>
      <c r="J65" s="773">
        <v>0</v>
      </c>
      <c r="K65" s="773">
        <v>0</v>
      </c>
      <c r="L65" s="772"/>
      <c r="M65" s="772">
        <f t="shared" si="1"/>
        <v>0</v>
      </c>
      <c r="N65" s="778">
        <f t="shared" si="1"/>
        <v>207</v>
      </c>
    </row>
    <row r="66" spans="1:14" ht="15.6">
      <c r="A66" s="771" t="s">
        <v>1510</v>
      </c>
      <c r="B66" s="769" t="s">
        <v>1511</v>
      </c>
      <c r="C66" s="772">
        <v>0</v>
      </c>
      <c r="D66" s="772">
        <v>1386294.51</v>
      </c>
      <c r="E66" s="772">
        <f t="shared" si="0"/>
        <v>0</v>
      </c>
      <c r="F66" s="772">
        <f t="shared" si="0"/>
        <v>1386</v>
      </c>
      <c r="G66" s="773">
        <v>0</v>
      </c>
      <c r="H66" s="773">
        <v>0</v>
      </c>
      <c r="I66" s="772"/>
      <c r="J66" s="773">
        <v>0</v>
      </c>
      <c r="K66" s="773">
        <v>0</v>
      </c>
      <c r="L66" s="772"/>
      <c r="M66" s="772">
        <f t="shared" si="1"/>
        <v>0</v>
      </c>
      <c r="N66" s="778">
        <f t="shared" si="1"/>
        <v>1386</v>
      </c>
    </row>
    <row r="67" spans="1:14" ht="15.6">
      <c r="A67" s="771" t="s">
        <v>1654</v>
      </c>
      <c r="B67" s="769" t="s">
        <v>1655</v>
      </c>
      <c r="C67" s="772">
        <v>0</v>
      </c>
      <c r="D67" s="772">
        <v>142.99</v>
      </c>
      <c r="E67" s="772">
        <f t="shared" si="0"/>
        <v>0</v>
      </c>
      <c r="F67" s="772">
        <f t="shared" si="0"/>
        <v>0</v>
      </c>
      <c r="G67" s="773">
        <v>0</v>
      </c>
      <c r="H67" s="773">
        <v>0</v>
      </c>
      <c r="I67" s="772"/>
      <c r="J67" s="773">
        <v>0</v>
      </c>
      <c r="K67" s="773">
        <v>0</v>
      </c>
      <c r="L67" s="772"/>
      <c r="M67" s="772">
        <f t="shared" si="1"/>
        <v>0</v>
      </c>
      <c r="N67" s="778">
        <f t="shared" si="1"/>
        <v>0</v>
      </c>
    </row>
    <row r="68" spans="1:14" ht="15.6">
      <c r="A68" s="771" t="s">
        <v>1849</v>
      </c>
      <c r="B68" s="769" t="s">
        <v>1850</v>
      </c>
      <c r="C68" s="772">
        <v>0</v>
      </c>
      <c r="D68" s="772">
        <v>90181</v>
      </c>
      <c r="E68" s="772">
        <f t="shared" si="0"/>
        <v>0</v>
      </c>
      <c r="F68" s="772">
        <f t="shared" si="0"/>
        <v>90</v>
      </c>
      <c r="G68" s="773">
        <v>0</v>
      </c>
      <c r="H68" s="773">
        <v>0</v>
      </c>
      <c r="I68" s="772"/>
      <c r="J68" s="773">
        <v>0</v>
      </c>
      <c r="K68" s="773">
        <v>0</v>
      </c>
      <c r="L68" s="772"/>
      <c r="M68" s="772">
        <f t="shared" si="1"/>
        <v>0</v>
      </c>
      <c r="N68" s="778">
        <f t="shared" si="1"/>
        <v>90</v>
      </c>
    </row>
    <row r="69" spans="1:14" ht="15.6">
      <c r="A69" s="771" t="s">
        <v>1656</v>
      </c>
      <c r="B69" s="769" t="s">
        <v>1657</v>
      </c>
      <c r="C69" s="772">
        <v>0</v>
      </c>
      <c r="D69" s="772">
        <v>75000.08</v>
      </c>
      <c r="E69" s="772">
        <f t="shared" ref="E69:F115" si="2">ROUND(C69/1000,0)</f>
        <v>0</v>
      </c>
      <c r="F69" s="772">
        <f t="shared" si="2"/>
        <v>75</v>
      </c>
      <c r="G69" s="773">
        <v>0</v>
      </c>
      <c r="H69" s="773">
        <v>0</v>
      </c>
      <c r="I69" s="772"/>
      <c r="J69" s="773">
        <v>0</v>
      </c>
      <c r="K69" s="773">
        <v>0</v>
      </c>
      <c r="L69" s="772"/>
      <c r="M69" s="772">
        <f t="shared" ref="M69:N115" si="3">E69+G69+J69</f>
        <v>0</v>
      </c>
      <c r="N69" s="778">
        <f t="shared" si="3"/>
        <v>75</v>
      </c>
    </row>
    <row r="70" spans="1:14" ht="15.6">
      <c r="A70" s="771" t="s">
        <v>1512</v>
      </c>
      <c r="B70" s="769" t="s">
        <v>1513</v>
      </c>
      <c r="C70" s="772">
        <v>0</v>
      </c>
      <c r="D70" s="772">
        <v>290850.44</v>
      </c>
      <c r="E70" s="772">
        <f t="shared" si="2"/>
        <v>0</v>
      </c>
      <c r="F70" s="772">
        <f t="shared" si="2"/>
        <v>291</v>
      </c>
      <c r="G70" s="773">
        <v>0</v>
      </c>
      <c r="H70" s="773">
        <v>0</v>
      </c>
      <c r="I70" s="772"/>
      <c r="J70" s="773">
        <v>0</v>
      </c>
      <c r="K70" s="773">
        <v>0</v>
      </c>
      <c r="L70" s="772"/>
      <c r="M70" s="772">
        <f t="shared" si="3"/>
        <v>0</v>
      </c>
      <c r="N70" s="778">
        <f t="shared" si="3"/>
        <v>291</v>
      </c>
    </row>
    <row r="71" spans="1:14" ht="15.6">
      <c r="A71" s="771" t="s">
        <v>1514</v>
      </c>
      <c r="B71" s="769" t="s">
        <v>1515</v>
      </c>
      <c r="C71" s="772">
        <v>0</v>
      </c>
      <c r="D71" s="772">
        <v>0.57999999999999996</v>
      </c>
      <c r="E71" s="772">
        <f t="shared" si="2"/>
        <v>0</v>
      </c>
      <c r="F71" s="772">
        <f t="shared" si="2"/>
        <v>0</v>
      </c>
      <c r="G71" s="773">
        <v>0</v>
      </c>
      <c r="H71" s="773">
        <v>0</v>
      </c>
      <c r="I71" s="772"/>
      <c r="J71" s="773">
        <v>0</v>
      </c>
      <c r="K71" s="773">
        <v>0</v>
      </c>
      <c r="L71" s="772"/>
      <c r="M71" s="772">
        <f t="shared" si="3"/>
        <v>0</v>
      </c>
      <c r="N71" s="772">
        <f t="shared" si="3"/>
        <v>0</v>
      </c>
    </row>
    <row r="72" spans="1:14" ht="15.6">
      <c r="A72" s="771" t="s">
        <v>1516</v>
      </c>
      <c r="B72" s="769" t="s">
        <v>1517</v>
      </c>
      <c r="C72" s="772">
        <v>0</v>
      </c>
      <c r="D72" s="772">
        <v>90279</v>
      </c>
      <c r="E72" s="772">
        <f t="shared" si="2"/>
        <v>0</v>
      </c>
      <c r="F72" s="772">
        <f t="shared" si="2"/>
        <v>90</v>
      </c>
      <c r="G72" s="773">
        <v>0</v>
      </c>
      <c r="H72" s="773">
        <v>0</v>
      </c>
      <c r="I72" s="772"/>
      <c r="J72" s="773">
        <v>0</v>
      </c>
      <c r="K72" s="773">
        <v>0</v>
      </c>
      <c r="L72" s="772"/>
      <c r="M72" s="772">
        <f t="shared" si="3"/>
        <v>0</v>
      </c>
      <c r="N72" s="778">
        <f t="shared" si="3"/>
        <v>90</v>
      </c>
    </row>
    <row r="73" spans="1:14" ht="15.6">
      <c r="A73" s="771" t="s">
        <v>1518</v>
      </c>
      <c r="B73" s="769" t="s">
        <v>407</v>
      </c>
      <c r="C73" s="772">
        <v>0</v>
      </c>
      <c r="D73" s="772">
        <v>737886</v>
      </c>
      <c r="E73" s="772">
        <f t="shared" si="2"/>
        <v>0</v>
      </c>
      <c r="F73" s="772">
        <f t="shared" si="2"/>
        <v>738</v>
      </c>
      <c r="G73" s="773">
        <v>0</v>
      </c>
      <c r="H73" s="773">
        <v>0</v>
      </c>
      <c r="I73" s="772"/>
      <c r="J73" s="773">
        <v>0</v>
      </c>
      <c r="K73" s="773">
        <v>0</v>
      </c>
      <c r="L73" s="772"/>
      <c r="M73" s="772">
        <f t="shared" si="3"/>
        <v>0</v>
      </c>
      <c r="N73" s="778">
        <f t="shared" si="3"/>
        <v>738</v>
      </c>
    </row>
    <row r="74" spans="1:14" ht="15.6">
      <c r="A74" s="771" t="s">
        <v>1658</v>
      </c>
      <c r="B74" s="769" t="s">
        <v>1659</v>
      </c>
      <c r="C74" s="772">
        <v>0</v>
      </c>
      <c r="D74" s="772">
        <v>223375.59</v>
      </c>
      <c r="E74" s="772">
        <f t="shared" si="2"/>
        <v>0</v>
      </c>
      <c r="F74" s="772">
        <f t="shared" si="2"/>
        <v>223</v>
      </c>
      <c r="G74" s="773">
        <v>0</v>
      </c>
      <c r="H74" s="773">
        <v>0</v>
      </c>
      <c r="I74" s="772"/>
      <c r="J74" s="773">
        <v>0</v>
      </c>
      <c r="K74" s="773">
        <v>0</v>
      </c>
      <c r="L74" s="772"/>
      <c r="M74" s="772">
        <f t="shared" si="3"/>
        <v>0</v>
      </c>
      <c r="N74" s="778">
        <f t="shared" si="3"/>
        <v>223</v>
      </c>
    </row>
    <row r="75" spans="1:14" ht="15.6">
      <c r="A75" s="771" t="s">
        <v>1519</v>
      </c>
      <c r="B75" s="769" t="s">
        <v>1520</v>
      </c>
      <c r="C75" s="772">
        <v>0</v>
      </c>
      <c r="D75" s="772">
        <v>96515341.200000003</v>
      </c>
      <c r="E75" s="772">
        <f t="shared" si="2"/>
        <v>0</v>
      </c>
      <c r="F75" s="772">
        <f t="shared" si="2"/>
        <v>96515</v>
      </c>
      <c r="G75" s="773">
        <v>0</v>
      </c>
      <c r="H75" s="773">
        <v>0</v>
      </c>
      <c r="I75" s="772"/>
      <c r="J75" s="773">
        <v>0</v>
      </c>
      <c r="K75" s="773">
        <f>J46</f>
        <v>10098</v>
      </c>
      <c r="L75" s="772"/>
      <c r="M75" s="772">
        <f t="shared" si="3"/>
        <v>0</v>
      </c>
      <c r="N75" s="772">
        <f>F75+H75+K75</f>
        <v>106613</v>
      </c>
    </row>
    <row r="76" spans="1:14" ht="15.6">
      <c r="A76" s="771" t="s">
        <v>1521</v>
      </c>
      <c r="B76" s="769" t="s">
        <v>1522</v>
      </c>
      <c r="C76" s="772">
        <v>0</v>
      </c>
      <c r="D76" s="772">
        <v>21855548.5</v>
      </c>
      <c r="E76" s="772">
        <f t="shared" si="2"/>
        <v>0</v>
      </c>
      <c r="F76" s="772">
        <f t="shared" si="2"/>
        <v>21856</v>
      </c>
      <c r="G76" s="773">
        <v>0</v>
      </c>
      <c r="H76" s="773">
        <v>0</v>
      </c>
      <c r="I76" s="772"/>
      <c r="J76" s="773">
        <v>0</v>
      </c>
      <c r="K76" s="773">
        <v>0</v>
      </c>
      <c r="L76" s="772"/>
      <c r="M76" s="772">
        <f t="shared" si="3"/>
        <v>0</v>
      </c>
      <c r="N76" s="772">
        <f t="shared" si="3"/>
        <v>21856</v>
      </c>
    </row>
    <row r="77" spans="1:14" ht="15.6">
      <c r="A77" s="771" t="s">
        <v>1523</v>
      </c>
      <c r="B77" s="769" t="s">
        <v>1524</v>
      </c>
      <c r="C77" s="772">
        <v>0</v>
      </c>
      <c r="D77" s="772">
        <v>30187216.32</v>
      </c>
      <c r="E77" s="772">
        <f t="shared" si="2"/>
        <v>0</v>
      </c>
      <c r="F77" s="772">
        <f t="shared" si="2"/>
        <v>30187</v>
      </c>
      <c r="G77" s="773">
        <v>0</v>
      </c>
      <c r="H77" s="773">
        <v>0</v>
      </c>
      <c r="I77" s="772"/>
      <c r="J77" s="773">
        <v>0</v>
      </c>
      <c r="K77" s="773">
        <v>0</v>
      </c>
      <c r="L77" s="772"/>
      <c r="M77" s="772">
        <f t="shared" si="3"/>
        <v>0</v>
      </c>
      <c r="N77" s="772">
        <f t="shared" si="3"/>
        <v>30187</v>
      </c>
    </row>
    <row r="78" spans="1:14" ht="15.6">
      <c r="A78" s="771" t="s">
        <v>1527</v>
      </c>
      <c r="B78" s="769" t="s">
        <v>1851</v>
      </c>
      <c r="C78" s="772">
        <v>0</v>
      </c>
      <c r="D78" s="772">
        <v>54031</v>
      </c>
      <c r="E78" s="772">
        <f t="shared" si="2"/>
        <v>0</v>
      </c>
      <c r="F78" s="772">
        <f t="shared" si="2"/>
        <v>54</v>
      </c>
      <c r="G78" s="773">
        <v>0</v>
      </c>
      <c r="H78" s="773">
        <v>0</v>
      </c>
      <c r="I78" s="772"/>
      <c r="J78" s="773">
        <v>0</v>
      </c>
      <c r="K78" s="773">
        <v>0</v>
      </c>
      <c r="L78" s="772"/>
      <c r="M78" s="772">
        <f t="shared" si="3"/>
        <v>0</v>
      </c>
      <c r="N78" s="778">
        <f t="shared" si="3"/>
        <v>54</v>
      </c>
    </row>
    <row r="79" spans="1:14" ht="15.6">
      <c r="A79" s="771" t="s">
        <v>1529</v>
      </c>
      <c r="B79" s="769" t="s">
        <v>1852</v>
      </c>
      <c r="C79" s="772">
        <v>0</v>
      </c>
      <c r="D79" s="772">
        <v>355.56</v>
      </c>
      <c r="E79" s="772">
        <f t="shared" si="2"/>
        <v>0</v>
      </c>
      <c r="F79" s="772">
        <f t="shared" si="2"/>
        <v>0</v>
      </c>
      <c r="G79" s="773">
        <v>0</v>
      </c>
      <c r="H79" s="773">
        <v>0</v>
      </c>
      <c r="I79" s="772"/>
      <c r="J79" s="773">
        <v>0</v>
      </c>
      <c r="K79" s="773">
        <v>0</v>
      </c>
      <c r="L79" s="772"/>
      <c r="M79" s="772">
        <f t="shared" si="3"/>
        <v>0</v>
      </c>
      <c r="N79" s="778">
        <f t="shared" si="3"/>
        <v>0</v>
      </c>
    </row>
    <row r="80" spans="1:14" ht="15.6">
      <c r="A80" s="771" t="s">
        <v>1660</v>
      </c>
      <c r="B80" s="769" t="s">
        <v>1661</v>
      </c>
      <c r="C80" s="772">
        <v>0</v>
      </c>
      <c r="D80" s="772">
        <v>65409.279999999999</v>
      </c>
      <c r="E80" s="772">
        <f t="shared" si="2"/>
        <v>0</v>
      </c>
      <c r="F80" s="772">
        <f t="shared" si="2"/>
        <v>65</v>
      </c>
      <c r="G80" s="773">
        <v>0</v>
      </c>
      <c r="H80" s="773">
        <v>0</v>
      </c>
      <c r="I80" s="772"/>
      <c r="J80" s="773">
        <v>0</v>
      </c>
      <c r="K80" s="773">
        <v>0</v>
      </c>
      <c r="L80" s="772"/>
      <c r="M80" s="772">
        <f t="shared" si="3"/>
        <v>0</v>
      </c>
      <c r="N80" s="778">
        <f t="shared" si="3"/>
        <v>65</v>
      </c>
    </row>
    <row r="81" spans="1:14" ht="15.6">
      <c r="A81" s="771" t="s">
        <v>1662</v>
      </c>
      <c r="B81" s="769" t="s">
        <v>1663</v>
      </c>
      <c r="C81" s="772">
        <v>0</v>
      </c>
      <c r="D81" s="772">
        <v>2444644.36</v>
      </c>
      <c r="E81" s="772">
        <f t="shared" si="2"/>
        <v>0</v>
      </c>
      <c r="F81" s="772">
        <f t="shared" si="2"/>
        <v>2445</v>
      </c>
      <c r="G81" s="773">
        <v>0</v>
      </c>
      <c r="H81" s="773">
        <v>0</v>
      </c>
      <c r="I81" s="772"/>
      <c r="J81" s="773">
        <v>0</v>
      </c>
      <c r="K81" s="773">
        <v>0</v>
      </c>
      <c r="L81" s="772"/>
      <c r="M81" s="772">
        <f t="shared" si="3"/>
        <v>0</v>
      </c>
      <c r="N81" s="778">
        <f t="shared" si="3"/>
        <v>2445</v>
      </c>
    </row>
    <row r="82" spans="1:14" ht="15.6">
      <c r="A82" s="771" t="s">
        <v>1664</v>
      </c>
      <c r="B82" s="769" t="s">
        <v>1665</v>
      </c>
      <c r="C82" s="772">
        <v>0</v>
      </c>
      <c r="D82" s="772">
        <v>1606922.26</v>
      </c>
      <c r="E82" s="772">
        <f t="shared" si="2"/>
        <v>0</v>
      </c>
      <c r="F82" s="772">
        <f t="shared" si="2"/>
        <v>1607</v>
      </c>
      <c r="G82" s="773">
        <v>0</v>
      </c>
      <c r="H82" s="773">
        <v>0</v>
      </c>
      <c r="I82" s="772"/>
      <c r="J82" s="773">
        <v>0</v>
      </c>
      <c r="K82" s="773">
        <v>0</v>
      </c>
      <c r="L82" s="772"/>
      <c r="M82" s="772">
        <f t="shared" si="3"/>
        <v>0</v>
      </c>
      <c r="N82" s="778">
        <f t="shared" si="3"/>
        <v>1607</v>
      </c>
    </row>
    <row r="83" spans="1:14" ht="15.6">
      <c r="A83" s="771" t="s">
        <v>1853</v>
      </c>
      <c r="B83" s="769" t="s">
        <v>1854</v>
      </c>
      <c r="C83" s="772">
        <v>0</v>
      </c>
      <c r="D83" s="772">
        <v>48.82</v>
      </c>
      <c r="E83" s="772">
        <f t="shared" si="2"/>
        <v>0</v>
      </c>
      <c r="F83" s="772">
        <f t="shared" si="2"/>
        <v>0</v>
      </c>
      <c r="G83" s="773">
        <v>0</v>
      </c>
      <c r="H83" s="773">
        <v>0</v>
      </c>
      <c r="I83" s="772"/>
      <c r="J83" s="773">
        <v>0</v>
      </c>
      <c r="K83" s="773">
        <v>0</v>
      </c>
      <c r="L83" s="772"/>
      <c r="M83" s="772">
        <f t="shared" si="3"/>
        <v>0</v>
      </c>
      <c r="N83" s="778">
        <f t="shared" si="3"/>
        <v>0</v>
      </c>
    </row>
    <row r="84" spans="1:14" ht="15.6">
      <c r="A84" s="771" t="s">
        <v>1855</v>
      </c>
      <c r="B84" s="769" t="s">
        <v>1856</v>
      </c>
      <c r="C84" s="772">
        <v>0</v>
      </c>
      <c r="D84" s="772">
        <v>1709379.6800000002</v>
      </c>
      <c r="E84" s="772">
        <f t="shared" si="2"/>
        <v>0</v>
      </c>
      <c r="F84" s="772">
        <f t="shared" si="2"/>
        <v>1709</v>
      </c>
      <c r="G84" s="773">
        <v>0</v>
      </c>
      <c r="H84" s="773">
        <v>0</v>
      </c>
      <c r="I84" s="772"/>
      <c r="J84" s="773">
        <v>0</v>
      </c>
      <c r="K84" s="773">
        <v>0</v>
      </c>
      <c r="L84" s="772"/>
      <c r="M84" s="772">
        <f t="shared" si="3"/>
        <v>0</v>
      </c>
      <c r="N84" s="778">
        <f t="shared" si="3"/>
        <v>1709</v>
      </c>
    </row>
    <row r="85" spans="1:14" ht="15.6">
      <c r="A85" s="771" t="s">
        <v>1857</v>
      </c>
      <c r="B85" s="769" t="s">
        <v>1858</v>
      </c>
      <c r="C85" s="772">
        <v>0</v>
      </c>
      <c r="D85" s="772">
        <v>9251.5</v>
      </c>
      <c r="E85" s="772">
        <f t="shared" si="2"/>
        <v>0</v>
      </c>
      <c r="F85" s="772">
        <f t="shared" si="2"/>
        <v>9</v>
      </c>
      <c r="G85" s="773">
        <v>0</v>
      </c>
      <c r="H85" s="773">
        <v>0</v>
      </c>
      <c r="I85" s="772"/>
      <c r="J85" s="773">
        <v>0</v>
      </c>
      <c r="K85" s="773">
        <v>0</v>
      </c>
      <c r="L85" s="772"/>
      <c r="M85" s="772">
        <f t="shared" si="3"/>
        <v>0</v>
      </c>
      <c r="N85" s="778">
        <f t="shared" si="3"/>
        <v>9</v>
      </c>
    </row>
    <row r="86" spans="1:14" ht="15.6">
      <c r="A86" s="771" t="s">
        <v>1539</v>
      </c>
      <c r="B86" s="769" t="s">
        <v>1540</v>
      </c>
      <c r="C86" s="772">
        <v>0</v>
      </c>
      <c r="D86" s="772">
        <v>8440487.4900000002</v>
      </c>
      <c r="E86" s="772">
        <f t="shared" si="2"/>
        <v>0</v>
      </c>
      <c r="F86" s="772">
        <f t="shared" si="2"/>
        <v>8440</v>
      </c>
      <c r="G86" s="773">
        <v>0</v>
      </c>
      <c r="H86" s="773">
        <v>0</v>
      </c>
      <c r="I86" s="772"/>
      <c r="J86" s="773">
        <v>0</v>
      </c>
      <c r="K86" s="773">
        <v>0</v>
      </c>
      <c r="L86" s="772"/>
      <c r="M86" s="772">
        <f t="shared" si="3"/>
        <v>0</v>
      </c>
      <c r="N86" s="772">
        <f t="shared" si="3"/>
        <v>8440</v>
      </c>
    </row>
    <row r="87" spans="1:14" ht="15.6">
      <c r="A87" s="771" t="s">
        <v>1541</v>
      </c>
      <c r="B87" s="769" t="s">
        <v>1542</v>
      </c>
      <c r="C87" s="772">
        <v>0</v>
      </c>
      <c r="D87" s="772">
        <v>44425203.829999998</v>
      </c>
      <c r="E87" s="772">
        <f t="shared" si="2"/>
        <v>0</v>
      </c>
      <c r="F87" s="772">
        <f t="shared" si="2"/>
        <v>44425</v>
      </c>
      <c r="G87" s="773">
        <v>0</v>
      </c>
      <c r="H87" s="773">
        <v>0</v>
      </c>
      <c r="I87" s="772"/>
      <c r="J87" s="773">
        <v>0</v>
      </c>
      <c r="K87" s="773">
        <v>0</v>
      </c>
      <c r="L87" s="772"/>
      <c r="M87" s="772">
        <f t="shared" si="3"/>
        <v>0</v>
      </c>
      <c r="N87" s="772">
        <f t="shared" si="3"/>
        <v>44425</v>
      </c>
    </row>
    <row r="88" spans="1:14" ht="15.6">
      <c r="A88" s="771" t="s">
        <v>1543</v>
      </c>
      <c r="B88" s="769" t="s">
        <v>1544</v>
      </c>
      <c r="C88" s="772">
        <v>9524530.4199999999</v>
      </c>
      <c r="D88" s="772">
        <v>0</v>
      </c>
      <c r="E88" s="772">
        <f t="shared" si="2"/>
        <v>9525</v>
      </c>
      <c r="F88" s="772">
        <f t="shared" si="2"/>
        <v>0</v>
      </c>
      <c r="G88" s="773">
        <v>0</v>
      </c>
      <c r="H88" s="773">
        <v>0</v>
      </c>
      <c r="I88" s="772"/>
      <c r="J88" s="773">
        <v>0</v>
      </c>
      <c r="K88" s="773">
        <v>0</v>
      </c>
      <c r="L88" s="772"/>
      <c r="M88" s="778">
        <f t="shared" si="3"/>
        <v>9525</v>
      </c>
      <c r="N88" s="772">
        <f t="shared" si="3"/>
        <v>0</v>
      </c>
    </row>
    <row r="89" spans="1:14" ht="15.6">
      <c r="A89" s="771" t="s">
        <v>1545</v>
      </c>
      <c r="B89" s="769" t="s">
        <v>1546</v>
      </c>
      <c r="C89" s="772">
        <v>1238163.2</v>
      </c>
      <c r="D89" s="772">
        <v>0</v>
      </c>
      <c r="E89" s="772">
        <f t="shared" si="2"/>
        <v>1238</v>
      </c>
      <c r="F89" s="772">
        <f t="shared" si="2"/>
        <v>0</v>
      </c>
      <c r="G89" s="773">
        <v>0</v>
      </c>
      <c r="H89" s="773">
        <v>0</v>
      </c>
      <c r="I89" s="772"/>
      <c r="J89" s="773">
        <v>0</v>
      </c>
      <c r="K89" s="773">
        <v>0</v>
      </c>
      <c r="L89" s="772"/>
      <c r="M89" s="778">
        <f t="shared" si="3"/>
        <v>1238</v>
      </c>
      <c r="N89" s="772">
        <f t="shared" si="3"/>
        <v>0</v>
      </c>
    </row>
    <row r="90" spans="1:14" ht="15.6">
      <c r="A90" s="771" t="s">
        <v>1549</v>
      </c>
      <c r="B90" s="769" t="s">
        <v>1550</v>
      </c>
      <c r="C90" s="772">
        <v>980715.23</v>
      </c>
      <c r="D90" s="772">
        <v>0</v>
      </c>
      <c r="E90" s="772">
        <f t="shared" si="2"/>
        <v>981</v>
      </c>
      <c r="F90" s="772">
        <f t="shared" si="2"/>
        <v>0</v>
      </c>
      <c r="G90" s="773">
        <v>0</v>
      </c>
      <c r="H90" s="773">
        <v>0</v>
      </c>
      <c r="I90" s="772"/>
      <c r="J90" s="773">
        <v>0</v>
      </c>
      <c r="K90" s="773">
        <v>0</v>
      </c>
      <c r="L90" s="772"/>
      <c r="M90" s="778">
        <f t="shared" si="3"/>
        <v>981</v>
      </c>
      <c r="N90" s="772">
        <f t="shared" si="3"/>
        <v>0</v>
      </c>
    </row>
    <row r="91" spans="1:14" ht="15.6">
      <c r="A91" s="771" t="s">
        <v>1668</v>
      </c>
      <c r="B91" s="769" t="s">
        <v>1669</v>
      </c>
      <c r="C91" s="772">
        <v>108965</v>
      </c>
      <c r="D91" s="772">
        <v>0</v>
      </c>
      <c r="E91" s="772">
        <f t="shared" si="2"/>
        <v>109</v>
      </c>
      <c r="F91" s="772">
        <f t="shared" si="2"/>
        <v>0</v>
      </c>
      <c r="G91" s="773">
        <v>0</v>
      </c>
      <c r="H91" s="773">
        <v>0</v>
      </c>
      <c r="I91" s="772"/>
      <c r="J91" s="773">
        <v>0</v>
      </c>
      <c r="K91" s="773">
        <v>0</v>
      </c>
      <c r="L91" s="772"/>
      <c r="M91" s="778">
        <f t="shared" si="3"/>
        <v>109</v>
      </c>
      <c r="N91" s="772">
        <f t="shared" si="3"/>
        <v>0</v>
      </c>
    </row>
    <row r="92" spans="1:14" ht="15.6">
      <c r="A92" s="771" t="s">
        <v>1551</v>
      </c>
      <c r="B92" s="769" t="s">
        <v>1552</v>
      </c>
      <c r="C92" s="772">
        <v>462924.58</v>
      </c>
      <c r="D92" s="772">
        <v>0</v>
      </c>
      <c r="E92" s="772">
        <f t="shared" si="2"/>
        <v>463</v>
      </c>
      <c r="F92" s="772">
        <f t="shared" si="2"/>
        <v>0</v>
      </c>
      <c r="G92" s="773">
        <v>0</v>
      </c>
      <c r="H92" s="773">
        <v>0</v>
      </c>
      <c r="I92" s="772"/>
      <c r="J92" s="773">
        <v>0</v>
      </c>
      <c r="K92" s="773">
        <v>0</v>
      </c>
      <c r="L92" s="772"/>
      <c r="M92" s="778">
        <f t="shared" si="3"/>
        <v>463</v>
      </c>
      <c r="N92" s="772">
        <f t="shared" si="3"/>
        <v>0</v>
      </c>
    </row>
    <row r="93" spans="1:14" ht="15.6">
      <c r="A93" s="771" t="s">
        <v>1553</v>
      </c>
      <c r="B93" s="769" t="s">
        <v>1554</v>
      </c>
      <c r="C93" s="772">
        <v>16120.86</v>
      </c>
      <c r="D93" s="772">
        <v>0</v>
      </c>
      <c r="E93" s="772">
        <f t="shared" si="2"/>
        <v>16</v>
      </c>
      <c r="F93" s="772">
        <f t="shared" si="2"/>
        <v>0</v>
      </c>
      <c r="G93" s="773">
        <v>0</v>
      </c>
      <c r="H93" s="773">
        <v>0</v>
      </c>
      <c r="I93" s="772"/>
      <c r="J93" s="773">
        <v>0</v>
      </c>
      <c r="K93" s="773">
        <v>0</v>
      </c>
      <c r="L93" s="772"/>
      <c r="M93" s="778">
        <f t="shared" si="3"/>
        <v>16</v>
      </c>
      <c r="N93" s="772">
        <f t="shared" si="3"/>
        <v>0</v>
      </c>
    </row>
    <row r="94" spans="1:14" ht="15.6">
      <c r="A94" s="771" t="s">
        <v>1670</v>
      </c>
      <c r="B94" s="769" t="s">
        <v>1671</v>
      </c>
      <c r="C94" s="772">
        <v>497876.42</v>
      </c>
      <c r="D94" s="772">
        <v>0</v>
      </c>
      <c r="E94" s="772">
        <f t="shared" si="2"/>
        <v>498</v>
      </c>
      <c r="F94" s="772">
        <f t="shared" si="2"/>
        <v>0</v>
      </c>
      <c r="G94" s="773">
        <v>0</v>
      </c>
      <c r="H94" s="773">
        <v>0</v>
      </c>
      <c r="I94" s="772"/>
      <c r="J94" s="773">
        <v>0</v>
      </c>
      <c r="K94" s="773">
        <v>0</v>
      </c>
      <c r="L94" s="772"/>
      <c r="M94" s="778">
        <f t="shared" si="3"/>
        <v>498</v>
      </c>
      <c r="N94" s="772">
        <f t="shared" si="3"/>
        <v>0</v>
      </c>
    </row>
    <row r="95" spans="1:14" ht="15.6">
      <c r="A95" s="771" t="s">
        <v>1859</v>
      </c>
      <c r="B95" s="769" t="s">
        <v>1860</v>
      </c>
      <c r="C95" s="772">
        <v>55153</v>
      </c>
      <c r="D95" s="772">
        <v>0</v>
      </c>
      <c r="E95" s="772">
        <f t="shared" si="2"/>
        <v>55</v>
      </c>
      <c r="F95" s="772">
        <f t="shared" si="2"/>
        <v>0</v>
      </c>
      <c r="G95" s="773">
        <v>0</v>
      </c>
      <c r="H95" s="773">
        <v>0</v>
      </c>
      <c r="I95" s="772"/>
      <c r="J95" s="773">
        <v>0</v>
      </c>
      <c r="K95" s="773">
        <v>0</v>
      </c>
      <c r="L95" s="772"/>
      <c r="M95" s="778">
        <f t="shared" si="3"/>
        <v>55</v>
      </c>
      <c r="N95" s="772">
        <f t="shared" si="3"/>
        <v>0</v>
      </c>
    </row>
    <row r="96" spans="1:14" ht="15.6">
      <c r="A96" s="771" t="s">
        <v>1555</v>
      </c>
      <c r="B96" s="769" t="s">
        <v>1556</v>
      </c>
      <c r="C96" s="772">
        <v>1998104.1600000001</v>
      </c>
      <c r="D96" s="772">
        <v>0</v>
      </c>
      <c r="E96" s="772">
        <f t="shared" si="2"/>
        <v>1998</v>
      </c>
      <c r="F96" s="772">
        <f t="shared" si="2"/>
        <v>0</v>
      </c>
      <c r="G96" s="773">
        <v>0</v>
      </c>
      <c r="H96" s="773">
        <v>0</v>
      </c>
      <c r="I96" s="772"/>
      <c r="J96" s="773">
        <v>0</v>
      </c>
      <c r="K96" s="773">
        <v>0</v>
      </c>
      <c r="L96" s="772"/>
      <c r="M96" s="778">
        <f t="shared" si="3"/>
        <v>1998</v>
      </c>
      <c r="N96" s="772">
        <f t="shared" si="3"/>
        <v>0</v>
      </c>
    </row>
    <row r="97" spans="1:14" ht="15.6">
      <c r="A97" s="771" t="s">
        <v>1559</v>
      </c>
      <c r="B97" s="769" t="s">
        <v>1560</v>
      </c>
      <c r="C97" s="772">
        <v>153441.08000000002</v>
      </c>
      <c r="D97" s="772">
        <v>0</v>
      </c>
      <c r="E97" s="772">
        <f t="shared" si="2"/>
        <v>153</v>
      </c>
      <c r="F97" s="772">
        <f t="shared" si="2"/>
        <v>0</v>
      </c>
      <c r="G97" s="773">
        <v>0</v>
      </c>
      <c r="H97" s="773">
        <v>0</v>
      </c>
      <c r="I97" s="772"/>
      <c r="J97" s="773">
        <v>0</v>
      </c>
      <c r="K97" s="773">
        <v>0</v>
      </c>
      <c r="L97" s="772"/>
      <c r="M97" s="778">
        <f t="shared" si="3"/>
        <v>153</v>
      </c>
      <c r="N97" s="772">
        <f t="shared" si="3"/>
        <v>0</v>
      </c>
    </row>
    <row r="98" spans="1:14" ht="15.6">
      <c r="A98" s="771" t="s">
        <v>1565</v>
      </c>
      <c r="B98" s="769" t="s">
        <v>1566</v>
      </c>
      <c r="C98" s="772">
        <v>265696</v>
      </c>
      <c r="D98" s="772">
        <v>0</v>
      </c>
      <c r="E98" s="772">
        <f t="shared" si="2"/>
        <v>266</v>
      </c>
      <c r="F98" s="772">
        <f t="shared" si="2"/>
        <v>0</v>
      </c>
      <c r="G98" s="773">
        <v>0</v>
      </c>
      <c r="H98" s="773">
        <v>0</v>
      </c>
      <c r="I98" s="772"/>
      <c r="J98" s="773">
        <v>0</v>
      </c>
      <c r="K98" s="773">
        <v>0</v>
      </c>
      <c r="L98" s="772"/>
      <c r="M98" s="778">
        <f t="shared" si="3"/>
        <v>266</v>
      </c>
      <c r="N98" s="772">
        <f t="shared" si="3"/>
        <v>0</v>
      </c>
    </row>
    <row r="99" spans="1:14" ht="15.6">
      <c r="A99" s="771" t="s">
        <v>1567</v>
      </c>
      <c r="B99" s="769" t="s">
        <v>1568</v>
      </c>
      <c r="C99" s="772">
        <v>21344</v>
      </c>
      <c r="D99" s="772">
        <v>0</v>
      </c>
      <c r="E99" s="772">
        <f t="shared" si="2"/>
        <v>21</v>
      </c>
      <c r="F99" s="772">
        <f t="shared" si="2"/>
        <v>0</v>
      </c>
      <c r="G99" s="773">
        <v>0</v>
      </c>
      <c r="H99" s="773">
        <v>0</v>
      </c>
      <c r="I99" s="772"/>
      <c r="J99" s="773">
        <v>0</v>
      </c>
      <c r="K99" s="773">
        <v>0</v>
      </c>
      <c r="L99" s="772"/>
      <c r="M99" s="778">
        <f t="shared" si="3"/>
        <v>21</v>
      </c>
      <c r="N99" s="772">
        <f t="shared" si="3"/>
        <v>0</v>
      </c>
    </row>
    <row r="100" spans="1:14" ht="15.6">
      <c r="A100" s="771" t="s">
        <v>1861</v>
      </c>
      <c r="B100" s="769" t="s">
        <v>1862</v>
      </c>
      <c r="C100" s="772">
        <v>30176</v>
      </c>
      <c r="D100" s="772">
        <v>0</v>
      </c>
      <c r="E100" s="772">
        <f t="shared" si="2"/>
        <v>30</v>
      </c>
      <c r="F100" s="772">
        <f t="shared" si="2"/>
        <v>0</v>
      </c>
      <c r="G100" s="773">
        <v>0</v>
      </c>
      <c r="H100" s="773">
        <v>0</v>
      </c>
      <c r="I100" s="772"/>
      <c r="J100" s="773">
        <v>0</v>
      </c>
      <c r="K100" s="773">
        <v>0</v>
      </c>
      <c r="L100" s="772"/>
      <c r="M100" s="778">
        <f t="shared" si="3"/>
        <v>30</v>
      </c>
      <c r="N100" s="778">
        <f t="shared" si="3"/>
        <v>0</v>
      </c>
    </row>
    <row r="101" spans="1:14" ht="15.6">
      <c r="A101" s="771" t="s">
        <v>1672</v>
      </c>
      <c r="B101" s="769" t="s">
        <v>1673</v>
      </c>
      <c r="C101" s="772">
        <v>94189</v>
      </c>
      <c r="D101" s="772">
        <v>0</v>
      </c>
      <c r="E101" s="772">
        <f t="shared" si="2"/>
        <v>94</v>
      </c>
      <c r="F101" s="772">
        <f t="shared" si="2"/>
        <v>0</v>
      </c>
      <c r="G101" s="773">
        <v>0</v>
      </c>
      <c r="H101" s="773">
        <v>0</v>
      </c>
      <c r="I101" s="772"/>
      <c r="J101" s="773">
        <v>0</v>
      </c>
      <c r="K101" s="773">
        <v>0</v>
      </c>
      <c r="L101" s="772"/>
      <c r="M101" s="778">
        <f t="shared" si="3"/>
        <v>94</v>
      </c>
      <c r="N101" s="778">
        <f t="shared" si="3"/>
        <v>0</v>
      </c>
    </row>
    <row r="102" spans="1:14" ht="15.6">
      <c r="A102" s="771" t="s">
        <v>1571</v>
      </c>
      <c r="B102" s="769" t="s">
        <v>1572</v>
      </c>
      <c r="C102" s="772">
        <v>0</v>
      </c>
      <c r="D102" s="772">
        <v>106668.21</v>
      </c>
      <c r="E102" s="772">
        <f t="shared" si="2"/>
        <v>0</v>
      </c>
      <c r="F102" s="772">
        <f t="shared" si="2"/>
        <v>107</v>
      </c>
      <c r="G102" s="773">
        <v>0</v>
      </c>
      <c r="H102" s="773">
        <v>0</v>
      </c>
      <c r="I102" s="772"/>
      <c r="J102" s="773">
        <v>0</v>
      </c>
      <c r="K102" s="773">
        <v>0</v>
      </c>
      <c r="L102" s="772"/>
      <c r="M102" s="778">
        <f t="shared" si="3"/>
        <v>0</v>
      </c>
      <c r="N102" s="778">
        <f t="shared" si="3"/>
        <v>107</v>
      </c>
    </row>
    <row r="103" spans="1:14" ht="15.6">
      <c r="A103" s="771" t="s">
        <v>1863</v>
      </c>
      <c r="B103" s="769" t="s">
        <v>1864</v>
      </c>
      <c r="C103" s="772">
        <v>27656.33</v>
      </c>
      <c r="D103" s="772">
        <v>0</v>
      </c>
      <c r="E103" s="772">
        <f t="shared" si="2"/>
        <v>28</v>
      </c>
      <c r="F103" s="772">
        <f t="shared" si="2"/>
        <v>0</v>
      </c>
      <c r="G103" s="773">
        <v>0</v>
      </c>
      <c r="H103" s="773">
        <v>0</v>
      </c>
      <c r="I103" s="772"/>
      <c r="J103" s="773">
        <v>0</v>
      </c>
      <c r="K103" s="773">
        <v>0</v>
      </c>
      <c r="L103" s="772"/>
      <c r="M103" s="778">
        <f t="shared" si="3"/>
        <v>28</v>
      </c>
      <c r="N103" s="778">
        <f t="shared" si="3"/>
        <v>0</v>
      </c>
    </row>
    <row r="104" spans="1:14" ht="15.6">
      <c r="A104" s="771" t="s">
        <v>1677</v>
      </c>
      <c r="B104" s="769" t="s">
        <v>1678</v>
      </c>
      <c r="C104" s="772">
        <v>450000</v>
      </c>
      <c r="D104" s="772">
        <v>0</v>
      </c>
      <c r="E104" s="772">
        <f t="shared" si="2"/>
        <v>450</v>
      </c>
      <c r="F104" s="772">
        <f t="shared" si="2"/>
        <v>0</v>
      </c>
      <c r="G104" s="773">
        <v>0</v>
      </c>
      <c r="H104" s="773">
        <v>0</v>
      </c>
      <c r="I104" s="772"/>
      <c r="J104" s="773">
        <v>0</v>
      </c>
      <c r="K104" s="773">
        <v>0</v>
      </c>
      <c r="L104" s="772"/>
      <c r="M104" s="778">
        <f t="shared" si="3"/>
        <v>450</v>
      </c>
      <c r="N104" s="772">
        <f t="shared" si="3"/>
        <v>0</v>
      </c>
    </row>
    <row r="105" spans="1:14" ht="15.6">
      <c r="A105" s="771" t="s">
        <v>1577</v>
      </c>
      <c r="B105" s="769" t="s">
        <v>1578</v>
      </c>
      <c r="C105" s="772">
        <v>54527.91</v>
      </c>
      <c r="D105" s="772">
        <v>0</v>
      </c>
      <c r="E105" s="772">
        <f t="shared" si="2"/>
        <v>55</v>
      </c>
      <c r="F105" s="772">
        <f t="shared" si="2"/>
        <v>0</v>
      </c>
      <c r="G105" s="773">
        <v>0</v>
      </c>
      <c r="H105" s="773">
        <v>0</v>
      </c>
      <c r="I105" s="772"/>
      <c r="J105" s="773">
        <v>0</v>
      </c>
      <c r="K105" s="773">
        <v>0</v>
      </c>
      <c r="L105" s="772"/>
      <c r="M105" s="778">
        <f t="shared" si="3"/>
        <v>55</v>
      </c>
      <c r="N105" s="772">
        <f t="shared" si="3"/>
        <v>0</v>
      </c>
    </row>
    <row r="106" spans="1:14" ht="15.6">
      <c r="A106" s="771" t="s">
        <v>1579</v>
      </c>
      <c r="B106" s="769" t="s">
        <v>1580</v>
      </c>
      <c r="C106" s="772">
        <v>32069</v>
      </c>
      <c r="D106" s="772">
        <v>0</v>
      </c>
      <c r="E106" s="772">
        <f t="shared" si="2"/>
        <v>32</v>
      </c>
      <c r="F106" s="772">
        <f t="shared" si="2"/>
        <v>0</v>
      </c>
      <c r="G106" s="773">
        <v>0</v>
      </c>
      <c r="H106" s="773">
        <v>0</v>
      </c>
      <c r="I106" s="772"/>
      <c r="J106" s="773">
        <v>0</v>
      </c>
      <c r="K106" s="773">
        <v>0</v>
      </c>
      <c r="L106" s="772"/>
      <c r="M106" s="778">
        <f t="shared" si="3"/>
        <v>32</v>
      </c>
      <c r="N106" s="772">
        <f t="shared" si="3"/>
        <v>0</v>
      </c>
    </row>
    <row r="107" spans="1:14" ht="15.6">
      <c r="A107" s="771" t="s">
        <v>1865</v>
      </c>
      <c r="B107" s="769" t="s">
        <v>1866</v>
      </c>
      <c r="C107" s="772">
        <v>8220.4</v>
      </c>
      <c r="D107" s="772">
        <v>0</v>
      </c>
      <c r="E107" s="772">
        <f t="shared" si="2"/>
        <v>8</v>
      </c>
      <c r="F107" s="772">
        <f t="shared" si="2"/>
        <v>0</v>
      </c>
      <c r="G107" s="773">
        <v>0</v>
      </c>
      <c r="H107" s="773">
        <v>0</v>
      </c>
      <c r="I107" s="772"/>
      <c r="J107" s="773">
        <v>0</v>
      </c>
      <c r="K107" s="773">
        <v>0</v>
      </c>
      <c r="L107" s="772"/>
      <c r="M107" s="778">
        <f t="shared" si="3"/>
        <v>8</v>
      </c>
      <c r="N107" s="772">
        <f t="shared" si="3"/>
        <v>0</v>
      </c>
    </row>
    <row r="108" spans="1:14" ht="15.6">
      <c r="A108" s="771" t="s">
        <v>1867</v>
      </c>
      <c r="B108" s="769" t="s">
        <v>1868</v>
      </c>
      <c r="C108" s="772">
        <v>800</v>
      </c>
      <c r="D108" s="772">
        <v>0</v>
      </c>
      <c r="E108" s="772">
        <f t="shared" si="2"/>
        <v>1</v>
      </c>
      <c r="F108" s="772">
        <f t="shared" si="2"/>
        <v>0</v>
      </c>
      <c r="G108" s="773">
        <v>0</v>
      </c>
      <c r="H108" s="773">
        <v>0</v>
      </c>
      <c r="I108" s="772"/>
      <c r="J108" s="773">
        <v>0</v>
      </c>
      <c r="K108" s="773">
        <v>0</v>
      </c>
      <c r="L108" s="772"/>
      <c r="M108" s="778">
        <f t="shared" si="3"/>
        <v>1</v>
      </c>
      <c r="N108" s="772">
        <f t="shared" si="3"/>
        <v>0</v>
      </c>
    </row>
    <row r="109" spans="1:14" ht="15.6">
      <c r="A109" s="771" t="s">
        <v>1581</v>
      </c>
      <c r="B109" s="769" t="s">
        <v>1582</v>
      </c>
      <c r="C109" s="772">
        <v>1012</v>
      </c>
      <c r="D109" s="772">
        <v>0</v>
      </c>
      <c r="E109" s="772">
        <f t="shared" si="2"/>
        <v>1</v>
      </c>
      <c r="F109" s="772">
        <f t="shared" si="2"/>
        <v>0</v>
      </c>
      <c r="G109" s="773">
        <v>0</v>
      </c>
      <c r="H109" s="773">
        <v>0</v>
      </c>
      <c r="I109" s="772"/>
      <c r="J109" s="773">
        <v>0</v>
      </c>
      <c r="K109" s="773">
        <v>0</v>
      </c>
      <c r="L109" s="772"/>
      <c r="M109" s="778">
        <f t="shared" si="3"/>
        <v>1</v>
      </c>
      <c r="N109" s="772">
        <f t="shared" si="3"/>
        <v>0</v>
      </c>
    </row>
    <row r="110" spans="1:14" ht="15.6">
      <c r="A110" s="771" t="s">
        <v>1583</v>
      </c>
      <c r="B110" s="769" t="s">
        <v>1584</v>
      </c>
      <c r="C110" s="772">
        <v>4697</v>
      </c>
      <c r="D110" s="772">
        <v>0</v>
      </c>
      <c r="E110" s="772">
        <f t="shared" si="2"/>
        <v>5</v>
      </c>
      <c r="F110" s="772">
        <f t="shared" si="2"/>
        <v>0</v>
      </c>
      <c r="G110" s="773">
        <v>0</v>
      </c>
      <c r="H110" s="773">
        <v>0</v>
      </c>
      <c r="I110" s="772"/>
      <c r="J110" s="773">
        <v>0</v>
      </c>
      <c r="K110" s="773">
        <v>0</v>
      </c>
      <c r="L110" s="772"/>
      <c r="M110" s="778">
        <f t="shared" si="3"/>
        <v>5</v>
      </c>
      <c r="N110" s="772">
        <f t="shared" si="3"/>
        <v>0</v>
      </c>
    </row>
    <row r="111" spans="1:14" ht="15.6">
      <c r="A111" s="771" t="s">
        <v>1585</v>
      </c>
      <c r="B111" s="769" t="s">
        <v>1586</v>
      </c>
      <c r="C111" s="772">
        <v>35.56</v>
      </c>
      <c r="D111" s="772">
        <v>0</v>
      </c>
      <c r="E111" s="772">
        <f t="shared" si="2"/>
        <v>0</v>
      </c>
      <c r="F111" s="772">
        <f t="shared" si="2"/>
        <v>0</v>
      </c>
      <c r="G111" s="773">
        <v>0</v>
      </c>
      <c r="H111" s="773">
        <v>0</v>
      </c>
      <c r="I111" s="772"/>
      <c r="J111" s="773">
        <v>0</v>
      </c>
      <c r="K111" s="773">
        <v>0</v>
      </c>
      <c r="L111" s="772"/>
      <c r="M111" s="778">
        <f t="shared" si="3"/>
        <v>0</v>
      </c>
      <c r="N111" s="772">
        <f t="shared" si="3"/>
        <v>0</v>
      </c>
    </row>
    <row r="112" spans="1:14" ht="15.6">
      <c r="A112" s="771" t="s">
        <v>1589</v>
      </c>
      <c r="B112" s="769" t="s">
        <v>1590</v>
      </c>
      <c r="C112" s="772">
        <v>7431.4000000000005</v>
      </c>
      <c r="D112" s="772">
        <v>0</v>
      </c>
      <c r="E112" s="772">
        <f t="shared" si="2"/>
        <v>7</v>
      </c>
      <c r="F112" s="772">
        <f t="shared" si="2"/>
        <v>0</v>
      </c>
      <c r="G112" s="773">
        <v>0</v>
      </c>
      <c r="H112" s="773">
        <v>0</v>
      </c>
      <c r="I112" s="772"/>
      <c r="J112" s="773">
        <v>0</v>
      </c>
      <c r="K112" s="773">
        <v>0</v>
      </c>
      <c r="L112" s="772"/>
      <c r="M112" s="778">
        <f t="shared" si="3"/>
        <v>7</v>
      </c>
      <c r="N112" s="772">
        <f t="shared" si="3"/>
        <v>0</v>
      </c>
    </row>
    <row r="113" spans="1:14" ht="15.6">
      <c r="A113" s="771" t="s">
        <v>1869</v>
      </c>
      <c r="B113" s="769" t="s">
        <v>1870</v>
      </c>
      <c r="C113" s="772">
        <v>140</v>
      </c>
      <c r="D113" s="772">
        <v>0</v>
      </c>
      <c r="E113" s="772">
        <f t="shared" si="2"/>
        <v>0</v>
      </c>
      <c r="F113" s="772">
        <f t="shared" si="2"/>
        <v>0</v>
      </c>
      <c r="G113" s="773">
        <v>0</v>
      </c>
      <c r="H113" s="773">
        <v>0</v>
      </c>
      <c r="I113" s="772"/>
      <c r="J113" s="773">
        <v>0</v>
      </c>
      <c r="K113" s="773">
        <v>0</v>
      </c>
      <c r="L113" s="772"/>
      <c r="M113" s="778">
        <f t="shared" si="3"/>
        <v>0</v>
      </c>
      <c r="N113" s="772">
        <f t="shared" si="3"/>
        <v>0</v>
      </c>
    </row>
    <row r="114" spans="1:14" ht="15.6">
      <c r="A114" s="771" t="s">
        <v>1591</v>
      </c>
      <c r="B114" s="769" t="s">
        <v>1592</v>
      </c>
      <c r="C114" s="772">
        <v>9572.48</v>
      </c>
      <c r="D114" s="772">
        <v>0</v>
      </c>
      <c r="E114" s="772">
        <f t="shared" si="2"/>
        <v>10</v>
      </c>
      <c r="F114" s="772">
        <f t="shared" si="2"/>
        <v>0</v>
      </c>
      <c r="G114" s="773">
        <v>0</v>
      </c>
      <c r="H114" s="773">
        <v>0</v>
      </c>
      <c r="I114" s="772"/>
      <c r="J114" s="773">
        <v>0</v>
      </c>
      <c r="K114" s="773">
        <v>0</v>
      </c>
      <c r="L114" s="772"/>
      <c r="M114" s="778">
        <f t="shared" si="3"/>
        <v>10</v>
      </c>
      <c r="N114" s="772">
        <f t="shared" si="3"/>
        <v>0</v>
      </c>
    </row>
    <row r="115" spans="1:14" ht="15.6">
      <c r="A115" s="771" t="s">
        <v>1593</v>
      </c>
      <c r="B115" s="769" t="s">
        <v>1681</v>
      </c>
      <c r="C115" s="772">
        <v>428109.5</v>
      </c>
      <c r="D115" s="772">
        <v>0</v>
      </c>
      <c r="E115" s="772">
        <f t="shared" si="2"/>
        <v>428</v>
      </c>
      <c r="F115" s="772">
        <f t="shared" si="2"/>
        <v>0</v>
      </c>
      <c r="G115" s="773">
        <v>0</v>
      </c>
      <c r="H115" s="773">
        <v>0</v>
      </c>
      <c r="I115" s="772"/>
      <c r="J115" s="773">
        <v>0</v>
      </c>
      <c r="K115" s="773">
        <v>0</v>
      </c>
      <c r="L115" s="772"/>
      <c r="M115" s="778">
        <f t="shared" si="3"/>
        <v>428</v>
      </c>
      <c r="N115" s="772">
        <f t="shared" si="3"/>
        <v>0</v>
      </c>
    </row>
    <row r="116" spans="1:14">
      <c r="C116" s="774">
        <f t="shared" ref="C116:H116" si="4">SUM(C3:C115)</f>
        <v>1686451533.8299999</v>
      </c>
      <c r="D116" s="774">
        <f t="shared" si="4"/>
        <v>1686406231.5699995</v>
      </c>
      <c r="E116" s="774">
        <f t="shared" si="4"/>
        <v>1686446</v>
      </c>
      <c r="F116" s="774">
        <f t="shared" si="4"/>
        <v>1686402</v>
      </c>
      <c r="G116" s="774">
        <f t="shared" si="4"/>
        <v>0</v>
      </c>
      <c r="H116" s="774">
        <f t="shared" si="4"/>
        <v>0</v>
      </c>
      <c r="J116" s="774">
        <f>SUM(J3:J115)</f>
        <v>14886</v>
      </c>
      <c r="K116" s="774">
        <f>SUM(K3:K115)</f>
        <v>14886</v>
      </c>
      <c r="L116" s="775"/>
      <c r="M116" s="774">
        <f>SUM(M3:M115)</f>
        <v>1686446</v>
      </c>
      <c r="N116" s="774">
        <f>SUM(N3:N115)</f>
        <v>1686402</v>
      </c>
    </row>
    <row r="118" spans="1:14">
      <c r="D118" s="776">
        <f>C116-D116</f>
        <v>45302.2600004673</v>
      </c>
      <c r="F118" s="776">
        <f>E116-F116</f>
        <v>44</v>
      </c>
      <c r="H118" s="776">
        <f>G116-H116</f>
        <v>0</v>
      </c>
      <c r="K118" s="776">
        <f>J116-K116</f>
        <v>0</v>
      </c>
      <c r="N118" s="776">
        <f>M116-N116</f>
        <v>44</v>
      </c>
    </row>
  </sheetData>
  <mergeCells count="6">
    <mergeCell ref="V30:V31"/>
    <mergeCell ref="C1:D1"/>
    <mergeCell ref="E1:F1"/>
    <mergeCell ref="G1:I1"/>
    <mergeCell ref="J1:L1"/>
    <mergeCell ref="M1:N1"/>
  </mergeCells>
  <pageMargins left="0.7" right="0.7" top="0.75" bottom="0.75" header="0.3" footer="0.3"/>
  <ignoredErrors>
    <ignoredError sqref="M20:M21"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J114"/>
  <sheetViews>
    <sheetView view="pageBreakPreview" zoomScaleSheetLayoutView="100" workbookViewId="0">
      <selection activeCell="D41" sqref="D41"/>
    </sheetView>
  </sheetViews>
  <sheetFormatPr defaultColWidth="9" defaultRowHeight="12"/>
  <cols>
    <col min="1" max="1" width="5.09765625" style="1605" customWidth="1"/>
    <col min="2" max="2" width="17.19921875" style="1605" customWidth="1"/>
    <col min="3" max="3" width="35.5" style="1605" customWidth="1"/>
    <col min="4" max="4" width="4.09765625" style="1605" bestFit="1" customWidth="1"/>
    <col min="5" max="5" width="8.59765625" style="1606" customWidth="1"/>
    <col min="6" max="6" width="0.8984375" style="1605" customWidth="1"/>
    <col min="7" max="7" width="8.59765625" style="1605" customWidth="1"/>
    <col min="8" max="8" width="14.19921875" style="1606" hidden="1" customWidth="1"/>
    <col min="9" max="9" width="0.8984375" style="1605" hidden="1" customWidth="1"/>
    <col min="10" max="10" width="14.19921875" style="1605" hidden="1" customWidth="1"/>
    <col min="11" max="33" width="0" style="4" hidden="1" customWidth="1"/>
    <col min="34" max="16384" width="9" style="4"/>
  </cols>
  <sheetData>
    <row r="1" spans="1:10">
      <c r="A1" s="7" t="str">
        <f>BS!A1</f>
        <v>ALHAMRA ISLAMIC ASSET ALLOCATION FUND</v>
      </c>
      <c r="B1" s="7"/>
      <c r="C1" s="7"/>
      <c r="D1" s="7"/>
      <c r="E1" s="7"/>
      <c r="F1" s="7"/>
      <c r="G1" s="7"/>
      <c r="H1" s="7"/>
      <c r="I1" s="7"/>
      <c r="J1" s="7"/>
    </row>
    <row r="2" spans="1:10" ht="18.75" hidden="1" customHeight="1">
      <c r="A2" s="7" t="str">
        <f>BS!A2</f>
        <v>(FORMERLY PAKISTAN INTERNATIONAL ELEMENT ISLAMIC ASSET ALLOCATION FUND)</v>
      </c>
      <c r="B2" s="7"/>
      <c r="C2" s="7"/>
      <c r="D2" s="7"/>
      <c r="E2" s="7"/>
      <c r="F2" s="7"/>
      <c r="G2" s="7"/>
      <c r="H2" s="7"/>
      <c r="I2" s="7"/>
      <c r="J2" s="7"/>
    </row>
    <row r="3" spans="1:10">
      <c r="A3" s="1461" t="s">
        <v>1924</v>
      </c>
      <c r="B3" s="1461"/>
      <c r="C3" s="1461"/>
      <c r="D3" s="1461"/>
      <c r="E3" s="1461"/>
      <c r="F3" s="1461"/>
      <c r="G3" s="1461"/>
      <c r="H3" s="1461"/>
      <c r="I3" s="1461"/>
      <c r="J3" s="1461"/>
    </row>
    <row r="4" spans="1:10">
      <c r="A4" s="7" t="s">
        <v>2502</v>
      </c>
      <c r="B4" s="7"/>
      <c r="C4" s="7"/>
      <c r="D4" s="7"/>
      <c r="E4" s="7"/>
      <c r="F4" s="7"/>
      <c r="G4" s="7"/>
      <c r="H4" s="7"/>
      <c r="I4" s="7"/>
      <c r="J4" s="7"/>
    </row>
    <row r="5" spans="1:10">
      <c r="A5" s="29"/>
      <c r="B5" s="5"/>
      <c r="C5" s="5"/>
      <c r="D5" s="5"/>
      <c r="E5" s="7"/>
      <c r="F5" s="5"/>
      <c r="G5" s="5"/>
      <c r="H5" s="7"/>
      <c r="I5" s="5"/>
      <c r="J5" s="5"/>
    </row>
    <row r="6" spans="1:10" s="260" customFormat="1" ht="10.199999999999999">
      <c r="A6" s="359"/>
      <c r="B6" s="359"/>
      <c r="C6" s="359"/>
      <c r="D6" s="359"/>
      <c r="E6" s="2145" t="s">
        <v>52</v>
      </c>
      <c r="F6" s="2145"/>
      <c r="G6" s="2145"/>
      <c r="H6" s="1609" t="e">
        <f>+#REF!</f>
        <v>#REF!</v>
      </c>
      <c r="I6" s="1610"/>
      <c r="J6" s="1462" t="str">
        <f>+E6</f>
        <v>September 30,</v>
      </c>
    </row>
    <row r="7" spans="1:10" s="289" customFormat="1" ht="10.199999999999999">
      <c r="A7" s="361"/>
      <c r="B7" s="361"/>
      <c r="C7" s="361"/>
      <c r="E7" s="1463">
        <v>2021</v>
      </c>
      <c r="F7" s="1611"/>
      <c r="G7" s="1463">
        <v>2020</v>
      </c>
      <c r="H7" s="1463">
        <v>2017</v>
      </c>
      <c r="I7" s="1611"/>
      <c r="J7" s="1463">
        <v>2016</v>
      </c>
    </row>
    <row r="8" spans="1:10" s="260" customFormat="1" ht="10.199999999999999">
      <c r="A8" s="359"/>
      <c r="B8" s="363"/>
      <c r="C8" s="363"/>
      <c r="D8" s="1612" t="s">
        <v>25</v>
      </c>
      <c r="E8" s="2144" t="s">
        <v>2044</v>
      </c>
      <c r="F8" s="2144"/>
      <c r="G8" s="2144"/>
      <c r="H8" s="2144"/>
      <c r="I8" s="2144"/>
      <c r="J8" s="2144"/>
    </row>
    <row r="9" spans="1:10" s="260" customFormat="1" ht="10.199999999999999">
      <c r="A9" s="359" t="s">
        <v>1755</v>
      </c>
      <c r="B9" s="364"/>
      <c r="C9" s="364"/>
      <c r="D9" s="364"/>
      <c r="E9" s="365"/>
      <c r="F9" s="366"/>
      <c r="G9" s="366"/>
      <c r="H9" s="365"/>
      <c r="I9" s="366"/>
      <c r="J9" s="366"/>
    </row>
    <row r="10" spans="1:10" s="260" customFormat="1" ht="10.199999999999999">
      <c r="A10" s="1464" t="s">
        <v>2353</v>
      </c>
      <c r="B10" s="364"/>
      <c r="C10" s="364"/>
      <c r="D10" s="364"/>
      <c r="E10" s="1788">
        <f>SUM('trial Balance main'!F95:F97)-'trial Balance main'!E97-'trial Balance main'!E95</f>
        <v>-10119</v>
      </c>
      <c r="F10" s="367"/>
      <c r="G10" s="376">
        <v>106355</v>
      </c>
      <c r="H10" s="1465" t="e">
        <f>E10-#REF!</f>
        <v>#REF!</v>
      </c>
      <c r="I10" s="380"/>
      <c r="J10" s="367">
        <v>77186</v>
      </c>
    </row>
    <row r="11" spans="1:10" s="260" customFormat="1" ht="10.199999999999999">
      <c r="A11" s="364" t="s">
        <v>70</v>
      </c>
      <c r="B11" s="364"/>
      <c r="C11" s="364"/>
      <c r="D11" s="364"/>
      <c r="E11" s="1789">
        <f>'trial Balance main'!F98</f>
        <v>22028</v>
      </c>
      <c r="F11" s="367"/>
      <c r="G11" s="377">
        <v>6510</v>
      </c>
      <c r="H11" s="1465" t="e">
        <f>E11-#REF!</f>
        <v>#REF!</v>
      </c>
      <c r="I11" s="380"/>
      <c r="J11" s="367">
        <v>12674</v>
      </c>
    </row>
    <row r="12" spans="1:10" s="260" customFormat="1" ht="10.199999999999999">
      <c r="A12" s="364" t="s">
        <v>2149</v>
      </c>
      <c r="B12" s="364"/>
      <c r="C12" s="364"/>
      <c r="D12" s="364"/>
      <c r="E12" s="1789">
        <v>0</v>
      </c>
      <c r="F12" s="367"/>
      <c r="G12" s="377">
        <v>0</v>
      </c>
      <c r="H12" s="1465" t="e">
        <f>E12-#REF!</f>
        <v>#REF!</v>
      </c>
      <c r="I12" s="380"/>
      <c r="J12" s="1466">
        <v>0</v>
      </c>
    </row>
    <row r="13" spans="1:10" s="260" customFormat="1" ht="10.199999999999999">
      <c r="A13" s="364" t="s">
        <v>2434</v>
      </c>
      <c r="B13" s="364"/>
      <c r="C13" s="364"/>
      <c r="D13" s="364"/>
      <c r="E13" s="1789">
        <f>'trial Balance main'!F111-'trial Balance main'!E112</f>
        <v>0</v>
      </c>
      <c r="F13" s="367"/>
      <c r="G13" s="377">
        <v>102</v>
      </c>
      <c r="H13" s="1465"/>
      <c r="I13" s="380"/>
      <c r="J13" s="1466"/>
    </row>
    <row r="14" spans="1:10" s="260" customFormat="1" ht="10.199999999999999">
      <c r="A14" s="364" t="s">
        <v>2435</v>
      </c>
      <c r="B14" s="364"/>
      <c r="C14" s="364"/>
      <c r="D14" s="364"/>
      <c r="E14" s="1789">
        <f>'trial Balance main'!F110</f>
        <v>0</v>
      </c>
      <c r="F14" s="367"/>
      <c r="G14" s="377">
        <v>4068</v>
      </c>
      <c r="H14" s="1465"/>
      <c r="I14" s="380"/>
      <c r="J14" s="1466"/>
    </row>
    <row r="15" spans="1:10" s="260" customFormat="1" ht="10.199999999999999">
      <c r="A15" s="364" t="s">
        <v>892</v>
      </c>
      <c r="B15" s="364"/>
      <c r="C15" s="364"/>
      <c r="D15" s="364"/>
      <c r="E15" s="1789">
        <f>SUM('trial Balance main'!F101:F109)</f>
        <v>5452</v>
      </c>
      <c r="F15" s="367"/>
      <c r="G15" s="377">
        <v>6901</v>
      </c>
      <c r="H15" s="1465" t="e">
        <f>E15-#REF!</f>
        <v>#REF!</v>
      </c>
      <c r="I15" s="380"/>
      <c r="J15" s="367">
        <v>2413</v>
      </c>
    </row>
    <row r="16" spans="1:10" s="260" customFormat="1" ht="10.199999999999999">
      <c r="A16" s="1467" t="s">
        <v>2287</v>
      </c>
      <c r="B16" s="364"/>
      <c r="C16" s="364"/>
      <c r="D16" s="364"/>
      <c r="E16" s="1790"/>
      <c r="F16" s="367"/>
      <c r="G16" s="377"/>
      <c r="H16" s="1465"/>
      <c r="I16" s="380"/>
      <c r="J16" s="367"/>
    </row>
    <row r="17" spans="1:14" s="260" customFormat="1" ht="10.199999999999999">
      <c r="A17" s="1523" t="s">
        <v>2297</v>
      </c>
      <c r="B17" s="364"/>
      <c r="C17" s="364"/>
      <c r="D17" s="390">
        <f>'1-3.5'!A135</f>
        <v>7.1</v>
      </c>
      <c r="E17" s="1791">
        <f>-'trial Balance main'!E99</f>
        <v>-158003</v>
      </c>
      <c r="F17" s="367"/>
      <c r="G17" s="1468">
        <v>146058.36699999994</v>
      </c>
      <c r="H17" s="1465" t="e">
        <f>E17-#REF!</f>
        <v>#REF!</v>
      </c>
      <c r="I17" s="380"/>
      <c r="J17" s="367">
        <v>30312</v>
      </c>
      <c r="L17" s="275"/>
    </row>
    <row r="18" spans="1:14" s="260" customFormat="1" ht="10.199999999999999">
      <c r="A18" s="359" t="s">
        <v>73</v>
      </c>
      <c r="E18" s="1469">
        <f>SUM(E10:E17)</f>
        <v>-140642</v>
      </c>
      <c r="F18" s="368"/>
      <c r="G18" s="387">
        <f>SUM(G10:G17)</f>
        <v>269994.36699999997</v>
      </c>
      <c r="H18" s="1469" t="e">
        <f>SUM(H10:H17)</f>
        <v>#REF!</v>
      </c>
      <c r="I18" s="370"/>
      <c r="J18" s="387">
        <f>SUM(J10:J17)</f>
        <v>122585</v>
      </c>
      <c r="L18" s="275"/>
      <c r="N18" s="275"/>
    </row>
    <row r="19" spans="1:14" s="260" customFormat="1" ht="10.199999999999999">
      <c r="A19" s="374"/>
      <c r="B19" s="370"/>
      <c r="C19" s="370"/>
      <c r="D19" s="370"/>
      <c r="E19" s="275"/>
      <c r="H19" s="275"/>
      <c r="L19" s="275"/>
    </row>
    <row r="20" spans="1:14" s="260" customFormat="1" ht="10.199999999999999">
      <c r="A20" s="374"/>
      <c r="B20" s="370"/>
      <c r="C20" s="370"/>
      <c r="D20" s="370"/>
      <c r="E20" s="275"/>
      <c r="H20" s="275"/>
    </row>
    <row r="21" spans="1:14" s="260" customFormat="1" ht="10.199999999999999">
      <c r="A21" s="359" t="s">
        <v>1756</v>
      </c>
      <c r="B21" s="364"/>
      <c r="C21" s="364"/>
      <c r="D21" s="364"/>
      <c r="E21" s="375"/>
      <c r="F21" s="368"/>
      <c r="G21" s="368"/>
      <c r="H21" s="1470"/>
      <c r="I21" s="370"/>
      <c r="J21" s="368"/>
    </row>
    <row r="22" spans="1:14" s="260" customFormat="1" ht="10.199999999999999">
      <c r="A22" s="1471" t="s">
        <v>1923</v>
      </c>
      <c r="B22" s="364"/>
      <c r="C22" s="364"/>
      <c r="D22" s="390"/>
      <c r="E22" s="1788">
        <f>'trial Balance main'!E115</f>
        <v>19561</v>
      </c>
      <c r="F22" s="368"/>
      <c r="G22" s="376">
        <v>11478</v>
      </c>
      <c r="H22" s="1472" t="e">
        <f>E22-#REF!</f>
        <v>#REF!</v>
      </c>
      <c r="I22" s="380"/>
      <c r="J22" s="376">
        <v>4905</v>
      </c>
      <c r="L22" s="260" t="s">
        <v>2351</v>
      </c>
    </row>
    <row r="23" spans="1:14" s="260" customFormat="1" ht="10.199999999999999">
      <c r="A23" s="1464" t="s">
        <v>2299</v>
      </c>
      <c r="B23" s="364"/>
      <c r="C23" s="364"/>
      <c r="D23" s="390"/>
      <c r="E23" s="1789">
        <f>'trial Balance main'!E116</f>
        <v>2543</v>
      </c>
      <c r="F23" s="368"/>
      <c r="G23" s="377">
        <v>1492</v>
      </c>
      <c r="H23" s="378" t="e">
        <f>E23-#REF!</f>
        <v>#REF!</v>
      </c>
      <c r="I23" s="380"/>
      <c r="J23" s="377">
        <v>636</v>
      </c>
      <c r="L23" s="260">
        <v>0</v>
      </c>
    </row>
    <row r="24" spans="1:14" s="260" customFormat="1" ht="10.199999999999999">
      <c r="A24" s="1473" t="s">
        <v>1911</v>
      </c>
      <c r="B24" s="364"/>
      <c r="C24" s="364"/>
      <c r="D24" s="390"/>
      <c r="E24" s="1789">
        <f>'trial Balance main'!E120</f>
        <v>593</v>
      </c>
      <c r="F24" s="368"/>
      <c r="G24" s="377">
        <v>574</v>
      </c>
      <c r="H24" s="378" t="e">
        <f>E24-#REF!</f>
        <v>#REF!</v>
      </c>
      <c r="I24" s="380"/>
      <c r="J24" s="377">
        <v>285</v>
      </c>
    </row>
    <row r="25" spans="1:14" s="260" customFormat="1" ht="10.199999999999999">
      <c r="A25" s="1464" t="s">
        <v>2301</v>
      </c>
      <c r="B25" s="364"/>
      <c r="C25" s="364"/>
      <c r="D25" s="390"/>
      <c r="E25" s="1789"/>
      <c r="F25" s="368"/>
      <c r="G25" s="377"/>
      <c r="H25" s="378" t="e">
        <f>E25-#REF!</f>
        <v>#REF!</v>
      </c>
      <c r="I25" s="380"/>
      <c r="J25" s="377">
        <v>491</v>
      </c>
    </row>
    <row r="26" spans="1:14" s="260" customFormat="1" ht="10.199999999999999">
      <c r="A26" s="1464" t="s">
        <v>2302</v>
      </c>
      <c r="B26" s="364"/>
      <c r="C26" s="364"/>
      <c r="D26" s="390"/>
      <c r="E26" s="1789">
        <f>'trial Balance main'!E117</f>
        <v>845</v>
      </c>
      <c r="F26" s="368"/>
      <c r="G26" s="377">
        <v>826</v>
      </c>
      <c r="H26" s="378">
        <v>1746.6990000000001</v>
      </c>
      <c r="I26" s="380"/>
      <c r="J26" s="377">
        <v>491</v>
      </c>
    </row>
    <row r="27" spans="1:14" s="260" customFormat="1" ht="10.199999999999999">
      <c r="A27" s="1464" t="s">
        <v>2298</v>
      </c>
      <c r="B27" s="364"/>
      <c r="C27" s="364"/>
      <c r="D27" s="390"/>
      <c r="E27" s="1789">
        <f>'trial Balance main'!E118</f>
        <v>110</v>
      </c>
      <c r="F27" s="368"/>
      <c r="G27" s="377">
        <v>107</v>
      </c>
      <c r="H27" s="378" t="e">
        <f>E27-#REF!</f>
        <v>#REF!</v>
      </c>
      <c r="I27" s="380"/>
      <c r="J27" s="377">
        <v>64</v>
      </c>
    </row>
    <row r="28" spans="1:14" s="260" customFormat="1" ht="10.199999999999999">
      <c r="A28" s="1474" t="s">
        <v>2264</v>
      </c>
      <c r="B28" s="364"/>
      <c r="C28" s="364"/>
      <c r="D28" s="390"/>
      <c r="E28" s="1789">
        <f>'trial Balance main'!E119</f>
        <v>119</v>
      </c>
      <c r="F28" s="368"/>
      <c r="G28" s="377">
        <v>115</v>
      </c>
      <c r="H28" s="378" t="e">
        <f>E28-#REF!</f>
        <v>#REF!</v>
      </c>
      <c r="I28" s="380"/>
      <c r="J28" s="377">
        <v>238</v>
      </c>
    </row>
    <row r="29" spans="1:14" s="260" customFormat="1" ht="10.199999999999999">
      <c r="A29" s="260" t="s">
        <v>1762</v>
      </c>
      <c r="B29" s="364"/>
      <c r="C29" s="364"/>
      <c r="D29" s="364"/>
      <c r="E29" s="1789">
        <f>SUM('trial Balance main'!E122:E126)+SUM('trial Balance main'!E133:E136)</f>
        <v>2601</v>
      </c>
      <c r="F29" s="368"/>
      <c r="G29" s="377">
        <v>4268</v>
      </c>
      <c r="H29" s="378" t="e">
        <f>E29-#REF!</f>
        <v>#REF!</v>
      </c>
      <c r="I29" s="380"/>
      <c r="J29" s="377">
        <v>1490</v>
      </c>
    </row>
    <row r="30" spans="1:14" s="260" customFormat="1" ht="10.199999999999999">
      <c r="A30" s="207" t="s">
        <v>1916</v>
      </c>
      <c r="B30" s="364"/>
      <c r="C30" s="364"/>
      <c r="D30" s="364"/>
      <c r="E30" s="1789">
        <f>'trial Balance main'!E132</f>
        <v>28</v>
      </c>
      <c r="F30" s="367"/>
      <c r="G30" s="379">
        <v>2</v>
      </c>
      <c r="H30" s="378" t="e">
        <f>E30-#REF!</f>
        <v>#REF!</v>
      </c>
      <c r="I30" s="380"/>
      <c r="J30" s="377">
        <v>32</v>
      </c>
    </row>
    <row r="31" spans="1:14" s="260" customFormat="1" ht="10.199999999999999">
      <c r="A31" s="260" t="s">
        <v>124</v>
      </c>
      <c r="B31" s="364"/>
      <c r="C31" s="364"/>
      <c r="D31" s="364"/>
      <c r="E31" s="1789">
        <f>'trial Balance main'!E130</f>
        <v>7</v>
      </c>
      <c r="F31" s="368"/>
      <c r="G31" s="377">
        <v>7</v>
      </c>
      <c r="H31" s="378" t="e">
        <f>E31-#REF!</f>
        <v>#REF!</v>
      </c>
      <c r="I31" s="380"/>
      <c r="J31" s="377">
        <v>-66</v>
      </c>
    </row>
    <row r="32" spans="1:14" s="260" customFormat="1" ht="10.199999999999999">
      <c r="A32" s="260" t="s">
        <v>1761</v>
      </c>
      <c r="B32" s="364"/>
      <c r="C32" s="364"/>
      <c r="D32" s="364"/>
      <c r="E32" s="1789">
        <f>'trial Balance main'!E131</f>
        <v>181</v>
      </c>
      <c r="F32" s="368"/>
      <c r="G32" s="377">
        <v>188</v>
      </c>
      <c r="H32" s="378" t="e">
        <f>E32-#REF!</f>
        <v>#REF!</v>
      </c>
      <c r="I32" s="380"/>
      <c r="J32" s="377">
        <v>220</v>
      </c>
    </row>
    <row r="33" spans="1:36" s="260" customFormat="1" ht="10.199999999999999">
      <c r="A33" s="207" t="s">
        <v>79</v>
      </c>
      <c r="B33" s="364"/>
      <c r="C33" s="364"/>
      <c r="D33" s="364"/>
      <c r="E33" s="1789">
        <f>'trial Balance main'!E128</f>
        <v>129</v>
      </c>
      <c r="F33" s="367"/>
      <c r="G33" s="379">
        <v>129</v>
      </c>
      <c r="H33" s="378" t="e">
        <f>E33-#REF!</f>
        <v>#REF!</v>
      </c>
      <c r="I33" s="380"/>
      <c r="J33" s="377">
        <v>143</v>
      </c>
    </row>
    <row r="34" spans="1:36" s="260" customFormat="1" ht="10.199999999999999">
      <c r="A34" s="1464" t="s">
        <v>893</v>
      </c>
      <c r="B34" s="364"/>
      <c r="C34" s="364"/>
      <c r="D34" s="364"/>
      <c r="E34" s="1789">
        <f>'trial Balance main'!E129</f>
        <v>434</v>
      </c>
      <c r="F34" s="367"/>
      <c r="G34" s="379">
        <v>34</v>
      </c>
      <c r="H34" s="1475" t="e">
        <f>E34-#REF!</f>
        <v>#REF!</v>
      </c>
      <c r="I34" s="380"/>
      <c r="J34" s="1476">
        <v>0</v>
      </c>
    </row>
    <row r="35" spans="1:36" s="260" customFormat="1" ht="10.199999999999999">
      <c r="A35" s="1464" t="s">
        <v>2109</v>
      </c>
      <c r="B35" s="364"/>
      <c r="C35" s="364"/>
      <c r="D35" s="390"/>
      <c r="E35" s="1789">
        <f>'trial Balance main'!E121</f>
        <v>0</v>
      </c>
      <c r="F35" s="367"/>
      <c r="G35" s="379">
        <v>7460</v>
      </c>
      <c r="H35" s="378" t="e">
        <f>E35-#REF!</f>
        <v>#REF!</v>
      </c>
      <c r="I35" s="380"/>
      <c r="J35" s="379">
        <v>0</v>
      </c>
    </row>
    <row r="36" spans="1:36" s="260" customFormat="1" ht="10.199999999999999">
      <c r="A36" s="207" t="s">
        <v>1915</v>
      </c>
      <c r="B36" s="364"/>
      <c r="C36" s="364"/>
      <c r="D36" s="364"/>
      <c r="E36" s="1792">
        <f>'trial Balance main'!E137</f>
        <v>851</v>
      </c>
      <c r="F36" s="367"/>
      <c r="G36" s="382">
        <v>151</v>
      </c>
      <c r="H36" s="1477" t="e">
        <f>E36-#REF!</f>
        <v>#REF!</v>
      </c>
      <c r="I36" s="380"/>
      <c r="J36" s="1468">
        <v>221</v>
      </c>
    </row>
    <row r="37" spans="1:36" s="260" customFormat="1" ht="10.199999999999999">
      <c r="A37" s="359" t="s">
        <v>1274</v>
      </c>
      <c r="B37" s="364"/>
      <c r="C37" s="364"/>
      <c r="D37" s="364"/>
      <c r="E37" s="384">
        <f>SUM(E22:E36)</f>
        <v>28002</v>
      </c>
      <c r="F37" s="367"/>
      <c r="G37" s="367">
        <f>SUM(G22:G36)</f>
        <v>26831</v>
      </c>
      <c r="H37" s="367" t="e">
        <f>SUM(H22:H36)</f>
        <v>#REF!</v>
      </c>
      <c r="I37" s="370"/>
      <c r="J37" s="367">
        <f>SUM(J22:J36)</f>
        <v>9150</v>
      </c>
      <c r="L37" s="275"/>
    </row>
    <row r="38" spans="1:36" s="260" customFormat="1" ht="6.9" customHeight="1">
      <c r="A38" s="359"/>
      <c r="B38" s="364"/>
      <c r="C38" s="364"/>
      <c r="D38" s="364"/>
      <c r="E38" s="384"/>
      <c r="F38" s="367"/>
      <c r="G38" s="367"/>
      <c r="H38" s="367"/>
      <c r="I38" s="370"/>
      <c r="J38" s="367"/>
      <c r="L38" s="275">
        <f>E37-E41</f>
        <v>9080</v>
      </c>
    </row>
    <row r="39" spans="1:36" s="260" customFormat="1" ht="10.199999999999999">
      <c r="A39" s="1524" t="s">
        <v>2499</v>
      </c>
      <c r="B39" s="364"/>
      <c r="C39" s="364"/>
      <c r="D39" s="364"/>
      <c r="E39" s="1469">
        <f>E18-E37</f>
        <v>-168644</v>
      </c>
      <c r="F39" s="367"/>
      <c r="G39" s="387">
        <f>G18-G37</f>
        <v>243163.36699999997</v>
      </c>
      <c r="H39" s="367"/>
      <c r="I39" s="370"/>
      <c r="J39" s="367"/>
      <c r="L39" s="275"/>
    </row>
    <row r="40" spans="1:36" s="260" customFormat="1" ht="6.9" customHeight="1">
      <c r="A40" s="1524"/>
      <c r="B40" s="364"/>
      <c r="C40" s="364"/>
      <c r="D40" s="364"/>
      <c r="E40" s="367"/>
      <c r="F40" s="367"/>
      <c r="G40" s="367"/>
      <c r="H40" s="367"/>
      <c r="I40" s="370"/>
      <c r="J40" s="367"/>
      <c r="L40" s="275"/>
    </row>
    <row r="41" spans="1:36" s="260" customFormat="1" ht="10.199999999999999">
      <c r="A41" s="207" t="s">
        <v>2523</v>
      </c>
      <c r="B41" s="364"/>
      <c r="C41" s="364"/>
      <c r="D41" s="390">
        <f>'1-3.5'!A327</f>
        <v>8.1</v>
      </c>
      <c r="E41" s="384">
        <f>'trial Balance main'!F138</f>
        <v>18922</v>
      </c>
      <c r="F41" s="367"/>
      <c r="G41" s="379">
        <v>-4863</v>
      </c>
      <c r="H41" s="1466"/>
      <c r="I41" s="380"/>
      <c r="J41" s="367"/>
      <c r="K41" s="275"/>
      <c r="AJ41" s="275">
        <f>E37-E41</f>
        <v>9080</v>
      </c>
    </row>
    <row r="42" spans="1:36" s="260" customFormat="1" ht="6.9" customHeight="1">
      <c r="E42" s="385"/>
      <c r="F42" s="386"/>
      <c r="G42" s="385"/>
      <c r="H42" s="385"/>
      <c r="I42" s="370"/>
      <c r="J42" s="385"/>
      <c r="AJ42" s="260">
        <f>5514</f>
        <v>5514</v>
      </c>
    </row>
    <row r="43" spans="1:36" s="260" customFormat="1" ht="10.199999999999999">
      <c r="A43" s="1478" t="s">
        <v>2498</v>
      </c>
      <c r="B43" s="364"/>
      <c r="C43" s="364"/>
      <c r="D43" s="364"/>
      <c r="E43" s="1793">
        <f>SUM(E39:E42)</f>
        <v>-149722</v>
      </c>
      <c r="F43" s="367"/>
      <c r="G43" s="1479">
        <f>G39+G41</f>
        <v>238300.36699999997</v>
      </c>
      <c r="H43" s="1480" t="e">
        <f>#REF!+#REF!</f>
        <v>#REF!</v>
      </c>
      <c r="I43" s="380"/>
      <c r="J43" s="1479" t="e">
        <f>#REF!+#REF!</f>
        <v>#REF!</v>
      </c>
      <c r="L43" s="1507">
        <v>-144192.61907000004</v>
      </c>
      <c r="M43" s="260" t="s">
        <v>2447</v>
      </c>
      <c r="N43" s="1507" t="s">
        <v>2448</v>
      </c>
      <c r="O43" s="260">
        <v>-3111</v>
      </c>
      <c r="AJ43" s="275">
        <f>AJ42-AJ41</f>
        <v>-3566</v>
      </c>
    </row>
    <row r="44" spans="1:36" s="1487" customFormat="1" ht="6.9" customHeight="1">
      <c r="A44" s="1481"/>
      <c r="B44" s="1482"/>
      <c r="C44" s="1482"/>
      <c r="D44" s="1482"/>
      <c r="E44" s="1794"/>
      <c r="F44" s="1483"/>
      <c r="G44" s="1484"/>
      <c r="H44" s="1485"/>
      <c r="I44" s="1484"/>
      <c r="J44" s="1486"/>
      <c r="K44" s="1489"/>
      <c r="L44" s="1489"/>
      <c r="M44" s="1489"/>
      <c r="N44" s="1489"/>
      <c r="O44" s="1489"/>
      <c r="P44" s="1488"/>
      <c r="Q44" s="1489"/>
      <c r="R44" s="1489"/>
      <c r="S44" s="1489"/>
      <c r="T44" s="1489"/>
      <c r="U44" s="1489"/>
    </row>
    <row r="45" spans="1:36" s="260" customFormat="1" ht="10.199999999999999">
      <c r="A45" s="364" t="s">
        <v>34</v>
      </c>
      <c r="B45" s="364"/>
      <c r="C45" s="364"/>
      <c r="D45" s="390">
        <f>'1-3.5'!A368</f>
        <v>11</v>
      </c>
      <c r="E45" s="384">
        <v>0</v>
      </c>
      <c r="F45" s="367"/>
      <c r="G45" s="367">
        <v>0</v>
      </c>
      <c r="H45" s="384">
        <v>0</v>
      </c>
      <c r="I45" s="370"/>
      <c r="J45" s="367">
        <v>0</v>
      </c>
      <c r="M45" s="1988">
        <v>26116684</v>
      </c>
      <c r="N45" s="1988">
        <v>-1159926</v>
      </c>
    </row>
    <row r="46" spans="1:36" s="260" customFormat="1" ht="6.9" customHeight="1">
      <c r="A46" s="277"/>
      <c r="B46" s="364"/>
      <c r="C46" s="364"/>
      <c r="D46" s="390"/>
      <c r="E46" s="384"/>
      <c r="F46" s="367"/>
      <c r="G46" s="367"/>
      <c r="H46" s="1465"/>
      <c r="I46" s="380"/>
      <c r="J46" s="367"/>
    </row>
    <row r="47" spans="1:36" s="260" customFormat="1" ht="10.8" thickBot="1">
      <c r="A47" s="1490" t="s">
        <v>2355</v>
      </c>
      <c r="B47" s="364"/>
      <c r="C47" s="364"/>
      <c r="D47" s="364"/>
      <c r="E47" s="1498">
        <f>E43-E45</f>
        <v>-149722</v>
      </c>
      <c r="F47" s="367"/>
      <c r="G47" s="1491">
        <f>G43-G45</f>
        <v>238300.36699999997</v>
      </c>
      <c r="H47" s="1491" t="e">
        <f>H43-H45</f>
        <v>#REF!</v>
      </c>
      <c r="I47" s="370"/>
      <c r="J47" s="1491" t="e">
        <f>J43-J45</f>
        <v>#REF!</v>
      </c>
    </row>
    <row r="48" spans="1:36" s="295" customFormat="1" ht="6.9" customHeight="1" thickTop="1">
      <c r="A48" s="1492"/>
      <c r="B48" s="1492"/>
      <c r="C48" s="1492"/>
      <c r="D48" s="1493"/>
      <c r="E48" s="1795"/>
      <c r="F48" s="1495"/>
      <c r="I48" s="1495"/>
    </row>
    <row r="49" spans="1:10" s="295" customFormat="1" ht="10.199999999999999">
      <c r="A49" s="1496" t="s">
        <v>2357</v>
      </c>
      <c r="B49" s="1492"/>
      <c r="C49" s="1492"/>
      <c r="D49" s="1493"/>
      <c r="E49" s="1795"/>
      <c r="F49" s="1495"/>
      <c r="I49" s="1495"/>
    </row>
    <row r="50" spans="1:10" s="260" customFormat="1" ht="10.199999999999999">
      <c r="A50" s="1497" t="s">
        <v>2114</v>
      </c>
      <c r="B50" s="364"/>
      <c r="C50" s="364"/>
      <c r="D50" s="364"/>
      <c r="E50" s="384">
        <v>0</v>
      </c>
      <c r="F50" s="367"/>
      <c r="G50" s="367">
        <v>238300.36699999997</v>
      </c>
      <c r="H50" s="367" t="e">
        <f>H47</f>
        <v>#REF!</v>
      </c>
      <c r="I50" s="370"/>
      <c r="J50" s="367"/>
    </row>
    <row r="51" spans="1:10" s="260" customFormat="1" ht="10.199999999999999">
      <c r="A51" s="1497" t="s">
        <v>2076</v>
      </c>
      <c r="B51" s="364"/>
      <c r="C51" s="364"/>
      <c r="D51" s="364"/>
      <c r="E51" s="384">
        <v>0</v>
      </c>
      <c r="F51" s="367"/>
      <c r="G51" s="367">
        <v>-24956.758000000002</v>
      </c>
      <c r="H51" s="367">
        <v>0</v>
      </c>
      <c r="I51" s="370"/>
      <c r="J51" s="367"/>
    </row>
    <row r="52" spans="1:10" s="260" customFormat="1" ht="10.8" thickBot="1">
      <c r="A52" s="1497"/>
      <c r="B52" s="364"/>
      <c r="C52" s="364"/>
      <c r="D52" s="364"/>
      <c r="E52" s="1498">
        <f>SUM(E50:E51)</f>
        <v>0</v>
      </c>
      <c r="F52" s="367"/>
      <c r="G52" s="1491">
        <f>SUM(G50:G51)</f>
        <v>213343.60899999997</v>
      </c>
      <c r="H52" s="1491" t="e">
        <f>SUM(H50:H51)</f>
        <v>#REF!</v>
      </c>
      <c r="I52" s="370"/>
      <c r="J52" s="367"/>
    </row>
    <row r="53" spans="1:10" s="260" customFormat="1" ht="6.9" customHeight="1" thickTop="1">
      <c r="A53" s="359"/>
      <c r="B53" s="364"/>
      <c r="C53" s="364"/>
      <c r="D53" s="364"/>
      <c r="E53" s="384"/>
      <c r="F53" s="367"/>
      <c r="G53" s="367"/>
      <c r="H53" s="367"/>
      <c r="I53" s="370"/>
      <c r="J53" s="367"/>
    </row>
    <row r="54" spans="1:10" s="260" customFormat="1" ht="10.199999999999999">
      <c r="A54" s="1499" t="s">
        <v>2393</v>
      </c>
      <c r="B54" s="364"/>
      <c r="C54" s="364"/>
      <c r="D54" s="364"/>
      <c r="E54" s="384"/>
      <c r="F54" s="367"/>
      <c r="G54" s="367"/>
      <c r="H54" s="384"/>
      <c r="I54" s="370"/>
      <c r="J54" s="367"/>
    </row>
    <row r="55" spans="1:10" s="260" customFormat="1" ht="10.199999999999999">
      <c r="A55" s="1500" t="s">
        <v>2115</v>
      </c>
      <c r="B55" s="1501"/>
      <c r="C55" s="364"/>
      <c r="D55" s="364"/>
      <c r="E55" s="1502">
        <v>0</v>
      </c>
      <c r="F55" s="367"/>
      <c r="G55" s="2135">
        <v>213343.60899999997</v>
      </c>
      <c r="H55" s="1502">
        <v>0</v>
      </c>
      <c r="I55" s="370"/>
      <c r="J55" s="1503"/>
    </row>
    <row r="56" spans="1:10" s="260" customFormat="1" ht="10.199999999999999">
      <c r="A56" s="1500" t="s">
        <v>2116</v>
      </c>
      <c r="B56" s="1501"/>
      <c r="C56" s="364"/>
      <c r="D56" s="364"/>
      <c r="E56" s="1504">
        <v>0</v>
      </c>
      <c r="F56" s="367"/>
      <c r="G56" s="1848">
        <v>0</v>
      </c>
      <c r="H56" s="1504">
        <v>0</v>
      </c>
      <c r="I56" s="370"/>
      <c r="J56" s="1503"/>
    </row>
    <row r="57" spans="1:10" s="260" customFormat="1" ht="10.8" thickBot="1">
      <c r="A57" s="1505"/>
      <c r="B57" s="1501"/>
      <c r="C57" s="364"/>
      <c r="D57" s="364"/>
      <c r="E57" s="1506">
        <f>E52</f>
        <v>0</v>
      </c>
      <c r="F57" s="367"/>
      <c r="G57" s="1849">
        <f>SUM(G55:G56)</f>
        <v>213343.60899999997</v>
      </c>
      <c r="H57" s="1506">
        <f>SUM(H55:H56)</f>
        <v>0</v>
      </c>
      <c r="I57" s="370"/>
      <c r="J57" s="1503"/>
    </row>
    <row r="58" spans="1:10" s="260" customFormat="1" ht="10.8" thickTop="1">
      <c r="A58" s="1508"/>
      <c r="B58" s="364"/>
      <c r="C58" s="364"/>
      <c r="D58" s="364"/>
      <c r="E58" s="1509"/>
      <c r="F58" s="367"/>
      <c r="G58" s="1509"/>
      <c r="H58" s="1509"/>
      <c r="I58" s="370"/>
      <c r="J58" s="1509"/>
    </row>
    <row r="59" spans="1:10" s="260" customFormat="1" ht="10.199999999999999">
      <c r="A59" s="1478" t="s">
        <v>2496</v>
      </c>
      <c r="B59" s="1492"/>
      <c r="C59" s="1492"/>
      <c r="D59" s="1494">
        <f>'1-3.5'!A391</f>
        <v>12</v>
      </c>
      <c r="E59" s="1509"/>
      <c r="F59" s="367"/>
      <c r="G59" s="1509"/>
      <c r="H59" s="1509"/>
      <c r="I59" s="370"/>
      <c r="J59" s="1509"/>
    </row>
    <row r="60" spans="1:10">
      <c r="A60" s="4"/>
      <c r="B60" s="4"/>
      <c r="C60" s="4"/>
      <c r="D60" s="4"/>
      <c r="E60" s="85"/>
      <c r="F60" s="14"/>
      <c r="G60" s="14"/>
      <c r="H60" s="85"/>
      <c r="I60" s="14"/>
      <c r="J60" s="14"/>
    </row>
    <row r="61" spans="1:10">
      <c r="A61" s="4"/>
      <c r="B61" s="4"/>
      <c r="C61" s="4"/>
      <c r="D61" s="4"/>
      <c r="E61" s="85"/>
      <c r="F61" s="14"/>
      <c r="G61" s="14"/>
      <c r="H61" s="85"/>
      <c r="I61" s="14"/>
      <c r="J61" s="14"/>
    </row>
    <row r="62" spans="1:10">
      <c r="A62" s="4" t="str">
        <f>BS!$A$43</f>
        <v>The annexed notes from 1 to 18 form an integral part of these condensed interim financial statements.</v>
      </c>
      <c r="B62" s="4"/>
      <c r="C62" s="4"/>
      <c r="D62" s="4"/>
      <c r="E62" s="85"/>
      <c r="F62" s="14"/>
      <c r="G62" s="14"/>
      <c r="H62" s="85"/>
      <c r="I62" s="14"/>
      <c r="J62" s="14"/>
    </row>
    <row r="63" spans="1:10">
      <c r="A63" s="25"/>
      <c r="B63" s="40"/>
      <c r="C63" s="40"/>
      <c r="D63" s="40"/>
      <c r="E63" s="87"/>
      <c r="F63" s="41"/>
      <c r="G63" s="41"/>
      <c r="H63" s="87"/>
      <c r="I63" s="41"/>
      <c r="J63" s="41"/>
    </row>
    <row r="64" spans="1:10">
      <c r="A64" s="25"/>
      <c r="B64" s="40"/>
      <c r="C64" s="40"/>
      <c r="D64" s="40"/>
      <c r="E64" s="87"/>
      <c r="F64" s="41"/>
      <c r="G64" s="41"/>
      <c r="H64" s="87"/>
      <c r="I64" s="41"/>
      <c r="J64" s="41"/>
    </row>
    <row r="65" spans="1:7" s="1185" customFormat="1">
      <c r="A65" s="1348" t="str">
        <f>BS!$A$46</f>
        <v xml:space="preserve">                                                       For MCB-Arif Habib Savings and Investments Limited</v>
      </c>
      <c r="B65" s="1349"/>
      <c r="C65" s="1349"/>
      <c r="D65" s="1349"/>
      <c r="E65" s="1349"/>
      <c r="F65" s="1349"/>
      <c r="G65" s="1349"/>
    </row>
    <row r="66" spans="1:7" s="1185" customFormat="1">
      <c r="A66" s="967" t="str">
        <f>BS!$A$47</f>
        <v xml:space="preserve">                                                                               (Management Company)</v>
      </c>
      <c r="B66" s="1349"/>
      <c r="C66" s="1349"/>
      <c r="D66" s="1349"/>
      <c r="E66" s="1349"/>
      <c r="F66" s="1349"/>
      <c r="G66" s="1350"/>
    </row>
    <row r="67" spans="1:7" s="1185" customFormat="1">
      <c r="A67" s="1351"/>
      <c r="B67" s="1351"/>
      <c r="C67" s="1352"/>
      <c r="D67" s="1352"/>
      <c r="E67" s="1085"/>
      <c r="F67" s="1085"/>
      <c r="G67" s="1354"/>
    </row>
    <row r="68" spans="1:7" s="1185" customFormat="1">
      <c r="A68" s="1351"/>
      <c r="B68" s="1351"/>
      <c r="C68" s="1352"/>
      <c r="D68" s="1352"/>
      <c r="E68" s="1085"/>
      <c r="F68" s="1085"/>
      <c r="G68" s="1354"/>
    </row>
    <row r="69" spans="1:7" s="1185" customFormat="1">
      <c r="A69" s="1351"/>
      <c r="B69" s="1351"/>
      <c r="C69" s="1352"/>
      <c r="D69" s="1352"/>
      <c r="E69" s="1085"/>
      <c r="F69" s="1085"/>
      <c r="G69" s="1354"/>
    </row>
    <row r="70" spans="1:7" s="1185" customFormat="1">
      <c r="A70" s="1351"/>
      <c r="B70" s="1351"/>
      <c r="C70" s="1352"/>
      <c r="D70" s="1352"/>
      <c r="E70" s="1085"/>
      <c r="F70" s="1085"/>
      <c r="G70" s="1354"/>
    </row>
    <row r="71" spans="1:7" s="1185" customFormat="1">
      <c r="A71" s="1348" t="str">
        <f>BS!$A$52</f>
        <v xml:space="preserve">           _____________________                          _____________________                          _____________________</v>
      </c>
      <c r="D71" s="1352"/>
      <c r="E71" s="1355"/>
      <c r="G71" s="1354"/>
    </row>
    <row r="72" spans="1:7" s="1185" customFormat="1">
      <c r="A72" s="967" t="str">
        <f>BS!$A$53</f>
        <v xml:space="preserve">            Chief Executive Officer                              Chief Financial Officer                                          Director</v>
      </c>
      <c r="D72" s="1352"/>
      <c r="E72" s="1356"/>
      <c r="G72" s="1354"/>
    </row>
    <row r="112" spans="4:10" ht="11.4">
      <c r="D112" s="2140"/>
      <c r="E112" s="2141"/>
      <c r="F112" s="2140"/>
      <c r="G112" s="2140"/>
      <c r="H112" s="2141"/>
      <c r="I112" s="2140"/>
      <c r="J112" s="2140"/>
    </row>
    <row r="113" spans="2:10" ht="11.4">
      <c r="B113" s="18"/>
      <c r="C113" s="18"/>
      <c r="D113" s="2142"/>
      <c r="E113" s="2143"/>
      <c r="F113" s="2143"/>
      <c r="G113" s="2143"/>
      <c r="H113" s="2143"/>
      <c r="I113" s="2143"/>
      <c r="J113" s="2143"/>
    </row>
    <row r="114" spans="2:10" ht="11.4">
      <c r="D114" s="2143"/>
      <c r="E114" s="2143"/>
      <c r="F114" s="2143"/>
      <c r="G114" s="2143"/>
      <c r="H114" s="2143"/>
      <c r="I114" s="2143"/>
      <c r="J114" s="2143"/>
    </row>
  </sheetData>
  <mergeCells count="3">
    <mergeCell ref="D112:J114"/>
    <mergeCell ref="E8:J8"/>
    <mergeCell ref="E6:G6"/>
  </mergeCells>
  <printOptions horizontalCentered="1"/>
  <pageMargins left="0.75" right="0.5" top="0.5" bottom="0.4" header="0.25" footer="0"/>
  <pageSetup paperSize="9" scale="99" firstPageNumber="2"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Q137"/>
  <sheetViews>
    <sheetView topLeftCell="A84" workbookViewId="0">
      <selection activeCell="Q137" sqref="Q137"/>
    </sheetView>
  </sheetViews>
  <sheetFormatPr defaultColWidth="9" defaultRowHeight="14.4"/>
  <cols>
    <col min="1" max="1" width="13.19921875" style="793" customWidth="1"/>
    <col min="2" max="2" width="85.69921875" style="793" customWidth="1"/>
    <col min="3" max="3" width="15.19921875" style="793" customWidth="1"/>
    <col min="4" max="4" width="16.69921875" style="793" customWidth="1"/>
    <col min="5" max="5" width="13" style="793" customWidth="1"/>
    <col min="6" max="6" width="17.19921875" style="793" customWidth="1"/>
    <col min="7" max="7" width="17.69921875" style="793" customWidth="1"/>
    <col min="8" max="8" width="15.59765625" style="793" customWidth="1"/>
    <col min="9" max="10" width="12.69921875" style="793" customWidth="1"/>
    <col min="11" max="11" width="13" style="793" customWidth="1"/>
    <col min="12" max="12" width="15.8984375" style="793" customWidth="1"/>
    <col min="13" max="13" width="16.19921875" style="793" customWidth="1"/>
    <col min="14" max="16" width="9" style="793"/>
    <col min="17" max="17" width="14.19921875" style="793" customWidth="1"/>
    <col min="18" max="16384" width="9" style="793"/>
  </cols>
  <sheetData>
    <row r="1" spans="1:17" ht="15" thickBot="1">
      <c r="A1" s="800" t="s">
        <v>1410</v>
      </c>
      <c r="B1" s="800"/>
      <c r="C1" s="2326" t="s">
        <v>2019</v>
      </c>
      <c r="D1" s="2327"/>
      <c r="F1" s="2328" t="s">
        <v>1823</v>
      </c>
      <c r="G1" s="2329"/>
      <c r="I1" s="2328" t="s">
        <v>224</v>
      </c>
      <c r="J1" s="2329"/>
      <c r="L1" s="2328" t="s">
        <v>1398</v>
      </c>
      <c r="M1" s="2329"/>
    </row>
    <row r="2" spans="1:17" ht="15" thickBot="1">
      <c r="A2" s="800" t="s">
        <v>219</v>
      </c>
      <c r="B2" s="800" t="s">
        <v>1411</v>
      </c>
      <c r="C2" s="794" t="s">
        <v>221</v>
      </c>
      <c r="D2" s="794" t="s">
        <v>222</v>
      </c>
      <c r="F2" s="804" t="s">
        <v>221</v>
      </c>
      <c r="G2" s="804" t="s">
        <v>222</v>
      </c>
      <c r="I2" s="804" t="s">
        <v>221</v>
      </c>
      <c r="J2" s="804" t="s">
        <v>222</v>
      </c>
      <c r="L2" s="804" t="s">
        <v>221</v>
      </c>
      <c r="M2" s="804" t="s">
        <v>222</v>
      </c>
      <c r="P2" s="807" t="s">
        <v>782</v>
      </c>
      <c r="Q2" s="803">
        <f>SUM(L3:L52)-SUM(M3:M52)</f>
        <v>2438573</v>
      </c>
    </row>
    <row r="3" spans="1:17" ht="15.6">
      <c r="A3" s="795" t="s">
        <v>1962</v>
      </c>
      <c r="B3" s="793" t="s">
        <v>1963</v>
      </c>
      <c r="C3" s="796">
        <v>151571479.11000001</v>
      </c>
      <c r="D3" s="797">
        <v>0</v>
      </c>
      <c r="F3" s="805">
        <f>ROUND(C3/1000,0)</f>
        <v>151571</v>
      </c>
      <c r="G3" s="805">
        <f>ROUND(D3/1000,0)</f>
        <v>0</v>
      </c>
      <c r="I3" s="797">
        <v>0</v>
      </c>
      <c r="J3" s="797">
        <v>0</v>
      </c>
      <c r="L3" s="803">
        <f>F3+I3</f>
        <v>151571</v>
      </c>
      <c r="M3" s="803">
        <f>G3+J3</f>
        <v>0</v>
      </c>
      <c r="P3" s="807" t="s">
        <v>929</v>
      </c>
      <c r="Q3" s="803">
        <f>SUM(M61:M85)</f>
        <v>32157</v>
      </c>
    </row>
    <row r="4" spans="1:17" ht="15.6">
      <c r="A4" s="795" t="s">
        <v>1414</v>
      </c>
      <c r="B4" s="793" t="s">
        <v>1415</v>
      </c>
      <c r="C4" s="798">
        <v>0</v>
      </c>
      <c r="D4" s="797">
        <v>0.05</v>
      </c>
      <c r="F4" s="805">
        <f t="shared" ref="F4:F67" si="0">ROUND(C4/1000,0)</f>
        <v>0</v>
      </c>
      <c r="G4" s="805">
        <f t="shared" ref="G4:G67" si="1">ROUND(D4/1000,0)</f>
        <v>0</v>
      </c>
      <c r="I4" s="797">
        <v>0</v>
      </c>
      <c r="J4" s="797">
        <v>0</v>
      </c>
      <c r="L4" s="803">
        <f t="shared" ref="L4:L67" si="2">F4+I4</f>
        <v>0</v>
      </c>
      <c r="M4" s="803">
        <f t="shared" ref="M4:M67" si="3">G4+J4</f>
        <v>0</v>
      </c>
      <c r="P4" s="807" t="s">
        <v>68</v>
      </c>
      <c r="Q4" s="803">
        <f>SUM(M86:M104)-L86-L89</f>
        <v>-39014</v>
      </c>
    </row>
    <row r="5" spans="1:17" ht="15.6">
      <c r="A5" s="795" t="s">
        <v>1416</v>
      </c>
      <c r="B5" s="793" t="s">
        <v>1417</v>
      </c>
      <c r="C5" s="798">
        <v>302832.19</v>
      </c>
      <c r="D5" s="797">
        <v>0</v>
      </c>
      <c r="F5" s="805">
        <f t="shared" si="0"/>
        <v>303</v>
      </c>
      <c r="G5" s="805">
        <f t="shared" si="1"/>
        <v>0</v>
      </c>
      <c r="I5" s="797">
        <v>0</v>
      </c>
      <c r="J5" s="797">
        <v>0</v>
      </c>
      <c r="L5" s="803">
        <f t="shared" si="2"/>
        <v>303</v>
      </c>
      <c r="M5" s="803">
        <f t="shared" si="3"/>
        <v>0</v>
      </c>
      <c r="P5" s="807" t="s">
        <v>1038</v>
      </c>
      <c r="Q5" s="803">
        <f>SUM(L107:L133)-M126</f>
        <v>42706</v>
      </c>
    </row>
    <row r="6" spans="1:17" ht="15.6">
      <c r="A6" s="795" t="s">
        <v>1418</v>
      </c>
      <c r="B6" s="793" t="s">
        <v>1419</v>
      </c>
      <c r="C6" s="798">
        <v>1997959.9100000001</v>
      </c>
      <c r="D6" s="797">
        <v>0</v>
      </c>
      <c r="F6" s="805">
        <f t="shared" si="0"/>
        <v>1998</v>
      </c>
      <c r="G6" s="805">
        <f t="shared" si="1"/>
        <v>0</v>
      </c>
      <c r="I6" s="797">
        <v>0</v>
      </c>
      <c r="J6" s="797">
        <v>0</v>
      </c>
      <c r="L6" s="803">
        <f t="shared" si="2"/>
        <v>1998</v>
      </c>
      <c r="M6" s="803">
        <f t="shared" si="3"/>
        <v>0</v>
      </c>
    </row>
    <row r="7" spans="1:17" ht="15.6">
      <c r="A7" s="795" t="s">
        <v>1420</v>
      </c>
      <c r="B7" s="793" t="s">
        <v>1421</v>
      </c>
      <c r="C7" s="798">
        <v>2355995.37</v>
      </c>
      <c r="D7" s="797">
        <v>0</v>
      </c>
      <c r="F7" s="805">
        <f t="shared" si="0"/>
        <v>2356</v>
      </c>
      <c r="G7" s="805">
        <f t="shared" si="1"/>
        <v>0</v>
      </c>
      <c r="I7" s="797">
        <v>0</v>
      </c>
      <c r="J7" s="797">
        <v>0</v>
      </c>
      <c r="L7" s="803">
        <f t="shared" si="2"/>
        <v>2356</v>
      </c>
      <c r="M7" s="803">
        <f t="shared" si="3"/>
        <v>0</v>
      </c>
    </row>
    <row r="8" spans="1:17" ht="15.6">
      <c r="A8" s="795" t="s">
        <v>1424</v>
      </c>
      <c r="B8" s="793" t="s">
        <v>1425</v>
      </c>
      <c r="C8" s="798">
        <v>2051077.61</v>
      </c>
      <c r="D8" s="797">
        <v>0</v>
      </c>
      <c r="F8" s="805">
        <f t="shared" si="0"/>
        <v>2051</v>
      </c>
      <c r="G8" s="805">
        <f t="shared" si="1"/>
        <v>0</v>
      </c>
      <c r="I8" s="797">
        <v>0</v>
      </c>
      <c r="J8" s="797">
        <v>0</v>
      </c>
      <c r="L8" s="803">
        <f t="shared" si="2"/>
        <v>2051</v>
      </c>
      <c r="M8" s="803">
        <f t="shared" si="3"/>
        <v>0</v>
      </c>
    </row>
    <row r="9" spans="1:17" ht="15.6">
      <c r="A9" s="795" t="s">
        <v>1430</v>
      </c>
      <c r="B9" s="793" t="s">
        <v>1431</v>
      </c>
      <c r="C9" s="798">
        <v>1406467.5</v>
      </c>
      <c r="D9" s="797">
        <v>0</v>
      </c>
      <c r="F9" s="805">
        <f t="shared" si="0"/>
        <v>1406</v>
      </c>
      <c r="G9" s="805">
        <f t="shared" si="1"/>
        <v>0</v>
      </c>
      <c r="I9" s="797">
        <v>0</v>
      </c>
      <c r="J9" s="797">
        <v>0</v>
      </c>
      <c r="L9" s="803">
        <f t="shared" si="2"/>
        <v>1406</v>
      </c>
      <c r="M9" s="803">
        <f t="shared" si="3"/>
        <v>0</v>
      </c>
    </row>
    <row r="10" spans="1:17" ht="15.6">
      <c r="A10" s="795" t="s">
        <v>1633</v>
      </c>
      <c r="B10" s="793" t="s">
        <v>1634</v>
      </c>
      <c r="C10" s="798">
        <v>209919918.94999999</v>
      </c>
      <c r="D10" s="797">
        <v>0</v>
      </c>
      <c r="F10" s="805">
        <f t="shared" si="0"/>
        <v>209920</v>
      </c>
      <c r="G10" s="805">
        <f t="shared" si="1"/>
        <v>0</v>
      </c>
      <c r="I10" s="797">
        <v>0</v>
      </c>
      <c r="J10" s="797">
        <v>0</v>
      </c>
      <c r="L10" s="803">
        <f t="shared" si="2"/>
        <v>209920</v>
      </c>
      <c r="M10" s="803">
        <f t="shared" si="3"/>
        <v>0</v>
      </c>
    </row>
    <row r="11" spans="1:17" ht="15.6">
      <c r="A11" s="795" t="s">
        <v>1635</v>
      </c>
      <c r="B11" s="793" t="s">
        <v>1636</v>
      </c>
      <c r="C11" s="798">
        <v>2065536.39</v>
      </c>
      <c r="D11" s="797">
        <v>0</v>
      </c>
      <c r="F11" s="805">
        <f t="shared" si="0"/>
        <v>2066</v>
      </c>
      <c r="G11" s="805">
        <f t="shared" si="1"/>
        <v>0</v>
      </c>
      <c r="I11" s="797">
        <v>0</v>
      </c>
      <c r="J11" s="797">
        <v>0</v>
      </c>
      <c r="L11" s="803">
        <f t="shared" si="2"/>
        <v>2066</v>
      </c>
      <c r="M11" s="803">
        <f t="shared" si="3"/>
        <v>0</v>
      </c>
    </row>
    <row r="12" spans="1:17" ht="15.6">
      <c r="A12" s="795" t="s">
        <v>1637</v>
      </c>
      <c r="B12" s="793" t="s">
        <v>1638</v>
      </c>
      <c r="C12" s="798">
        <v>252357322.16</v>
      </c>
      <c r="D12" s="797">
        <v>0</v>
      </c>
      <c r="F12" s="805">
        <f t="shared" si="0"/>
        <v>252357</v>
      </c>
      <c r="G12" s="805">
        <f t="shared" si="1"/>
        <v>0</v>
      </c>
      <c r="I12" s="797">
        <v>0</v>
      </c>
      <c r="J12" s="797">
        <v>0</v>
      </c>
      <c r="L12" s="803">
        <f t="shared" si="2"/>
        <v>252357</v>
      </c>
      <c r="M12" s="803">
        <f t="shared" si="3"/>
        <v>0</v>
      </c>
    </row>
    <row r="13" spans="1:17" ht="15.6">
      <c r="A13" s="795" t="s">
        <v>1827</v>
      </c>
      <c r="B13" s="793" t="s">
        <v>1828</v>
      </c>
      <c r="C13" s="798">
        <v>4956.92</v>
      </c>
      <c r="D13" s="797">
        <v>0</v>
      </c>
      <c r="F13" s="805">
        <f t="shared" si="0"/>
        <v>5</v>
      </c>
      <c r="G13" s="805">
        <f t="shared" si="1"/>
        <v>0</v>
      </c>
      <c r="I13" s="797">
        <v>0</v>
      </c>
      <c r="J13" s="797">
        <v>0</v>
      </c>
      <c r="L13" s="803">
        <f t="shared" si="2"/>
        <v>5</v>
      </c>
      <c r="M13" s="803">
        <f t="shared" si="3"/>
        <v>0</v>
      </c>
    </row>
    <row r="14" spans="1:17" ht="15.6">
      <c r="A14" s="795" t="s">
        <v>1829</v>
      </c>
      <c r="B14" s="793" t="s">
        <v>1830</v>
      </c>
      <c r="C14" s="798">
        <v>1890355.92</v>
      </c>
      <c r="D14" s="797">
        <v>0</v>
      </c>
      <c r="F14" s="805">
        <f t="shared" si="0"/>
        <v>1890</v>
      </c>
      <c r="G14" s="805">
        <f t="shared" si="1"/>
        <v>0</v>
      </c>
      <c r="I14" s="797">
        <v>0</v>
      </c>
      <c r="J14" s="797">
        <v>0</v>
      </c>
      <c r="L14" s="803">
        <f t="shared" si="2"/>
        <v>1890</v>
      </c>
      <c r="M14" s="803">
        <f t="shared" si="3"/>
        <v>0</v>
      </c>
    </row>
    <row r="15" spans="1:17" ht="15.6">
      <c r="A15" s="795" t="s">
        <v>1831</v>
      </c>
      <c r="B15" s="793" t="s">
        <v>1832</v>
      </c>
      <c r="C15" s="798">
        <v>908919.20000000007</v>
      </c>
      <c r="D15" s="797">
        <v>0</v>
      </c>
      <c r="F15" s="805">
        <f t="shared" si="0"/>
        <v>909</v>
      </c>
      <c r="G15" s="805">
        <f t="shared" si="1"/>
        <v>0</v>
      </c>
      <c r="I15" s="797">
        <v>0</v>
      </c>
      <c r="J15" s="797">
        <v>0</v>
      </c>
      <c r="L15" s="803">
        <f t="shared" si="2"/>
        <v>909</v>
      </c>
      <c r="M15" s="803">
        <f t="shared" si="3"/>
        <v>0</v>
      </c>
    </row>
    <row r="16" spans="1:17" ht="15.6">
      <c r="A16" s="795" t="s">
        <v>1833</v>
      </c>
      <c r="B16" s="793" t="s">
        <v>1834</v>
      </c>
      <c r="C16" s="798">
        <v>250159072.09</v>
      </c>
      <c r="D16" s="797">
        <v>0</v>
      </c>
      <c r="F16" s="805">
        <f t="shared" si="0"/>
        <v>250159</v>
      </c>
      <c r="G16" s="805">
        <f t="shared" si="1"/>
        <v>0</v>
      </c>
      <c r="I16" s="797">
        <v>0</v>
      </c>
      <c r="J16" s="797">
        <v>0</v>
      </c>
      <c r="L16" s="803">
        <f t="shared" si="2"/>
        <v>250159</v>
      </c>
      <c r="M16" s="803">
        <f t="shared" si="3"/>
        <v>0</v>
      </c>
    </row>
    <row r="17" spans="1:13" ht="15.6">
      <c r="A17" s="795" t="s">
        <v>1964</v>
      </c>
      <c r="B17" s="793" t="s">
        <v>1965</v>
      </c>
      <c r="C17" s="798">
        <v>672927.26</v>
      </c>
      <c r="D17" s="797">
        <v>0</v>
      </c>
      <c r="F17" s="805">
        <f t="shared" si="0"/>
        <v>673</v>
      </c>
      <c r="G17" s="805">
        <f t="shared" si="1"/>
        <v>0</v>
      </c>
      <c r="I17" s="797">
        <v>0</v>
      </c>
      <c r="J17" s="797">
        <v>0</v>
      </c>
      <c r="L17" s="803">
        <f t="shared" si="2"/>
        <v>673</v>
      </c>
      <c r="M17" s="803">
        <f t="shared" si="3"/>
        <v>0</v>
      </c>
    </row>
    <row r="18" spans="1:13" ht="15.6">
      <c r="A18" s="795" t="s">
        <v>1966</v>
      </c>
      <c r="B18" s="793" t="s">
        <v>1967</v>
      </c>
      <c r="C18" s="798">
        <v>5440.57</v>
      </c>
      <c r="D18" s="797">
        <v>0</v>
      </c>
      <c r="F18" s="805">
        <f t="shared" si="0"/>
        <v>5</v>
      </c>
      <c r="G18" s="805">
        <f t="shared" si="1"/>
        <v>0</v>
      </c>
      <c r="I18" s="797">
        <v>0</v>
      </c>
      <c r="J18" s="797">
        <v>0</v>
      </c>
      <c r="L18" s="803">
        <f t="shared" si="2"/>
        <v>5</v>
      </c>
      <c r="M18" s="803">
        <f t="shared" si="3"/>
        <v>0</v>
      </c>
    </row>
    <row r="19" spans="1:13" ht="15.6">
      <c r="A19" s="795" t="s">
        <v>1968</v>
      </c>
      <c r="B19" s="793" t="s">
        <v>1969</v>
      </c>
      <c r="C19" s="798">
        <v>6062.89</v>
      </c>
      <c r="D19" s="797">
        <v>0</v>
      </c>
      <c r="F19" s="805">
        <f t="shared" si="0"/>
        <v>6</v>
      </c>
      <c r="G19" s="805">
        <f t="shared" si="1"/>
        <v>0</v>
      </c>
      <c r="I19" s="797">
        <v>0</v>
      </c>
      <c r="J19" s="797">
        <v>0</v>
      </c>
      <c r="L19" s="803">
        <f t="shared" si="2"/>
        <v>6</v>
      </c>
      <c r="M19" s="803">
        <f t="shared" si="3"/>
        <v>0</v>
      </c>
    </row>
    <row r="20" spans="1:13" ht="15.6">
      <c r="A20" s="795" t="s">
        <v>1970</v>
      </c>
      <c r="B20" s="793" t="s">
        <v>1971</v>
      </c>
      <c r="C20" s="798">
        <v>359508083.35000002</v>
      </c>
      <c r="D20" s="797">
        <v>0</v>
      </c>
      <c r="F20" s="805">
        <f t="shared" si="0"/>
        <v>359508</v>
      </c>
      <c r="G20" s="805">
        <f t="shared" si="1"/>
        <v>0</v>
      </c>
      <c r="I20" s="797">
        <v>0</v>
      </c>
      <c r="J20" s="797">
        <v>0</v>
      </c>
      <c r="L20" s="803">
        <f t="shared" si="2"/>
        <v>359508</v>
      </c>
      <c r="M20" s="803">
        <f t="shared" si="3"/>
        <v>0</v>
      </c>
    </row>
    <row r="21" spans="1:13" ht="15.6">
      <c r="A21" s="795" t="s">
        <v>1972</v>
      </c>
      <c r="B21" s="793" t="s">
        <v>1973</v>
      </c>
      <c r="C21" s="798">
        <v>10100</v>
      </c>
      <c r="D21" s="797">
        <v>0</v>
      </c>
      <c r="F21" s="805">
        <f t="shared" si="0"/>
        <v>10</v>
      </c>
      <c r="G21" s="805">
        <f t="shared" si="1"/>
        <v>0</v>
      </c>
      <c r="I21" s="797">
        <v>0</v>
      </c>
      <c r="J21" s="797">
        <v>0</v>
      </c>
      <c r="L21" s="803">
        <f t="shared" si="2"/>
        <v>10</v>
      </c>
      <c r="M21" s="803">
        <f t="shared" si="3"/>
        <v>0</v>
      </c>
    </row>
    <row r="22" spans="1:13" ht="15.6">
      <c r="A22" s="795" t="s">
        <v>1974</v>
      </c>
      <c r="B22" s="793" t="s">
        <v>1975</v>
      </c>
      <c r="C22" s="798">
        <v>9700</v>
      </c>
      <c r="D22" s="797">
        <v>0</v>
      </c>
      <c r="F22" s="805">
        <f t="shared" si="0"/>
        <v>10</v>
      </c>
      <c r="G22" s="805">
        <f t="shared" si="1"/>
        <v>0</v>
      </c>
      <c r="I22" s="797">
        <v>0</v>
      </c>
      <c r="J22" s="797">
        <v>0</v>
      </c>
      <c r="L22" s="803">
        <f t="shared" si="2"/>
        <v>10</v>
      </c>
      <c r="M22" s="803">
        <f t="shared" si="3"/>
        <v>0</v>
      </c>
    </row>
    <row r="23" spans="1:13" ht="16.2" thickBot="1">
      <c r="A23" s="795" t="s">
        <v>1976</v>
      </c>
      <c r="B23" s="793" t="s">
        <v>1977</v>
      </c>
      <c r="C23" s="799">
        <v>12500</v>
      </c>
      <c r="D23" s="797">
        <v>0</v>
      </c>
      <c r="F23" s="805">
        <f t="shared" si="0"/>
        <v>13</v>
      </c>
      <c r="G23" s="805">
        <f t="shared" si="1"/>
        <v>0</v>
      </c>
      <c r="I23" s="797">
        <v>0</v>
      </c>
      <c r="J23" s="797">
        <v>0</v>
      </c>
      <c r="L23" s="803">
        <f t="shared" si="2"/>
        <v>13</v>
      </c>
      <c r="M23" s="803">
        <f t="shared" si="3"/>
        <v>0</v>
      </c>
    </row>
    <row r="24" spans="1:13" ht="15.6">
      <c r="A24" s="795" t="s">
        <v>1432</v>
      </c>
      <c r="B24" s="793" t="s">
        <v>1433</v>
      </c>
      <c r="C24" s="801">
        <v>935608202.50999999</v>
      </c>
      <c r="D24" s="797">
        <v>0</v>
      </c>
      <c r="F24" s="805">
        <f t="shared" si="0"/>
        <v>935608</v>
      </c>
      <c r="G24" s="805">
        <f t="shared" si="1"/>
        <v>0</v>
      </c>
      <c r="I24" s="797">
        <v>0</v>
      </c>
      <c r="J24" s="797">
        <v>0</v>
      </c>
      <c r="L24" s="803">
        <f t="shared" si="2"/>
        <v>935608</v>
      </c>
      <c r="M24" s="803">
        <f t="shared" si="3"/>
        <v>0</v>
      </c>
    </row>
    <row r="25" spans="1:13" ht="15.6">
      <c r="A25" s="795" t="s">
        <v>1434</v>
      </c>
      <c r="B25" s="793" t="s">
        <v>1435</v>
      </c>
      <c r="C25" s="797">
        <v>0</v>
      </c>
      <c r="D25" s="801">
        <v>28289679.41</v>
      </c>
      <c r="F25" s="805">
        <f t="shared" si="0"/>
        <v>0</v>
      </c>
      <c r="G25" s="805">
        <f t="shared" si="1"/>
        <v>28290</v>
      </c>
      <c r="I25" s="797">
        <v>0</v>
      </c>
      <c r="J25" s="797">
        <v>0</v>
      </c>
      <c r="L25" s="803">
        <f t="shared" si="2"/>
        <v>0</v>
      </c>
      <c r="M25" s="803">
        <f t="shared" si="3"/>
        <v>28290</v>
      </c>
    </row>
    <row r="26" spans="1:13" ht="15.6">
      <c r="A26" s="795" t="s">
        <v>1440</v>
      </c>
      <c r="B26" s="793" t="s">
        <v>1441</v>
      </c>
      <c r="C26" s="801">
        <v>156356390.69999999</v>
      </c>
      <c r="D26" s="797">
        <v>0</v>
      </c>
      <c r="F26" s="805">
        <f t="shared" si="0"/>
        <v>156356</v>
      </c>
      <c r="G26" s="805">
        <f t="shared" si="1"/>
        <v>0</v>
      </c>
      <c r="I26" s="797">
        <v>0</v>
      </c>
      <c r="J26" s="797">
        <v>0</v>
      </c>
      <c r="L26" s="803">
        <f t="shared" si="2"/>
        <v>156356</v>
      </c>
      <c r="M26" s="803">
        <f t="shared" si="3"/>
        <v>0</v>
      </c>
    </row>
    <row r="27" spans="1:13" ht="15.6">
      <c r="A27" s="795" t="s">
        <v>1442</v>
      </c>
      <c r="B27" s="793" t="s">
        <v>1443</v>
      </c>
      <c r="C27" s="801">
        <v>28723220.960000001</v>
      </c>
      <c r="D27" s="797">
        <v>0</v>
      </c>
      <c r="F27" s="805">
        <f t="shared" si="0"/>
        <v>28723</v>
      </c>
      <c r="G27" s="805">
        <f t="shared" si="1"/>
        <v>0</v>
      </c>
      <c r="I27" s="797">
        <v>0</v>
      </c>
      <c r="J27" s="797">
        <v>0</v>
      </c>
      <c r="L27" s="803">
        <f t="shared" si="2"/>
        <v>28723</v>
      </c>
      <c r="M27" s="803">
        <f t="shared" si="3"/>
        <v>0</v>
      </c>
    </row>
    <row r="28" spans="1:13" ht="15.6">
      <c r="A28" s="795" t="s">
        <v>1978</v>
      </c>
      <c r="B28" s="793" t="s">
        <v>1979</v>
      </c>
      <c r="C28" s="801">
        <v>86000000</v>
      </c>
      <c r="D28" s="797">
        <v>0</v>
      </c>
      <c r="F28" s="805">
        <f t="shared" si="0"/>
        <v>86000</v>
      </c>
      <c r="G28" s="805">
        <f t="shared" si="1"/>
        <v>0</v>
      </c>
      <c r="I28" s="797">
        <v>0</v>
      </c>
      <c r="J28" s="797">
        <v>0</v>
      </c>
      <c r="L28" s="803">
        <f t="shared" si="2"/>
        <v>86000</v>
      </c>
      <c r="M28" s="803">
        <f t="shared" si="3"/>
        <v>0</v>
      </c>
    </row>
    <row r="29" spans="1:13" ht="15.6">
      <c r="A29" s="795" t="s">
        <v>1444</v>
      </c>
      <c r="B29" s="793" t="s">
        <v>1445</v>
      </c>
      <c r="C29" s="801">
        <v>7980099.5899999999</v>
      </c>
      <c r="D29" s="797">
        <v>0</v>
      </c>
      <c r="F29" s="805">
        <f t="shared" si="0"/>
        <v>7980</v>
      </c>
      <c r="G29" s="805">
        <f t="shared" si="1"/>
        <v>0</v>
      </c>
      <c r="I29" s="797">
        <v>0</v>
      </c>
      <c r="J29" s="797">
        <v>0</v>
      </c>
      <c r="L29" s="803">
        <f t="shared" si="2"/>
        <v>7980</v>
      </c>
      <c r="M29" s="803">
        <f t="shared" si="3"/>
        <v>0</v>
      </c>
    </row>
    <row r="30" spans="1:13" ht="15.6">
      <c r="A30" s="795" t="s">
        <v>1980</v>
      </c>
      <c r="B30" s="793" t="s">
        <v>1981</v>
      </c>
      <c r="C30" s="801">
        <v>311554</v>
      </c>
      <c r="D30" s="797">
        <v>0</v>
      </c>
      <c r="F30" s="805">
        <f t="shared" si="0"/>
        <v>312</v>
      </c>
      <c r="G30" s="805">
        <f t="shared" si="1"/>
        <v>0</v>
      </c>
      <c r="I30" s="797">
        <v>0</v>
      </c>
      <c r="J30" s="797">
        <v>0</v>
      </c>
      <c r="L30" s="803">
        <f t="shared" si="2"/>
        <v>312</v>
      </c>
      <c r="M30" s="803">
        <f t="shared" si="3"/>
        <v>0</v>
      </c>
    </row>
    <row r="31" spans="1:13" ht="15.6">
      <c r="A31" s="795" t="s">
        <v>1982</v>
      </c>
      <c r="B31" s="793" t="s">
        <v>1983</v>
      </c>
      <c r="C31" s="801">
        <v>1665311.6099999999</v>
      </c>
      <c r="D31" s="797">
        <v>0</v>
      </c>
      <c r="F31" s="805">
        <f t="shared" si="0"/>
        <v>1665</v>
      </c>
      <c r="G31" s="805">
        <f t="shared" si="1"/>
        <v>0</v>
      </c>
      <c r="I31" s="797">
        <v>0</v>
      </c>
      <c r="J31" s="797">
        <v>0</v>
      </c>
      <c r="L31" s="803">
        <f t="shared" si="2"/>
        <v>1665</v>
      </c>
      <c r="M31" s="803">
        <f t="shared" si="3"/>
        <v>0</v>
      </c>
    </row>
    <row r="32" spans="1:13" ht="15.6">
      <c r="A32" s="795" t="s">
        <v>1640</v>
      </c>
      <c r="B32" s="793" t="s">
        <v>1641</v>
      </c>
      <c r="C32" s="797">
        <v>335776.55</v>
      </c>
      <c r="D32" s="797">
        <v>0</v>
      </c>
      <c r="F32" s="805">
        <f t="shared" si="0"/>
        <v>336</v>
      </c>
      <c r="G32" s="805">
        <f t="shared" si="1"/>
        <v>0</v>
      </c>
      <c r="I32" s="797">
        <v>0</v>
      </c>
      <c r="J32" s="797">
        <v>0</v>
      </c>
      <c r="L32" s="803">
        <f t="shared" si="2"/>
        <v>336</v>
      </c>
      <c r="M32" s="803">
        <f t="shared" si="3"/>
        <v>0</v>
      </c>
    </row>
    <row r="33" spans="1:13" ht="15.6">
      <c r="A33" s="795" t="s">
        <v>1642</v>
      </c>
      <c r="B33" s="793" t="s">
        <v>1643</v>
      </c>
      <c r="C33" s="797">
        <v>1087928.46</v>
      </c>
      <c r="D33" s="797">
        <v>0</v>
      </c>
      <c r="F33" s="805">
        <f t="shared" si="0"/>
        <v>1088</v>
      </c>
      <c r="G33" s="805">
        <f t="shared" si="1"/>
        <v>0</v>
      </c>
      <c r="I33" s="797">
        <v>0</v>
      </c>
      <c r="J33" s="797">
        <v>0</v>
      </c>
      <c r="L33" s="803">
        <f t="shared" si="2"/>
        <v>1088</v>
      </c>
      <c r="M33" s="803">
        <f t="shared" si="3"/>
        <v>0</v>
      </c>
    </row>
    <row r="34" spans="1:13" ht="15.6">
      <c r="A34" s="795" t="s">
        <v>1644</v>
      </c>
      <c r="B34" s="793" t="s">
        <v>1645</v>
      </c>
      <c r="C34" s="797">
        <v>1922177.7000000002</v>
      </c>
      <c r="D34" s="797">
        <v>0</v>
      </c>
      <c r="F34" s="805">
        <f t="shared" si="0"/>
        <v>1922</v>
      </c>
      <c r="G34" s="805">
        <f t="shared" si="1"/>
        <v>0</v>
      </c>
      <c r="I34" s="797">
        <v>0</v>
      </c>
      <c r="J34" s="797">
        <v>0</v>
      </c>
      <c r="L34" s="803">
        <f t="shared" si="2"/>
        <v>1922</v>
      </c>
      <c r="M34" s="803">
        <f t="shared" si="3"/>
        <v>0</v>
      </c>
    </row>
    <row r="35" spans="1:13" ht="15.6">
      <c r="A35" s="795" t="s">
        <v>1835</v>
      </c>
      <c r="B35" s="793" t="s">
        <v>1836</v>
      </c>
      <c r="C35" s="797">
        <v>12033.15</v>
      </c>
      <c r="D35" s="797">
        <v>0</v>
      </c>
      <c r="F35" s="805">
        <f t="shared" si="0"/>
        <v>12</v>
      </c>
      <c r="G35" s="805">
        <f t="shared" si="1"/>
        <v>0</v>
      </c>
      <c r="I35" s="797">
        <v>0</v>
      </c>
      <c r="J35" s="797">
        <v>0</v>
      </c>
      <c r="L35" s="803">
        <f t="shared" si="2"/>
        <v>12</v>
      </c>
      <c r="M35" s="803">
        <f t="shared" si="3"/>
        <v>0</v>
      </c>
    </row>
    <row r="36" spans="1:13" ht="15.6">
      <c r="A36" s="795" t="s">
        <v>1837</v>
      </c>
      <c r="B36" s="793" t="s">
        <v>1838</v>
      </c>
      <c r="C36" s="797">
        <v>575340.09</v>
      </c>
      <c r="D36" s="797">
        <v>0</v>
      </c>
      <c r="F36" s="805">
        <f t="shared" si="0"/>
        <v>575</v>
      </c>
      <c r="G36" s="805">
        <f t="shared" si="1"/>
        <v>0</v>
      </c>
      <c r="I36" s="797">
        <v>0</v>
      </c>
      <c r="J36" s="797">
        <v>0</v>
      </c>
      <c r="L36" s="803">
        <f t="shared" si="2"/>
        <v>575</v>
      </c>
      <c r="M36" s="803">
        <f t="shared" si="3"/>
        <v>0</v>
      </c>
    </row>
    <row r="37" spans="1:13" ht="15.6">
      <c r="A37" s="795" t="s">
        <v>1984</v>
      </c>
      <c r="B37" s="793" t="s">
        <v>1985</v>
      </c>
      <c r="C37" s="797">
        <v>11814.56</v>
      </c>
      <c r="D37" s="797">
        <v>0</v>
      </c>
      <c r="F37" s="805">
        <f t="shared" si="0"/>
        <v>12</v>
      </c>
      <c r="G37" s="805">
        <f t="shared" si="1"/>
        <v>0</v>
      </c>
      <c r="I37" s="797">
        <v>0</v>
      </c>
      <c r="J37" s="797">
        <v>0</v>
      </c>
      <c r="L37" s="803">
        <f t="shared" si="2"/>
        <v>12</v>
      </c>
      <c r="M37" s="803">
        <f t="shared" si="3"/>
        <v>0</v>
      </c>
    </row>
    <row r="38" spans="1:13" ht="15.6">
      <c r="A38" s="795" t="s">
        <v>1986</v>
      </c>
      <c r="B38" s="793" t="s">
        <v>1987</v>
      </c>
      <c r="C38" s="797">
        <v>715576.6</v>
      </c>
      <c r="D38" s="797">
        <v>0</v>
      </c>
      <c r="F38" s="805">
        <f t="shared" si="0"/>
        <v>716</v>
      </c>
      <c r="G38" s="805">
        <f t="shared" si="1"/>
        <v>0</v>
      </c>
      <c r="I38" s="797">
        <v>0</v>
      </c>
      <c r="J38" s="797">
        <v>0</v>
      </c>
      <c r="L38" s="803">
        <f t="shared" si="2"/>
        <v>716</v>
      </c>
      <c r="M38" s="803">
        <f t="shared" si="3"/>
        <v>0</v>
      </c>
    </row>
    <row r="39" spans="1:13" ht="15.6">
      <c r="A39" s="795" t="s">
        <v>1988</v>
      </c>
      <c r="B39" s="793" t="s">
        <v>1989</v>
      </c>
      <c r="C39" s="797">
        <v>0</v>
      </c>
      <c r="D39" s="797">
        <v>3.58</v>
      </c>
      <c r="F39" s="805">
        <f t="shared" si="0"/>
        <v>0</v>
      </c>
      <c r="G39" s="805">
        <f t="shared" si="1"/>
        <v>0</v>
      </c>
      <c r="I39" s="797">
        <v>0</v>
      </c>
      <c r="J39" s="797">
        <v>0</v>
      </c>
      <c r="L39" s="803">
        <f t="shared" si="2"/>
        <v>0</v>
      </c>
      <c r="M39" s="803">
        <f t="shared" si="3"/>
        <v>0</v>
      </c>
    </row>
    <row r="40" spans="1:13" ht="15.6">
      <c r="A40" s="795" t="s">
        <v>1454</v>
      </c>
      <c r="B40" s="793" t="s">
        <v>1455</v>
      </c>
      <c r="C40" s="801">
        <v>5082326.5</v>
      </c>
      <c r="D40" s="797">
        <v>0</v>
      </c>
      <c r="F40" s="805">
        <f t="shared" si="0"/>
        <v>5082</v>
      </c>
      <c r="G40" s="805">
        <f t="shared" si="1"/>
        <v>0</v>
      </c>
      <c r="I40" s="797">
        <v>0</v>
      </c>
      <c r="J40" s="797">
        <v>0</v>
      </c>
      <c r="L40" s="803">
        <f t="shared" si="2"/>
        <v>5082</v>
      </c>
      <c r="M40" s="803">
        <f t="shared" si="3"/>
        <v>0</v>
      </c>
    </row>
    <row r="41" spans="1:13" ht="15.6">
      <c r="A41" s="795" t="s">
        <v>1990</v>
      </c>
      <c r="B41" s="793" t="s">
        <v>1991</v>
      </c>
      <c r="C41" s="801">
        <v>39505.97</v>
      </c>
      <c r="D41" s="797">
        <v>0</v>
      </c>
      <c r="F41" s="805">
        <f t="shared" si="0"/>
        <v>40</v>
      </c>
      <c r="G41" s="805">
        <f t="shared" si="1"/>
        <v>0</v>
      </c>
      <c r="I41" s="797">
        <v>0</v>
      </c>
      <c r="J41" s="797">
        <v>0</v>
      </c>
      <c r="L41" s="803">
        <f t="shared" si="2"/>
        <v>40</v>
      </c>
      <c r="M41" s="803">
        <f t="shared" si="3"/>
        <v>0</v>
      </c>
    </row>
    <row r="42" spans="1:13" ht="15.6">
      <c r="A42" s="795" t="s">
        <v>1646</v>
      </c>
      <c r="B42" s="793" t="s">
        <v>1647</v>
      </c>
      <c r="C42" s="797">
        <v>9488</v>
      </c>
      <c r="D42" s="797">
        <v>0</v>
      </c>
      <c r="F42" s="805">
        <f t="shared" si="0"/>
        <v>9</v>
      </c>
      <c r="G42" s="805">
        <f t="shared" si="1"/>
        <v>0</v>
      </c>
      <c r="I42" s="797">
        <v>0</v>
      </c>
      <c r="J42" s="797">
        <v>0</v>
      </c>
      <c r="L42" s="803">
        <f t="shared" si="2"/>
        <v>9</v>
      </c>
      <c r="M42" s="803">
        <f t="shared" si="3"/>
        <v>0</v>
      </c>
    </row>
    <row r="43" spans="1:13" ht="15.6">
      <c r="A43" s="795" t="s">
        <v>1456</v>
      </c>
      <c r="B43" s="793" t="s">
        <v>1457</v>
      </c>
      <c r="C43" s="797">
        <v>2500000</v>
      </c>
      <c r="D43" s="797">
        <v>0</v>
      </c>
      <c r="F43" s="805">
        <f t="shared" si="0"/>
        <v>2500</v>
      </c>
      <c r="G43" s="805">
        <f t="shared" si="1"/>
        <v>0</v>
      </c>
      <c r="I43" s="797">
        <v>0</v>
      </c>
      <c r="J43" s="797">
        <v>0</v>
      </c>
      <c r="L43" s="803">
        <f t="shared" si="2"/>
        <v>2500</v>
      </c>
      <c r="M43" s="803">
        <f t="shared" si="3"/>
        <v>0</v>
      </c>
    </row>
    <row r="44" spans="1:13" ht="15.6">
      <c r="A44" s="795" t="s">
        <v>1458</v>
      </c>
      <c r="B44" s="793" t="s">
        <v>1459</v>
      </c>
      <c r="C44" s="797">
        <v>200000</v>
      </c>
      <c r="D44" s="797">
        <v>0</v>
      </c>
      <c r="F44" s="805">
        <f t="shared" si="0"/>
        <v>200</v>
      </c>
      <c r="G44" s="805">
        <f t="shared" si="1"/>
        <v>0</v>
      </c>
      <c r="I44" s="797">
        <v>0</v>
      </c>
      <c r="J44" s="797">
        <v>0</v>
      </c>
      <c r="L44" s="803">
        <f t="shared" si="2"/>
        <v>200</v>
      </c>
      <c r="M44" s="803">
        <f t="shared" si="3"/>
        <v>0</v>
      </c>
    </row>
    <row r="45" spans="1:13" ht="15.6">
      <c r="A45" s="795" t="s">
        <v>1460</v>
      </c>
      <c r="B45" s="793" t="s">
        <v>1461</v>
      </c>
      <c r="C45" s="797">
        <v>0</v>
      </c>
      <c r="D45" s="797">
        <v>0.05</v>
      </c>
      <c r="F45" s="805">
        <f t="shared" si="0"/>
        <v>0</v>
      </c>
      <c r="G45" s="805">
        <f t="shared" si="1"/>
        <v>0</v>
      </c>
      <c r="I45" s="797">
        <v>0</v>
      </c>
      <c r="J45" s="797">
        <v>0</v>
      </c>
      <c r="L45" s="803">
        <f t="shared" si="2"/>
        <v>0</v>
      </c>
      <c r="M45" s="803">
        <f t="shared" si="3"/>
        <v>0</v>
      </c>
    </row>
    <row r="46" spans="1:13" ht="15.6">
      <c r="A46" s="795" t="s">
        <v>1462</v>
      </c>
      <c r="B46" s="793" t="s">
        <v>1463</v>
      </c>
      <c r="C46" s="797">
        <v>0</v>
      </c>
      <c r="D46" s="797">
        <v>0.5</v>
      </c>
      <c r="F46" s="805">
        <f t="shared" si="0"/>
        <v>0</v>
      </c>
      <c r="G46" s="805">
        <f t="shared" si="1"/>
        <v>0</v>
      </c>
      <c r="I46" s="797">
        <v>0</v>
      </c>
      <c r="J46" s="797">
        <v>0</v>
      </c>
      <c r="L46" s="803">
        <f t="shared" si="2"/>
        <v>0</v>
      </c>
      <c r="M46" s="803">
        <f t="shared" si="3"/>
        <v>0</v>
      </c>
    </row>
    <row r="47" spans="1:13" ht="15.6">
      <c r="A47" s="795" t="s">
        <v>1464</v>
      </c>
      <c r="B47" s="793" t="s">
        <v>1465</v>
      </c>
      <c r="C47" s="797">
        <v>0</v>
      </c>
      <c r="D47" s="797">
        <v>5.01</v>
      </c>
      <c r="F47" s="805">
        <f t="shared" si="0"/>
        <v>0</v>
      </c>
      <c r="G47" s="805">
        <f t="shared" si="1"/>
        <v>0</v>
      </c>
      <c r="I47" s="797">
        <v>0</v>
      </c>
      <c r="J47" s="797">
        <v>0</v>
      </c>
      <c r="L47" s="803">
        <f t="shared" si="2"/>
        <v>0</v>
      </c>
      <c r="M47" s="803">
        <f t="shared" si="3"/>
        <v>0</v>
      </c>
    </row>
    <row r="48" spans="1:13" ht="15.6">
      <c r="A48" s="795" t="s">
        <v>1466</v>
      </c>
      <c r="B48" s="793" t="s">
        <v>1467</v>
      </c>
      <c r="C48" s="797">
        <v>0</v>
      </c>
      <c r="D48" s="797">
        <v>0.04</v>
      </c>
      <c r="F48" s="805">
        <f t="shared" si="0"/>
        <v>0</v>
      </c>
      <c r="G48" s="805">
        <f t="shared" si="1"/>
        <v>0</v>
      </c>
      <c r="I48" s="797">
        <v>0</v>
      </c>
      <c r="J48" s="797">
        <v>0</v>
      </c>
      <c r="L48" s="803">
        <f t="shared" si="2"/>
        <v>0</v>
      </c>
      <c r="M48" s="803">
        <f t="shared" si="3"/>
        <v>0</v>
      </c>
    </row>
    <row r="49" spans="1:13" ht="15.6">
      <c r="A49" s="795" t="s">
        <v>1839</v>
      </c>
      <c r="B49" s="793" t="s">
        <v>1840</v>
      </c>
      <c r="C49" s="797">
        <v>13637.02</v>
      </c>
      <c r="D49" s="797">
        <v>0</v>
      </c>
      <c r="F49" s="805">
        <f t="shared" si="0"/>
        <v>14</v>
      </c>
      <c r="G49" s="805">
        <f t="shared" si="1"/>
        <v>0</v>
      </c>
      <c r="I49" s="797">
        <v>0</v>
      </c>
      <c r="J49" s="797">
        <v>0</v>
      </c>
      <c r="L49" s="803">
        <f t="shared" si="2"/>
        <v>14</v>
      </c>
      <c r="M49" s="803">
        <f t="shared" si="3"/>
        <v>0</v>
      </c>
    </row>
    <row r="50" spans="1:13" ht="15.6">
      <c r="A50" s="795" t="s">
        <v>1468</v>
      </c>
      <c r="B50" s="793" t="s">
        <v>1469</v>
      </c>
      <c r="C50" s="797">
        <v>108456.40000000001</v>
      </c>
      <c r="D50" s="797">
        <v>0</v>
      </c>
      <c r="F50" s="805">
        <f t="shared" si="0"/>
        <v>108</v>
      </c>
      <c r="G50" s="805">
        <f t="shared" si="1"/>
        <v>0</v>
      </c>
      <c r="I50" s="797">
        <v>0</v>
      </c>
      <c r="J50" s="797">
        <v>0</v>
      </c>
      <c r="L50" s="803">
        <f t="shared" si="2"/>
        <v>108</v>
      </c>
      <c r="M50" s="803">
        <f t="shared" si="3"/>
        <v>0</v>
      </c>
    </row>
    <row r="51" spans="1:13" ht="15.6">
      <c r="A51" s="795" t="s">
        <v>1470</v>
      </c>
      <c r="B51" s="793" t="s">
        <v>1471</v>
      </c>
      <c r="C51" s="797">
        <v>387123.47000000003</v>
      </c>
      <c r="D51" s="797">
        <v>0</v>
      </c>
      <c r="F51" s="805">
        <f t="shared" si="0"/>
        <v>387</v>
      </c>
      <c r="G51" s="805">
        <f t="shared" si="1"/>
        <v>0</v>
      </c>
      <c r="I51" s="797">
        <v>0</v>
      </c>
      <c r="J51" s="797">
        <v>0</v>
      </c>
      <c r="L51" s="803">
        <f t="shared" si="2"/>
        <v>387</v>
      </c>
      <c r="M51" s="803">
        <f t="shared" si="3"/>
        <v>0</v>
      </c>
    </row>
    <row r="52" spans="1:13" ht="15.6">
      <c r="A52" s="795" t="s">
        <v>1992</v>
      </c>
      <c r="B52" s="793" t="s">
        <v>1993</v>
      </c>
      <c r="C52" s="801">
        <v>2432</v>
      </c>
      <c r="D52" s="797">
        <v>0</v>
      </c>
      <c r="F52" s="805">
        <f t="shared" si="0"/>
        <v>2</v>
      </c>
      <c r="G52" s="805">
        <f t="shared" si="1"/>
        <v>0</v>
      </c>
      <c r="I52" s="797">
        <v>0</v>
      </c>
      <c r="J52" s="797">
        <v>0</v>
      </c>
      <c r="L52" s="803">
        <f t="shared" si="2"/>
        <v>2</v>
      </c>
      <c r="M52" s="803">
        <f t="shared" si="3"/>
        <v>0</v>
      </c>
    </row>
    <row r="53" spans="1:13" ht="15.6">
      <c r="A53" s="795" t="s">
        <v>1472</v>
      </c>
      <c r="B53" s="793" t="s">
        <v>1473</v>
      </c>
      <c r="C53" s="797">
        <v>0</v>
      </c>
      <c r="D53" s="797">
        <v>1292446823.01</v>
      </c>
      <c r="F53" s="805">
        <f t="shared" si="0"/>
        <v>0</v>
      </c>
      <c r="G53" s="805">
        <f t="shared" si="1"/>
        <v>1292447</v>
      </c>
      <c r="I53" s="797">
        <v>0</v>
      </c>
      <c r="J53" s="797">
        <v>0</v>
      </c>
      <c r="L53" s="803">
        <f t="shared" si="2"/>
        <v>0</v>
      </c>
      <c r="M53" s="803">
        <f t="shared" si="3"/>
        <v>1292447</v>
      </c>
    </row>
    <row r="54" spans="1:13" ht="15.6">
      <c r="A54" s="795" t="s">
        <v>1476</v>
      </c>
      <c r="B54" s="793" t="s">
        <v>1477</v>
      </c>
      <c r="C54" s="797">
        <v>133611249.34</v>
      </c>
      <c r="D54" s="797">
        <v>0</v>
      </c>
      <c r="F54" s="805">
        <f t="shared" si="0"/>
        <v>133611</v>
      </c>
      <c r="G54" s="805">
        <f t="shared" si="1"/>
        <v>0</v>
      </c>
      <c r="I54" s="797">
        <v>0</v>
      </c>
      <c r="J54" s="797">
        <v>0</v>
      </c>
      <c r="L54" s="803">
        <f t="shared" si="2"/>
        <v>133611</v>
      </c>
      <c r="M54" s="803">
        <f t="shared" si="3"/>
        <v>0</v>
      </c>
    </row>
    <row r="55" spans="1:13" ht="15.6">
      <c r="A55" s="795" t="s">
        <v>1478</v>
      </c>
      <c r="B55" s="793" t="s">
        <v>1479</v>
      </c>
      <c r="C55" s="797">
        <v>0</v>
      </c>
      <c r="D55" s="797">
        <v>152393563.62</v>
      </c>
      <c r="F55" s="805">
        <f t="shared" si="0"/>
        <v>0</v>
      </c>
      <c r="G55" s="805">
        <f t="shared" si="1"/>
        <v>152394</v>
      </c>
      <c r="I55" s="797">
        <v>0</v>
      </c>
      <c r="J55" s="797">
        <v>0</v>
      </c>
      <c r="L55" s="803">
        <f t="shared" si="2"/>
        <v>0</v>
      </c>
      <c r="M55" s="803">
        <f t="shared" si="3"/>
        <v>152394</v>
      </c>
    </row>
    <row r="56" spans="1:13" ht="15.6">
      <c r="A56" s="795" t="s">
        <v>1480</v>
      </c>
      <c r="B56" s="793" t="s">
        <v>1481</v>
      </c>
      <c r="C56" s="797">
        <v>307997131.5</v>
      </c>
      <c r="D56" s="797">
        <v>0</v>
      </c>
      <c r="F56" s="805">
        <f t="shared" si="0"/>
        <v>307997</v>
      </c>
      <c r="G56" s="805">
        <f t="shared" si="1"/>
        <v>0</v>
      </c>
      <c r="I56" s="797">
        <v>0</v>
      </c>
      <c r="J56" s="797">
        <v>0</v>
      </c>
      <c r="L56" s="803">
        <f t="shared" si="2"/>
        <v>307997</v>
      </c>
      <c r="M56" s="803">
        <f t="shared" si="3"/>
        <v>0</v>
      </c>
    </row>
    <row r="57" spans="1:13" ht="15.6">
      <c r="A57" s="795" t="s">
        <v>1482</v>
      </c>
      <c r="B57" s="793" t="s">
        <v>1483</v>
      </c>
      <c r="C57" s="797">
        <v>0</v>
      </c>
      <c r="D57" s="797">
        <v>35450526.18</v>
      </c>
      <c r="F57" s="805">
        <f t="shared" si="0"/>
        <v>0</v>
      </c>
      <c r="G57" s="805">
        <f t="shared" si="1"/>
        <v>35451</v>
      </c>
      <c r="I57" s="797">
        <v>0</v>
      </c>
      <c r="J57" s="797">
        <v>0</v>
      </c>
      <c r="L57" s="803">
        <f t="shared" si="2"/>
        <v>0</v>
      </c>
      <c r="M57" s="803">
        <f t="shared" si="3"/>
        <v>35451</v>
      </c>
    </row>
    <row r="58" spans="1:13" ht="15.6">
      <c r="A58" s="795" t="s">
        <v>1484</v>
      </c>
      <c r="B58" s="793" t="s">
        <v>1485</v>
      </c>
      <c r="C58" s="797">
        <v>321206147.22000003</v>
      </c>
      <c r="D58" s="797">
        <v>0</v>
      </c>
      <c r="F58" s="805">
        <f t="shared" si="0"/>
        <v>321206</v>
      </c>
      <c r="G58" s="805">
        <f t="shared" si="1"/>
        <v>0</v>
      </c>
      <c r="I58" s="797">
        <v>0</v>
      </c>
      <c r="J58" s="797">
        <v>0</v>
      </c>
      <c r="L58" s="803">
        <f t="shared" si="2"/>
        <v>321206</v>
      </c>
      <c r="M58" s="803">
        <f t="shared" si="3"/>
        <v>0</v>
      </c>
    </row>
    <row r="59" spans="1:13" ht="15.6">
      <c r="A59" s="795" t="s">
        <v>1486</v>
      </c>
      <c r="B59" s="793" t="s">
        <v>1487</v>
      </c>
      <c r="C59" s="797">
        <v>355146.37</v>
      </c>
      <c r="D59" s="797">
        <v>0</v>
      </c>
      <c r="F59" s="805">
        <f t="shared" si="0"/>
        <v>355</v>
      </c>
      <c r="G59" s="805">
        <f t="shared" si="1"/>
        <v>0</v>
      </c>
      <c r="I59" s="797">
        <v>0</v>
      </c>
      <c r="J59" s="797">
        <v>0</v>
      </c>
      <c r="L59" s="803">
        <f t="shared" si="2"/>
        <v>355</v>
      </c>
      <c r="M59" s="803">
        <f t="shared" si="3"/>
        <v>0</v>
      </c>
    </row>
    <row r="60" spans="1:13" ht="16.2" thickBot="1">
      <c r="A60" s="795" t="s">
        <v>1488</v>
      </c>
      <c r="B60" s="793" t="s">
        <v>1489</v>
      </c>
      <c r="C60" s="797">
        <v>0</v>
      </c>
      <c r="D60" s="797">
        <v>1485258290.4400001</v>
      </c>
      <c r="F60" s="805">
        <f t="shared" si="0"/>
        <v>0</v>
      </c>
      <c r="G60" s="805">
        <f t="shared" si="1"/>
        <v>1485258</v>
      </c>
      <c r="I60" s="797">
        <v>0</v>
      </c>
      <c r="J60" s="797">
        <v>0</v>
      </c>
      <c r="L60" s="803">
        <f t="shared" si="2"/>
        <v>0</v>
      </c>
      <c r="M60" s="803">
        <f t="shared" si="3"/>
        <v>1485258</v>
      </c>
    </row>
    <row r="61" spans="1:13" ht="15.6">
      <c r="A61" s="795" t="s">
        <v>1490</v>
      </c>
      <c r="B61" s="808" t="s">
        <v>1491</v>
      </c>
      <c r="C61" s="797">
        <v>0</v>
      </c>
      <c r="D61" s="796">
        <v>3952385.99</v>
      </c>
      <c r="F61" s="805">
        <f t="shared" si="0"/>
        <v>0</v>
      </c>
      <c r="G61" s="805">
        <f t="shared" si="1"/>
        <v>3952</v>
      </c>
      <c r="I61" s="797">
        <v>0</v>
      </c>
      <c r="J61" s="797">
        <v>0</v>
      </c>
      <c r="L61" s="803">
        <f t="shared" si="2"/>
        <v>0</v>
      </c>
      <c r="M61" s="803">
        <f t="shared" si="3"/>
        <v>3952</v>
      </c>
    </row>
    <row r="62" spans="1:13" ht="15.6">
      <c r="A62" s="795" t="s">
        <v>1492</v>
      </c>
      <c r="B62" s="808" t="s">
        <v>1493</v>
      </c>
      <c r="C62" s="797">
        <v>0</v>
      </c>
      <c r="D62" s="798">
        <v>251829.9</v>
      </c>
      <c r="F62" s="805">
        <f t="shared" si="0"/>
        <v>0</v>
      </c>
      <c r="G62" s="805">
        <f t="shared" si="1"/>
        <v>252</v>
      </c>
      <c r="I62" s="797">
        <v>0</v>
      </c>
      <c r="J62" s="797">
        <v>0</v>
      </c>
      <c r="L62" s="803">
        <f t="shared" si="2"/>
        <v>0</v>
      </c>
      <c r="M62" s="803">
        <f t="shared" si="3"/>
        <v>252</v>
      </c>
    </row>
    <row r="63" spans="1:13" ht="15.6">
      <c r="A63" s="795" t="s">
        <v>1994</v>
      </c>
      <c r="B63" s="808" t="s">
        <v>1995</v>
      </c>
      <c r="C63" s="797">
        <v>0</v>
      </c>
      <c r="D63" s="798">
        <v>1162977.72</v>
      </c>
      <c r="F63" s="805">
        <f t="shared" si="0"/>
        <v>0</v>
      </c>
      <c r="G63" s="805">
        <f t="shared" si="1"/>
        <v>1163</v>
      </c>
      <c r="I63" s="797">
        <v>0</v>
      </c>
      <c r="J63" s="797">
        <v>0</v>
      </c>
      <c r="L63" s="803">
        <f t="shared" si="2"/>
        <v>0</v>
      </c>
      <c r="M63" s="803">
        <f t="shared" si="3"/>
        <v>1163</v>
      </c>
    </row>
    <row r="64" spans="1:13" ht="15.6">
      <c r="A64" s="795" t="s">
        <v>1494</v>
      </c>
      <c r="B64" s="808" t="s">
        <v>1495</v>
      </c>
      <c r="C64" s="797">
        <v>0</v>
      </c>
      <c r="D64" s="798">
        <v>513809.36</v>
      </c>
      <c r="F64" s="805">
        <f t="shared" si="0"/>
        <v>0</v>
      </c>
      <c r="G64" s="805">
        <f t="shared" si="1"/>
        <v>514</v>
      </c>
      <c r="I64" s="797">
        <v>0</v>
      </c>
      <c r="J64" s="797">
        <v>0</v>
      </c>
      <c r="L64" s="803">
        <f t="shared" si="2"/>
        <v>0</v>
      </c>
      <c r="M64" s="803">
        <f t="shared" si="3"/>
        <v>514</v>
      </c>
    </row>
    <row r="65" spans="1:13" ht="15.6">
      <c r="A65" s="795" t="s">
        <v>1496</v>
      </c>
      <c r="B65" s="793" t="s">
        <v>1497</v>
      </c>
      <c r="C65" s="797">
        <v>0</v>
      </c>
      <c r="D65" s="798">
        <v>5910300.0499999998</v>
      </c>
      <c r="F65" s="805">
        <f t="shared" si="0"/>
        <v>0</v>
      </c>
      <c r="G65" s="805">
        <f t="shared" si="1"/>
        <v>5910</v>
      </c>
      <c r="I65" s="797">
        <v>0</v>
      </c>
      <c r="J65" s="797">
        <v>0</v>
      </c>
      <c r="L65" s="803">
        <f t="shared" si="2"/>
        <v>0</v>
      </c>
      <c r="M65" s="803">
        <f t="shared" si="3"/>
        <v>5910</v>
      </c>
    </row>
    <row r="66" spans="1:13" ht="15.6">
      <c r="A66" s="795" t="s">
        <v>1648</v>
      </c>
      <c r="B66" s="793" t="s">
        <v>1649</v>
      </c>
      <c r="C66" s="797">
        <v>0</v>
      </c>
      <c r="D66" s="798">
        <v>36735</v>
      </c>
      <c r="F66" s="805">
        <f t="shared" si="0"/>
        <v>0</v>
      </c>
      <c r="G66" s="805">
        <f t="shared" si="1"/>
        <v>37</v>
      </c>
      <c r="I66" s="797">
        <v>0</v>
      </c>
      <c r="J66" s="797">
        <v>0</v>
      </c>
      <c r="L66" s="803">
        <f t="shared" si="2"/>
        <v>0</v>
      </c>
      <c r="M66" s="803">
        <f t="shared" si="3"/>
        <v>37</v>
      </c>
    </row>
    <row r="67" spans="1:13" ht="15.6">
      <c r="A67" s="795" t="s">
        <v>1843</v>
      </c>
      <c r="B67" s="793" t="s">
        <v>1844</v>
      </c>
      <c r="C67" s="797">
        <v>0</v>
      </c>
      <c r="D67" s="798">
        <v>1135845</v>
      </c>
      <c r="F67" s="805">
        <f t="shared" si="0"/>
        <v>0</v>
      </c>
      <c r="G67" s="805">
        <f t="shared" si="1"/>
        <v>1136</v>
      </c>
      <c r="I67" s="797">
        <v>0</v>
      </c>
      <c r="J67" s="797">
        <v>0</v>
      </c>
      <c r="L67" s="803">
        <f t="shared" si="2"/>
        <v>0</v>
      </c>
      <c r="M67" s="803">
        <f t="shared" si="3"/>
        <v>1136</v>
      </c>
    </row>
    <row r="68" spans="1:13" ht="15.6">
      <c r="A68" s="795" t="s">
        <v>1498</v>
      </c>
      <c r="B68" s="793" t="s">
        <v>1499</v>
      </c>
      <c r="C68" s="797">
        <v>0</v>
      </c>
      <c r="D68" s="798">
        <v>282763.76</v>
      </c>
      <c r="F68" s="805">
        <f t="shared" ref="F68:F131" si="4">ROUND(C68/1000,0)</f>
        <v>0</v>
      </c>
      <c r="G68" s="805">
        <f t="shared" ref="G68:G131" si="5">ROUND(D68/1000,0)</f>
        <v>283</v>
      </c>
      <c r="I68" s="797">
        <v>0</v>
      </c>
      <c r="J68" s="797">
        <v>0</v>
      </c>
      <c r="L68" s="803">
        <f t="shared" ref="L68:L131" si="6">F68+I68</f>
        <v>0</v>
      </c>
      <c r="M68" s="803">
        <f t="shared" ref="M68:M131" si="7">G68+J68</f>
        <v>283</v>
      </c>
    </row>
    <row r="69" spans="1:13" ht="15.6">
      <c r="A69" s="795" t="s">
        <v>1500</v>
      </c>
      <c r="B69" s="793" t="s">
        <v>1501</v>
      </c>
      <c r="C69" s="797">
        <v>0</v>
      </c>
      <c r="D69" s="798">
        <v>922681.58000000007</v>
      </c>
      <c r="F69" s="805">
        <f t="shared" si="4"/>
        <v>0</v>
      </c>
      <c r="G69" s="805">
        <f t="shared" si="5"/>
        <v>923</v>
      </c>
      <c r="I69" s="797">
        <v>0</v>
      </c>
      <c r="J69" s="797">
        <v>0</v>
      </c>
      <c r="L69" s="803">
        <f t="shared" si="6"/>
        <v>0</v>
      </c>
      <c r="M69" s="803">
        <f t="shared" si="7"/>
        <v>923</v>
      </c>
    </row>
    <row r="70" spans="1:13" ht="15.6">
      <c r="A70" s="795" t="s">
        <v>1502</v>
      </c>
      <c r="B70" s="793" t="s">
        <v>1503</v>
      </c>
      <c r="C70" s="797">
        <v>0</v>
      </c>
      <c r="D70" s="798">
        <v>5709251.46</v>
      </c>
      <c r="F70" s="805">
        <f t="shared" si="4"/>
        <v>0</v>
      </c>
      <c r="G70" s="805">
        <f t="shared" si="5"/>
        <v>5709</v>
      </c>
      <c r="I70" s="797">
        <v>0</v>
      </c>
      <c r="J70" s="797">
        <v>0</v>
      </c>
      <c r="L70" s="803">
        <f t="shared" si="6"/>
        <v>0</v>
      </c>
      <c r="M70" s="803">
        <f t="shared" si="7"/>
        <v>5709</v>
      </c>
    </row>
    <row r="71" spans="1:13" ht="15.6">
      <c r="A71" s="795" t="s">
        <v>1845</v>
      </c>
      <c r="B71" s="793" t="s">
        <v>1846</v>
      </c>
      <c r="C71" s="797">
        <v>0.01</v>
      </c>
      <c r="D71" s="798">
        <v>0</v>
      </c>
      <c r="F71" s="805">
        <f t="shared" si="4"/>
        <v>0</v>
      </c>
      <c r="G71" s="805">
        <f t="shared" si="5"/>
        <v>0</v>
      </c>
      <c r="I71" s="797">
        <v>0</v>
      </c>
      <c r="J71" s="797">
        <v>0</v>
      </c>
      <c r="L71" s="803">
        <f t="shared" si="6"/>
        <v>0</v>
      </c>
      <c r="M71" s="803">
        <f t="shared" si="7"/>
        <v>0</v>
      </c>
    </row>
    <row r="72" spans="1:13" ht="15.6">
      <c r="A72" s="795" t="s">
        <v>1504</v>
      </c>
      <c r="B72" s="793" t="s">
        <v>1505</v>
      </c>
      <c r="C72" s="797">
        <v>0</v>
      </c>
      <c r="D72" s="798">
        <v>835988.84</v>
      </c>
      <c r="F72" s="805">
        <f t="shared" si="4"/>
        <v>0</v>
      </c>
      <c r="G72" s="805">
        <f t="shared" si="5"/>
        <v>836</v>
      </c>
      <c r="I72" s="797">
        <v>0</v>
      </c>
      <c r="J72" s="797">
        <v>0</v>
      </c>
      <c r="L72" s="803">
        <f t="shared" si="6"/>
        <v>0</v>
      </c>
      <c r="M72" s="803">
        <f t="shared" si="7"/>
        <v>836</v>
      </c>
    </row>
    <row r="73" spans="1:13" ht="15.6">
      <c r="A73" s="795" t="s">
        <v>1650</v>
      </c>
      <c r="B73" s="793" t="s">
        <v>1651</v>
      </c>
      <c r="C73" s="797">
        <v>0</v>
      </c>
      <c r="D73" s="798">
        <v>565</v>
      </c>
      <c r="F73" s="805">
        <f t="shared" si="4"/>
        <v>0</v>
      </c>
      <c r="G73" s="805">
        <f t="shared" si="5"/>
        <v>1</v>
      </c>
      <c r="I73" s="797">
        <v>0</v>
      </c>
      <c r="J73" s="797">
        <v>0</v>
      </c>
      <c r="L73" s="803">
        <f t="shared" si="6"/>
        <v>0</v>
      </c>
      <c r="M73" s="803">
        <f t="shared" si="7"/>
        <v>1</v>
      </c>
    </row>
    <row r="74" spans="1:13" ht="15.6">
      <c r="A74" s="795" t="s">
        <v>1506</v>
      </c>
      <c r="B74" s="793" t="s">
        <v>1507</v>
      </c>
      <c r="C74" s="797">
        <v>0</v>
      </c>
      <c r="D74" s="798">
        <v>7622059.9500000002</v>
      </c>
      <c r="F74" s="805">
        <f t="shared" si="4"/>
        <v>0</v>
      </c>
      <c r="G74" s="805">
        <f t="shared" si="5"/>
        <v>7622</v>
      </c>
      <c r="I74" s="797">
        <v>0</v>
      </c>
      <c r="J74" s="797">
        <v>0</v>
      </c>
      <c r="L74" s="803">
        <f t="shared" si="6"/>
        <v>0</v>
      </c>
      <c r="M74" s="803">
        <f t="shared" si="7"/>
        <v>7622</v>
      </c>
    </row>
    <row r="75" spans="1:13" ht="15.6">
      <c r="A75" s="795" t="s">
        <v>1508</v>
      </c>
      <c r="B75" s="793" t="s">
        <v>1509</v>
      </c>
      <c r="C75" s="797">
        <v>0</v>
      </c>
      <c r="D75" s="798">
        <v>314417.95</v>
      </c>
      <c r="F75" s="805">
        <f t="shared" si="4"/>
        <v>0</v>
      </c>
      <c r="G75" s="805">
        <f t="shared" si="5"/>
        <v>314</v>
      </c>
      <c r="I75" s="797">
        <v>0</v>
      </c>
      <c r="J75" s="797">
        <v>0</v>
      </c>
      <c r="L75" s="803">
        <f t="shared" si="6"/>
        <v>0</v>
      </c>
      <c r="M75" s="803">
        <f t="shared" si="7"/>
        <v>314</v>
      </c>
    </row>
    <row r="76" spans="1:13" ht="15.6">
      <c r="A76" s="795" t="s">
        <v>1510</v>
      </c>
      <c r="B76" s="793" t="s">
        <v>1511</v>
      </c>
      <c r="C76" s="797">
        <v>0</v>
      </c>
      <c r="D76" s="798">
        <v>43372.61</v>
      </c>
      <c r="F76" s="805">
        <f t="shared" si="4"/>
        <v>0</v>
      </c>
      <c r="G76" s="805">
        <f t="shared" si="5"/>
        <v>43</v>
      </c>
      <c r="I76" s="797">
        <v>0</v>
      </c>
      <c r="J76" s="797">
        <v>0</v>
      </c>
      <c r="L76" s="803">
        <f t="shared" si="6"/>
        <v>0</v>
      </c>
      <c r="M76" s="803">
        <f t="shared" si="7"/>
        <v>43</v>
      </c>
    </row>
    <row r="77" spans="1:13" ht="15.6">
      <c r="A77" s="795" t="s">
        <v>1654</v>
      </c>
      <c r="B77" s="793" t="s">
        <v>1655</v>
      </c>
      <c r="C77" s="797">
        <v>0</v>
      </c>
      <c r="D77" s="798">
        <v>142.99</v>
      </c>
      <c r="F77" s="805">
        <f t="shared" si="4"/>
        <v>0</v>
      </c>
      <c r="G77" s="805">
        <f t="shared" si="5"/>
        <v>0</v>
      </c>
      <c r="I77" s="797">
        <v>0</v>
      </c>
      <c r="J77" s="797">
        <v>0</v>
      </c>
      <c r="L77" s="803">
        <f t="shared" si="6"/>
        <v>0</v>
      </c>
      <c r="M77" s="803">
        <f t="shared" si="7"/>
        <v>0</v>
      </c>
    </row>
    <row r="78" spans="1:13" ht="15.6">
      <c r="A78" s="795" t="s">
        <v>1849</v>
      </c>
      <c r="B78" s="793" t="s">
        <v>1850</v>
      </c>
      <c r="C78" s="797">
        <v>0</v>
      </c>
      <c r="D78" s="798">
        <v>109160.52</v>
      </c>
      <c r="F78" s="805">
        <f t="shared" si="4"/>
        <v>0</v>
      </c>
      <c r="G78" s="805">
        <f t="shared" si="5"/>
        <v>109</v>
      </c>
      <c r="I78" s="797">
        <v>0</v>
      </c>
      <c r="J78" s="797">
        <v>0</v>
      </c>
      <c r="L78" s="803">
        <f t="shared" si="6"/>
        <v>0</v>
      </c>
      <c r="M78" s="803">
        <f t="shared" si="7"/>
        <v>109</v>
      </c>
    </row>
    <row r="79" spans="1:13" ht="15.6">
      <c r="A79" s="795" t="s">
        <v>1656</v>
      </c>
      <c r="B79" s="808" t="s">
        <v>1657</v>
      </c>
      <c r="C79" s="797">
        <v>0</v>
      </c>
      <c r="D79" s="798">
        <v>75000.08</v>
      </c>
      <c r="F79" s="805">
        <f t="shared" si="4"/>
        <v>0</v>
      </c>
      <c r="G79" s="805">
        <f t="shared" si="5"/>
        <v>75</v>
      </c>
      <c r="I79" s="797">
        <v>0</v>
      </c>
      <c r="J79" s="797">
        <v>0</v>
      </c>
      <c r="L79" s="803">
        <f t="shared" si="6"/>
        <v>0</v>
      </c>
      <c r="M79" s="803">
        <f t="shared" si="7"/>
        <v>75</v>
      </c>
    </row>
    <row r="80" spans="1:13" ht="15.6">
      <c r="A80" s="795" t="s">
        <v>1512</v>
      </c>
      <c r="B80" s="793" t="s">
        <v>1513</v>
      </c>
      <c r="C80" s="797">
        <v>0</v>
      </c>
      <c r="D80" s="798">
        <v>1352.18</v>
      </c>
      <c r="F80" s="805">
        <f t="shared" si="4"/>
        <v>0</v>
      </c>
      <c r="G80" s="805">
        <f t="shared" si="5"/>
        <v>1</v>
      </c>
      <c r="I80" s="797">
        <v>0</v>
      </c>
      <c r="J80" s="797">
        <v>0</v>
      </c>
      <c r="L80" s="803">
        <f t="shared" si="6"/>
        <v>0</v>
      </c>
      <c r="M80" s="803">
        <f t="shared" si="7"/>
        <v>1</v>
      </c>
    </row>
    <row r="81" spans="1:13" ht="15.6">
      <c r="A81" s="795" t="s">
        <v>1516</v>
      </c>
      <c r="B81" s="793" t="s">
        <v>1517</v>
      </c>
      <c r="C81" s="797">
        <v>0</v>
      </c>
      <c r="D81" s="798">
        <v>50410.65</v>
      </c>
      <c r="F81" s="805">
        <f t="shared" si="4"/>
        <v>0</v>
      </c>
      <c r="G81" s="805">
        <f t="shared" si="5"/>
        <v>50</v>
      </c>
      <c r="I81" s="797">
        <v>0</v>
      </c>
      <c r="J81" s="797">
        <v>0</v>
      </c>
      <c r="L81" s="803">
        <f t="shared" si="6"/>
        <v>0</v>
      </c>
      <c r="M81" s="803">
        <f t="shared" si="7"/>
        <v>50</v>
      </c>
    </row>
    <row r="82" spans="1:13" ht="15.6">
      <c r="A82" s="795" t="s">
        <v>1996</v>
      </c>
      <c r="B82" s="793" t="s">
        <v>1997</v>
      </c>
      <c r="C82" s="797">
        <v>0</v>
      </c>
      <c r="D82" s="798">
        <v>39951</v>
      </c>
      <c r="F82" s="805">
        <f t="shared" si="4"/>
        <v>0</v>
      </c>
      <c r="G82" s="805">
        <f t="shared" si="5"/>
        <v>40</v>
      </c>
      <c r="I82" s="797">
        <v>0</v>
      </c>
      <c r="J82" s="797">
        <v>0</v>
      </c>
      <c r="L82" s="803">
        <f t="shared" si="6"/>
        <v>0</v>
      </c>
      <c r="M82" s="803">
        <f t="shared" si="7"/>
        <v>40</v>
      </c>
    </row>
    <row r="83" spans="1:13" ht="15.6">
      <c r="A83" s="795" t="s">
        <v>1518</v>
      </c>
      <c r="B83" s="793" t="s">
        <v>407</v>
      </c>
      <c r="C83" s="797">
        <v>0</v>
      </c>
      <c r="D83" s="798">
        <v>432246.2</v>
      </c>
      <c r="F83" s="805">
        <f t="shared" si="4"/>
        <v>0</v>
      </c>
      <c r="G83" s="805">
        <f t="shared" si="5"/>
        <v>432</v>
      </c>
      <c r="I83" s="797">
        <v>0</v>
      </c>
      <c r="J83" s="797">
        <v>0</v>
      </c>
      <c r="L83" s="803">
        <f t="shared" si="6"/>
        <v>0</v>
      </c>
      <c r="M83" s="803">
        <f t="shared" si="7"/>
        <v>432</v>
      </c>
    </row>
    <row r="84" spans="1:13" ht="15.6">
      <c r="A84" s="795" t="s">
        <v>1658</v>
      </c>
      <c r="B84" s="808" t="s">
        <v>1659</v>
      </c>
      <c r="C84" s="797">
        <v>0</v>
      </c>
      <c r="D84" s="798">
        <v>545175.47</v>
      </c>
      <c r="F84" s="805">
        <f t="shared" si="4"/>
        <v>0</v>
      </c>
      <c r="G84" s="805">
        <f t="shared" si="5"/>
        <v>545</v>
      </c>
      <c r="I84" s="797">
        <v>0</v>
      </c>
      <c r="J84" s="797">
        <v>0</v>
      </c>
      <c r="L84" s="803">
        <f t="shared" si="6"/>
        <v>0</v>
      </c>
      <c r="M84" s="803">
        <f t="shared" si="7"/>
        <v>545</v>
      </c>
    </row>
    <row r="85" spans="1:13" ht="16.2" thickBot="1">
      <c r="A85" s="795" t="s">
        <v>1998</v>
      </c>
      <c r="B85" s="808" t="s">
        <v>1999</v>
      </c>
      <c r="C85" s="797">
        <v>0</v>
      </c>
      <c r="D85" s="799">
        <v>2209543.5499999998</v>
      </c>
      <c r="F85" s="805">
        <f t="shared" si="4"/>
        <v>0</v>
      </c>
      <c r="G85" s="805">
        <f t="shared" si="5"/>
        <v>2210</v>
      </c>
      <c r="I85" s="797">
        <v>0</v>
      </c>
      <c r="J85" s="797">
        <v>0</v>
      </c>
      <c r="L85" s="803">
        <f t="shared" si="6"/>
        <v>0</v>
      </c>
      <c r="M85" s="803">
        <f t="shared" si="7"/>
        <v>2210</v>
      </c>
    </row>
    <row r="86" spans="1:13" ht="15.6">
      <c r="A86" s="795" t="s">
        <v>1519</v>
      </c>
      <c r="B86" s="793" t="s">
        <v>1520</v>
      </c>
      <c r="C86" s="801">
        <v>58743382.549999997</v>
      </c>
      <c r="D86" s="797">
        <v>0</v>
      </c>
      <c r="F86" s="805">
        <f t="shared" si="4"/>
        <v>58743</v>
      </c>
      <c r="G86" s="805">
        <f t="shared" si="5"/>
        <v>0</v>
      </c>
      <c r="I86" s="797">
        <v>0</v>
      </c>
      <c r="J86" s="797">
        <v>0</v>
      </c>
      <c r="L86" s="803">
        <f t="shared" si="6"/>
        <v>58743</v>
      </c>
      <c r="M86" s="803">
        <f t="shared" si="7"/>
        <v>0</v>
      </c>
    </row>
    <row r="87" spans="1:13" ht="15.6">
      <c r="A87" s="795" t="s">
        <v>2000</v>
      </c>
      <c r="B87" s="793" t="s">
        <v>2001</v>
      </c>
      <c r="C87" s="797">
        <v>0</v>
      </c>
      <c r="D87" s="797">
        <v>3000</v>
      </c>
      <c r="F87" s="805">
        <f t="shared" si="4"/>
        <v>0</v>
      </c>
      <c r="G87" s="805">
        <f t="shared" si="5"/>
        <v>3</v>
      </c>
      <c r="I87" s="797">
        <v>0</v>
      </c>
      <c r="J87" s="797">
        <v>0</v>
      </c>
      <c r="L87" s="803">
        <f t="shared" si="6"/>
        <v>0</v>
      </c>
      <c r="M87" s="803">
        <f t="shared" si="7"/>
        <v>3</v>
      </c>
    </row>
    <row r="88" spans="1:13" ht="15.6">
      <c r="A88" s="795" t="s">
        <v>1521</v>
      </c>
      <c r="B88" s="793" t="s">
        <v>1522</v>
      </c>
      <c r="C88" s="797">
        <v>0</v>
      </c>
      <c r="D88" s="797">
        <v>27601066</v>
      </c>
      <c r="F88" s="805">
        <f t="shared" si="4"/>
        <v>0</v>
      </c>
      <c r="G88" s="805">
        <f t="shared" si="5"/>
        <v>27601</v>
      </c>
      <c r="I88" s="797">
        <v>0</v>
      </c>
      <c r="J88" s="797">
        <v>0</v>
      </c>
      <c r="L88" s="803">
        <f t="shared" si="6"/>
        <v>0</v>
      </c>
      <c r="M88" s="803">
        <f t="shared" si="7"/>
        <v>27601</v>
      </c>
    </row>
    <row r="89" spans="1:13" ht="15.6">
      <c r="A89" s="795" t="s">
        <v>1523</v>
      </c>
      <c r="B89" s="793" t="s">
        <v>1524</v>
      </c>
      <c r="C89" s="801">
        <v>38091692.759999998</v>
      </c>
      <c r="D89" s="797">
        <v>0</v>
      </c>
      <c r="F89" s="805">
        <f t="shared" si="4"/>
        <v>38092</v>
      </c>
      <c r="G89" s="805">
        <f t="shared" si="5"/>
        <v>0</v>
      </c>
      <c r="I89" s="797">
        <v>0</v>
      </c>
      <c r="J89" s="797">
        <v>0</v>
      </c>
      <c r="L89" s="803">
        <f t="shared" si="6"/>
        <v>38092</v>
      </c>
      <c r="M89" s="803">
        <f t="shared" si="7"/>
        <v>0</v>
      </c>
    </row>
    <row r="90" spans="1:13" ht="15.6">
      <c r="A90" s="795" t="s">
        <v>2002</v>
      </c>
      <c r="B90" s="793" t="s">
        <v>2003</v>
      </c>
      <c r="C90" s="797">
        <v>0</v>
      </c>
      <c r="D90" s="797">
        <v>6471944.71</v>
      </c>
      <c r="F90" s="805">
        <f t="shared" si="4"/>
        <v>0</v>
      </c>
      <c r="G90" s="805">
        <f t="shared" si="5"/>
        <v>6472</v>
      </c>
      <c r="I90" s="797">
        <v>0</v>
      </c>
      <c r="J90" s="797">
        <v>0</v>
      </c>
      <c r="L90" s="803">
        <f t="shared" si="6"/>
        <v>0</v>
      </c>
      <c r="M90" s="803">
        <f t="shared" si="7"/>
        <v>6472</v>
      </c>
    </row>
    <row r="91" spans="1:13" ht="15.6">
      <c r="A91" s="795" t="s">
        <v>1527</v>
      </c>
      <c r="B91" s="793" t="s">
        <v>1851</v>
      </c>
      <c r="C91" s="797">
        <v>0</v>
      </c>
      <c r="D91" s="797">
        <v>2283.7200000000003</v>
      </c>
      <c r="F91" s="805">
        <f t="shared" si="4"/>
        <v>0</v>
      </c>
      <c r="G91" s="805">
        <f t="shared" si="5"/>
        <v>2</v>
      </c>
      <c r="I91" s="797">
        <v>0</v>
      </c>
      <c r="J91" s="797">
        <v>0</v>
      </c>
      <c r="L91" s="803">
        <f t="shared" si="6"/>
        <v>0</v>
      </c>
      <c r="M91" s="803">
        <f t="shared" si="7"/>
        <v>2</v>
      </c>
    </row>
    <row r="92" spans="1:13" ht="15.6">
      <c r="A92" s="795" t="s">
        <v>1529</v>
      </c>
      <c r="B92" s="793" t="s">
        <v>1852</v>
      </c>
      <c r="C92" s="797">
        <v>0</v>
      </c>
      <c r="D92" s="797">
        <v>28046.420000000002</v>
      </c>
      <c r="F92" s="805">
        <f t="shared" si="4"/>
        <v>0</v>
      </c>
      <c r="G92" s="805">
        <f t="shared" si="5"/>
        <v>28</v>
      </c>
      <c r="I92" s="797">
        <v>0</v>
      </c>
      <c r="J92" s="797">
        <v>0</v>
      </c>
      <c r="L92" s="803">
        <f t="shared" si="6"/>
        <v>0</v>
      </c>
      <c r="M92" s="803">
        <f t="shared" si="7"/>
        <v>28</v>
      </c>
    </row>
    <row r="93" spans="1:13" ht="15.6">
      <c r="A93" s="795" t="s">
        <v>1660</v>
      </c>
      <c r="B93" s="793" t="s">
        <v>1661</v>
      </c>
      <c r="C93" s="797">
        <v>0</v>
      </c>
      <c r="D93" s="797">
        <v>1756138.23</v>
      </c>
      <c r="F93" s="805">
        <f t="shared" si="4"/>
        <v>0</v>
      </c>
      <c r="G93" s="805">
        <f t="shared" si="5"/>
        <v>1756</v>
      </c>
      <c r="I93" s="797">
        <v>0</v>
      </c>
      <c r="J93" s="797">
        <v>0</v>
      </c>
      <c r="L93" s="803">
        <f t="shared" si="6"/>
        <v>0</v>
      </c>
      <c r="M93" s="803">
        <f t="shared" si="7"/>
        <v>1756</v>
      </c>
    </row>
    <row r="94" spans="1:13" ht="15.6">
      <c r="A94" s="795" t="s">
        <v>1662</v>
      </c>
      <c r="B94" s="793" t="s">
        <v>1663</v>
      </c>
      <c r="C94" s="797">
        <v>0</v>
      </c>
      <c r="D94" s="797">
        <v>2417224.41</v>
      </c>
      <c r="F94" s="805">
        <f t="shared" si="4"/>
        <v>0</v>
      </c>
      <c r="G94" s="805">
        <f t="shared" si="5"/>
        <v>2417</v>
      </c>
      <c r="I94" s="797">
        <v>0</v>
      </c>
      <c r="J94" s="797">
        <v>0</v>
      </c>
      <c r="L94" s="803">
        <f t="shared" si="6"/>
        <v>0</v>
      </c>
      <c r="M94" s="803">
        <f t="shared" si="7"/>
        <v>2417</v>
      </c>
    </row>
    <row r="95" spans="1:13" ht="15.6">
      <c r="A95" s="795" t="s">
        <v>1664</v>
      </c>
      <c r="B95" s="793" t="s">
        <v>1665</v>
      </c>
      <c r="C95" s="797">
        <v>0</v>
      </c>
      <c r="D95" s="797">
        <v>17436183.18</v>
      </c>
      <c r="F95" s="805">
        <f t="shared" si="4"/>
        <v>0</v>
      </c>
      <c r="G95" s="805">
        <f t="shared" si="5"/>
        <v>17436</v>
      </c>
      <c r="I95" s="797">
        <v>0</v>
      </c>
      <c r="J95" s="797">
        <v>0</v>
      </c>
      <c r="L95" s="803">
        <f t="shared" si="6"/>
        <v>0</v>
      </c>
      <c r="M95" s="803">
        <f t="shared" si="7"/>
        <v>17436</v>
      </c>
    </row>
    <row r="96" spans="1:13" ht="15.6">
      <c r="A96" s="795" t="s">
        <v>1853</v>
      </c>
      <c r="B96" s="793" t="s">
        <v>1854</v>
      </c>
      <c r="C96" s="797">
        <v>0</v>
      </c>
      <c r="D96" s="797">
        <v>21.63</v>
      </c>
      <c r="F96" s="805">
        <f t="shared" si="4"/>
        <v>0</v>
      </c>
      <c r="G96" s="805">
        <f t="shared" si="5"/>
        <v>0</v>
      </c>
      <c r="I96" s="797">
        <v>0</v>
      </c>
      <c r="J96" s="797">
        <v>0</v>
      </c>
      <c r="L96" s="803">
        <f t="shared" si="6"/>
        <v>0</v>
      </c>
      <c r="M96" s="803">
        <f t="shared" si="7"/>
        <v>0</v>
      </c>
    </row>
    <row r="97" spans="1:13" ht="15.6">
      <c r="A97" s="795" t="s">
        <v>1855</v>
      </c>
      <c r="B97" s="793" t="s">
        <v>1856</v>
      </c>
      <c r="C97" s="797">
        <v>0</v>
      </c>
      <c r="D97" s="797">
        <v>33098.57</v>
      </c>
      <c r="F97" s="805">
        <f t="shared" si="4"/>
        <v>0</v>
      </c>
      <c r="G97" s="805">
        <f t="shared" si="5"/>
        <v>33</v>
      </c>
      <c r="I97" s="797">
        <v>0</v>
      </c>
      <c r="J97" s="797">
        <v>0</v>
      </c>
      <c r="L97" s="803">
        <f t="shared" si="6"/>
        <v>0</v>
      </c>
      <c r="M97" s="803">
        <f t="shared" si="7"/>
        <v>33</v>
      </c>
    </row>
    <row r="98" spans="1:13" ht="15.6">
      <c r="A98" s="795" t="s">
        <v>1857</v>
      </c>
      <c r="B98" s="793" t="s">
        <v>1858</v>
      </c>
      <c r="C98" s="797">
        <v>0</v>
      </c>
      <c r="D98" s="797">
        <v>592305.14</v>
      </c>
      <c r="F98" s="805">
        <f t="shared" si="4"/>
        <v>0</v>
      </c>
      <c r="G98" s="805">
        <f t="shared" si="5"/>
        <v>592</v>
      </c>
      <c r="I98" s="797">
        <v>0</v>
      </c>
      <c r="J98" s="797">
        <v>0</v>
      </c>
      <c r="L98" s="803">
        <f t="shared" si="6"/>
        <v>0</v>
      </c>
      <c r="M98" s="803">
        <f t="shared" si="7"/>
        <v>592</v>
      </c>
    </row>
    <row r="99" spans="1:13" ht="15.6">
      <c r="A99" s="795" t="s">
        <v>2004</v>
      </c>
      <c r="B99" s="793" t="s">
        <v>2005</v>
      </c>
      <c r="C99" s="797">
        <v>0</v>
      </c>
      <c r="D99" s="797">
        <v>30405.34</v>
      </c>
      <c r="F99" s="805">
        <f t="shared" si="4"/>
        <v>0</v>
      </c>
      <c r="G99" s="805">
        <f t="shared" si="5"/>
        <v>30</v>
      </c>
      <c r="I99" s="797">
        <v>0</v>
      </c>
      <c r="J99" s="797">
        <v>0</v>
      </c>
      <c r="L99" s="803">
        <f t="shared" si="6"/>
        <v>0</v>
      </c>
      <c r="M99" s="803">
        <f t="shared" si="7"/>
        <v>30</v>
      </c>
    </row>
    <row r="100" spans="1:13" ht="15.6">
      <c r="A100" s="795" t="s">
        <v>2006</v>
      </c>
      <c r="B100" s="793" t="s">
        <v>2007</v>
      </c>
      <c r="C100" s="797">
        <v>0</v>
      </c>
      <c r="D100" s="797">
        <v>62.89</v>
      </c>
      <c r="F100" s="805">
        <f t="shared" si="4"/>
        <v>0</v>
      </c>
      <c r="G100" s="805">
        <f t="shared" si="5"/>
        <v>0</v>
      </c>
      <c r="I100" s="797">
        <v>0</v>
      </c>
      <c r="J100" s="797">
        <v>0</v>
      </c>
      <c r="L100" s="803">
        <f t="shared" si="6"/>
        <v>0</v>
      </c>
      <c r="M100" s="803">
        <f t="shared" si="7"/>
        <v>0</v>
      </c>
    </row>
    <row r="101" spans="1:13" ht="15.6">
      <c r="A101" s="795" t="s">
        <v>2008</v>
      </c>
      <c r="B101" s="793" t="s">
        <v>2009</v>
      </c>
      <c r="C101" s="797">
        <v>0</v>
      </c>
      <c r="D101" s="797">
        <v>715659.95000000007</v>
      </c>
      <c r="F101" s="805">
        <f t="shared" si="4"/>
        <v>0</v>
      </c>
      <c r="G101" s="805">
        <f t="shared" si="5"/>
        <v>716</v>
      </c>
      <c r="I101" s="797">
        <v>0</v>
      </c>
      <c r="J101" s="797">
        <v>0</v>
      </c>
      <c r="L101" s="803">
        <f t="shared" si="6"/>
        <v>0</v>
      </c>
      <c r="M101" s="803">
        <f t="shared" si="7"/>
        <v>716</v>
      </c>
    </row>
    <row r="102" spans="1:13" ht="15.6">
      <c r="A102" s="795" t="s">
        <v>2010</v>
      </c>
      <c r="B102" s="793" t="s">
        <v>2011</v>
      </c>
      <c r="C102" s="797">
        <v>0</v>
      </c>
      <c r="D102" s="801">
        <v>701028</v>
      </c>
      <c r="F102" s="805">
        <f t="shared" si="4"/>
        <v>0</v>
      </c>
      <c r="G102" s="805">
        <f t="shared" si="5"/>
        <v>701</v>
      </c>
      <c r="I102" s="797">
        <v>0</v>
      </c>
      <c r="J102" s="797">
        <v>0</v>
      </c>
      <c r="L102" s="803">
        <f t="shared" si="6"/>
        <v>0</v>
      </c>
      <c r="M102" s="803">
        <f t="shared" si="7"/>
        <v>701</v>
      </c>
    </row>
    <row r="103" spans="1:13" ht="15.6">
      <c r="A103" s="795" t="s">
        <v>1535</v>
      </c>
      <c r="B103" s="793" t="s">
        <v>1536</v>
      </c>
      <c r="C103" s="797">
        <v>0</v>
      </c>
      <c r="D103" s="801">
        <v>33585.17</v>
      </c>
      <c r="F103" s="805">
        <f t="shared" si="4"/>
        <v>0</v>
      </c>
      <c r="G103" s="805">
        <f t="shared" si="5"/>
        <v>34</v>
      </c>
      <c r="I103" s="797">
        <v>0</v>
      </c>
      <c r="J103" s="797">
        <v>0</v>
      </c>
      <c r="L103" s="803">
        <f t="shared" si="6"/>
        <v>0</v>
      </c>
      <c r="M103" s="803">
        <f t="shared" si="7"/>
        <v>34</v>
      </c>
    </row>
    <row r="104" spans="1:13" ht="15.6">
      <c r="A104" s="795" t="s">
        <v>2012</v>
      </c>
      <c r="B104" s="793" t="s">
        <v>1536</v>
      </c>
      <c r="C104" s="797">
        <v>0</v>
      </c>
      <c r="D104" s="801">
        <v>60.160000000000004</v>
      </c>
      <c r="F104" s="805">
        <f t="shared" si="4"/>
        <v>0</v>
      </c>
      <c r="G104" s="805">
        <f t="shared" si="5"/>
        <v>0</v>
      </c>
      <c r="I104" s="797">
        <v>0</v>
      </c>
      <c r="J104" s="797">
        <v>0</v>
      </c>
      <c r="L104" s="803">
        <f t="shared" si="6"/>
        <v>0</v>
      </c>
      <c r="M104" s="803">
        <f t="shared" si="7"/>
        <v>0</v>
      </c>
    </row>
    <row r="105" spans="1:13" ht="15.6">
      <c r="A105" s="795" t="s">
        <v>1539</v>
      </c>
      <c r="B105" s="793" t="s">
        <v>1540</v>
      </c>
      <c r="C105" s="797">
        <v>35450526.18</v>
      </c>
      <c r="D105" s="797">
        <v>0</v>
      </c>
      <c r="F105" s="805">
        <f t="shared" si="4"/>
        <v>35451</v>
      </c>
      <c r="G105" s="805">
        <f t="shared" si="5"/>
        <v>0</v>
      </c>
      <c r="I105" s="797">
        <v>0</v>
      </c>
      <c r="J105" s="797">
        <v>0</v>
      </c>
      <c r="L105" s="803">
        <f t="shared" si="6"/>
        <v>35451</v>
      </c>
      <c r="M105" s="803">
        <f t="shared" si="7"/>
        <v>0</v>
      </c>
    </row>
    <row r="106" spans="1:13" ht="15.6">
      <c r="A106" s="795" t="s">
        <v>1541</v>
      </c>
      <c r="B106" s="793" t="s">
        <v>1542</v>
      </c>
      <c r="C106" s="797">
        <v>0</v>
      </c>
      <c r="D106" s="797">
        <v>321206147.22000003</v>
      </c>
      <c r="F106" s="805">
        <f t="shared" si="4"/>
        <v>0</v>
      </c>
      <c r="G106" s="805">
        <f t="shared" si="5"/>
        <v>321206</v>
      </c>
      <c r="I106" s="797">
        <v>0</v>
      </c>
      <c r="J106" s="797">
        <v>0</v>
      </c>
      <c r="L106" s="803">
        <f t="shared" si="6"/>
        <v>0</v>
      </c>
      <c r="M106" s="803">
        <f t="shared" si="7"/>
        <v>321206</v>
      </c>
    </row>
    <row r="107" spans="1:13" ht="16.2" thickBot="1">
      <c r="A107" s="795" t="s">
        <v>2013</v>
      </c>
      <c r="B107" s="793" t="s">
        <v>2014</v>
      </c>
      <c r="C107" s="797">
        <v>8587232</v>
      </c>
      <c r="D107" s="797">
        <v>0</v>
      </c>
      <c r="F107" s="805">
        <f t="shared" si="4"/>
        <v>8587</v>
      </c>
      <c r="G107" s="805">
        <f t="shared" si="5"/>
        <v>0</v>
      </c>
      <c r="I107" s="797">
        <v>0</v>
      </c>
      <c r="J107" s="797">
        <v>0</v>
      </c>
      <c r="L107" s="803">
        <f t="shared" si="6"/>
        <v>8587</v>
      </c>
      <c r="M107" s="803">
        <f t="shared" si="7"/>
        <v>0</v>
      </c>
    </row>
    <row r="108" spans="1:13" ht="15.6">
      <c r="A108" s="795" t="s">
        <v>1543</v>
      </c>
      <c r="B108" s="793" t="s">
        <v>1544</v>
      </c>
      <c r="C108" s="796">
        <v>19425023</v>
      </c>
      <c r="D108" s="797">
        <v>0</v>
      </c>
      <c r="F108" s="805">
        <f t="shared" si="4"/>
        <v>19425</v>
      </c>
      <c r="G108" s="805">
        <f t="shared" si="5"/>
        <v>0</v>
      </c>
      <c r="I108" s="797">
        <v>0</v>
      </c>
      <c r="J108" s="797">
        <v>0</v>
      </c>
      <c r="L108" s="803">
        <f t="shared" si="6"/>
        <v>19425</v>
      </c>
      <c r="M108" s="803">
        <f t="shared" si="7"/>
        <v>0</v>
      </c>
    </row>
    <row r="109" spans="1:13" ht="15.6">
      <c r="A109" s="795" t="s">
        <v>1545</v>
      </c>
      <c r="B109" s="793" t="s">
        <v>1546</v>
      </c>
      <c r="C109" s="798">
        <v>2525252.92</v>
      </c>
      <c r="D109" s="797">
        <v>0</v>
      </c>
      <c r="F109" s="805">
        <f t="shared" si="4"/>
        <v>2525</v>
      </c>
      <c r="G109" s="805">
        <f t="shared" si="5"/>
        <v>0</v>
      </c>
      <c r="I109" s="797">
        <v>0</v>
      </c>
      <c r="J109" s="797">
        <v>0</v>
      </c>
      <c r="L109" s="803">
        <f t="shared" si="6"/>
        <v>2525</v>
      </c>
      <c r="M109" s="803">
        <f t="shared" si="7"/>
        <v>0</v>
      </c>
    </row>
    <row r="110" spans="1:13" ht="15.6">
      <c r="A110" s="795" t="s">
        <v>1549</v>
      </c>
      <c r="B110" s="793" t="s">
        <v>1550</v>
      </c>
      <c r="C110" s="798">
        <v>1475367</v>
      </c>
      <c r="D110" s="797">
        <v>0</v>
      </c>
      <c r="F110" s="805">
        <f t="shared" si="4"/>
        <v>1475</v>
      </c>
      <c r="G110" s="805">
        <f t="shared" si="5"/>
        <v>0</v>
      </c>
      <c r="I110" s="797">
        <v>0</v>
      </c>
      <c r="J110" s="797">
        <v>0</v>
      </c>
      <c r="L110" s="803">
        <f t="shared" si="6"/>
        <v>1475</v>
      </c>
      <c r="M110" s="803">
        <f t="shared" si="7"/>
        <v>0</v>
      </c>
    </row>
    <row r="111" spans="1:13" ht="15.6">
      <c r="A111" s="795" t="s">
        <v>1668</v>
      </c>
      <c r="B111" s="793" t="s">
        <v>1669</v>
      </c>
      <c r="C111" s="798">
        <v>191802</v>
      </c>
      <c r="D111" s="797">
        <v>0</v>
      </c>
      <c r="F111" s="805">
        <f t="shared" si="4"/>
        <v>192</v>
      </c>
      <c r="G111" s="805">
        <f t="shared" si="5"/>
        <v>0</v>
      </c>
      <c r="I111" s="797">
        <v>0</v>
      </c>
      <c r="J111" s="797">
        <v>0</v>
      </c>
      <c r="L111" s="803">
        <f t="shared" si="6"/>
        <v>192</v>
      </c>
      <c r="M111" s="803">
        <f t="shared" si="7"/>
        <v>0</v>
      </c>
    </row>
    <row r="112" spans="1:13" ht="15.6">
      <c r="A112" s="795" t="s">
        <v>1551</v>
      </c>
      <c r="B112" s="793" t="s">
        <v>1552</v>
      </c>
      <c r="C112" s="798">
        <v>922707</v>
      </c>
      <c r="D112" s="797">
        <v>0</v>
      </c>
      <c r="F112" s="805">
        <f t="shared" si="4"/>
        <v>923</v>
      </c>
      <c r="G112" s="805">
        <f t="shared" si="5"/>
        <v>0</v>
      </c>
      <c r="I112" s="797">
        <v>0</v>
      </c>
      <c r="J112" s="797">
        <v>0</v>
      </c>
      <c r="L112" s="803">
        <f t="shared" si="6"/>
        <v>923</v>
      </c>
      <c r="M112" s="803">
        <f t="shared" si="7"/>
        <v>0</v>
      </c>
    </row>
    <row r="113" spans="1:13" ht="15.6">
      <c r="A113" s="795" t="s">
        <v>1670</v>
      </c>
      <c r="B113" s="793" t="s">
        <v>1671</v>
      </c>
      <c r="C113" s="798">
        <v>971212.42</v>
      </c>
      <c r="D113" s="797">
        <v>0</v>
      </c>
      <c r="F113" s="805">
        <f t="shared" si="4"/>
        <v>971</v>
      </c>
      <c r="G113" s="805">
        <f t="shared" si="5"/>
        <v>0</v>
      </c>
      <c r="I113" s="797">
        <v>0</v>
      </c>
      <c r="J113" s="797">
        <v>0</v>
      </c>
      <c r="L113" s="803">
        <f t="shared" si="6"/>
        <v>971</v>
      </c>
      <c r="M113" s="803">
        <f t="shared" si="7"/>
        <v>0</v>
      </c>
    </row>
    <row r="114" spans="1:13" ht="15.6">
      <c r="A114" s="795" t="s">
        <v>1859</v>
      </c>
      <c r="B114" s="793" t="s">
        <v>1860</v>
      </c>
      <c r="C114" s="798">
        <v>126255</v>
      </c>
      <c r="D114" s="797">
        <v>0</v>
      </c>
      <c r="F114" s="805">
        <f t="shared" si="4"/>
        <v>126</v>
      </c>
      <c r="G114" s="805">
        <f t="shared" si="5"/>
        <v>0</v>
      </c>
      <c r="I114" s="797">
        <v>0</v>
      </c>
      <c r="J114" s="797">
        <v>0</v>
      </c>
      <c r="L114" s="803">
        <f t="shared" si="6"/>
        <v>126</v>
      </c>
      <c r="M114" s="803">
        <f t="shared" si="7"/>
        <v>0</v>
      </c>
    </row>
    <row r="115" spans="1:13" ht="15.6">
      <c r="A115" s="795" t="s">
        <v>2015</v>
      </c>
      <c r="B115" s="793" t="s">
        <v>2016</v>
      </c>
      <c r="C115" s="798">
        <v>3884893.56</v>
      </c>
      <c r="D115" s="797">
        <v>0</v>
      </c>
      <c r="F115" s="805">
        <f t="shared" si="4"/>
        <v>3885</v>
      </c>
      <c r="G115" s="805">
        <f t="shared" si="5"/>
        <v>0</v>
      </c>
      <c r="I115" s="797">
        <v>0</v>
      </c>
      <c r="J115" s="797">
        <v>0</v>
      </c>
      <c r="L115" s="803">
        <f t="shared" si="6"/>
        <v>3885</v>
      </c>
      <c r="M115" s="803">
        <f t="shared" si="7"/>
        <v>0</v>
      </c>
    </row>
    <row r="116" spans="1:13" ht="15.6">
      <c r="A116" s="795" t="s">
        <v>1555</v>
      </c>
      <c r="B116" s="793" t="s">
        <v>1556</v>
      </c>
      <c r="C116" s="798">
        <v>2745127.76</v>
      </c>
      <c r="D116" s="797">
        <v>0</v>
      </c>
      <c r="F116" s="805">
        <f t="shared" si="4"/>
        <v>2745</v>
      </c>
      <c r="G116" s="805">
        <f t="shared" si="5"/>
        <v>0</v>
      </c>
      <c r="I116" s="797">
        <v>0</v>
      </c>
      <c r="J116" s="797">
        <v>0</v>
      </c>
      <c r="L116" s="803">
        <f t="shared" si="6"/>
        <v>2745</v>
      </c>
      <c r="M116" s="803">
        <f t="shared" si="7"/>
        <v>0</v>
      </c>
    </row>
    <row r="117" spans="1:13" ht="15.6">
      <c r="A117" s="795" t="s">
        <v>2017</v>
      </c>
      <c r="B117" s="793" t="s">
        <v>2018</v>
      </c>
      <c r="C117" s="798">
        <v>565</v>
      </c>
      <c r="D117" s="797">
        <v>0</v>
      </c>
      <c r="F117" s="805">
        <f t="shared" si="4"/>
        <v>1</v>
      </c>
      <c r="G117" s="805">
        <f t="shared" si="5"/>
        <v>0</v>
      </c>
      <c r="I117" s="797">
        <v>0</v>
      </c>
      <c r="J117" s="797">
        <v>0</v>
      </c>
      <c r="L117" s="803">
        <f t="shared" si="6"/>
        <v>1</v>
      </c>
      <c r="M117" s="803">
        <f t="shared" si="7"/>
        <v>0</v>
      </c>
    </row>
    <row r="118" spans="1:13" ht="15.6">
      <c r="A118" s="795" t="s">
        <v>1565</v>
      </c>
      <c r="B118" s="793" t="s">
        <v>1566</v>
      </c>
      <c r="C118" s="798">
        <v>382870.89</v>
      </c>
      <c r="D118" s="797">
        <v>0</v>
      </c>
      <c r="F118" s="805">
        <f t="shared" si="4"/>
        <v>383</v>
      </c>
      <c r="G118" s="805">
        <f t="shared" si="5"/>
        <v>0</v>
      </c>
      <c r="I118" s="797">
        <v>0</v>
      </c>
      <c r="J118" s="797">
        <v>0</v>
      </c>
      <c r="L118" s="803">
        <f t="shared" si="6"/>
        <v>383</v>
      </c>
      <c r="M118" s="803">
        <f t="shared" si="7"/>
        <v>0</v>
      </c>
    </row>
    <row r="119" spans="1:13" ht="15.6">
      <c r="A119" s="795" t="s">
        <v>1567</v>
      </c>
      <c r="B119" s="793" t="s">
        <v>1568</v>
      </c>
      <c r="C119" s="798">
        <v>2050</v>
      </c>
      <c r="D119" s="797">
        <v>0</v>
      </c>
      <c r="F119" s="805">
        <f t="shared" si="4"/>
        <v>2</v>
      </c>
      <c r="G119" s="805">
        <f t="shared" si="5"/>
        <v>0</v>
      </c>
      <c r="I119" s="797">
        <v>0</v>
      </c>
      <c r="J119" s="797">
        <v>0</v>
      </c>
      <c r="L119" s="803">
        <f t="shared" si="6"/>
        <v>2</v>
      </c>
      <c r="M119" s="803">
        <f t="shared" si="7"/>
        <v>0</v>
      </c>
    </row>
    <row r="120" spans="1:13" ht="15.6">
      <c r="A120" s="795" t="s">
        <v>1861</v>
      </c>
      <c r="B120" s="793" t="s">
        <v>1862</v>
      </c>
      <c r="C120" s="798">
        <v>90680.52</v>
      </c>
      <c r="D120" s="797">
        <v>0</v>
      </c>
      <c r="F120" s="805">
        <f t="shared" si="4"/>
        <v>91</v>
      </c>
      <c r="G120" s="805">
        <f t="shared" si="5"/>
        <v>0</v>
      </c>
      <c r="I120" s="797">
        <v>0</v>
      </c>
      <c r="J120" s="797">
        <v>0</v>
      </c>
      <c r="L120" s="803">
        <f t="shared" si="6"/>
        <v>91</v>
      </c>
      <c r="M120" s="803">
        <f t="shared" si="7"/>
        <v>0</v>
      </c>
    </row>
    <row r="121" spans="1:13" ht="15.6">
      <c r="A121" s="795" t="s">
        <v>1672</v>
      </c>
      <c r="B121" s="793" t="s">
        <v>1673</v>
      </c>
      <c r="C121" s="798">
        <v>178858</v>
      </c>
      <c r="D121" s="797">
        <v>0</v>
      </c>
      <c r="F121" s="805">
        <f t="shared" si="4"/>
        <v>179</v>
      </c>
      <c r="G121" s="805">
        <f t="shared" si="5"/>
        <v>0</v>
      </c>
      <c r="I121" s="797">
        <v>0</v>
      </c>
      <c r="J121" s="797">
        <v>0</v>
      </c>
      <c r="L121" s="803">
        <f t="shared" si="6"/>
        <v>179</v>
      </c>
      <c r="M121" s="803">
        <f t="shared" si="7"/>
        <v>0</v>
      </c>
    </row>
    <row r="122" spans="1:13" ht="15.6">
      <c r="A122" s="795" t="s">
        <v>1674</v>
      </c>
      <c r="B122" s="793" t="s">
        <v>1675</v>
      </c>
      <c r="C122" s="798">
        <v>204834.51</v>
      </c>
      <c r="D122" s="797">
        <v>0</v>
      </c>
      <c r="F122" s="805">
        <f t="shared" si="4"/>
        <v>205</v>
      </c>
      <c r="G122" s="805">
        <f t="shared" si="5"/>
        <v>0</v>
      </c>
      <c r="I122" s="797">
        <v>0</v>
      </c>
      <c r="J122" s="797">
        <v>0</v>
      </c>
      <c r="L122" s="803">
        <f t="shared" si="6"/>
        <v>205</v>
      </c>
      <c r="M122" s="803">
        <f t="shared" si="7"/>
        <v>0</v>
      </c>
    </row>
    <row r="123" spans="1:13" ht="15.6">
      <c r="A123" s="795" t="s">
        <v>1571</v>
      </c>
      <c r="B123" s="793" t="s">
        <v>1572</v>
      </c>
      <c r="C123" s="798">
        <v>56500.5</v>
      </c>
      <c r="D123" s="797">
        <v>0</v>
      </c>
      <c r="F123" s="805">
        <f t="shared" si="4"/>
        <v>57</v>
      </c>
      <c r="G123" s="805">
        <f t="shared" si="5"/>
        <v>0</v>
      </c>
      <c r="I123" s="797">
        <v>0</v>
      </c>
      <c r="J123" s="797">
        <v>0</v>
      </c>
      <c r="L123" s="803">
        <f t="shared" si="6"/>
        <v>57</v>
      </c>
      <c r="M123" s="803">
        <f t="shared" si="7"/>
        <v>0</v>
      </c>
    </row>
    <row r="124" spans="1:13" ht="15.6">
      <c r="A124" s="795" t="s">
        <v>1863</v>
      </c>
      <c r="B124" s="793" t="s">
        <v>1864</v>
      </c>
      <c r="C124" s="798">
        <v>21345.65</v>
      </c>
      <c r="D124" s="797">
        <v>0</v>
      </c>
      <c r="F124" s="805">
        <f t="shared" si="4"/>
        <v>21</v>
      </c>
      <c r="G124" s="805">
        <f t="shared" si="5"/>
        <v>0</v>
      </c>
      <c r="I124" s="797">
        <v>0</v>
      </c>
      <c r="J124" s="797">
        <v>0</v>
      </c>
      <c r="L124" s="803">
        <f t="shared" si="6"/>
        <v>21</v>
      </c>
      <c r="M124" s="803">
        <f t="shared" si="7"/>
        <v>0</v>
      </c>
    </row>
    <row r="125" spans="1:13" ht="15.6">
      <c r="A125" s="795" t="s">
        <v>1677</v>
      </c>
      <c r="B125" s="793" t="s">
        <v>1678</v>
      </c>
      <c r="C125" s="798">
        <v>450000</v>
      </c>
      <c r="D125" s="797">
        <v>0</v>
      </c>
      <c r="F125" s="805">
        <f t="shared" si="4"/>
        <v>450</v>
      </c>
      <c r="G125" s="805">
        <f t="shared" si="5"/>
        <v>0</v>
      </c>
      <c r="I125" s="797">
        <v>0</v>
      </c>
      <c r="J125" s="797">
        <v>0</v>
      </c>
      <c r="L125" s="803">
        <f t="shared" si="6"/>
        <v>450</v>
      </c>
      <c r="M125" s="803">
        <f t="shared" si="7"/>
        <v>0</v>
      </c>
    </row>
    <row r="126" spans="1:13" ht="15.6">
      <c r="A126" s="795" t="s">
        <v>1577</v>
      </c>
      <c r="B126" s="793" t="s">
        <v>1578</v>
      </c>
      <c r="C126" s="798">
        <v>0</v>
      </c>
      <c r="D126" s="801">
        <f>11543.35</f>
        <v>11543.35</v>
      </c>
      <c r="F126" s="805">
        <f t="shared" si="4"/>
        <v>0</v>
      </c>
      <c r="G126" s="805">
        <f t="shared" si="5"/>
        <v>12</v>
      </c>
      <c r="I126" s="797">
        <v>0</v>
      </c>
      <c r="J126" s="797">
        <v>0</v>
      </c>
      <c r="L126" s="803">
        <f t="shared" si="6"/>
        <v>0</v>
      </c>
      <c r="M126" s="803">
        <f t="shared" si="7"/>
        <v>12</v>
      </c>
    </row>
    <row r="127" spans="1:13" ht="15.6">
      <c r="A127" s="795" t="s">
        <v>1867</v>
      </c>
      <c r="B127" s="793" t="s">
        <v>1868</v>
      </c>
      <c r="C127" s="798">
        <v>3350</v>
      </c>
      <c r="D127" s="797">
        <v>0</v>
      </c>
      <c r="F127" s="805">
        <f t="shared" si="4"/>
        <v>3</v>
      </c>
      <c r="G127" s="805">
        <f t="shared" si="5"/>
        <v>0</v>
      </c>
      <c r="I127" s="797">
        <v>0</v>
      </c>
      <c r="J127" s="797">
        <v>0</v>
      </c>
      <c r="L127" s="803">
        <f t="shared" si="6"/>
        <v>3</v>
      </c>
      <c r="M127" s="803">
        <f t="shared" si="7"/>
        <v>0</v>
      </c>
    </row>
    <row r="128" spans="1:13" ht="15.6">
      <c r="A128" s="795" t="s">
        <v>1581</v>
      </c>
      <c r="B128" s="793" t="s">
        <v>1582</v>
      </c>
      <c r="C128" s="798">
        <v>1317</v>
      </c>
      <c r="D128" s="797">
        <v>0</v>
      </c>
      <c r="F128" s="806">
        <f>ROUND(C128/1000,0)+3</f>
        <v>4</v>
      </c>
      <c r="G128" s="805">
        <f t="shared" si="5"/>
        <v>0</v>
      </c>
      <c r="I128" s="797">
        <v>0</v>
      </c>
      <c r="J128" s="797">
        <v>0</v>
      </c>
      <c r="L128" s="803">
        <f t="shared" si="6"/>
        <v>4</v>
      </c>
      <c r="M128" s="803">
        <f t="shared" si="7"/>
        <v>0</v>
      </c>
    </row>
    <row r="129" spans="1:13" ht="15.6">
      <c r="A129" s="795" t="s">
        <v>1583</v>
      </c>
      <c r="B129" s="793" t="s">
        <v>1584</v>
      </c>
      <c r="C129" s="798">
        <v>13229.75</v>
      </c>
      <c r="D129" s="797">
        <v>0</v>
      </c>
      <c r="F129" s="805">
        <f t="shared" si="4"/>
        <v>13</v>
      </c>
      <c r="G129" s="805">
        <f t="shared" si="5"/>
        <v>0</v>
      </c>
      <c r="I129" s="797">
        <v>0</v>
      </c>
      <c r="J129" s="797">
        <v>0</v>
      </c>
      <c r="L129" s="803">
        <f t="shared" si="6"/>
        <v>13</v>
      </c>
      <c r="M129" s="803">
        <f t="shared" si="7"/>
        <v>0</v>
      </c>
    </row>
    <row r="130" spans="1:13" ht="15.6">
      <c r="A130" s="795" t="s">
        <v>1589</v>
      </c>
      <c r="B130" s="793" t="s">
        <v>1590</v>
      </c>
      <c r="C130" s="798">
        <v>4156.3599999999997</v>
      </c>
      <c r="D130" s="797">
        <v>0</v>
      </c>
      <c r="F130" s="805">
        <f t="shared" si="4"/>
        <v>4</v>
      </c>
      <c r="G130" s="805">
        <f t="shared" si="5"/>
        <v>0</v>
      </c>
      <c r="I130" s="797">
        <v>0</v>
      </c>
      <c r="J130" s="797">
        <v>0</v>
      </c>
      <c r="L130" s="803">
        <f t="shared" si="6"/>
        <v>4</v>
      </c>
      <c r="M130" s="803">
        <f t="shared" si="7"/>
        <v>0</v>
      </c>
    </row>
    <row r="131" spans="1:13" ht="15.6">
      <c r="A131" s="795" t="s">
        <v>1869</v>
      </c>
      <c r="B131" s="793" t="s">
        <v>1870</v>
      </c>
      <c r="C131" s="798">
        <v>3986.9300000000003</v>
      </c>
      <c r="D131" s="797">
        <v>0</v>
      </c>
      <c r="F131" s="805">
        <f t="shared" si="4"/>
        <v>4</v>
      </c>
      <c r="G131" s="805">
        <f t="shared" si="5"/>
        <v>0</v>
      </c>
      <c r="I131" s="797">
        <v>0</v>
      </c>
      <c r="J131" s="797">
        <v>0</v>
      </c>
      <c r="L131" s="803">
        <f t="shared" si="6"/>
        <v>4</v>
      </c>
      <c r="M131" s="803">
        <f t="shared" si="7"/>
        <v>0</v>
      </c>
    </row>
    <row r="132" spans="1:13" ht="15.6">
      <c r="A132" s="795" t="s">
        <v>1591</v>
      </c>
      <c r="B132" s="793" t="s">
        <v>1592</v>
      </c>
      <c r="C132" s="798">
        <v>15448.300000000001</v>
      </c>
      <c r="D132" s="797">
        <v>0</v>
      </c>
      <c r="F132" s="805">
        <f>ROUND(C132/1000,0)</f>
        <v>15</v>
      </c>
      <c r="G132" s="805">
        <f>ROUND(D132/1000,0)</f>
        <v>0</v>
      </c>
      <c r="I132" s="797">
        <v>0</v>
      </c>
      <c r="J132" s="797">
        <v>0</v>
      </c>
      <c r="L132" s="803">
        <f>F132+I132</f>
        <v>15</v>
      </c>
      <c r="M132" s="803">
        <f>G132+J132</f>
        <v>0</v>
      </c>
    </row>
    <row r="133" spans="1:13" ht="16.2" thickBot="1">
      <c r="A133" s="795" t="s">
        <v>1593</v>
      </c>
      <c r="B133" s="793" t="s">
        <v>1681</v>
      </c>
      <c r="C133" s="799">
        <v>432246</v>
      </c>
      <c r="D133" s="797">
        <v>0</v>
      </c>
      <c r="F133" s="805">
        <f>ROUND(C133/1000,0)</f>
        <v>432</v>
      </c>
      <c r="G133" s="805">
        <f>ROUND(D133/1000,0)</f>
        <v>0</v>
      </c>
      <c r="I133" s="797">
        <v>0</v>
      </c>
      <c r="J133" s="797">
        <v>0</v>
      </c>
      <c r="L133" s="803">
        <f>F133+I133</f>
        <v>432</v>
      </c>
      <c r="M133" s="803">
        <f>G133+J133</f>
        <v>0</v>
      </c>
    </row>
    <row r="134" spans="1:13" ht="15.6">
      <c r="C134" s="797"/>
      <c r="D134" s="797"/>
      <c r="F134" s="805"/>
      <c r="G134" s="805"/>
      <c r="M134" s="803"/>
    </row>
    <row r="135" spans="1:13" ht="16.2" thickBot="1">
      <c r="C135" s="802">
        <f>SUM(C3:C134)</f>
        <v>3405036691.230001</v>
      </c>
      <c r="D135" s="802">
        <f>SUM(D3:D134)</f>
        <v>3405036662.7899995</v>
      </c>
      <c r="E135" s="803"/>
      <c r="F135" s="803">
        <f>SUM(F3:F133)</f>
        <v>3405036</v>
      </c>
      <c r="G135" s="803">
        <f>SUM(G3:G133)</f>
        <v>3405036</v>
      </c>
      <c r="L135" s="803">
        <f>SUM(L3:L133)</f>
        <v>3405036</v>
      </c>
      <c r="M135" s="803">
        <f>SUM(M3:M133)</f>
        <v>3405036</v>
      </c>
    </row>
    <row r="136" spans="1:13" ht="16.2" thickTop="1">
      <c r="C136" s="797"/>
      <c r="D136" s="803">
        <f>C135-D135</f>
        <v>28.440001487731934</v>
      </c>
    </row>
    <row r="137" spans="1:13" ht="15.6">
      <c r="C137" s="797"/>
      <c r="D137" s="797"/>
    </row>
  </sheetData>
  <mergeCells count="4">
    <mergeCell ref="C1:D1"/>
    <mergeCell ref="F1:G1"/>
    <mergeCell ref="I1:J1"/>
    <mergeCell ref="L1:M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D144"/>
  <sheetViews>
    <sheetView showGridLines="0" view="pageBreakPreview" zoomScale="55" zoomScaleSheetLayoutView="55" workbookViewId="0">
      <selection activeCell="AD144" sqref="AD144"/>
    </sheetView>
  </sheetViews>
  <sheetFormatPr defaultColWidth="9" defaultRowHeight="21"/>
  <cols>
    <col min="1" max="1" width="1.5" style="856" customWidth="1"/>
    <col min="2" max="2" width="25.5" style="856" customWidth="1"/>
    <col min="3" max="3" width="7.8984375" style="856" customWidth="1"/>
    <col min="4" max="4" width="64.3984375" style="856" customWidth="1"/>
    <col min="5" max="5" width="17.19921875" style="856" customWidth="1"/>
    <col min="6" max="6" width="6.59765625" style="856" customWidth="1"/>
    <col min="7" max="7" width="20" style="858" customWidth="1"/>
    <col min="8" max="8" width="1.8984375" style="856" customWidth="1"/>
    <col min="9" max="9" width="21.19921875" style="856" customWidth="1"/>
    <col min="10" max="10" width="2" style="856" customWidth="1"/>
    <col min="11" max="11" width="18.59765625" style="858" customWidth="1"/>
    <col min="12" max="12" width="1.69921875" style="856" customWidth="1"/>
    <col min="13" max="13" width="21.19921875" style="856" customWidth="1"/>
    <col min="14" max="14" width="12.19921875" style="820" customWidth="1"/>
    <col min="15" max="15" width="9.3984375" style="820" customWidth="1"/>
    <col min="16" max="18" width="9" style="820"/>
    <col min="19" max="19" width="9.3984375" style="820" customWidth="1"/>
    <col min="20" max="16384" width="9" style="820"/>
  </cols>
  <sheetData>
    <row r="1" spans="1:13" ht="18.75" customHeight="1">
      <c r="A1" s="819"/>
      <c r="B1" s="819"/>
      <c r="C1" s="819"/>
      <c r="D1" s="819"/>
      <c r="E1" s="819"/>
      <c r="F1" s="819"/>
      <c r="G1" s="819"/>
      <c r="H1" s="819"/>
      <c r="I1" s="819"/>
      <c r="J1" s="819"/>
      <c r="K1" s="819"/>
      <c r="L1" s="819"/>
      <c r="M1" s="819"/>
    </row>
    <row r="2" spans="1:13" ht="18.75" customHeight="1">
      <c r="A2" s="819"/>
      <c r="B2" s="819"/>
      <c r="C2" s="819"/>
      <c r="D2" s="819"/>
      <c r="E2" s="819"/>
      <c r="F2" s="819"/>
      <c r="G2" s="819"/>
      <c r="H2" s="819"/>
      <c r="I2" s="819"/>
      <c r="J2" s="819"/>
      <c r="K2" s="819"/>
      <c r="L2" s="819"/>
      <c r="M2" s="819"/>
    </row>
    <row r="3" spans="1:13" ht="18.75" customHeight="1">
      <c r="A3" s="819"/>
      <c r="B3" s="819"/>
      <c r="C3" s="819"/>
      <c r="D3" s="819"/>
      <c r="E3" s="819"/>
      <c r="F3" s="819"/>
      <c r="G3" s="819"/>
      <c r="H3" s="819"/>
      <c r="I3" s="819"/>
      <c r="J3" s="819"/>
      <c r="K3" s="819"/>
      <c r="L3" s="819"/>
      <c r="M3" s="819"/>
    </row>
    <row r="4" spans="1:13" ht="18.75" customHeight="1">
      <c r="A4" s="819"/>
      <c r="B4" s="819"/>
      <c r="C4" s="819"/>
      <c r="D4" s="819"/>
      <c r="E4" s="819"/>
      <c r="F4" s="819"/>
      <c r="G4" s="819"/>
      <c r="H4" s="819"/>
      <c r="I4" s="819"/>
      <c r="J4" s="819"/>
      <c r="K4" s="819"/>
      <c r="L4" s="819"/>
      <c r="M4" s="819"/>
    </row>
    <row r="5" spans="1:13" ht="18.75" customHeight="1">
      <c r="A5" s="819"/>
      <c r="B5" s="819"/>
      <c r="C5" s="819"/>
      <c r="D5" s="819"/>
      <c r="E5" s="819"/>
      <c r="F5" s="819"/>
      <c r="G5" s="819"/>
      <c r="H5" s="819"/>
      <c r="I5" s="819"/>
      <c r="J5" s="819"/>
      <c r="K5" s="819"/>
      <c r="L5" s="819"/>
      <c r="M5" s="819"/>
    </row>
    <row r="6" spans="1:13" ht="18.75" customHeight="1">
      <c r="A6" s="819"/>
      <c r="B6" s="2335" t="s">
        <v>1611</v>
      </c>
      <c r="C6" s="2335"/>
      <c r="D6" s="2335"/>
      <c r="E6" s="2335"/>
      <c r="F6" s="2335"/>
      <c r="G6" s="2335"/>
      <c r="H6" s="2335"/>
      <c r="I6" s="2335"/>
      <c r="J6" s="2335"/>
      <c r="K6" s="2335"/>
      <c r="L6" s="2335"/>
      <c r="M6" s="2335"/>
    </row>
    <row r="7" spans="1:13" ht="18.75" customHeight="1">
      <c r="A7" s="821"/>
      <c r="B7" s="821"/>
      <c r="C7" s="821"/>
      <c r="D7" s="821"/>
      <c r="E7" s="821"/>
      <c r="F7" s="821"/>
      <c r="G7" s="821"/>
      <c r="H7" s="821"/>
      <c r="I7" s="821"/>
      <c r="J7" s="821"/>
      <c r="K7" s="821"/>
      <c r="L7" s="821"/>
      <c r="M7" s="810" t="s">
        <v>1624</v>
      </c>
    </row>
    <row r="8" spans="1:13">
      <c r="A8" s="819"/>
      <c r="B8" s="2336">
        <v>43154</v>
      </c>
      <c r="C8" s="2336"/>
      <c r="D8" s="819"/>
      <c r="E8" s="819"/>
      <c r="F8" s="819"/>
      <c r="G8" s="819"/>
      <c r="H8" s="819"/>
      <c r="I8" s="819"/>
      <c r="J8" s="819"/>
      <c r="K8" s="819"/>
      <c r="L8" s="819"/>
      <c r="M8" s="819"/>
    </row>
    <row r="9" spans="1:13">
      <c r="A9" s="822"/>
      <c r="B9" s="822"/>
      <c r="C9" s="822"/>
      <c r="D9" s="822"/>
      <c r="E9" s="822"/>
      <c r="F9" s="822"/>
      <c r="G9" s="822"/>
      <c r="H9" s="822"/>
      <c r="I9" s="822"/>
      <c r="J9" s="822"/>
      <c r="K9" s="822"/>
      <c r="L9" s="822"/>
      <c r="M9" s="822"/>
    </row>
    <row r="10" spans="1:13">
      <c r="A10" s="822"/>
      <c r="B10" s="2337" t="s">
        <v>1607</v>
      </c>
      <c r="C10" s="2337"/>
      <c r="D10" s="822"/>
      <c r="E10" s="822"/>
      <c r="F10" s="822"/>
      <c r="G10" s="822"/>
      <c r="H10" s="822"/>
      <c r="I10" s="822"/>
      <c r="J10" s="822"/>
      <c r="K10" s="822"/>
      <c r="L10" s="822"/>
      <c r="M10" s="822"/>
    </row>
    <row r="11" spans="1:13">
      <c r="A11" s="822"/>
      <c r="B11" s="811" t="s">
        <v>2125</v>
      </c>
      <c r="C11" s="812"/>
      <c r="D11" s="822"/>
      <c r="E11" s="822"/>
      <c r="F11" s="822"/>
      <c r="G11" s="822"/>
      <c r="H11" s="822"/>
      <c r="I11" s="822"/>
      <c r="J11" s="822"/>
      <c r="K11" s="822"/>
      <c r="L11" s="822"/>
      <c r="M11" s="822"/>
    </row>
    <row r="12" spans="1:13">
      <c r="A12" s="822"/>
      <c r="B12" s="811" t="s">
        <v>2126</v>
      </c>
      <c r="C12" s="812"/>
      <c r="D12" s="822"/>
      <c r="E12" s="822"/>
      <c r="F12" s="822"/>
      <c r="G12" s="822"/>
      <c r="H12" s="822"/>
      <c r="I12" s="822"/>
      <c r="J12" s="822"/>
      <c r="K12" s="822"/>
      <c r="L12" s="822"/>
      <c r="M12" s="822"/>
    </row>
    <row r="13" spans="1:13">
      <c r="A13" s="822"/>
      <c r="B13" s="811" t="s">
        <v>2127</v>
      </c>
      <c r="C13" s="812"/>
      <c r="D13" s="822"/>
      <c r="E13" s="822"/>
      <c r="F13" s="822"/>
      <c r="G13" s="822"/>
      <c r="H13" s="822"/>
      <c r="I13" s="822"/>
      <c r="J13" s="822"/>
      <c r="K13" s="822"/>
      <c r="L13" s="822"/>
      <c r="M13" s="822"/>
    </row>
    <row r="14" spans="1:13">
      <c r="A14" s="822"/>
      <c r="B14" s="813" t="s">
        <v>2128</v>
      </c>
      <c r="C14" s="813"/>
      <c r="D14" s="822"/>
      <c r="E14" s="822"/>
      <c r="F14" s="822"/>
      <c r="G14" s="822"/>
      <c r="H14" s="822"/>
      <c r="I14" s="822"/>
      <c r="J14" s="822"/>
      <c r="K14" s="822"/>
      <c r="L14" s="822"/>
      <c r="M14" s="822"/>
    </row>
    <row r="15" spans="1:13">
      <c r="A15" s="822"/>
      <c r="B15" s="822"/>
      <c r="C15" s="822"/>
      <c r="D15" s="822"/>
      <c r="E15" s="822"/>
      <c r="F15" s="822"/>
      <c r="G15" s="822"/>
      <c r="H15" s="822"/>
      <c r="I15" s="822"/>
      <c r="J15" s="822"/>
      <c r="K15" s="822"/>
      <c r="L15" s="822"/>
      <c r="M15" s="822"/>
    </row>
    <row r="16" spans="1:13">
      <c r="A16" s="822"/>
      <c r="B16" s="814" t="s">
        <v>2129</v>
      </c>
      <c r="C16" s="822"/>
      <c r="D16" s="2338" t="s">
        <v>2130</v>
      </c>
      <c r="E16" s="2338"/>
      <c r="F16" s="2338"/>
      <c r="G16" s="2338"/>
      <c r="H16" s="2338"/>
      <c r="I16" s="2338"/>
      <c r="J16" s="2338"/>
      <c r="K16" s="2338"/>
      <c r="L16" s="2338"/>
      <c r="M16" s="2338"/>
    </row>
    <row r="17" spans="1:14">
      <c r="A17" s="822"/>
      <c r="B17" s="814"/>
      <c r="C17" s="822"/>
      <c r="D17" s="815"/>
      <c r="E17" s="815"/>
      <c r="F17" s="815"/>
      <c r="G17" s="815"/>
      <c r="H17" s="815"/>
      <c r="I17" s="815"/>
      <c r="J17" s="815"/>
      <c r="K17" s="815"/>
      <c r="L17" s="815"/>
      <c r="M17" s="815"/>
    </row>
    <row r="18" spans="1:14">
      <c r="A18" s="822"/>
      <c r="B18" s="816" t="s">
        <v>1606</v>
      </c>
      <c r="C18" s="822"/>
      <c r="D18" s="815"/>
      <c r="E18" s="815"/>
      <c r="F18" s="815"/>
      <c r="G18" s="815"/>
      <c r="H18" s="815"/>
      <c r="I18" s="815"/>
      <c r="J18" s="815"/>
      <c r="K18" s="815"/>
      <c r="L18" s="815"/>
      <c r="M18" s="815"/>
    </row>
    <row r="19" spans="1:14">
      <c r="A19" s="822"/>
      <c r="B19" s="814"/>
      <c r="C19" s="822"/>
      <c r="D19" s="815"/>
      <c r="E19" s="815"/>
      <c r="F19" s="815"/>
      <c r="G19" s="815"/>
      <c r="H19" s="815"/>
      <c r="I19" s="815"/>
      <c r="J19" s="815"/>
      <c r="K19" s="815"/>
      <c r="L19" s="815"/>
      <c r="M19" s="815"/>
    </row>
    <row r="20" spans="1:14">
      <c r="A20" s="822"/>
      <c r="B20" s="2339" t="s">
        <v>2138</v>
      </c>
      <c r="C20" s="2339"/>
      <c r="D20" s="2339"/>
      <c r="E20" s="2339"/>
      <c r="F20" s="2339"/>
      <c r="G20" s="2339"/>
      <c r="H20" s="2339"/>
      <c r="I20" s="2339"/>
      <c r="J20" s="2339"/>
      <c r="K20" s="2339"/>
      <c r="L20" s="2339"/>
      <c r="M20" s="2339"/>
    </row>
    <row r="21" spans="1:14">
      <c r="A21" s="822"/>
      <c r="B21" s="2339"/>
      <c r="C21" s="2339"/>
      <c r="D21" s="2339"/>
      <c r="E21" s="2339"/>
      <c r="F21" s="2339"/>
      <c r="G21" s="2339"/>
      <c r="H21" s="2339"/>
      <c r="I21" s="2339"/>
      <c r="J21" s="2339"/>
      <c r="K21" s="2339"/>
      <c r="L21" s="2339"/>
      <c r="M21" s="2339"/>
    </row>
    <row r="22" spans="1:14">
      <c r="A22" s="822"/>
      <c r="B22" s="2339"/>
      <c r="C22" s="2339"/>
      <c r="D22" s="2339"/>
      <c r="E22" s="2339"/>
      <c r="F22" s="2339"/>
      <c r="G22" s="2339"/>
      <c r="H22" s="2339"/>
      <c r="I22" s="2339"/>
      <c r="J22" s="2339"/>
      <c r="K22" s="2339"/>
      <c r="L22" s="2339"/>
      <c r="M22" s="2339"/>
    </row>
    <row r="23" spans="1:14" ht="18.75" customHeight="1">
      <c r="A23" s="822"/>
      <c r="B23" s="822"/>
      <c r="C23" s="822"/>
      <c r="D23" s="822"/>
      <c r="E23" s="822"/>
      <c r="F23" s="822"/>
      <c r="G23" s="822"/>
      <c r="H23" s="822"/>
      <c r="I23" s="822"/>
      <c r="J23" s="822"/>
      <c r="K23" s="822"/>
      <c r="L23" s="822"/>
      <c r="M23" s="822"/>
    </row>
    <row r="24" spans="1:14">
      <c r="A24" s="823"/>
      <c r="B24" s="824"/>
      <c r="C24" s="824"/>
      <c r="D24" s="824"/>
      <c r="E24" s="824"/>
      <c r="F24" s="824"/>
      <c r="G24" s="819"/>
      <c r="H24" s="824"/>
      <c r="I24" s="824"/>
      <c r="J24" s="824"/>
      <c r="K24" s="819"/>
      <c r="L24" s="824"/>
      <c r="M24" s="824"/>
    </row>
    <row r="25" spans="1:14" ht="21.75" customHeight="1">
      <c r="A25" s="820"/>
      <c r="B25" s="824"/>
      <c r="C25" s="824"/>
      <c r="D25" s="824"/>
      <c r="E25" s="824"/>
      <c r="F25" s="820"/>
      <c r="G25" s="2340" t="s">
        <v>179</v>
      </c>
      <c r="H25" s="2340"/>
      <c r="I25" s="2340"/>
      <c r="J25" s="820"/>
      <c r="K25" s="2340" t="s">
        <v>180</v>
      </c>
      <c r="L25" s="2340"/>
      <c r="M25" s="2340"/>
    </row>
    <row r="26" spans="1:14" ht="21.75" customHeight="1">
      <c r="A26" s="823"/>
      <c r="B26" s="823"/>
      <c r="C26" s="823"/>
      <c r="D26" s="823"/>
      <c r="E26" s="823"/>
      <c r="F26" s="823"/>
      <c r="G26" s="825" t="s">
        <v>96</v>
      </c>
      <c r="H26" s="826"/>
      <c r="I26" s="825" t="s">
        <v>96</v>
      </c>
      <c r="J26" s="822"/>
      <c r="K26" s="827" t="str">
        <f>+G26</f>
        <v>December 31,</v>
      </c>
      <c r="L26" s="828"/>
      <c r="M26" s="829" t="str">
        <f>+I26</f>
        <v>December 31,</v>
      </c>
    </row>
    <row r="27" spans="1:14" s="831" customFormat="1">
      <c r="A27" s="830"/>
      <c r="B27" s="830"/>
      <c r="C27" s="830"/>
      <c r="D27" s="830"/>
      <c r="E27" s="830"/>
      <c r="G27" s="832">
        <v>2017</v>
      </c>
      <c r="H27" s="833"/>
      <c r="I27" s="832">
        <v>2016</v>
      </c>
      <c r="J27" s="834"/>
      <c r="K27" s="832">
        <v>2017</v>
      </c>
      <c r="L27" s="833"/>
      <c r="M27" s="832">
        <v>2016</v>
      </c>
      <c r="N27" s="835">
        <v>43008</v>
      </c>
    </row>
    <row r="28" spans="1:14">
      <c r="A28" s="823"/>
      <c r="B28" s="836"/>
      <c r="C28" s="836"/>
      <c r="D28" s="836"/>
      <c r="E28" s="836"/>
      <c r="F28" s="837"/>
      <c r="G28" s="2330" t="s">
        <v>2044</v>
      </c>
      <c r="H28" s="2330"/>
      <c r="I28" s="2330"/>
      <c r="J28" s="2330"/>
      <c r="K28" s="2330"/>
      <c r="L28" s="2330"/>
      <c r="M28" s="2330"/>
    </row>
    <row r="29" spans="1:14">
      <c r="A29" s="823" t="s">
        <v>1755</v>
      </c>
      <c r="B29" s="838"/>
      <c r="C29" s="838"/>
      <c r="D29" s="838"/>
      <c r="E29" s="838"/>
      <c r="F29" s="838"/>
      <c r="G29" s="839"/>
      <c r="H29" s="840"/>
      <c r="I29" s="840"/>
      <c r="J29" s="840"/>
      <c r="K29" s="839"/>
      <c r="L29" s="840"/>
      <c r="M29" s="840"/>
    </row>
    <row r="30" spans="1:14">
      <c r="A30" s="818" t="s">
        <v>2031</v>
      </c>
      <c r="B30" s="838"/>
      <c r="C30" s="838"/>
      <c r="D30" s="838"/>
      <c r="E30" s="838"/>
      <c r="F30" s="838"/>
      <c r="G30" s="841">
        <f>-'TB Dec 2017'!L86+'TB Dec 2017'!M87</f>
        <v>-58740</v>
      </c>
      <c r="H30" s="842"/>
      <c r="I30" s="842">
        <v>106613</v>
      </c>
      <c r="J30" s="842"/>
      <c r="K30" s="843">
        <f>G30-N30</f>
        <v>-33974</v>
      </c>
      <c r="L30" s="844"/>
      <c r="M30" s="842">
        <v>77186</v>
      </c>
      <c r="N30" s="845">
        <v>-24766</v>
      </c>
    </row>
    <row r="31" spans="1:14">
      <c r="A31" s="838" t="s">
        <v>70</v>
      </c>
      <c r="B31" s="838"/>
      <c r="C31" s="838"/>
      <c r="D31" s="838"/>
      <c r="E31" s="838"/>
      <c r="F31" s="838"/>
      <c r="G31" s="841">
        <f>'TB Dec 2017'!M88</f>
        <v>27601</v>
      </c>
      <c r="H31" s="842"/>
      <c r="I31" s="842">
        <v>21856</v>
      </c>
      <c r="J31" s="842"/>
      <c r="K31" s="843">
        <f>G31-N31</f>
        <v>21799</v>
      </c>
      <c r="L31" s="844"/>
      <c r="M31" s="842">
        <v>12674</v>
      </c>
      <c r="N31" s="845">
        <v>5802</v>
      </c>
    </row>
    <row r="32" spans="1:14">
      <c r="A32" s="838" t="s">
        <v>2050</v>
      </c>
      <c r="B32" s="838"/>
      <c r="C32" s="838"/>
      <c r="D32" s="838"/>
      <c r="E32" s="838"/>
      <c r="F32" s="838"/>
      <c r="G32" s="841">
        <f>'TB Dec 2017'!M102</f>
        <v>701</v>
      </c>
      <c r="H32" s="842"/>
      <c r="I32" s="842">
        <v>0</v>
      </c>
      <c r="J32" s="842"/>
      <c r="K32" s="843">
        <f>G32-N32</f>
        <v>701</v>
      </c>
      <c r="L32" s="844"/>
      <c r="M32" s="846">
        <v>0</v>
      </c>
      <c r="N32" s="845">
        <v>0</v>
      </c>
    </row>
    <row r="33" spans="1:14">
      <c r="A33" s="838" t="s">
        <v>2032</v>
      </c>
      <c r="B33" s="838"/>
      <c r="C33" s="838"/>
      <c r="D33" s="838"/>
      <c r="E33" s="838"/>
      <c r="F33" s="838"/>
      <c r="G33" s="841">
        <f>'TB Dec 2017'!M103</f>
        <v>34</v>
      </c>
      <c r="H33" s="842"/>
      <c r="I33" s="842">
        <v>0</v>
      </c>
      <c r="J33" s="842"/>
      <c r="K33" s="843">
        <f>G33-N33</f>
        <v>16</v>
      </c>
      <c r="L33" s="844"/>
      <c r="M33" s="846">
        <v>0</v>
      </c>
      <c r="N33" s="845">
        <v>18</v>
      </c>
    </row>
    <row r="34" spans="1:14">
      <c r="A34" s="838" t="s">
        <v>892</v>
      </c>
      <c r="B34" s="838"/>
      <c r="C34" s="838"/>
      <c r="D34" s="838"/>
      <c r="E34" s="838"/>
      <c r="F34" s="838"/>
      <c r="G34" s="841">
        <f>SUM('TB Dec 2017'!M90:M101)</f>
        <v>29482</v>
      </c>
      <c r="H34" s="842"/>
      <c r="I34" s="842">
        <v>5889</v>
      </c>
      <c r="J34" s="842"/>
      <c r="K34" s="843">
        <f>G34-N34</f>
        <v>17223</v>
      </c>
      <c r="L34" s="844"/>
      <c r="M34" s="842">
        <v>2413</v>
      </c>
      <c r="N34" s="845">
        <v>12259</v>
      </c>
    </row>
    <row r="35" spans="1:14">
      <c r="A35" s="847" t="s">
        <v>2077</v>
      </c>
      <c r="B35" s="838"/>
      <c r="C35" s="838"/>
      <c r="D35" s="838"/>
      <c r="E35" s="838"/>
      <c r="F35" s="838"/>
      <c r="G35" s="848"/>
      <c r="H35" s="842"/>
      <c r="I35" s="842"/>
      <c r="J35" s="842"/>
      <c r="K35" s="843"/>
      <c r="L35" s="844"/>
      <c r="M35" s="842"/>
      <c r="N35" s="845"/>
    </row>
    <row r="36" spans="1:14">
      <c r="A36" s="849" t="s">
        <v>1909</v>
      </c>
      <c r="B36" s="838"/>
      <c r="C36" s="838"/>
      <c r="D36" s="838"/>
      <c r="E36" s="838"/>
      <c r="F36" s="820"/>
      <c r="G36" s="850"/>
      <c r="H36" s="820"/>
      <c r="I36" s="820"/>
      <c r="J36" s="820"/>
      <c r="K36" s="850"/>
      <c r="L36" s="820"/>
      <c r="M36" s="820"/>
    </row>
    <row r="37" spans="1:14">
      <c r="A37" s="851" t="s">
        <v>1910</v>
      </c>
      <c r="B37" s="838"/>
      <c r="C37" s="838"/>
      <c r="D37" s="838"/>
      <c r="E37" s="838"/>
      <c r="F37" s="852"/>
      <c r="G37" s="841" t="e">
        <f>#REF!</f>
        <v>#REF!</v>
      </c>
      <c r="H37" s="842"/>
      <c r="I37" s="842">
        <v>30187</v>
      </c>
      <c r="J37" s="842"/>
      <c r="K37" s="843" t="e">
        <f>G37-N37</f>
        <v>#REF!</v>
      </c>
      <c r="L37" s="844"/>
      <c r="M37" s="842">
        <v>30312</v>
      </c>
      <c r="N37" s="845">
        <v>-57299</v>
      </c>
    </row>
    <row r="38" spans="1:14">
      <c r="A38" s="823" t="s">
        <v>2049</v>
      </c>
      <c r="B38" s="820"/>
      <c r="C38" s="820"/>
      <c r="D38" s="820"/>
      <c r="E38" s="820"/>
      <c r="F38" s="820"/>
      <c r="G38" s="853" t="e">
        <f>SUM(G30:G37)</f>
        <v>#REF!</v>
      </c>
      <c r="H38" s="854"/>
      <c r="I38" s="855">
        <f>SUM(I30:I37)</f>
        <v>164545</v>
      </c>
      <c r="J38" s="854"/>
      <c r="K38" s="853" t="e">
        <f>SUM(K30:K37)</f>
        <v>#REF!</v>
      </c>
      <c r="M38" s="855">
        <f>SUM(M30:M37)</f>
        <v>122585</v>
      </c>
      <c r="N38" s="857">
        <f>SUM(N30:N37)</f>
        <v>-63986</v>
      </c>
    </row>
    <row r="39" spans="1:14">
      <c r="A39" s="858"/>
      <c r="G39" s="850"/>
      <c r="H39" s="820"/>
      <c r="I39" s="820"/>
      <c r="J39" s="820"/>
      <c r="K39" s="850"/>
      <c r="L39" s="820"/>
      <c r="M39" s="820"/>
    </row>
    <row r="40" spans="1:14">
      <c r="A40" s="859" t="s">
        <v>2073</v>
      </c>
      <c r="B40" s="838"/>
      <c r="C40" s="838"/>
      <c r="D40" s="838"/>
      <c r="E40" s="838"/>
      <c r="F40" s="838"/>
      <c r="G40" s="820"/>
      <c r="H40" s="820"/>
      <c r="I40" s="820"/>
      <c r="J40" s="820"/>
      <c r="K40" s="820"/>
      <c r="L40" s="820"/>
      <c r="M40" s="820"/>
      <c r="N40" s="845">
        <v>0</v>
      </c>
    </row>
    <row r="41" spans="1:14">
      <c r="A41" s="860" t="s">
        <v>1602</v>
      </c>
      <c r="B41" s="838"/>
      <c r="C41" s="838"/>
      <c r="D41" s="838"/>
      <c r="E41" s="838"/>
      <c r="F41" s="838"/>
      <c r="G41" s="841">
        <f>-'TB Dec 2017'!L107</f>
        <v>-8587</v>
      </c>
      <c r="H41" s="842"/>
      <c r="I41" s="861">
        <v>0</v>
      </c>
      <c r="J41" s="842"/>
      <c r="K41" s="843">
        <f>G41-N40</f>
        <v>-8587</v>
      </c>
      <c r="L41" s="844"/>
      <c r="M41" s="842">
        <v>0</v>
      </c>
      <c r="N41" s="845"/>
    </row>
    <row r="42" spans="1:14">
      <c r="A42" s="858"/>
      <c r="G42" s="850"/>
      <c r="H42" s="820"/>
      <c r="I42" s="820"/>
      <c r="J42" s="820"/>
      <c r="K42" s="850"/>
      <c r="L42" s="820"/>
      <c r="M42" s="820"/>
    </row>
    <row r="43" spans="1:14">
      <c r="A43" s="823" t="s">
        <v>1756</v>
      </c>
      <c r="B43" s="838"/>
      <c r="C43" s="838"/>
      <c r="D43" s="838"/>
      <c r="E43" s="838"/>
      <c r="F43" s="838"/>
      <c r="G43" s="862"/>
      <c r="H43" s="854"/>
      <c r="I43" s="854"/>
      <c r="J43" s="854"/>
      <c r="K43" s="863"/>
      <c r="M43" s="854"/>
    </row>
    <row r="44" spans="1:14">
      <c r="A44" s="864" t="s">
        <v>1923</v>
      </c>
      <c r="B44" s="838"/>
      <c r="C44" s="838"/>
      <c r="D44" s="838"/>
      <c r="E44" s="838"/>
      <c r="F44" s="838"/>
      <c r="G44" s="865">
        <f>'TB Dec 2017'!L108</f>
        <v>19425</v>
      </c>
      <c r="H44" s="854"/>
      <c r="I44" s="866">
        <v>9541</v>
      </c>
      <c r="J44" s="842"/>
      <c r="K44" s="867">
        <f>G44-N44</f>
        <v>11048</v>
      </c>
      <c r="L44" s="844"/>
      <c r="M44" s="866">
        <v>4905</v>
      </c>
      <c r="N44" s="845">
        <v>8377</v>
      </c>
    </row>
    <row r="45" spans="1:14">
      <c r="A45" s="818" t="s">
        <v>2071</v>
      </c>
      <c r="B45" s="838"/>
      <c r="C45" s="838"/>
      <c r="D45" s="838"/>
      <c r="E45" s="838"/>
      <c r="F45" s="838"/>
      <c r="G45" s="868"/>
      <c r="H45" s="854"/>
      <c r="I45" s="869"/>
      <c r="J45" s="842"/>
      <c r="K45" s="870"/>
      <c r="L45" s="844"/>
      <c r="M45" s="869"/>
      <c r="N45" s="845"/>
    </row>
    <row r="46" spans="1:14">
      <c r="A46" s="871" t="s">
        <v>2072</v>
      </c>
      <c r="B46" s="838"/>
      <c r="C46" s="838"/>
      <c r="D46" s="838"/>
      <c r="E46" s="838"/>
      <c r="F46" s="838"/>
      <c r="G46" s="868">
        <f>'TB Dec 2017'!L109</f>
        <v>2525</v>
      </c>
      <c r="H46" s="854"/>
      <c r="I46" s="869">
        <v>1238</v>
      </c>
      <c r="J46" s="842"/>
      <c r="K46" s="870">
        <f>G46-N46</f>
        <v>1436</v>
      </c>
      <c r="L46" s="844"/>
      <c r="M46" s="869">
        <v>636</v>
      </c>
      <c r="N46" s="845">
        <v>1089</v>
      </c>
    </row>
    <row r="47" spans="1:14">
      <c r="A47" s="872" t="s">
        <v>1911</v>
      </c>
      <c r="B47" s="838"/>
      <c r="C47" s="838"/>
      <c r="D47" s="838"/>
      <c r="E47" s="838"/>
      <c r="F47" s="820"/>
      <c r="G47" s="873"/>
      <c r="H47" s="854"/>
      <c r="I47" s="869"/>
      <c r="J47" s="842"/>
      <c r="K47" s="874"/>
      <c r="L47" s="844"/>
      <c r="M47" s="869"/>
      <c r="N47" s="845"/>
    </row>
    <row r="48" spans="1:14">
      <c r="A48" s="875" t="s">
        <v>1912</v>
      </c>
      <c r="B48" s="838"/>
      <c r="C48" s="838"/>
      <c r="D48" s="838"/>
      <c r="E48" s="838"/>
      <c r="F48" s="852"/>
      <c r="G48" s="868">
        <f>'TB Dec 2017'!L113+'TB Dec 2017'!L114</f>
        <v>1097</v>
      </c>
      <c r="H48" s="854"/>
      <c r="I48" s="869">
        <v>553</v>
      </c>
      <c r="J48" s="842"/>
      <c r="K48" s="870">
        <f>G48-N48</f>
        <v>624</v>
      </c>
      <c r="L48" s="844"/>
      <c r="M48" s="869">
        <v>285</v>
      </c>
      <c r="N48" s="845">
        <v>473</v>
      </c>
    </row>
    <row r="49" spans="1:15">
      <c r="A49" s="818" t="s">
        <v>1913</v>
      </c>
      <c r="B49" s="838"/>
      <c r="C49" s="838"/>
      <c r="D49" s="838"/>
      <c r="E49" s="838"/>
      <c r="F49" s="838"/>
      <c r="G49" s="868">
        <f>'TB Dec 2017'!L110</f>
        <v>1475</v>
      </c>
      <c r="H49" s="854"/>
      <c r="I49" s="869">
        <v>981</v>
      </c>
      <c r="J49" s="842"/>
      <c r="K49" s="870">
        <f>G49-N49</f>
        <v>804</v>
      </c>
      <c r="L49" s="844"/>
      <c r="M49" s="869">
        <v>491</v>
      </c>
      <c r="N49" s="845">
        <v>671</v>
      </c>
    </row>
    <row r="50" spans="1:15">
      <c r="A50" s="818" t="s">
        <v>1814</v>
      </c>
      <c r="B50" s="838"/>
      <c r="C50" s="838"/>
      <c r="D50" s="838"/>
      <c r="E50" s="838"/>
      <c r="F50" s="852"/>
      <c r="G50" s="868">
        <f>'TB Dec 2017'!L111</f>
        <v>192</v>
      </c>
      <c r="H50" s="854"/>
      <c r="I50" s="869">
        <v>109</v>
      </c>
      <c r="J50" s="842"/>
      <c r="K50" s="870">
        <f>G50-N50</f>
        <v>105</v>
      </c>
      <c r="L50" s="844"/>
      <c r="M50" s="869">
        <v>64</v>
      </c>
      <c r="N50" s="845">
        <v>87</v>
      </c>
    </row>
    <row r="51" spans="1:15">
      <c r="A51" s="876" t="s">
        <v>1914</v>
      </c>
      <c r="B51" s="838"/>
      <c r="C51" s="838"/>
      <c r="D51" s="838"/>
      <c r="E51" s="838"/>
      <c r="F51" s="838"/>
      <c r="G51" s="868">
        <f>'TB Dec 2017'!L112</f>
        <v>923</v>
      </c>
      <c r="H51" s="854"/>
      <c r="I51" s="869">
        <v>463</v>
      </c>
      <c r="J51" s="842"/>
      <c r="K51" s="870">
        <f t="shared" ref="K51:K59" si="0">G51-N51</f>
        <v>525</v>
      </c>
      <c r="L51" s="844"/>
      <c r="M51" s="869">
        <v>238</v>
      </c>
      <c r="N51" s="845">
        <v>398</v>
      </c>
    </row>
    <row r="52" spans="1:15">
      <c r="A52" s="820" t="s">
        <v>1762</v>
      </c>
      <c r="B52" s="838"/>
      <c r="C52" s="838"/>
      <c r="D52" s="838"/>
      <c r="E52" s="838"/>
      <c r="F52" s="838"/>
      <c r="G52" s="868">
        <f>'TB Dec 2017'!L116+'TB Dec 2017'!L117+SUM('TB Dec 2017'!L127:L132)</f>
        <v>2789</v>
      </c>
      <c r="H52" s="854"/>
      <c r="I52" s="869">
        <v>2183</v>
      </c>
      <c r="J52" s="842"/>
      <c r="K52" s="870">
        <f t="shared" si="0"/>
        <v>1688</v>
      </c>
      <c r="L52" s="844"/>
      <c r="M52" s="869">
        <v>1490</v>
      </c>
      <c r="N52" s="845">
        <v>1101</v>
      </c>
    </row>
    <row r="53" spans="1:15">
      <c r="A53" s="824" t="s">
        <v>1916</v>
      </c>
      <c r="B53" s="838"/>
      <c r="C53" s="838"/>
      <c r="D53" s="838"/>
      <c r="E53" s="838"/>
      <c r="F53" s="838"/>
      <c r="G53" s="868">
        <f>-'TB Dec 2017'!M126</f>
        <v>-12</v>
      </c>
      <c r="H53" s="842"/>
      <c r="I53" s="877">
        <v>87</v>
      </c>
      <c r="J53" s="842"/>
      <c r="K53" s="870">
        <f t="shared" si="0"/>
        <v>-52</v>
      </c>
      <c r="L53" s="844"/>
      <c r="M53" s="869">
        <v>32</v>
      </c>
      <c r="N53" s="845">
        <v>40</v>
      </c>
    </row>
    <row r="54" spans="1:15">
      <c r="A54" s="820" t="s">
        <v>124</v>
      </c>
      <c r="B54" s="838"/>
      <c r="C54" s="838"/>
      <c r="D54" s="838"/>
      <c r="E54" s="838"/>
      <c r="F54" s="838"/>
      <c r="G54" s="868">
        <f>SUM('TB Dec 2017'!L121:L124)</f>
        <v>462</v>
      </c>
      <c r="H54" s="854"/>
      <c r="I54" s="869">
        <v>45</v>
      </c>
      <c r="J54" s="842"/>
      <c r="K54" s="870">
        <f t="shared" si="0"/>
        <v>151</v>
      </c>
      <c r="L54" s="844"/>
      <c r="M54" s="869">
        <v>-66</v>
      </c>
      <c r="N54" s="845">
        <v>311</v>
      </c>
    </row>
    <row r="55" spans="1:15">
      <c r="A55" s="820" t="s">
        <v>1761</v>
      </c>
      <c r="B55" s="838"/>
      <c r="C55" s="838"/>
      <c r="D55" s="838"/>
      <c r="E55" s="838"/>
      <c r="F55" s="838"/>
      <c r="G55" s="868">
        <f>'TB Dec 2017'!L125</f>
        <v>450</v>
      </c>
      <c r="H55" s="854"/>
      <c r="I55" s="869">
        <v>450</v>
      </c>
      <c r="J55" s="842"/>
      <c r="K55" s="870">
        <f t="shared" si="0"/>
        <v>225</v>
      </c>
      <c r="L55" s="844"/>
      <c r="M55" s="869">
        <v>220</v>
      </c>
      <c r="N55" s="845">
        <v>225</v>
      </c>
    </row>
    <row r="56" spans="1:15">
      <c r="A56" s="824" t="s">
        <v>79</v>
      </c>
      <c r="B56" s="838"/>
      <c r="C56" s="838"/>
      <c r="D56" s="838"/>
      <c r="E56" s="838"/>
      <c r="F56" s="838"/>
      <c r="G56" s="868">
        <f>'TB Dec 2017'!L119+'TB Dec 2017'!L118</f>
        <v>385</v>
      </c>
      <c r="H56" s="842"/>
      <c r="I56" s="877">
        <v>287</v>
      </c>
      <c r="J56" s="842"/>
      <c r="K56" s="870">
        <f t="shared" si="0"/>
        <v>249</v>
      </c>
      <c r="L56" s="844"/>
      <c r="M56" s="869">
        <v>143</v>
      </c>
      <c r="N56" s="845">
        <v>136</v>
      </c>
    </row>
    <row r="57" spans="1:15">
      <c r="A57" s="818" t="s">
        <v>893</v>
      </c>
      <c r="B57" s="838"/>
      <c r="C57" s="838"/>
      <c r="D57" s="838"/>
      <c r="E57" s="838"/>
      <c r="F57" s="838"/>
      <c r="G57" s="868">
        <f>'TB Dec 2017'!L120</f>
        <v>91</v>
      </c>
      <c r="H57" s="842"/>
      <c r="I57" s="877">
        <v>0</v>
      </c>
      <c r="J57" s="842"/>
      <c r="K57" s="870">
        <f t="shared" si="0"/>
        <v>91</v>
      </c>
      <c r="L57" s="844"/>
      <c r="M57" s="877">
        <v>0</v>
      </c>
      <c r="N57" s="878">
        <v>0</v>
      </c>
      <c r="O57" s="831"/>
    </row>
    <row r="58" spans="1:15">
      <c r="A58" s="818" t="s">
        <v>2109</v>
      </c>
      <c r="B58" s="838"/>
      <c r="C58" s="838"/>
      <c r="D58" s="838"/>
      <c r="E58" s="838"/>
      <c r="F58" s="852"/>
      <c r="G58" s="868">
        <f>'TB Dec 2017'!L115</f>
        <v>3885</v>
      </c>
      <c r="H58" s="842"/>
      <c r="I58" s="877">
        <v>0</v>
      </c>
      <c r="J58" s="842"/>
      <c r="K58" s="870">
        <f t="shared" si="0"/>
        <v>2210</v>
      </c>
      <c r="L58" s="844"/>
      <c r="M58" s="877">
        <v>0</v>
      </c>
      <c r="N58" s="845">
        <v>1675</v>
      </c>
    </row>
    <row r="59" spans="1:15">
      <c r="A59" s="824" t="s">
        <v>1915</v>
      </c>
      <c r="B59" s="838"/>
      <c r="C59" s="838"/>
      <c r="D59" s="838"/>
      <c r="E59" s="838"/>
      <c r="F59" s="838"/>
      <c r="G59" s="879">
        <f>'TB Dec 2017'!L133</f>
        <v>432</v>
      </c>
      <c r="H59" s="842"/>
      <c r="I59" s="880">
        <v>428</v>
      </c>
      <c r="J59" s="842"/>
      <c r="K59" s="881">
        <f t="shared" si="0"/>
        <v>392</v>
      </c>
      <c r="L59" s="844"/>
      <c r="M59" s="882">
        <v>221</v>
      </c>
      <c r="N59" s="845">
        <v>40</v>
      </c>
    </row>
    <row r="60" spans="1:15">
      <c r="A60" s="823" t="s">
        <v>1274</v>
      </c>
      <c r="B60" s="838"/>
      <c r="C60" s="838"/>
      <c r="D60" s="838"/>
      <c r="E60" s="838"/>
      <c r="F60" s="838"/>
      <c r="G60" s="841">
        <f>SUM(G44:G59)</f>
        <v>34119</v>
      </c>
      <c r="H60" s="842"/>
      <c r="I60" s="842">
        <f>SUM(I44:I59)</f>
        <v>16365</v>
      </c>
      <c r="J60" s="854"/>
      <c r="K60" s="841">
        <f>SUM(K44:K59)</f>
        <v>19496</v>
      </c>
      <c r="M60" s="842">
        <f>SUM(M44:M59)</f>
        <v>8659</v>
      </c>
      <c r="N60" s="857">
        <f>SUM(N44:N59)</f>
        <v>14623</v>
      </c>
    </row>
    <row r="61" spans="1:15">
      <c r="A61" s="820"/>
      <c r="B61" s="820"/>
      <c r="C61" s="820"/>
      <c r="D61" s="820"/>
      <c r="E61" s="820"/>
      <c r="F61" s="820"/>
      <c r="G61" s="883"/>
      <c r="H61" s="884"/>
      <c r="I61" s="885"/>
      <c r="J61" s="886"/>
      <c r="K61" s="883"/>
      <c r="M61" s="885"/>
    </row>
    <row r="62" spans="1:15">
      <c r="A62" s="887" t="s">
        <v>104</v>
      </c>
      <c r="B62" s="838"/>
      <c r="C62" s="838"/>
      <c r="D62" s="838"/>
      <c r="E62" s="838"/>
      <c r="F62" s="838"/>
      <c r="G62" s="853" t="e">
        <f>G38+G41-G60</f>
        <v>#REF!</v>
      </c>
      <c r="H62" s="842"/>
      <c r="I62" s="855">
        <f>I38-I41-I60</f>
        <v>148180</v>
      </c>
      <c r="J62" s="854"/>
      <c r="K62" s="853" t="e">
        <f>K38+K41-K60</f>
        <v>#REF!</v>
      </c>
      <c r="M62" s="855">
        <f>M38-M41-M60</f>
        <v>113926</v>
      </c>
    </row>
    <row r="63" spans="1:15">
      <c r="A63" s="887"/>
      <c r="B63" s="838"/>
      <c r="C63" s="838"/>
      <c r="D63" s="838"/>
      <c r="E63" s="838"/>
      <c r="F63" s="838"/>
      <c r="G63" s="841"/>
      <c r="H63" s="842"/>
      <c r="I63" s="842"/>
      <c r="J63" s="854"/>
      <c r="K63" s="841"/>
      <c r="M63" s="842"/>
    </row>
    <row r="64" spans="1:15">
      <c r="A64" s="859" t="s">
        <v>2025</v>
      </c>
      <c r="B64" s="838"/>
      <c r="C64" s="838"/>
      <c r="D64" s="838"/>
      <c r="E64" s="838"/>
      <c r="F64" s="838"/>
      <c r="G64" s="820"/>
      <c r="H64" s="820"/>
      <c r="I64" s="820"/>
      <c r="J64" s="820"/>
      <c r="K64" s="820"/>
      <c r="L64" s="820"/>
      <c r="M64" s="820"/>
    </row>
    <row r="65" spans="1:30">
      <c r="A65" s="860" t="s">
        <v>2062</v>
      </c>
      <c r="B65" s="838"/>
      <c r="C65" s="838"/>
      <c r="D65" s="838"/>
      <c r="E65" s="838"/>
      <c r="F65" s="838"/>
      <c r="G65" s="841">
        <v>0</v>
      </c>
      <c r="H65" s="842"/>
      <c r="I65" s="861">
        <v>8440</v>
      </c>
      <c r="J65" s="842"/>
      <c r="K65" s="843">
        <v>0</v>
      </c>
      <c r="L65" s="844"/>
      <c r="M65" s="842">
        <v>7716</v>
      </c>
    </row>
    <row r="66" spans="1:30" s="897" customFormat="1">
      <c r="A66" s="888"/>
      <c r="B66" s="889"/>
      <c r="C66" s="889"/>
      <c r="D66" s="889"/>
      <c r="E66" s="889"/>
      <c r="F66" s="889"/>
      <c r="G66" s="890"/>
      <c r="H66" s="891"/>
      <c r="I66" s="892"/>
      <c r="J66" s="893"/>
      <c r="K66" s="893"/>
      <c r="L66" s="892"/>
      <c r="M66" s="894"/>
      <c r="N66" s="895"/>
      <c r="O66" s="896"/>
      <c r="P66" s="892"/>
      <c r="R66" s="898"/>
      <c r="S66" s="898"/>
      <c r="T66" s="899"/>
      <c r="U66" s="899"/>
      <c r="V66" s="899"/>
      <c r="W66" s="899"/>
      <c r="X66" s="899"/>
      <c r="Y66" s="898"/>
      <c r="Z66" s="899"/>
      <c r="AA66" s="899"/>
      <c r="AB66" s="899"/>
      <c r="AC66" s="899"/>
      <c r="AD66" s="899"/>
    </row>
    <row r="67" spans="1:30">
      <c r="A67" s="900" t="s">
        <v>2022</v>
      </c>
      <c r="B67" s="838"/>
      <c r="C67" s="838"/>
      <c r="D67" s="838"/>
      <c r="E67" s="838"/>
      <c r="F67" s="838"/>
      <c r="G67" s="901" t="e">
        <f>G62+G65</f>
        <v>#REF!</v>
      </c>
      <c r="H67" s="842"/>
      <c r="I67" s="902">
        <f>I62+I65</f>
        <v>156620</v>
      </c>
      <c r="J67" s="842"/>
      <c r="K67" s="903" t="e">
        <f>K62+K65</f>
        <v>#REF!</v>
      </c>
      <c r="L67" s="844"/>
      <c r="M67" s="904">
        <f>M62+M65</f>
        <v>121642</v>
      </c>
    </row>
    <row r="68" spans="1:30" s="897" customFormat="1">
      <c r="A68" s="888"/>
      <c r="B68" s="889"/>
      <c r="C68" s="889"/>
      <c r="D68" s="889"/>
      <c r="E68" s="889"/>
      <c r="F68" s="889"/>
      <c r="G68" s="890"/>
      <c r="H68" s="891"/>
      <c r="I68" s="892"/>
      <c r="J68" s="893"/>
      <c r="K68" s="893"/>
      <c r="L68" s="892"/>
      <c r="M68" s="894"/>
      <c r="N68" s="895"/>
      <c r="O68" s="896"/>
      <c r="P68" s="892"/>
      <c r="R68" s="898"/>
      <c r="S68" s="898"/>
      <c r="T68" s="899"/>
      <c r="U68" s="899"/>
      <c r="V68" s="899"/>
      <c r="W68" s="899"/>
      <c r="X68" s="899"/>
      <c r="Y68" s="898"/>
      <c r="Z68" s="899"/>
      <c r="AA68" s="899"/>
      <c r="AB68" s="899"/>
      <c r="AC68" s="899"/>
      <c r="AD68" s="899"/>
    </row>
    <row r="69" spans="1:30">
      <c r="A69" s="838" t="s">
        <v>34</v>
      </c>
      <c r="B69" s="838"/>
      <c r="C69" s="838"/>
      <c r="D69" s="838"/>
      <c r="E69" s="838"/>
      <c r="F69" s="852"/>
      <c r="G69" s="841">
        <v>0</v>
      </c>
      <c r="H69" s="842"/>
      <c r="I69" s="842">
        <v>0</v>
      </c>
      <c r="J69" s="854"/>
      <c r="K69" s="841">
        <v>0</v>
      </c>
      <c r="M69" s="842">
        <v>0</v>
      </c>
    </row>
    <row r="70" spans="1:30">
      <c r="A70" s="905"/>
      <c r="B70" s="838"/>
      <c r="C70" s="838"/>
      <c r="D70" s="838"/>
      <c r="E70" s="838"/>
      <c r="F70" s="852"/>
      <c r="G70" s="841"/>
      <c r="H70" s="842"/>
      <c r="I70" s="842"/>
      <c r="J70" s="842"/>
      <c r="K70" s="843"/>
      <c r="L70" s="844"/>
      <c r="M70" s="842"/>
    </row>
    <row r="71" spans="1:30">
      <c r="A71" s="887" t="s">
        <v>2033</v>
      </c>
      <c r="B71" s="838"/>
      <c r="C71" s="838"/>
      <c r="D71" s="838"/>
      <c r="E71" s="838"/>
      <c r="F71" s="838"/>
      <c r="G71" s="853" t="e">
        <f>G67-G69</f>
        <v>#REF!</v>
      </c>
      <c r="H71" s="842"/>
      <c r="I71" s="855">
        <f>I67-I69</f>
        <v>156620</v>
      </c>
      <c r="J71" s="854"/>
      <c r="K71" s="853" t="e">
        <f>K67-K69</f>
        <v>#REF!</v>
      </c>
      <c r="M71" s="855">
        <f>M67-M69</f>
        <v>121642</v>
      </c>
    </row>
    <row r="72" spans="1:30">
      <c r="A72" s="887"/>
      <c r="B72" s="838"/>
      <c r="C72" s="838"/>
      <c r="D72" s="838"/>
      <c r="E72" s="838"/>
      <c r="F72" s="838"/>
      <c r="G72" s="841"/>
      <c r="H72" s="842"/>
      <c r="I72" s="842"/>
      <c r="J72" s="854"/>
      <c r="K72" s="841"/>
      <c r="M72" s="842"/>
    </row>
    <row r="73" spans="1:30">
      <c r="A73" s="817" t="s">
        <v>1600</v>
      </c>
      <c r="B73" s="838"/>
      <c r="C73" s="838"/>
      <c r="D73" s="838"/>
      <c r="E73" s="838"/>
      <c r="F73" s="838"/>
      <c r="G73" s="841"/>
      <c r="H73" s="842"/>
      <c r="I73" s="842"/>
      <c r="J73" s="854"/>
      <c r="K73" s="841"/>
      <c r="M73" s="842"/>
    </row>
    <row r="74" spans="1:30">
      <c r="A74" s="817" t="s">
        <v>2131</v>
      </c>
      <c r="B74" s="838"/>
      <c r="C74" s="838"/>
      <c r="D74" s="838"/>
      <c r="E74" s="838"/>
      <c r="F74" s="838"/>
      <c r="G74" s="841"/>
      <c r="H74" s="842"/>
      <c r="I74" s="842"/>
      <c r="J74" s="854"/>
      <c r="K74" s="841"/>
      <c r="M74" s="842"/>
    </row>
    <row r="75" spans="1:30">
      <c r="A75" s="818" t="s">
        <v>2132</v>
      </c>
      <c r="B75" s="838"/>
      <c r="C75" s="838"/>
      <c r="D75" s="838"/>
      <c r="E75" s="838"/>
      <c r="F75" s="838"/>
      <c r="G75" s="841"/>
      <c r="H75" s="842"/>
      <c r="I75" s="842"/>
      <c r="J75" s="854"/>
      <c r="K75" s="841"/>
      <c r="M75" s="842"/>
    </row>
    <row r="76" spans="1:30">
      <c r="A76" s="818" t="s">
        <v>2045</v>
      </c>
      <c r="B76" s="838"/>
      <c r="C76" s="838"/>
      <c r="D76" s="838"/>
      <c r="E76" s="838"/>
      <c r="F76" s="838"/>
      <c r="G76" s="841" t="e">
        <f>'OCI '!#REF!</f>
        <v>#REF!</v>
      </c>
      <c r="H76" s="842"/>
      <c r="I76" s="842" t="e">
        <f>'OCI '!#REF!</f>
        <v>#REF!</v>
      </c>
      <c r="J76" s="854"/>
      <c r="K76" s="841" t="e">
        <f>'OCI '!#REF!</f>
        <v>#REF!</v>
      </c>
      <c r="M76" s="842" t="e">
        <f>'OCI '!#REF!</f>
        <v>#REF!</v>
      </c>
    </row>
    <row r="77" spans="1:30">
      <c r="A77" s="818"/>
      <c r="B77" s="838"/>
      <c r="C77" s="838"/>
      <c r="D77" s="838"/>
      <c r="E77" s="838"/>
      <c r="F77" s="838"/>
      <c r="G77" s="841"/>
      <c r="H77" s="842"/>
      <c r="I77" s="842"/>
      <c r="J77" s="854"/>
      <c r="K77" s="841"/>
      <c r="M77" s="842"/>
    </row>
    <row r="78" spans="1:30">
      <c r="A78" s="818"/>
      <c r="B78" s="838"/>
      <c r="C78" s="838"/>
      <c r="D78" s="838"/>
      <c r="E78" s="838"/>
      <c r="F78" s="838"/>
      <c r="G78" s="841"/>
      <c r="H78" s="842"/>
      <c r="I78" s="842"/>
      <c r="J78" s="854"/>
      <c r="K78" s="841"/>
      <c r="M78" s="842"/>
    </row>
    <row r="79" spans="1:30" ht="21.6" thickBot="1">
      <c r="A79" s="817" t="s">
        <v>2133</v>
      </c>
      <c r="B79" s="838"/>
      <c r="C79" s="838"/>
      <c r="D79" s="838"/>
      <c r="E79" s="838"/>
      <c r="F79" s="838"/>
      <c r="G79" s="906" t="e">
        <f>G71+G76</f>
        <v>#REF!</v>
      </c>
      <c r="H79" s="842"/>
      <c r="I79" s="907" t="e">
        <f>I71+I76</f>
        <v>#REF!</v>
      </c>
      <c r="J79" s="854"/>
      <c r="K79" s="906" t="e">
        <f>K71+K76</f>
        <v>#REF!</v>
      </c>
      <c r="M79" s="907" t="e">
        <f>M71+M76</f>
        <v>#REF!</v>
      </c>
    </row>
    <row r="80" spans="1:30" ht="21.6" thickTop="1">
      <c r="A80" s="887"/>
      <c r="B80" s="838"/>
      <c r="C80" s="838"/>
      <c r="D80" s="838"/>
      <c r="E80" s="838"/>
      <c r="F80" s="838"/>
      <c r="G80" s="841"/>
      <c r="H80" s="842"/>
      <c r="I80" s="842"/>
      <c r="J80" s="854"/>
      <c r="K80" s="841"/>
      <c r="M80" s="842"/>
    </row>
    <row r="81" spans="1:19" s="912" customFormat="1">
      <c r="A81" s="908"/>
      <c r="B81" s="908"/>
      <c r="C81" s="908"/>
      <c r="D81" s="909"/>
      <c r="E81" s="909"/>
      <c r="F81" s="910"/>
      <c r="G81" s="909"/>
      <c r="H81" s="911"/>
      <c r="J81" s="911"/>
      <c r="L81" s="911"/>
    </row>
    <row r="82" spans="1:19" s="912" customFormat="1">
      <c r="A82" s="913" t="s">
        <v>2108</v>
      </c>
      <c r="B82" s="908"/>
      <c r="C82" s="908"/>
      <c r="D82" s="909"/>
      <c r="E82" s="909"/>
      <c r="F82" s="910"/>
      <c r="G82" s="909"/>
      <c r="H82" s="911"/>
      <c r="J82" s="911"/>
      <c r="L82" s="911"/>
    </row>
    <row r="83" spans="1:19">
      <c r="A83" s="914" t="s">
        <v>2114</v>
      </c>
      <c r="B83" s="838"/>
      <c r="C83" s="838"/>
      <c r="D83" s="838"/>
      <c r="E83" s="838"/>
      <c r="F83" s="838"/>
      <c r="G83" s="841" t="e">
        <f>G71</f>
        <v>#REF!</v>
      </c>
      <c r="H83" s="842"/>
      <c r="I83" s="842"/>
      <c r="J83" s="854"/>
      <c r="K83" s="841" t="e">
        <f>K71</f>
        <v>#REF!</v>
      </c>
      <c r="M83" s="842"/>
      <c r="N83" s="845"/>
      <c r="Q83" s="915"/>
      <c r="R83" s="915"/>
      <c r="S83" s="916"/>
    </row>
    <row r="84" spans="1:19">
      <c r="A84" s="914" t="s">
        <v>2076</v>
      </c>
      <c r="B84" s="838"/>
      <c r="C84" s="838"/>
      <c r="D84" s="838"/>
      <c r="E84" s="838"/>
      <c r="F84" s="838"/>
      <c r="G84" s="841">
        <v>0</v>
      </c>
      <c r="H84" s="842"/>
      <c r="I84" s="842"/>
      <c r="J84" s="854"/>
      <c r="K84" s="841">
        <v>0</v>
      </c>
      <c r="M84" s="842"/>
      <c r="N84" s="845">
        <v>71</v>
      </c>
      <c r="Q84" s="915"/>
      <c r="R84" s="915"/>
      <c r="S84" s="916"/>
    </row>
    <row r="85" spans="1:19" ht="21.6" thickBot="1">
      <c r="A85" s="914"/>
      <c r="B85" s="838"/>
      <c r="C85" s="838"/>
      <c r="D85" s="838"/>
      <c r="E85" s="838"/>
      <c r="F85" s="838"/>
      <c r="G85" s="906" t="e">
        <f>SUM(G83:G84)</f>
        <v>#REF!</v>
      </c>
      <c r="H85" s="842"/>
      <c r="I85" s="842"/>
      <c r="J85" s="854"/>
      <c r="K85" s="906" t="e">
        <f>SUM(K83:K84)</f>
        <v>#REF!</v>
      </c>
      <c r="M85" s="842"/>
      <c r="N85" s="845"/>
      <c r="Q85" s="915"/>
      <c r="R85" s="915"/>
      <c r="S85" s="916"/>
    </row>
    <row r="86" spans="1:19" ht="21.6" thickTop="1">
      <c r="A86" s="823"/>
      <c r="B86" s="838"/>
      <c r="C86" s="838"/>
      <c r="D86" s="838"/>
      <c r="E86" s="838"/>
      <c r="F86" s="838"/>
      <c r="G86" s="841"/>
      <c r="H86" s="842"/>
      <c r="I86" s="842"/>
      <c r="J86" s="854"/>
      <c r="K86" s="841"/>
      <c r="M86" s="842"/>
      <c r="Q86" s="915"/>
      <c r="R86" s="915"/>
      <c r="S86" s="917"/>
    </row>
    <row r="87" spans="1:19">
      <c r="A87" s="918" t="s">
        <v>2074</v>
      </c>
      <c r="B87" s="838"/>
      <c r="C87" s="838"/>
      <c r="D87" s="838"/>
      <c r="E87" s="838"/>
      <c r="F87" s="838"/>
      <c r="G87" s="841"/>
      <c r="H87" s="842"/>
      <c r="I87" s="842"/>
      <c r="J87" s="854"/>
      <c r="K87" s="841"/>
      <c r="M87" s="842"/>
    </row>
    <row r="88" spans="1:19">
      <c r="A88" s="919" t="s">
        <v>2115</v>
      </c>
      <c r="B88" s="920"/>
      <c r="C88" s="838"/>
      <c r="D88" s="838"/>
      <c r="E88" s="838"/>
      <c r="F88" s="838"/>
      <c r="G88" s="921">
        <v>0</v>
      </c>
      <c r="H88" s="842"/>
      <c r="I88" s="922"/>
      <c r="J88" s="854"/>
      <c r="K88" s="921">
        <v>0</v>
      </c>
      <c r="M88" s="922"/>
      <c r="N88" s="845" t="e">
        <f>G30+G37</f>
        <v>#REF!</v>
      </c>
      <c r="O88" s="845" t="e">
        <f>K30+K37</f>
        <v>#REF!</v>
      </c>
    </row>
    <row r="89" spans="1:19">
      <c r="A89" s="919" t="s">
        <v>2116</v>
      </c>
      <c r="B89" s="920"/>
      <c r="C89" s="838"/>
      <c r="D89" s="838"/>
      <c r="E89" s="838"/>
      <c r="F89" s="838"/>
      <c r="G89" s="923">
        <v>0</v>
      </c>
      <c r="H89" s="842"/>
      <c r="I89" s="922"/>
      <c r="J89" s="854"/>
      <c r="K89" s="923">
        <v>0</v>
      </c>
      <c r="M89" s="922"/>
      <c r="N89" s="924" t="e">
        <f>N88/G71</f>
        <v>#REF!</v>
      </c>
      <c r="O89" s="924" t="e">
        <f>O88/K71</f>
        <v>#REF!</v>
      </c>
    </row>
    <row r="90" spans="1:19" ht="21.6" thickBot="1">
      <c r="A90" s="925"/>
      <c r="B90" s="920"/>
      <c r="C90" s="838"/>
      <c r="D90" s="838"/>
      <c r="E90" s="838"/>
      <c r="F90" s="838"/>
      <c r="G90" s="926">
        <f>SUM(G88:G89)</f>
        <v>0</v>
      </c>
      <c r="H90" s="842"/>
      <c r="I90" s="922"/>
      <c r="J90" s="854"/>
      <c r="K90" s="926">
        <f>SUM(K88:K89)</f>
        <v>0</v>
      </c>
      <c r="M90" s="922"/>
      <c r="N90" s="927" t="e">
        <f>(G71-G84)*N89</f>
        <v>#REF!</v>
      </c>
      <c r="O90" s="850" t="e">
        <f>(K71-K84)*O89</f>
        <v>#REF!</v>
      </c>
    </row>
    <row r="91" spans="1:19" ht="21.6" thickTop="1">
      <c r="A91" s="928"/>
      <c r="B91" s="838"/>
      <c r="C91" s="838"/>
      <c r="D91" s="838"/>
      <c r="E91" s="838"/>
      <c r="F91" s="838"/>
      <c r="G91" s="929"/>
      <c r="H91" s="842"/>
      <c r="I91" s="929"/>
      <c r="J91" s="854"/>
      <c r="K91" s="929"/>
      <c r="M91" s="929"/>
      <c r="N91" s="850"/>
    </row>
    <row r="92" spans="1:19">
      <c r="A92" s="939" t="s">
        <v>1612</v>
      </c>
      <c r="B92" s="820"/>
      <c r="C92" s="908"/>
      <c r="D92" s="909"/>
      <c r="E92" s="909"/>
      <c r="F92" s="909"/>
      <c r="G92" s="929"/>
      <c r="H92" s="842"/>
      <c r="I92" s="929"/>
      <c r="J92" s="854"/>
      <c r="K92" s="929"/>
      <c r="M92" s="929"/>
      <c r="N92" s="850"/>
    </row>
    <row r="93" spans="1:19">
      <c r="A93" s="820"/>
      <c r="B93" s="820"/>
      <c r="C93" s="820"/>
      <c r="D93" s="820"/>
      <c r="E93" s="820"/>
      <c r="F93" s="820"/>
      <c r="G93" s="930"/>
      <c r="H93" s="884"/>
      <c r="I93" s="884"/>
      <c r="J93" s="820"/>
      <c r="K93" s="930"/>
      <c r="L93" s="884"/>
      <c r="M93" s="884"/>
    </row>
    <row r="94" spans="1:19">
      <c r="A94" s="939" t="s">
        <v>2134</v>
      </c>
      <c r="B94" s="820"/>
      <c r="C94" s="820"/>
      <c r="D94" s="820"/>
      <c r="E94" s="820"/>
      <c r="F94" s="820"/>
      <c r="G94" s="930"/>
      <c r="H94" s="884"/>
      <c r="I94" s="884"/>
      <c r="J94" s="820"/>
      <c r="K94" s="930"/>
      <c r="L94" s="884"/>
      <c r="M94" s="884"/>
    </row>
    <row r="95" spans="1:19">
      <c r="A95" s="931"/>
      <c r="B95" s="932"/>
      <c r="C95" s="932"/>
      <c r="D95" s="932"/>
      <c r="E95" s="932"/>
      <c r="F95" s="932"/>
      <c r="G95" s="933"/>
      <c r="H95" s="934"/>
      <c r="I95" s="934"/>
      <c r="J95" s="934"/>
      <c r="K95" s="933"/>
      <c r="L95" s="934"/>
      <c r="M95" s="934"/>
    </row>
    <row r="96" spans="1:19">
      <c r="A96" s="940" t="s">
        <v>2135</v>
      </c>
      <c r="B96" s="819"/>
      <c r="C96" s="819"/>
      <c r="D96" s="819"/>
      <c r="E96" s="819"/>
      <c r="F96" s="819"/>
      <c r="G96" s="819"/>
      <c r="H96" s="819"/>
      <c r="I96" s="819"/>
      <c r="J96" s="819"/>
      <c r="K96" s="819"/>
      <c r="L96" s="819"/>
      <c r="M96" s="819"/>
    </row>
    <row r="97" spans="1:13">
      <c r="A97" s="819"/>
      <c r="B97" s="819"/>
      <c r="C97" s="819"/>
      <c r="D97" s="819"/>
      <c r="E97" s="819"/>
      <c r="F97" s="819"/>
      <c r="G97" s="819"/>
      <c r="H97" s="819"/>
      <c r="I97" s="819"/>
      <c r="J97" s="819"/>
      <c r="K97" s="819"/>
      <c r="L97" s="819"/>
      <c r="M97" s="819"/>
    </row>
    <row r="98" spans="1:13">
      <c r="A98" s="822"/>
      <c r="B98" s="822"/>
      <c r="C98" s="822"/>
      <c r="D98" s="822"/>
      <c r="E98" s="822"/>
      <c r="F98" s="822"/>
      <c r="G98" s="822"/>
      <c r="H98" s="822"/>
      <c r="I98" s="822"/>
      <c r="J98" s="822"/>
      <c r="K98" s="822"/>
      <c r="L98" s="822"/>
      <c r="M98" s="822"/>
    </row>
    <row r="99" spans="1:13">
      <c r="A99" s="822"/>
      <c r="B99" s="822"/>
      <c r="C99" s="822"/>
      <c r="D99" s="822"/>
      <c r="E99" s="822"/>
      <c r="F99" s="822"/>
      <c r="G99" s="822"/>
      <c r="H99" s="822"/>
      <c r="I99" s="822"/>
      <c r="J99" s="822"/>
      <c r="K99" s="822"/>
      <c r="L99" s="822"/>
      <c r="M99" s="822"/>
    </row>
    <row r="100" spans="1:13">
      <c r="A100" s="941" t="s">
        <v>2136</v>
      </c>
      <c r="B100" s="822"/>
      <c r="C100" s="822"/>
      <c r="D100" s="822"/>
      <c r="E100" s="822"/>
      <c r="F100" s="822"/>
      <c r="G100" s="822"/>
      <c r="H100" s="822"/>
      <c r="I100" s="822"/>
      <c r="J100" s="822"/>
      <c r="K100" s="822"/>
      <c r="L100" s="822"/>
      <c r="M100" s="822"/>
    </row>
    <row r="101" spans="1:13">
      <c r="A101" s="940" t="s">
        <v>2137</v>
      </c>
      <c r="B101" s="822"/>
      <c r="C101" s="822"/>
      <c r="D101" s="822"/>
      <c r="E101" s="822"/>
      <c r="F101" s="822"/>
      <c r="G101" s="822"/>
      <c r="H101" s="822"/>
      <c r="I101" s="822"/>
      <c r="J101" s="822"/>
      <c r="K101" s="822"/>
      <c r="L101" s="822"/>
      <c r="M101" s="822"/>
    </row>
    <row r="102" spans="1:13">
      <c r="A102" s="831"/>
      <c r="B102" s="831"/>
      <c r="C102" s="935"/>
      <c r="D102" s="936"/>
      <c r="E102" s="936"/>
      <c r="F102" s="936"/>
      <c r="G102" s="935"/>
      <c r="H102" s="936"/>
      <c r="I102" s="936"/>
      <c r="J102" s="831"/>
      <c r="K102" s="936"/>
      <c r="L102" s="935"/>
      <c r="M102" s="937"/>
    </row>
    <row r="142" spans="2:13">
      <c r="F142" s="2331"/>
      <c r="G142" s="2332"/>
      <c r="H142" s="2331"/>
      <c r="I142" s="2331"/>
      <c r="J142" s="2331"/>
      <c r="K142" s="2332"/>
      <c r="L142" s="2331"/>
      <c r="M142" s="2331"/>
    </row>
    <row r="143" spans="2:13">
      <c r="B143" s="938"/>
      <c r="C143" s="938"/>
      <c r="D143" s="938"/>
      <c r="E143" s="938"/>
      <c r="F143" s="2333"/>
      <c r="G143" s="2334"/>
      <c r="H143" s="2334"/>
      <c r="I143" s="2334"/>
      <c r="J143" s="2334"/>
      <c r="K143" s="2334"/>
      <c r="L143" s="2334"/>
      <c r="M143" s="2334"/>
    </row>
    <row r="144" spans="2:13">
      <c r="F144" s="2334"/>
      <c r="G144" s="2334"/>
      <c r="H144" s="2334"/>
      <c r="I144" s="2334"/>
      <c r="J144" s="2334"/>
      <c r="K144" s="2334"/>
      <c r="L144" s="2334"/>
      <c r="M144" s="2334"/>
    </row>
  </sheetData>
  <mergeCells count="9">
    <mergeCell ref="G28:M28"/>
    <mergeCell ref="F142:M144"/>
    <mergeCell ref="B6:M6"/>
    <mergeCell ref="B8:C8"/>
    <mergeCell ref="B10:C10"/>
    <mergeCell ref="D16:M16"/>
    <mergeCell ref="B20:M22"/>
    <mergeCell ref="G25:I25"/>
    <mergeCell ref="K25:M25"/>
  </mergeCells>
  <pageMargins left="0.66" right="0.25" top="0.75" bottom="0" header="0.25" footer="0"/>
  <pageSetup paperSize="9" scale="37" firstPageNumber="2" orientation="portrait" useFirstPageNumber="1"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W187"/>
  <sheetViews>
    <sheetView view="pageBreakPreview" zoomScaleSheetLayoutView="100" workbookViewId="0">
      <selection activeCell="W187" sqref="W187"/>
    </sheetView>
  </sheetViews>
  <sheetFormatPr defaultColWidth="9" defaultRowHeight="13.8"/>
  <cols>
    <col min="1" max="1" width="3.59765625" style="721" customWidth="1"/>
    <col min="2" max="2" width="5.19921875" style="721" customWidth="1"/>
    <col min="3" max="3" width="6.69921875" style="721" customWidth="1"/>
    <col min="4" max="4" width="3.59765625" style="721" customWidth="1"/>
    <col min="5" max="5" width="26.3984375" style="721" customWidth="1"/>
    <col min="6" max="6" width="14.19921875" style="721" customWidth="1"/>
    <col min="7" max="7" width="0.19921875" style="721" customWidth="1"/>
    <col min="8" max="8" width="9.765625E-2" style="721" hidden="1" customWidth="1"/>
    <col min="9" max="9" width="13.59765625" style="721" customWidth="1"/>
    <col min="10" max="10" width="12.19921875" style="721" customWidth="1"/>
    <col min="11" max="11" width="16.69921875" style="721" customWidth="1"/>
    <col min="12" max="12" width="15.3984375" style="704" customWidth="1"/>
    <col min="13" max="13" width="16.19921875" style="708" customWidth="1"/>
    <col min="14" max="14" width="16.69921875" style="708" customWidth="1"/>
    <col min="15" max="15" width="13.69921875" style="708" customWidth="1"/>
    <col min="16" max="16" width="23" style="708" customWidth="1"/>
    <col min="17" max="17" width="14.59765625" style="721" customWidth="1"/>
    <col min="18" max="19" width="13.3984375" style="721" customWidth="1"/>
    <col min="20" max="20" width="12.69921875" style="721" customWidth="1"/>
    <col min="21" max="16384" width="9" style="721"/>
  </cols>
  <sheetData>
    <row r="1" spans="1:23" s="725" customFormat="1" ht="15" customHeight="1">
      <c r="A1" s="726" t="s">
        <v>1770</v>
      </c>
      <c r="B1" s="727" t="s">
        <v>1776</v>
      </c>
      <c r="C1" s="728"/>
      <c r="D1" s="728"/>
      <c r="E1" s="728"/>
      <c r="F1" s="728"/>
      <c r="G1" s="728"/>
      <c r="H1" s="728"/>
      <c r="I1" s="728"/>
      <c r="L1" s="705"/>
      <c r="M1" s="729"/>
      <c r="N1" s="729"/>
      <c r="O1" s="729"/>
      <c r="P1" s="729"/>
    </row>
    <row r="2" spans="1:23" s="725" customFormat="1" ht="15" customHeight="1">
      <c r="A2" s="719"/>
      <c r="B2" s="730" t="s">
        <v>1777</v>
      </c>
      <c r="C2" s="728"/>
      <c r="D2" s="728"/>
      <c r="E2" s="728"/>
      <c r="F2" s="728"/>
      <c r="G2" s="728"/>
      <c r="H2" s="728"/>
      <c r="I2" s="728"/>
      <c r="L2" s="705"/>
      <c r="M2" s="729"/>
      <c r="N2" s="729"/>
      <c r="O2" s="729"/>
      <c r="P2" s="729"/>
    </row>
    <row r="3" spans="1:23" s="733" customFormat="1" ht="15" customHeight="1">
      <c r="A3" s="719"/>
      <c r="B3" s="731"/>
      <c r="C3" s="732"/>
      <c r="D3" s="732"/>
      <c r="E3" s="732"/>
      <c r="F3" s="732"/>
      <c r="G3" s="732"/>
      <c r="H3" s="732"/>
      <c r="I3" s="732"/>
      <c r="K3" s="765" t="s">
        <v>1798</v>
      </c>
      <c r="L3" s="734"/>
      <c r="M3" s="765" t="s">
        <v>1799</v>
      </c>
      <c r="N3" s="734"/>
      <c r="O3" s="734"/>
      <c r="P3" s="734"/>
    </row>
    <row r="4" spans="1:23" s="733" customFormat="1" ht="15" customHeight="1">
      <c r="A4" s="722"/>
      <c r="B4" s="723"/>
      <c r="C4" s="722"/>
      <c r="D4" s="722"/>
      <c r="E4" s="722"/>
      <c r="F4" s="2342"/>
      <c r="G4" s="2343"/>
      <c r="H4" s="724"/>
      <c r="I4" s="2344" t="s">
        <v>1795</v>
      </c>
      <c r="J4" s="735" t="s">
        <v>1778</v>
      </c>
      <c r="K4" s="734">
        <v>-21</v>
      </c>
      <c r="L4" s="734"/>
      <c r="M4" s="734">
        <f>K8</f>
        <v>25807</v>
      </c>
      <c r="N4" s="734"/>
      <c r="O4" s="734"/>
      <c r="P4" s="734"/>
    </row>
    <row r="5" spans="1:23" s="733" customFormat="1" ht="15" customHeight="1">
      <c r="A5" s="722"/>
      <c r="B5" s="723"/>
      <c r="C5" s="722"/>
      <c r="D5" s="722"/>
      <c r="E5" s="722"/>
      <c r="F5" s="2346" t="s">
        <v>1797</v>
      </c>
      <c r="G5" s="2347"/>
      <c r="H5" s="724"/>
      <c r="I5" s="2345"/>
      <c r="J5" s="735" t="s">
        <v>1772</v>
      </c>
      <c r="K5" s="734">
        <v>30050</v>
      </c>
      <c r="L5" s="734"/>
      <c r="M5" s="734">
        <v>-39428</v>
      </c>
      <c r="N5" s="734"/>
      <c r="O5" s="734"/>
      <c r="P5" s="734"/>
    </row>
    <row r="6" spans="1:23" s="733" customFormat="1" ht="15" customHeight="1">
      <c r="A6" s="722"/>
      <c r="B6" s="723"/>
      <c r="C6" s="722"/>
      <c r="D6" s="722"/>
      <c r="E6" s="722"/>
      <c r="F6" s="2348"/>
      <c r="G6" s="2349"/>
      <c r="H6" s="724"/>
      <c r="I6" s="2345"/>
      <c r="J6" s="735" t="s">
        <v>1779</v>
      </c>
      <c r="K6" s="734">
        <v>0</v>
      </c>
      <c r="L6" s="761"/>
      <c r="M6" s="734" t="e">
        <f>-#REF!</f>
        <v>#REF!</v>
      </c>
      <c r="N6" s="737"/>
      <c r="O6" s="736">
        <v>4222</v>
      </c>
      <c r="P6" s="737" t="s">
        <v>1800</v>
      </c>
      <c r="Q6" s="737"/>
      <c r="R6" s="737"/>
      <c r="S6" s="737"/>
      <c r="T6" s="737"/>
      <c r="U6" s="737"/>
      <c r="V6" s="738"/>
      <c r="W6" s="738"/>
    </row>
    <row r="7" spans="1:23" s="733" customFormat="1" ht="15" customHeight="1">
      <c r="A7" s="722"/>
      <c r="B7" s="723"/>
      <c r="C7" s="722"/>
      <c r="D7" s="722"/>
      <c r="E7" s="722"/>
      <c r="F7" s="2348"/>
      <c r="G7" s="2349"/>
      <c r="H7" s="724"/>
      <c r="I7" s="2345"/>
      <c r="J7" s="735" t="s">
        <v>1780</v>
      </c>
      <c r="K7" s="734">
        <v>-4222</v>
      </c>
      <c r="L7" s="762"/>
      <c r="M7" s="734">
        <f>-F17</f>
        <v>-566</v>
      </c>
      <c r="N7" s="737"/>
      <c r="O7" s="736" t="e">
        <f>#REF!</f>
        <v>#REF!</v>
      </c>
      <c r="P7" s="737" t="s">
        <v>1801</v>
      </c>
      <c r="Q7" s="737"/>
      <c r="R7" s="737"/>
      <c r="S7" s="737"/>
      <c r="T7" s="737"/>
      <c r="U7" s="737"/>
      <c r="V7" s="738"/>
      <c r="W7" s="738"/>
    </row>
    <row r="8" spans="1:23" s="725" customFormat="1" ht="15" customHeight="1">
      <c r="A8" s="722"/>
      <c r="B8" s="723"/>
      <c r="C8" s="722"/>
      <c r="D8" s="722"/>
      <c r="E8" s="722"/>
      <c r="F8" s="2350"/>
      <c r="G8" s="2351"/>
      <c r="H8" s="724"/>
      <c r="I8" s="2345"/>
      <c r="J8" s="735" t="s">
        <v>885</v>
      </c>
      <c r="K8" s="739">
        <v>25807</v>
      </c>
      <c r="L8" s="761"/>
      <c r="M8" s="763" t="e">
        <f>F13</f>
        <v>#REF!</v>
      </c>
      <c r="N8" s="737"/>
      <c r="O8" s="736" t="e">
        <f>O7-O6</f>
        <v>#REF!</v>
      </c>
      <c r="P8" s="737" t="s">
        <v>1802</v>
      </c>
      <c r="Q8" s="737"/>
      <c r="R8" s="737"/>
      <c r="S8" s="737"/>
      <c r="T8" s="737"/>
      <c r="U8" s="737"/>
      <c r="V8" s="738"/>
      <c r="W8" s="738"/>
    </row>
    <row r="9" spans="1:23" s="725" customFormat="1" ht="15" customHeight="1">
      <c r="A9" s="719"/>
      <c r="B9" s="740"/>
      <c r="C9" s="719"/>
      <c r="D9" s="719"/>
      <c r="E9" s="719"/>
      <c r="F9" s="2341" t="s">
        <v>1796</v>
      </c>
      <c r="G9" s="2341"/>
      <c r="H9" s="2341"/>
      <c r="I9" s="2341"/>
      <c r="K9" s="764">
        <f>K8-K7-K4</f>
        <v>30050</v>
      </c>
      <c r="L9" s="705"/>
      <c r="M9" s="729" t="e">
        <f>M8-M7-M6-M4</f>
        <v>#REF!</v>
      </c>
      <c r="N9" s="729"/>
      <c r="O9" s="729"/>
      <c r="P9" s="729"/>
    </row>
    <row r="10" spans="1:23" s="719" customFormat="1" ht="15" customHeight="1">
      <c r="B10" s="740"/>
      <c r="F10" s="741"/>
      <c r="G10" s="741"/>
      <c r="H10" s="741"/>
      <c r="I10" s="741"/>
      <c r="J10" s="735"/>
      <c r="K10" s="735"/>
      <c r="L10" s="703"/>
      <c r="M10" s="735"/>
      <c r="N10" s="735"/>
      <c r="O10" s="735"/>
      <c r="P10" s="735"/>
    </row>
    <row r="11" spans="1:23" s="719" customFormat="1" ht="15" customHeight="1">
      <c r="B11" s="719" t="s">
        <v>1781</v>
      </c>
      <c r="F11" s="742" t="e">
        <f>#REF!</f>
        <v>#REF!</v>
      </c>
      <c r="G11" s="742"/>
      <c r="H11" s="735"/>
      <c r="I11" s="702">
        <v>511924</v>
      </c>
      <c r="K11" s="735"/>
      <c r="L11" s="703"/>
      <c r="M11" s="735"/>
      <c r="N11" s="735"/>
      <c r="O11" s="735"/>
      <c r="P11" s="735"/>
    </row>
    <row r="12" spans="1:23" s="719" customFormat="1" ht="15" customHeight="1">
      <c r="B12" s="719" t="s">
        <v>1782</v>
      </c>
      <c r="F12" s="715" t="e">
        <f>-#REF!</f>
        <v>#REF!</v>
      </c>
      <c r="G12" s="715"/>
      <c r="H12" s="703"/>
      <c r="I12" s="706">
        <v>-486117</v>
      </c>
      <c r="K12" s="735"/>
      <c r="L12" s="703"/>
      <c r="M12" s="735"/>
      <c r="N12" s="735"/>
      <c r="O12" s="735"/>
      <c r="P12" s="735"/>
    </row>
    <row r="13" spans="1:23" s="719" customFormat="1" ht="15" customHeight="1">
      <c r="F13" s="743" t="e">
        <f>SUM(F11:F12)</f>
        <v>#REF!</v>
      </c>
      <c r="G13" s="715"/>
      <c r="H13" s="703"/>
      <c r="I13" s="744">
        <f>SUM(I11:I12)</f>
        <v>25807</v>
      </c>
      <c r="K13" s="735"/>
      <c r="L13" s="703" t="s">
        <v>1803</v>
      </c>
      <c r="M13" s="735"/>
      <c r="N13" s="735"/>
      <c r="O13" s="735"/>
      <c r="P13" s="735"/>
    </row>
    <row r="14" spans="1:23" s="719" customFormat="1" ht="9.9" customHeight="1">
      <c r="F14" s="715"/>
      <c r="G14" s="715"/>
      <c r="H14" s="703"/>
      <c r="I14" s="703"/>
      <c r="K14" s="735"/>
      <c r="L14" s="703"/>
      <c r="M14" s="735"/>
      <c r="N14" s="735"/>
      <c r="O14" s="735"/>
      <c r="P14" s="735"/>
    </row>
    <row r="15" spans="1:23" s="719" customFormat="1" ht="15" customHeight="1">
      <c r="B15" s="719" t="s">
        <v>1783</v>
      </c>
      <c r="F15" s="742"/>
      <c r="G15" s="727"/>
      <c r="H15" s="735"/>
      <c r="I15" s="735"/>
      <c r="K15" s="719" t="s">
        <v>1772</v>
      </c>
      <c r="L15" s="752" t="e">
        <f>F32</f>
        <v>#REF!</v>
      </c>
      <c r="N15" s="735"/>
      <c r="O15" s="735"/>
      <c r="P15" s="735"/>
    </row>
    <row r="16" spans="1:23" s="719" customFormat="1" ht="15" customHeight="1">
      <c r="B16" s="720" t="s">
        <v>884</v>
      </c>
      <c r="F16" s="713">
        <f>I18</f>
        <v>4222</v>
      </c>
      <c r="G16" s="727"/>
      <c r="H16" s="735"/>
      <c r="I16" s="710">
        <v>0</v>
      </c>
      <c r="J16" s="735"/>
      <c r="K16" s="719" t="s">
        <v>1771</v>
      </c>
      <c r="L16" s="752" t="e">
        <f>-F27</f>
        <v>#REF!</v>
      </c>
      <c r="N16" s="735"/>
      <c r="O16" s="735"/>
      <c r="P16" s="735"/>
    </row>
    <row r="17" spans="1:19" s="719" customFormat="1" ht="15" customHeight="1">
      <c r="B17" s="720" t="s">
        <v>1784</v>
      </c>
      <c r="D17" s="745"/>
      <c r="E17" s="746"/>
      <c r="F17" s="747">
        <v>566</v>
      </c>
      <c r="G17" s="727"/>
      <c r="H17" s="735"/>
      <c r="I17" s="748">
        <v>4222</v>
      </c>
      <c r="J17" s="735"/>
      <c r="N17" s="735"/>
      <c r="O17" s="735"/>
      <c r="P17" s="735"/>
    </row>
    <row r="18" spans="1:19" s="719" customFormat="1" ht="15" customHeight="1">
      <c r="F18" s="742">
        <f>SUM(F16:F17)</f>
        <v>4788</v>
      </c>
      <c r="G18" s="727"/>
      <c r="H18" s="735"/>
      <c r="I18" s="706">
        <f>SUM(I16:I17)</f>
        <v>4222</v>
      </c>
      <c r="J18" s="735"/>
      <c r="K18" s="735"/>
      <c r="L18" s="703"/>
      <c r="M18" s="735"/>
      <c r="N18" s="735"/>
      <c r="O18" s="735"/>
      <c r="P18" s="735"/>
    </row>
    <row r="19" spans="1:19" s="719" customFormat="1" ht="15" customHeight="1">
      <c r="B19" s="719" t="s">
        <v>1785</v>
      </c>
      <c r="F19" s="743" t="e">
        <f>F18+F13</f>
        <v>#REF!</v>
      </c>
      <c r="G19" s="727"/>
      <c r="H19" s="735"/>
      <c r="I19" s="744">
        <f>I18+I13</f>
        <v>30029</v>
      </c>
      <c r="J19" s="735"/>
      <c r="K19" s="735"/>
      <c r="L19" s="703"/>
      <c r="M19" s="735"/>
      <c r="N19" s="735"/>
      <c r="O19" s="735"/>
      <c r="P19" s="735"/>
    </row>
    <row r="20" spans="1:19" s="719" customFormat="1" ht="15" customHeight="1">
      <c r="F20" s="715"/>
      <c r="G20" s="715"/>
      <c r="H20" s="703"/>
      <c r="I20" s="706"/>
      <c r="J20" s="735"/>
      <c r="K20" s="735"/>
      <c r="L20" s="703"/>
      <c r="M20" s="735"/>
      <c r="N20" s="735"/>
      <c r="O20" s="735"/>
      <c r="P20" s="735"/>
    </row>
    <row r="21" spans="1:19" s="722" customFormat="1" ht="15" hidden="1" customHeight="1">
      <c r="A21" s="719"/>
      <c r="B21" s="727" t="s">
        <v>1786</v>
      </c>
      <c r="C21" s="719"/>
      <c r="D21" s="719"/>
      <c r="E21" s="719"/>
      <c r="F21" s="715"/>
      <c r="G21" s="727"/>
      <c r="H21" s="735"/>
      <c r="I21" s="703"/>
      <c r="J21" s="703"/>
      <c r="K21" s="703"/>
      <c r="L21" s="703"/>
      <c r="M21" s="703"/>
      <c r="N21" s="703"/>
      <c r="O21" s="703"/>
      <c r="P21" s="703"/>
    </row>
    <row r="22" spans="1:19" s="722" customFormat="1" ht="15" hidden="1" customHeight="1">
      <c r="B22" s="749" t="s">
        <v>884</v>
      </c>
      <c r="F22" s="713">
        <v>0</v>
      </c>
      <c r="G22" s="750"/>
      <c r="H22" s="703"/>
      <c r="I22" s="710"/>
      <c r="J22" s="703">
        <v>82381</v>
      </c>
      <c r="K22" s="703"/>
      <c r="L22" s="703"/>
      <c r="M22" s="703"/>
      <c r="N22" s="703"/>
      <c r="O22" s="703"/>
      <c r="P22" s="703"/>
      <c r="Q22" s="703"/>
      <c r="R22" s="703"/>
      <c r="S22" s="703"/>
    </row>
    <row r="23" spans="1:19" s="722" customFormat="1" ht="15" hidden="1" customHeight="1">
      <c r="B23" s="749" t="s">
        <v>1787</v>
      </c>
      <c r="F23" s="714">
        <v>0</v>
      </c>
      <c r="G23" s="750"/>
      <c r="H23" s="703"/>
      <c r="I23" s="711"/>
      <c r="J23" s="703"/>
      <c r="K23" s="703"/>
      <c r="L23" s="703"/>
      <c r="M23" s="703"/>
      <c r="N23" s="703"/>
      <c r="O23" s="703"/>
      <c r="P23" s="703"/>
      <c r="Q23" s="703"/>
      <c r="R23" s="703"/>
      <c r="S23" s="703"/>
    </row>
    <row r="24" spans="1:19" s="722" customFormat="1" ht="15" hidden="1" customHeight="1">
      <c r="B24" s="751" t="s">
        <v>1788</v>
      </c>
      <c r="F24" s="747">
        <v>0</v>
      </c>
      <c r="G24" s="750"/>
      <c r="H24" s="703"/>
      <c r="I24" s="712"/>
      <c r="J24" s="703"/>
      <c r="K24" s="703"/>
      <c r="L24" s="703"/>
      <c r="M24" s="703"/>
      <c r="N24" s="703"/>
      <c r="O24" s="703"/>
      <c r="P24" s="703"/>
      <c r="Q24" s="703"/>
      <c r="R24" s="703"/>
      <c r="S24" s="703"/>
    </row>
    <row r="25" spans="1:19" s="719" customFormat="1" ht="15" hidden="1" customHeight="1">
      <c r="A25" s="722"/>
      <c r="B25" s="749"/>
      <c r="C25" s="722"/>
      <c r="D25" s="722"/>
      <c r="E25" s="722"/>
      <c r="F25" s="715">
        <f>SUM(F22:F24)</f>
        <v>0</v>
      </c>
      <c r="G25" s="750"/>
      <c r="H25" s="703"/>
      <c r="I25" s="703">
        <v>0</v>
      </c>
      <c r="J25" s="735">
        <v>-5067186</v>
      </c>
      <c r="K25" s="735"/>
      <c r="L25" s="703"/>
      <c r="M25" s="735"/>
      <c r="N25" s="735"/>
      <c r="O25" s="735"/>
      <c r="P25" s="735"/>
      <c r="Q25" s="735"/>
      <c r="R25" s="735"/>
      <c r="S25" s="735"/>
    </row>
    <row r="26" spans="1:19" s="719" customFormat="1" ht="15" hidden="1" customHeight="1">
      <c r="A26" s="722"/>
      <c r="B26" s="749"/>
      <c r="C26" s="722"/>
      <c r="D26" s="722"/>
      <c r="E26" s="722"/>
      <c r="F26" s="715"/>
      <c r="G26" s="750"/>
      <c r="H26" s="703"/>
      <c r="I26" s="703"/>
      <c r="J26" s="735"/>
      <c r="K26" s="735"/>
      <c r="L26" s="703"/>
      <c r="M26" s="735"/>
      <c r="N26" s="735"/>
      <c r="O26" s="735"/>
      <c r="P26" s="735"/>
      <c r="Q26" s="735"/>
      <c r="R26" s="735"/>
      <c r="S26" s="735"/>
    </row>
    <row r="27" spans="1:19" s="719" customFormat="1" ht="15" customHeight="1">
      <c r="A27" s="722"/>
      <c r="B27" s="719" t="s">
        <v>1789</v>
      </c>
      <c r="C27" s="722"/>
      <c r="D27" s="722"/>
      <c r="E27" s="722"/>
      <c r="F27" s="716" t="e">
        <f>#REF!</f>
        <v>#REF!</v>
      </c>
      <c r="G27" s="750"/>
      <c r="H27" s="703"/>
      <c r="I27" s="703">
        <v>0</v>
      </c>
      <c r="J27" s="735"/>
      <c r="K27" s="735"/>
      <c r="L27" s="703"/>
      <c r="M27" s="735"/>
      <c r="N27" s="735"/>
      <c r="O27" s="735"/>
      <c r="P27" s="735"/>
      <c r="Q27" s="735"/>
      <c r="R27" s="735"/>
      <c r="S27" s="735"/>
    </row>
    <row r="28" spans="1:19" s="719" customFormat="1" ht="15" customHeight="1">
      <c r="A28" s="722"/>
      <c r="B28" s="749"/>
      <c r="C28" s="722"/>
      <c r="D28" s="722"/>
      <c r="E28" s="722"/>
      <c r="F28" s="715"/>
      <c r="G28" s="750"/>
      <c r="H28" s="703"/>
      <c r="I28" s="703"/>
      <c r="J28" s="735"/>
      <c r="K28" s="735"/>
      <c r="L28" s="703"/>
      <c r="M28" s="735"/>
      <c r="N28" s="735"/>
      <c r="O28" s="735"/>
      <c r="P28" s="735"/>
      <c r="Q28" s="735"/>
      <c r="R28" s="735"/>
      <c r="S28" s="735"/>
    </row>
    <row r="29" spans="1:19" s="719" customFormat="1" ht="15" customHeight="1">
      <c r="B29" s="719" t="s">
        <v>1790</v>
      </c>
      <c r="F29" s="742"/>
      <c r="G29" s="727"/>
      <c r="H29" s="735"/>
      <c r="I29" s="706"/>
      <c r="J29" s="735"/>
      <c r="K29" s="735"/>
      <c r="L29" s="703"/>
      <c r="M29" s="752"/>
      <c r="N29" s="735"/>
      <c r="O29" s="703"/>
      <c r="P29" s="703"/>
      <c r="Q29" s="735"/>
      <c r="R29" s="735"/>
      <c r="S29" s="735"/>
    </row>
    <row r="30" spans="1:19" s="719" customFormat="1" ht="15" customHeight="1">
      <c r="B30" s="753" t="s">
        <v>1791</v>
      </c>
      <c r="F30" s="742"/>
      <c r="G30" s="727"/>
      <c r="H30" s="735"/>
      <c r="I30" s="706"/>
      <c r="J30" s="735"/>
      <c r="K30" s="735"/>
      <c r="L30" s="703"/>
      <c r="M30" s="735"/>
      <c r="N30" s="735"/>
      <c r="O30" s="735"/>
      <c r="P30" s="735"/>
      <c r="Q30" s="735"/>
      <c r="R30" s="735"/>
      <c r="S30" s="735"/>
    </row>
    <row r="31" spans="1:19" s="719" customFormat="1" ht="15" customHeight="1">
      <c r="B31" s="753" t="s">
        <v>1792</v>
      </c>
      <c r="F31" s="742">
        <v>-25807</v>
      </c>
      <c r="G31" s="727"/>
      <c r="H31" s="735"/>
      <c r="I31" s="706">
        <v>30050</v>
      </c>
      <c r="J31" s="735"/>
      <c r="K31" s="735"/>
      <c r="L31" s="703"/>
      <c r="M31" s="735"/>
      <c r="N31" s="735"/>
      <c r="O31" s="735"/>
      <c r="P31" s="735"/>
      <c r="Q31" s="735"/>
      <c r="R31" s="735"/>
      <c r="S31" s="735"/>
    </row>
    <row r="32" spans="1:19" s="719" customFormat="1" ht="15" customHeight="1" thickBot="1">
      <c r="B32" s="740" t="s">
        <v>1793</v>
      </c>
      <c r="F32" s="707" t="e">
        <f>+F19+F25+F27+F31</f>
        <v>#REF!</v>
      </c>
      <c r="G32" s="727"/>
      <c r="H32" s="735"/>
      <c r="I32" s="709">
        <f>I19+I27+I31</f>
        <v>60079</v>
      </c>
      <c r="J32" s="735"/>
      <c r="K32" s="735"/>
      <c r="L32" s="703"/>
      <c r="M32" s="735"/>
      <c r="N32" s="735"/>
      <c r="O32" s="735"/>
      <c r="P32" s="735"/>
    </row>
    <row r="33" spans="1:16" s="725" customFormat="1" ht="15" customHeight="1" thickTop="1">
      <c r="A33" s="719"/>
      <c r="B33" s="740"/>
      <c r="C33" s="719"/>
      <c r="D33" s="719"/>
      <c r="E33" s="719"/>
      <c r="F33" s="754"/>
      <c r="G33" s="719"/>
      <c r="H33" s="735"/>
      <c r="I33" s="735"/>
      <c r="J33" s="729"/>
      <c r="K33" s="729"/>
      <c r="L33" s="705"/>
      <c r="M33" s="735"/>
      <c r="N33" s="729"/>
      <c r="O33" s="729"/>
      <c r="P33" s="729"/>
    </row>
    <row r="34" spans="1:16" s="719" customFormat="1" ht="15" customHeight="1">
      <c r="B34" s="755"/>
      <c r="C34" s="756"/>
      <c r="D34" s="756"/>
      <c r="E34" s="756"/>
      <c r="F34" s="766" t="e">
        <f>F13+F17+F27+F31</f>
        <v>#REF!</v>
      </c>
      <c r="G34" s="756"/>
      <c r="H34" s="757"/>
      <c r="I34" s="757"/>
      <c r="L34" s="703"/>
      <c r="M34" s="735"/>
      <c r="N34" s="735"/>
      <c r="O34" s="735"/>
      <c r="P34" s="735"/>
    </row>
    <row r="35" spans="1:16" s="719" customFormat="1" ht="15" customHeight="1">
      <c r="B35" s="740"/>
      <c r="C35" s="758"/>
      <c r="F35" s="759"/>
      <c r="G35" s="759"/>
      <c r="H35" s="760"/>
      <c r="I35" s="760"/>
      <c r="L35" s="703"/>
      <c r="M35" s="735"/>
      <c r="N35" s="735"/>
      <c r="O35" s="735"/>
      <c r="P35" s="735"/>
    </row>
    <row r="148" spans="3:3">
      <c r="C148" s="721" t="s">
        <v>1794</v>
      </c>
    </row>
    <row r="187" spans="3:3">
      <c r="C187" s="721" t="s">
        <v>1758</v>
      </c>
    </row>
  </sheetData>
  <mergeCells count="4">
    <mergeCell ref="F9:I9"/>
    <mergeCell ref="F4:G4"/>
    <mergeCell ref="I4:I8"/>
    <mergeCell ref="F5:G8"/>
  </mergeCells>
  <pageMargins left="0.75" right="0.25" top="0.75" bottom="0" header="0.25" footer="0"/>
  <pageSetup paperSize="9" scale="81" firstPageNumber="30" fitToHeight="2" orientation="portrait" useFirstPageNumber="1" r:id="rId1"/>
  <headerFooter>
    <oddHeader>&amp;C&amp;"Arial Black,Regular"&amp;11&amp;P&amp;R&amp;"Arial Black,Regular"&amp;11PAKISTAN ISLAMIC PENSION FUND</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B1:AA149"/>
  <sheetViews>
    <sheetView view="pageBreakPreview" zoomScale="85" zoomScaleSheetLayoutView="85" workbookViewId="0">
      <selection activeCell="AA149" sqref="AA149"/>
    </sheetView>
  </sheetViews>
  <sheetFormatPr defaultColWidth="9" defaultRowHeight="17.399999999999999"/>
  <cols>
    <col min="1" max="1" width="9" style="526"/>
    <col min="2" max="2" width="6.5" style="559" customWidth="1"/>
    <col min="3" max="3" width="21.69921875" style="559" customWidth="1"/>
    <col min="4" max="4" width="57.3984375" style="559" customWidth="1"/>
    <col min="5" max="5" width="20.8984375" style="567" customWidth="1"/>
    <col min="6" max="6" width="1.59765625" style="559" customWidth="1"/>
    <col min="7" max="7" width="18.69921875" style="559" customWidth="1"/>
    <col min="8" max="8" width="1.19921875" style="559" customWidth="1"/>
    <col min="9" max="9" width="19.5" style="567" customWidth="1"/>
    <col min="10" max="10" width="1.59765625" style="559" customWidth="1"/>
    <col min="11" max="11" width="20" style="559" customWidth="1"/>
    <col min="12" max="12" width="10.59765625" style="559" customWidth="1"/>
    <col min="13" max="14" width="11.19921875" style="559" customWidth="1"/>
    <col min="15" max="15" width="12.59765625" style="526" customWidth="1"/>
    <col min="16" max="16" width="10.69921875" style="526" customWidth="1"/>
    <col min="17" max="17" width="10.5" style="526" customWidth="1"/>
    <col min="18" max="16384" width="9" style="526"/>
  </cols>
  <sheetData>
    <row r="1" spans="2:14">
      <c r="B1" s="524"/>
      <c r="C1" s="524"/>
      <c r="D1" s="524"/>
      <c r="E1" s="525"/>
      <c r="F1" s="524"/>
      <c r="G1" s="524"/>
      <c r="H1" s="524"/>
      <c r="I1" s="525"/>
      <c r="J1" s="524"/>
      <c r="K1" s="524"/>
      <c r="L1" s="524"/>
      <c r="M1" s="524"/>
      <c r="N1" s="524"/>
    </row>
    <row r="2" spans="2:14">
      <c r="B2" s="524"/>
      <c r="C2" s="524"/>
      <c r="D2" s="524"/>
      <c r="E2" s="525"/>
      <c r="F2" s="524"/>
      <c r="G2" s="524"/>
      <c r="H2" s="524"/>
      <c r="I2" s="525"/>
      <c r="J2" s="524"/>
      <c r="K2" s="524"/>
      <c r="L2" s="524"/>
      <c r="M2" s="524"/>
      <c r="N2" s="524"/>
    </row>
    <row r="3" spans="2:14">
      <c r="B3" s="523"/>
      <c r="C3" s="524"/>
      <c r="D3" s="524"/>
      <c r="E3" s="525"/>
      <c r="F3" s="524"/>
      <c r="G3" s="524"/>
      <c r="H3" s="524"/>
      <c r="I3" s="525"/>
      <c r="J3" s="524"/>
      <c r="K3" s="524"/>
      <c r="L3" s="524"/>
      <c r="M3" s="524"/>
      <c r="N3" s="524"/>
    </row>
    <row r="4" spans="2:14">
      <c r="B4" s="2352" t="s">
        <v>1611</v>
      </c>
      <c r="C4" s="2352"/>
      <c r="D4" s="2352"/>
      <c r="E4" s="2352"/>
      <c r="F4" s="2352"/>
      <c r="G4" s="2352"/>
      <c r="H4" s="2352"/>
      <c r="I4" s="2352"/>
      <c r="J4" s="2352"/>
      <c r="K4" s="2352"/>
      <c r="L4" s="524"/>
      <c r="M4" s="524"/>
      <c r="N4" s="524"/>
    </row>
    <row r="5" spans="2:14">
      <c r="B5" s="523"/>
      <c r="C5" s="524"/>
      <c r="D5" s="524"/>
      <c r="E5" s="525"/>
      <c r="F5" s="524"/>
      <c r="G5" s="524"/>
      <c r="H5" s="524"/>
      <c r="I5" s="525"/>
      <c r="J5" s="524"/>
      <c r="K5" s="524"/>
      <c r="L5" s="524"/>
      <c r="M5" s="524"/>
      <c r="N5" s="524"/>
    </row>
    <row r="6" spans="2:14" ht="18">
      <c r="B6" s="527"/>
      <c r="C6" s="524"/>
      <c r="D6" s="524"/>
      <c r="E6" s="525"/>
      <c r="F6" s="524"/>
      <c r="G6" s="524"/>
      <c r="H6" s="524"/>
      <c r="I6" s="525"/>
      <c r="J6" s="524"/>
      <c r="K6" s="524"/>
      <c r="L6" s="524"/>
      <c r="M6" s="524"/>
      <c r="N6" s="524"/>
    </row>
    <row r="7" spans="2:14">
      <c r="B7" s="2362">
        <v>42038</v>
      </c>
      <c r="C7" s="2362"/>
      <c r="D7" s="2362"/>
      <c r="E7" s="525"/>
      <c r="F7" s="524"/>
      <c r="G7" s="524"/>
      <c r="H7" s="524"/>
      <c r="I7" s="525"/>
      <c r="J7" s="524"/>
      <c r="K7" s="524" t="s">
        <v>1624</v>
      </c>
      <c r="L7" s="524"/>
      <c r="M7" s="524"/>
      <c r="N7" s="524"/>
    </row>
    <row r="8" spans="2:14">
      <c r="B8" s="528"/>
      <c r="C8" s="528"/>
      <c r="D8" s="528"/>
      <c r="E8" s="525"/>
      <c r="F8" s="524"/>
      <c r="G8" s="524"/>
      <c r="H8" s="524"/>
      <c r="I8" s="525"/>
      <c r="J8" s="524"/>
      <c r="K8" s="524"/>
      <c r="L8" s="524"/>
      <c r="M8" s="524"/>
      <c r="N8" s="524"/>
    </row>
    <row r="9" spans="2:14">
      <c r="B9" s="529" t="s">
        <v>1607</v>
      </c>
      <c r="C9" s="530"/>
      <c r="D9" s="530"/>
      <c r="E9" s="525"/>
      <c r="F9" s="524"/>
      <c r="G9" s="524"/>
      <c r="H9" s="524"/>
      <c r="I9" s="525"/>
      <c r="J9" s="524"/>
      <c r="K9" s="524"/>
      <c r="L9" s="524"/>
      <c r="M9" s="524"/>
      <c r="N9" s="524"/>
    </row>
    <row r="10" spans="2:14">
      <c r="B10" s="529" t="s">
        <v>1623</v>
      </c>
      <c r="C10" s="530"/>
      <c r="D10" s="530"/>
      <c r="E10" s="525"/>
      <c r="F10" s="524"/>
      <c r="G10" s="524"/>
      <c r="H10" s="524"/>
      <c r="I10" s="525"/>
      <c r="J10" s="524"/>
      <c r="K10" s="524"/>
      <c r="L10" s="524"/>
      <c r="M10" s="524"/>
      <c r="N10" s="524"/>
    </row>
    <row r="11" spans="2:14">
      <c r="B11" s="529" t="s">
        <v>1618</v>
      </c>
      <c r="C11" s="530"/>
      <c r="D11" s="530"/>
      <c r="E11" s="525"/>
      <c r="F11" s="524"/>
      <c r="G11" s="524"/>
      <c r="H11" s="524"/>
      <c r="I11" s="525"/>
      <c r="J11" s="524"/>
      <c r="K11" s="524"/>
      <c r="L11" s="524"/>
      <c r="M11" s="524"/>
      <c r="N11" s="524"/>
    </row>
    <row r="12" spans="2:14">
      <c r="B12" s="529" t="s">
        <v>1619</v>
      </c>
      <c r="C12" s="530"/>
      <c r="D12" s="530"/>
      <c r="E12" s="525"/>
      <c r="F12" s="524"/>
      <c r="G12" s="524"/>
      <c r="H12" s="524"/>
      <c r="I12" s="525"/>
      <c r="J12" s="524"/>
      <c r="K12" s="524"/>
      <c r="L12" s="524"/>
      <c r="M12" s="524"/>
      <c r="N12" s="524"/>
    </row>
    <row r="13" spans="2:14">
      <c r="B13" s="524" t="s">
        <v>1620</v>
      </c>
      <c r="C13" s="524"/>
      <c r="D13" s="524"/>
      <c r="E13" s="525"/>
      <c r="F13" s="524"/>
      <c r="G13" s="524"/>
      <c r="H13" s="524"/>
      <c r="I13" s="525"/>
      <c r="J13" s="524"/>
      <c r="K13" s="524"/>
      <c r="L13" s="524"/>
      <c r="M13" s="524"/>
      <c r="N13" s="524"/>
    </row>
    <row r="14" spans="2:14" ht="18">
      <c r="B14" s="527"/>
      <c r="C14" s="524"/>
      <c r="D14" s="524"/>
      <c r="E14" s="525"/>
      <c r="F14" s="524"/>
      <c r="G14" s="524"/>
      <c r="H14" s="524"/>
      <c r="I14" s="525"/>
      <c r="J14" s="524"/>
      <c r="K14" s="524"/>
      <c r="L14" s="524"/>
      <c r="M14" s="524"/>
      <c r="N14" s="524"/>
    </row>
    <row r="15" spans="2:14" ht="18">
      <c r="B15" s="527"/>
      <c r="C15" s="524"/>
      <c r="D15" s="524"/>
      <c r="E15" s="525"/>
      <c r="F15" s="524"/>
      <c r="G15" s="524"/>
      <c r="H15" s="524"/>
      <c r="I15" s="525"/>
      <c r="J15" s="524"/>
      <c r="K15" s="524"/>
      <c r="L15" s="524"/>
      <c r="M15" s="524"/>
      <c r="N15" s="524"/>
    </row>
    <row r="16" spans="2:14" ht="18">
      <c r="B16" s="527"/>
      <c r="C16" s="524"/>
      <c r="D16" s="524"/>
      <c r="E16" s="525"/>
      <c r="F16" s="524"/>
      <c r="G16" s="524"/>
      <c r="H16" s="524"/>
      <c r="I16" s="525"/>
      <c r="J16" s="524"/>
      <c r="K16" s="524"/>
      <c r="L16" s="524"/>
      <c r="M16" s="524"/>
      <c r="N16" s="524"/>
    </row>
    <row r="17" spans="2:15" ht="18">
      <c r="B17" s="527"/>
      <c r="C17" s="524"/>
      <c r="D17" s="524"/>
      <c r="E17" s="525"/>
      <c r="F17" s="524"/>
      <c r="G17" s="524"/>
      <c r="H17" s="524"/>
      <c r="I17" s="525"/>
      <c r="J17" s="524"/>
      <c r="K17" s="524"/>
      <c r="L17" s="524"/>
      <c r="M17" s="524"/>
      <c r="N17" s="524"/>
    </row>
    <row r="18" spans="2:15">
      <c r="B18" s="531" t="s">
        <v>1605</v>
      </c>
      <c r="C18" s="532"/>
      <c r="D18" s="532"/>
      <c r="E18" s="528"/>
      <c r="F18" s="528"/>
      <c r="G18" s="533"/>
      <c r="H18" s="528"/>
      <c r="I18" s="528"/>
      <c r="J18" s="528"/>
      <c r="K18" s="524"/>
      <c r="L18" s="524"/>
      <c r="M18" s="524"/>
      <c r="N18" s="524"/>
    </row>
    <row r="19" spans="2:15" ht="18">
      <c r="B19" s="527"/>
      <c r="C19" s="524"/>
      <c r="D19" s="524"/>
      <c r="E19" s="525"/>
      <c r="F19" s="524"/>
      <c r="G19" s="524"/>
      <c r="H19" s="524"/>
      <c r="I19" s="525"/>
      <c r="J19" s="524"/>
      <c r="K19" s="524"/>
      <c r="L19" s="524"/>
      <c r="M19" s="524"/>
      <c r="N19" s="524"/>
    </row>
    <row r="20" spans="2:15">
      <c r="B20" s="534" t="s">
        <v>1606</v>
      </c>
      <c r="C20" s="524"/>
      <c r="D20" s="524"/>
      <c r="E20" s="525"/>
      <c r="F20" s="524"/>
      <c r="G20" s="524"/>
      <c r="H20" s="524"/>
      <c r="I20" s="525"/>
      <c r="J20" s="524"/>
      <c r="K20" s="524"/>
      <c r="L20" s="524"/>
      <c r="M20" s="524"/>
      <c r="N20" s="524"/>
    </row>
    <row r="21" spans="2:15">
      <c r="B21" s="535"/>
      <c r="C21" s="524"/>
      <c r="D21" s="524"/>
      <c r="E21" s="525"/>
      <c r="F21" s="524"/>
      <c r="G21" s="524"/>
      <c r="H21" s="524"/>
      <c r="I21" s="525"/>
      <c r="J21" s="524"/>
      <c r="K21" s="524"/>
      <c r="L21" s="524"/>
      <c r="M21" s="524"/>
      <c r="N21" s="524"/>
    </row>
    <row r="22" spans="2:15">
      <c r="B22" s="535"/>
      <c r="C22" s="524"/>
      <c r="D22" s="524"/>
      <c r="E22" s="525"/>
      <c r="F22" s="524"/>
      <c r="G22" s="524"/>
      <c r="H22" s="524"/>
      <c r="I22" s="525"/>
      <c r="J22" s="524"/>
      <c r="K22" s="524"/>
      <c r="L22" s="524"/>
      <c r="M22" s="524"/>
      <c r="N22" s="524"/>
    </row>
    <row r="23" spans="2:15" ht="12" customHeight="1">
      <c r="B23" s="2363" t="s">
        <v>1625</v>
      </c>
      <c r="C23" s="2363"/>
      <c r="D23" s="2363"/>
      <c r="E23" s="2363"/>
      <c r="F23" s="2363"/>
      <c r="G23" s="2363"/>
      <c r="H23" s="2363"/>
      <c r="I23" s="2363"/>
      <c r="J23" s="2363"/>
      <c r="K23" s="2363"/>
      <c r="L23" s="536"/>
      <c r="M23" s="536"/>
      <c r="N23" s="524"/>
    </row>
    <row r="24" spans="2:15" ht="12" customHeight="1">
      <c r="B24" s="2363"/>
      <c r="C24" s="2363"/>
      <c r="D24" s="2363"/>
      <c r="E24" s="2363"/>
      <c r="F24" s="2363"/>
      <c r="G24" s="2363"/>
      <c r="H24" s="2363"/>
      <c r="I24" s="2363"/>
      <c r="J24" s="2363"/>
      <c r="K24" s="2363"/>
      <c r="L24" s="536"/>
      <c r="M24" s="536"/>
      <c r="N24" s="524"/>
    </row>
    <row r="25" spans="2:15" ht="12" customHeight="1">
      <c r="B25" s="2363"/>
      <c r="C25" s="2363"/>
      <c r="D25" s="2363"/>
      <c r="E25" s="2363"/>
      <c r="F25" s="2363"/>
      <c r="G25" s="2363"/>
      <c r="H25" s="2363"/>
      <c r="I25" s="2363"/>
      <c r="J25" s="2363"/>
      <c r="K25" s="2363"/>
      <c r="L25" s="536"/>
      <c r="M25" s="536"/>
      <c r="N25" s="524"/>
    </row>
    <row r="26" spans="2:15" ht="12" customHeight="1">
      <c r="B26" s="2363"/>
      <c r="C26" s="2363"/>
      <c r="D26" s="2363"/>
      <c r="E26" s="2363"/>
      <c r="F26" s="2363"/>
      <c r="G26" s="2363"/>
      <c r="H26" s="2363"/>
      <c r="I26" s="2363"/>
      <c r="J26" s="2363"/>
      <c r="K26" s="2363"/>
      <c r="L26" s="536"/>
      <c r="M26" s="536"/>
      <c r="N26" s="524"/>
    </row>
    <row r="27" spans="2:15" ht="12" customHeight="1">
      <c r="B27" s="2363"/>
      <c r="C27" s="2363"/>
      <c r="D27" s="2363"/>
      <c r="E27" s="2363"/>
      <c r="F27" s="2363"/>
      <c r="G27" s="2363"/>
      <c r="H27" s="2363"/>
      <c r="I27" s="2363"/>
      <c r="J27" s="2363"/>
      <c r="K27" s="2363"/>
      <c r="L27" s="536"/>
      <c r="M27" s="536"/>
      <c r="N27" s="524"/>
    </row>
    <row r="28" spans="2:15" ht="9" customHeight="1">
      <c r="B28" s="2363"/>
      <c r="C28" s="2363"/>
      <c r="D28" s="2363"/>
      <c r="E28" s="2363"/>
      <c r="F28" s="2363"/>
      <c r="G28" s="2363"/>
      <c r="H28" s="2363"/>
      <c r="I28" s="2363"/>
      <c r="J28" s="2363"/>
      <c r="K28" s="2363"/>
      <c r="L28" s="524"/>
      <c r="M28" s="524"/>
      <c r="N28" s="524"/>
    </row>
    <row r="29" spans="2:15" ht="15" customHeight="1">
      <c r="B29" s="535"/>
      <c r="C29" s="524"/>
      <c r="D29" s="524"/>
      <c r="E29" s="525"/>
      <c r="F29" s="524"/>
      <c r="G29" s="524"/>
      <c r="H29" s="524"/>
      <c r="I29" s="525"/>
      <c r="J29" s="524"/>
      <c r="K29" s="524"/>
      <c r="L29" s="524"/>
      <c r="M29" s="524"/>
      <c r="N29" s="524"/>
    </row>
    <row r="30" spans="2:15" ht="15" customHeight="1">
      <c r="B30" s="535"/>
      <c r="C30" s="524"/>
      <c r="D30" s="524"/>
      <c r="E30" s="525"/>
      <c r="F30" s="524"/>
      <c r="G30" s="524"/>
      <c r="H30" s="524"/>
      <c r="I30" s="525"/>
      <c r="J30" s="524"/>
      <c r="K30" s="524"/>
      <c r="L30" s="524"/>
      <c r="M30" s="524"/>
      <c r="N30" s="524"/>
    </row>
    <row r="31" spans="2:15">
      <c r="B31" s="535"/>
      <c r="C31" s="524"/>
      <c r="D31" s="524"/>
      <c r="E31" s="525"/>
      <c r="F31" s="524"/>
      <c r="G31" s="524"/>
      <c r="H31" s="524"/>
      <c r="I31" s="525"/>
      <c r="J31" s="524"/>
      <c r="K31" s="524"/>
      <c r="L31" s="524"/>
      <c r="M31" s="524"/>
      <c r="N31" s="524"/>
      <c r="O31" s="526">
        <v>78968</v>
      </c>
    </row>
    <row r="32" spans="2:15">
      <c r="B32" s="535"/>
      <c r="C32" s="524"/>
      <c r="D32" s="524"/>
      <c r="E32" s="2355" t="s">
        <v>1267</v>
      </c>
      <c r="F32" s="2356"/>
      <c r="G32" s="2356"/>
      <c r="H32" s="526"/>
      <c r="I32" s="2355" t="s">
        <v>180</v>
      </c>
      <c r="J32" s="2356"/>
      <c r="K32" s="2356"/>
      <c r="L32" s="537"/>
      <c r="M32" s="538">
        <v>41883</v>
      </c>
      <c r="N32" s="524"/>
    </row>
    <row r="33" spans="2:27">
      <c r="B33" s="535"/>
      <c r="C33" s="535"/>
      <c r="D33" s="535"/>
      <c r="E33" s="2357" t="s">
        <v>1268</v>
      </c>
      <c r="F33" s="2357"/>
      <c r="G33" s="2357"/>
      <c r="H33" s="539"/>
      <c r="I33" s="2357" t="s">
        <v>1268</v>
      </c>
      <c r="J33" s="2357"/>
      <c r="K33" s="2357"/>
      <c r="L33" s="540"/>
      <c r="M33" s="541"/>
      <c r="N33" s="541"/>
      <c r="O33" s="542"/>
    </row>
    <row r="34" spans="2:27" s="548" customFormat="1">
      <c r="B34" s="543"/>
      <c r="C34" s="543"/>
      <c r="D34" s="543"/>
      <c r="E34" s="541">
        <v>2014</v>
      </c>
      <c r="F34" s="544"/>
      <c r="G34" s="545">
        <v>2013</v>
      </c>
      <c r="H34" s="544"/>
      <c r="I34" s="541">
        <v>2014</v>
      </c>
      <c r="J34" s="544"/>
      <c r="K34" s="545">
        <v>2013</v>
      </c>
      <c r="L34" s="545"/>
      <c r="M34" s="544"/>
      <c r="N34" s="546"/>
      <c r="O34" s="547">
        <f>14422-78890</f>
        <v>-64468</v>
      </c>
    </row>
    <row r="35" spans="2:27">
      <c r="B35" s="535"/>
      <c r="C35" s="549"/>
      <c r="D35" s="549"/>
      <c r="E35" s="2358" t="s">
        <v>1287</v>
      </c>
      <c r="F35" s="2358"/>
      <c r="G35" s="2358"/>
      <c r="H35" s="2358"/>
      <c r="I35" s="2358"/>
      <c r="J35" s="2358"/>
      <c r="K35" s="2358"/>
      <c r="L35" s="550"/>
      <c r="M35" s="541"/>
      <c r="N35" s="541"/>
      <c r="O35" s="551" t="e">
        <f>O34+I45</f>
        <v>#REF!</v>
      </c>
    </row>
    <row r="36" spans="2:27">
      <c r="B36" s="535" t="s">
        <v>68</v>
      </c>
      <c r="C36" s="534"/>
      <c r="D36" s="534"/>
      <c r="E36" s="552"/>
      <c r="F36" s="553"/>
      <c r="G36" s="553"/>
      <c r="H36" s="553"/>
      <c r="I36" s="552"/>
      <c r="J36" s="553"/>
      <c r="K36" s="553"/>
      <c r="L36" s="553"/>
      <c r="M36" s="553"/>
      <c r="N36" s="553"/>
      <c r="P36" s="554"/>
    </row>
    <row r="37" spans="2:27">
      <c r="B37" s="534" t="s">
        <v>127</v>
      </c>
      <c r="C37" s="534"/>
      <c r="D37" s="534"/>
      <c r="E37" s="555">
        <f>'TB 31-Dec-2014'!J57</f>
        <v>32122</v>
      </c>
      <c r="F37" s="556"/>
      <c r="G37" s="556">
        <v>2673</v>
      </c>
      <c r="H37" s="557"/>
      <c r="I37" s="558">
        <f>E37-L37</f>
        <v>29871</v>
      </c>
      <c r="K37" s="556">
        <v>-673</v>
      </c>
      <c r="L37" s="556">
        <v>2251</v>
      </c>
      <c r="M37" s="556">
        <v>9827</v>
      </c>
      <c r="N37" s="556">
        <v>11</v>
      </c>
      <c r="O37" s="556"/>
      <c r="P37" s="548"/>
      <c r="Q37" s="548"/>
      <c r="R37" s="548"/>
      <c r="S37" s="560"/>
      <c r="V37" s="526" t="s">
        <v>69</v>
      </c>
      <c r="W37" s="526">
        <v>105299</v>
      </c>
      <c r="X37" s="526">
        <v>26977</v>
      </c>
      <c r="Y37" s="526">
        <f>75628+2354+340</f>
        <v>78322</v>
      </c>
      <c r="Z37" s="526">
        <f>+X37+Y37</f>
        <v>105299</v>
      </c>
      <c r="AA37" s="526">
        <f>+W37-Z37</f>
        <v>0</v>
      </c>
    </row>
    <row r="38" spans="2:27">
      <c r="B38" s="534" t="s">
        <v>70</v>
      </c>
      <c r="C38" s="534"/>
      <c r="D38" s="534"/>
      <c r="E38" s="555">
        <f>'TB 31-Dec-2014'!J58</f>
        <v>9984</v>
      </c>
      <c r="F38" s="556"/>
      <c r="G38" s="556">
        <v>5362</v>
      </c>
      <c r="H38" s="557"/>
      <c r="I38" s="558">
        <f>E38-L38</f>
        <v>5877</v>
      </c>
      <c r="K38" s="556">
        <v>1573</v>
      </c>
      <c r="L38" s="556">
        <v>4107</v>
      </c>
      <c r="M38" s="556"/>
      <c r="N38" s="556">
        <v>2</v>
      </c>
      <c r="O38" s="561" t="s">
        <v>1277</v>
      </c>
      <c r="P38" s="562"/>
      <c r="Q38" s="562"/>
      <c r="R38" s="562"/>
      <c r="S38" s="563"/>
    </row>
    <row r="39" spans="2:27">
      <c r="B39" s="534" t="s">
        <v>1276</v>
      </c>
      <c r="C39" s="534"/>
      <c r="D39" s="534"/>
      <c r="E39" s="555">
        <v>0</v>
      </c>
      <c r="F39" s="556"/>
      <c r="G39" s="556">
        <v>2283</v>
      </c>
      <c r="H39" s="557"/>
      <c r="I39" s="558">
        <f>E39-L39</f>
        <v>0</v>
      </c>
      <c r="K39" s="556">
        <v>1183</v>
      </c>
      <c r="L39" s="556">
        <v>0</v>
      </c>
      <c r="M39" s="556">
        <v>2621</v>
      </c>
      <c r="N39" s="556">
        <v>4967</v>
      </c>
      <c r="O39" s="556"/>
      <c r="P39" s="548"/>
      <c r="Q39" s="548"/>
      <c r="R39" s="548"/>
      <c r="S39" s="560"/>
    </row>
    <row r="40" spans="2:27">
      <c r="B40" s="534" t="s">
        <v>785</v>
      </c>
      <c r="C40" s="534"/>
      <c r="D40" s="534"/>
      <c r="E40" s="555">
        <f>'TB 31-Dec-2014'!J65+'TB 31-Dec-2014'!J66</f>
        <v>2470</v>
      </c>
      <c r="F40" s="556"/>
      <c r="G40" s="556">
        <v>182</v>
      </c>
      <c r="H40" s="557"/>
      <c r="I40" s="558">
        <f>E40-L40</f>
        <v>1239</v>
      </c>
      <c r="K40" s="556">
        <v>0</v>
      </c>
      <c r="L40" s="556">
        <v>1231</v>
      </c>
      <c r="M40" s="556"/>
      <c r="N40" s="556">
        <v>0</v>
      </c>
      <c r="O40" s="564"/>
      <c r="P40" s="548"/>
      <c r="Q40" s="548"/>
      <c r="R40" s="548"/>
      <c r="S40" s="560"/>
    </row>
    <row r="41" spans="2:27">
      <c r="B41" s="534" t="s">
        <v>892</v>
      </c>
      <c r="C41" s="534"/>
      <c r="D41" s="534"/>
      <c r="E41" s="555">
        <f>SUM('TB 31-Dec-2014'!J61:J64)</f>
        <v>1686</v>
      </c>
      <c r="F41" s="556"/>
      <c r="G41" s="556">
        <v>1803</v>
      </c>
      <c r="H41" s="557"/>
      <c r="I41" s="558">
        <f>E41-L41</f>
        <v>711</v>
      </c>
      <c r="K41" s="556">
        <v>1171</v>
      </c>
      <c r="L41" s="556">
        <v>975</v>
      </c>
      <c r="M41" s="526"/>
      <c r="N41" s="526"/>
    </row>
    <row r="42" spans="2:27">
      <c r="B42" s="534" t="s">
        <v>1394</v>
      </c>
      <c r="C42" s="534"/>
      <c r="D42" s="534"/>
      <c r="E42" s="555"/>
      <c r="F42" s="556"/>
      <c r="G42" s="556"/>
      <c r="H42" s="557"/>
      <c r="I42" s="558"/>
      <c r="K42" s="556"/>
      <c r="L42" s="556"/>
      <c r="M42" s="556"/>
      <c r="N42" s="556"/>
      <c r="O42" s="548">
        <v>64474</v>
      </c>
      <c r="P42" s="548"/>
      <c r="Q42" s="548"/>
      <c r="R42" s="560"/>
    </row>
    <row r="43" spans="2:27">
      <c r="B43" s="565" t="s">
        <v>1395</v>
      </c>
      <c r="C43" s="534"/>
      <c r="D43" s="534"/>
      <c r="E43" s="555" t="e">
        <f>#REF!+#REF!</f>
        <v>#REF!</v>
      </c>
      <c r="F43" s="556"/>
      <c r="G43" s="556">
        <v>11931</v>
      </c>
      <c r="H43" s="556"/>
      <c r="I43" s="558" t="e">
        <f>E43-L44</f>
        <v>#REF!</v>
      </c>
      <c r="J43" s="566"/>
      <c r="K43" s="556">
        <v>14132</v>
      </c>
      <c r="L43" s="556"/>
      <c r="M43" s="556"/>
      <c r="N43" s="556"/>
      <c r="O43" s="560" t="e">
        <f>O42-I45</f>
        <v>#REF!</v>
      </c>
      <c r="P43" s="548"/>
      <c r="Q43" s="548"/>
      <c r="R43" s="560"/>
    </row>
    <row r="44" spans="2:27">
      <c r="B44" s="534" t="s">
        <v>1603</v>
      </c>
      <c r="C44" s="526"/>
      <c r="D44" s="526"/>
      <c r="E44" s="555">
        <f>-'TB 31-Dec-2014'!I78</f>
        <v>-77</v>
      </c>
      <c r="F44" s="526"/>
      <c r="G44" s="556"/>
      <c r="H44" s="556"/>
      <c r="I44" s="556">
        <v>0</v>
      </c>
      <c r="J44" s="556"/>
      <c r="K44" s="556"/>
      <c r="L44" s="556">
        <v>5935</v>
      </c>
      <c r="M44" s="556">
        <v>13657</v>
      </c>
      <c r="N44" s="556"/>
      <c r="O44" s="548"/>
      <c r="P44" s="560"/>
      <c r="Q44" s="548"/>
      <c r="R44" s="560"/>
      <c r="V44" s="526" t="s">
        <v>71</v>
      </c>
      <c r="W44" s="526">
        <v>96233</v>
      </c>
      <c r="X44" s="526">
        <v>53970</v>
      </c>
      <c r="Y44" s="526">
        <f>42040+223</f>
        <v>42263</v>
      </c>
      <c r="Z44" s="526">
        <f>+X44+Y44</f>
        <v>96233</v>
      </c>
      <c r="AA44" s="526">
        <f>+W44-Z44</f>
        <v>0</v>
      </c>
    </row>
    <row r="45" spans="2:27">
      <c r="B45" s="567"/>
      <c r="E45" s="568" t="e">
        <f>SUM(E37:E44)</f>
        <v>#REF!</v>
      </c>
      <c r="F45" s="557"/>
      <c r="G45" s="569">
        <f>SUM(G37:G43)</f>
        <v>24234</v>
      </c>
      <c r="H45" s="557"/>
      <c r="I45" s="570" t="e">
        <f>SUM(I37:I44)</f>
        <v>#REF!</v>
      </c>
      <c r="K45" s="569">
        <f>SUM(K37:K43)</f>
        <v>17386</v>
      </c>
      <c r="L45" s="556"/>
      <c r="M45" s="557">
        <v>64474</v>
      </c>
      <c r="N45" s="571"/>
      <c r="O45" s="560"/>
      <c r="P45" s="560"/>
      <c r="Q45" s="560"/>
      <c r="R45" s="560"/>
    </row>
    <row r="46" spans="2:27">
      <c r="B46" s="567"/>
      <c r="E46" s="571"/>
      <c r="F46" s="557"/>
      <c r="G46" s="557"/>
      <c r="H46" s="557"/>
      <c r="K46" s="557"/>
      <c r="L46" s="557"/>
      <c r="M46" s="557" t="e">
        <f>M45-I45</f>
        <v>#REF!</v>
      </c>
      <c r="N46" s="557"/>
      <c r="O46" s="560"/>
      <c r="P46" s="560"/>
      <c r="Q46" s="560"/>
      <c r="R46" s="560"/>
    </row>
    <row r="47" spans="2:27">
      <c r="B47" s="535" t="s">
        <v>1038</v>
      </c>
      <c r="C47" s="534"/>
      <c r="D47" s="534"/>
      <c r="E47" s="571"/>
      <c r="F47" s="557"/>
      <c r="G47" s="557"/>
      <c r="H47" s="557"/>
      <c r="K47" s="557"/>
      <c r="L47" s="557"/>
      <c r="M47" s="556"/>
      <c r="N47" s="557"/>
      <c r="O47" s="548"/>
      <c r="P47" s="560"/>
      <c r="Q47" s="548"/>
      <c r="R47" s="560"/>
    </row>
    <row r="48" spans="2:27">
      <c r="B48" s="572" t="s">
        <v>0</v>
      </c>
      <c r="C48" s="534"/>
      <c r="D48" s="534"/>
      <c r="E48" s="573">
        <f>'TB 31-Dec-2014'!I69+'TB 31-Dec-2014'!I74</f>
        <v>4104</v>
      </c>
      <c r="F48" s="557"/>
      <c r="G48" s="574">
        <v>2372</v>
      </c>
      <c r="H48" s="556"/>
      <c r="I48" s="575">
        <f>E48-L48</f>
        <v>2096</v>
      </c>
      <c r="J48" s="566"/>
      <c r="K48" s="574">
        <v>1199</v>
      </c>
      <c r="L48" s="556">
        <v>2008</v>
      </c>
      <c r="M48" s="556"/>
      <c r="N48" s="557"/>
      <c r="O48" s="560"/>
      <c r="P48" s="548"/>
      <c r="Q48" s="548"/>
      <c r="R48" s="548"/>
    </row>
    <row r="49" spans="2:18">
      <c r="B49" s="576" t="s">
        <v>1403</v>
      </c>
      <c r="C49" s="534"/>
      <c r="D49" s="534"/>
      <c r="E49" s="577"/>
      <c r="F49" s="557"/>
      <c r="G49" s="578"/>
      <c r="H49" s="556"/>
      <c r="I49" s="579"/>
      <c r="J49" s="566"/>
      <c r="K49" s="578"/>
      <c r="L49" s="556"/>
      <c r="M49" s="556"/>
      <c r="N49" s="557"/>
      <c r="O49" s="560"/>
      <c r="P49" s="548"/>
      <c r="Q49" s="548"/>
      <c r="R49" s="548"/>
    </row>
    <row r="50" spans="2:18">
      <c r="B50" s="580" t="s">
        <v>1399</v>
      </c>
      <c r="C50" s="534"/>
      <c r="D50" s="534"/>
      <c r="E50" s="577">
        <f>'TB 31-Dec-2014'!I70+'TB 31-Dec-2014'!I71</f>
        <v>1359</v>
      </c>
      <c r="F50" s="557"/>
      <c r="G50" s="578">
        <v>802</v>
      </c>
      <c r="H50" s="556"/>
      <c r="I50" s="579">
        <f>E50-L50</f>
        <v>687</v>
      </c>
      <c r="J50" s="566"/>
      <c r="K50" s="578">
        <v>405</v>
      </c>
      <c r="L50" s="556">
        <v>672</v>
      </c>
      <c r="M50" s="556"/>
      <c r="N50" s="557"/>
      <c r="O50" s="560"/>
      <c r="P50" s="548"/>
      <c r="Q50" s="548"/>
      <c r="R50" s="548"/>
    </row>
    <row r="51" spans="2:18">
      <c r="B51" s="581" t="s">
        <v>1272</v>
      </c>
      <c r="C51" s="534"/>
      <c r="D51" s="534"/>
      <c r="E51" s="582"/>
      <c r="F51" s="526"/>
      <c r="G51" s="582"/>
      <c r="H51" s="548"/>
      <c r="I51" s="582"/>
      <c r="J51" s="548"/>
      <c r="K51" s="582"/>
      <c r="L51" s="548"/>
      <c r="M51" s="556">
        <v>176</v>
      </c>
      <c r="N51" s="557"/>
      <c r="O51" s="548"/>
      <c r="P51" s="548"/>
      <c r="Q51" s="548"/>
      <c r="R51" s="548"/>
    </row>
    <row r="52" spans="2:18">
      <c r="B52" s="583" t="s">
        <v>1273</v>
      </c>
      <c r="C52" s="534"/>
      <c r="D52" s="534"/>
      <c r="E52" s="577">
        <f>'TB 31-Dec-2014'!I72</f>
        <v>421</v>
      </c>
      <c r="F52" s="557"/>
      <c r="G52" s="578">
        <v>347</v>
      </c>
      <c r="H52" s="556"/>
      <c r="I52" s="579">
        <f t="shared" ref="I52:I60" si="0">E52-L52</f>
        <v>213</v>
      </c>
      <c r="J52" s="566"/>
      <c r="K52" s="578">
        <v>176</v>
      </c>
      <c r="L52" s="556">
        <v>208</v>
      </c>
      <c r="M52" s="556"/>
      <c r="N52" s="557"/>
      <c r="O52" s="548"/>
      <c r="P52" s="548"/>
      <c r="Q52" s="548"/>
      <c r="R52" s="548"/>
    </row>
    <row r="53" spans="2:18">
      <c r="B53" s="584" t="s">
        <v>22</v>
      </c>
      <c r="C53" s="534"/>
      <c r="D53" s="534"/>
      <c r="E53" s="577">
        <f>'TB 31-Dec-2014'!I73</f>
        <v>200</v>
      </c>
      <c r="F53" s="557"/>
      <c r="G53" s="578">
        <v>113</v>
      </c>
      <c r="H53" s="556"/>
      <c r="I53" s="579">
        <f t="shared" si="0"/>
        <v>101</v>
      </c>
      <c r="J53" s="566"/>
      <c r="K53" s="578">
        <v>58</v>
      </c>
      <c r="L53" s="556">
        <v>99</v>
      </c>
      <c r="M53" s="556">
        <v>73</v>
      </c>
      <c r="N53" s="557"/>
      <c r="O53" s="548"/>
      <c r="P53" s="548"/>
      <c r="Q53" s="548"/>
      <c r="R53" s="548"/>
    </row>
    <row r="54" spans="2:18">
      <c r="B54" s="584" t="s">
        <v>1359</v>
      </c>
      <c r="C54" s="534"/>
      <c r="D54" s="534"/>
      <c r="E54" s="577">
        <f>'TB 31-Dec-2014'!I79</f>
        <v>1411</v>
      </c>
      <c r="F54" s="557"/>
      <c r="G54" s="578">
        <v>435</v>
      </c>
      <c r="H54" s="556"/>
      <c r="I54" s="579">
        <f t="shared" si="0"/>
        <v>1203</v>
      </c>
      <c r="J54" s="566"/>
      <c r="K54" s="578">
        <v>298</v>
      </c>
      <c r="L54" s="556">
        <v>208</v>
      </c>
      <c r="M54" s="556"/>
      <c r="N54" s="557"/>
      <c r="O54" s="548"/>
      <c r="P54" s="548"/>
      <c r="Q54" s="548"/>
      <c r="R54" s="548"/>
    </row>
    <row r="55" spans="2:18">
      <c r="B55" s="526" t="s">
        <v>78</v>
      </c>
      <c r="C55" s="534"/>
      <c r="D55" s="534"/>
      <c r="E55" s="577">
        <f>'TB 31-Dec-2014'!I75</f>
        <v>959</v>
      </c>
      <c r="F55" s="557"/>
      <c r="G55" s="578">
        <v>401</v>
      </c>
      <c r="H55" s="556"/>
      <c r="I55" s="579">
        <f>E55-L55+0.2</f>
        <v>660.2</v>
      </c>
      <c r="J55" s="566"/>
      <c r="K55" s="578">
        <v>109</v>
      </c>
      <c r="L55" s="556">
        <v>299</v>
      </c>
      <c r="M55" s="556">
        <v>312</v>
      </c>
      <c r="N55" s="557"/>
      <c r="O55" s="548"/>
      <c r="P55" s="548"/>
      <c r="Q55" s="548"/>
      <c r="R55" s="548"/>
    </row>
    <row r="56" spans="2:18">
      <c r="B56" s="526" t="s">
        <v>1360</v>
      </c>
      <c r="C56" s="534"/>
      <c r="D56" s="534"/>
      <c r="E56" s="577">
        <f>SUM('TB 31-Dec-2014'!I88:I93)++'TB 31-Dec-2014'!I76+'TB 31-Dec-2014'!I77+1</f>
        <v>198</v>
      </c>
      <c r="F56" s="557"/>
      <c r="G56" s="578">
        <v>145</v>
      </c>
      <c r="H56" s="556"/>
      <c r="I56" s="579">
        <f t="shared" si="0"/>
        <v>107</v>
      </c>
      <c r="J56" s="566"/>
      <c r="K56" s="578">
        <v>79</v>
      </c>
      <c r="L56" s="556">
        <v>91</v>
      </c>
      <c r="M56" s="556">
        <v>65</v>
      </c>
      <c r="N56" s="557"/>
      <c r="O56" s="548"/>
      <c r="P56" s="548"/>
      <c r="Q56" s="548"/>
      <c r="R56" s="548"/>
    </row>
    <row r="57" spans="2:18">
      <c r="B57" s="524" t="s">
        <v>105</v>
      </c>
      <c r="C57" s="534"/>
      <c r="D57" s="534"/>
      <c r="E57" s="577">
        <f>'TB 31-Dec-2014'!I86+'TB 31-Dec-2014'!I87</f>
        <v>141</v>
      </c>
      <c r="F57" s="556"/>
      <c r="G57" s="585">
        <v>0</v>
      </c>
      <c r="H57" s="556"/>
      <c r="I57" s="579">
        <f>E57-L57+0.3</f>
        <v>118.3</v>
      </c>
      <c r="J57" s="566"/>
      <c r="K57" s="578">
        <v>0</v>
      </c>
      <c r="L57" s="556">
        <v>23</v>
      </c>
      <c r="M57" s="556">
        <v>102</v>
      </c>
      <c r="N57" s="556"/>
      <c r="O57" s="548"/>
      <c r="P57" s="548"/>
      <c r="Q57" s="548"/>
      <c r="R57" s="560"/>
    </row>
    <row r="58" spans="2:18">
      <c r="B58" s="526" t="s">
        <v>124</v>
      </c>
      <c r="C58" s="534"/>
      <c r="D58" s="534"/>
      <c r="E58" s="577">
        <f>SUM('TB 31-Dec-2014'!I82:I85)</f>
        <v>127</v>
      </c>
      <c r="F58" s="557"/>
      <c r="G58" s="578">
        <v>100</v>
      </c>
      <c r="H58" s="556"/>
      <c r="I58" s="579">
        <v>0</v>
      </c>
      <c r="J58" s="566"/>
      <c r="K58" s="578">
        <v>0</v>
      </c>
      <c r="L58" s="556">
        <v>54</v>
      </c>
      <c r="M58" s="556">
        <v>46</v>
      </c>
      <c r="N58" s="557"/>
      <c r="O58" s="548"/>
      <c r="P58" s="548"/>
      <c r="Q58" s="548"/>
      <c r="R58" s="548"/>
    </row>
    <row r="59" spans="2:18">
      <c r="B59" s="524" t="s">
        <v>893</v>
      </c>
      <c r="C59" s="534"/>
      <c r="D59" s="534"/>
      <c r="E59" s="577">
        <v>0</v>
      </c>
      <c r="F59" s="556"/>
      <c r="G59" s="585">
        <v>39</v>
      </c>
      <c r="H59" s="556"/>
      <c r="I59" s="579">
        <f t="shared" si="0"/>
        <v>0</v>
      </c>
      <c r="J59" s="566"/>
      <c r="K59" s="578">
        <v>27</v>
      </c>
      <c r="L59" s="556"/>
      <c r="M59" s="556">
        <v>14</v>
      </c>
      <c r="N59" s="556"/>
      <c r="O59" s="548"/>
      <c r="P59" s="548"/>
      <c r="Q59" s="548"/>
      <c r="R59" s="560"/>
    </row>
    <row r="60" spans="2:18">
      <c r="B60" s="524" t="s">
        <v>79</v>
      </c>
      <c r="C60" s="534"/>
      <c r="D60" s="534"/>
      <c r="E60" s="577">
        <f>SUM('TB 31-Dec-2014'!I80:I81)</f>
        <v>265</v>
      </c>
      <c r="F60" s="556"/>
      <c r="G60" s="585">
        <v>240</v>
      </c>
      <c r="H60" s="556"/>
      <c r="I60" s="579">
        <f t="shared" si="0"/>
        <v>124</v>
      </c>
      <c r="J60" s="566"/>
      <c r="K60" s="578">
        <v>128</v>
      </c>
      <c r="L60" s="556">
        <v>141</v>
      </c>
      <c r="M60" s="556">
        <v>165</v>
      </c>
      <c r="N60" s="556"/>
      <c r="O60" s="548"/>
      <c r="P60" s="548"/>
      <c r="Q60" s="548"/>
      <c r="R60" s="560"/>
    </row>
    <row r="61" spans="2:18">
      <c r="B61" s="524" t="s">
        <v>791</v>
      </c>
      <c r="C61" s="534"/>
      <c r="D61" s="534"/>
      <c r="E61" s="586">
        <f>'TB 31-Dec-2014'!I94</f>
        <v>202</v>
      </c>
      <c r="F61" s="556"/>
      <c r="G61" s="587">
        <v>72</v>
      </c>
      <c r="H61" s="556"/>
      <c r="I61" s="588">
        <f>E61-L61+0.4-24</f>
        <v>133.4</v>
      </c>
      <c r="J61" s="566"/>
      <c r="K61" s="589">
        <v>27</v>
      </c>
      <c r="L61" s="556">
        <v>45</v>
      </c>
      <c r="M61" s="556">
        <v>0</v>
      </c>
      <c r="N61" s="556"/>
      <c r="O61" s="548"/>
      <c r="P61" s="548"/>
      <c r="Q61" s="548"/>
      <c r="R61" s="560"/>
    </row>
    <row r="62" spans="2:18">
      <c r="B62" s="535" t="s">
        <v>1274</v>
      </c>
      <c r="C62" s="534"/>
      <c r="D62" s="534"/>
      <c r="E62" s="555">
        <f>SUM(E48:E61)</f>
        <v>9387</v>
      </c>
      <c r="F62" s="556"/>
      <c r="G62" s="556">
        <f>SUM(G48:G61)</f>
        <v>5066</v>
      </c>
      <c r="H62" s="557"/>
      <c r="I62" s="555">
        <f>SUM(I48:I61)</f>
        <v>5442.9</v>
      </c>
      <c r="K62" s="556">
        <f>SUM(K48:K61)</f>
        <v>2506</v>
      </c>
      <c r="L62" s="556"/>
      <c r="M62" s="556">
        <f>E62-I62</f>
        <v>3944.1000000000004</v>
      </c>
      <c r="N62" s="556"/>
      <c r="O62" s="548">
        <v>3865</v>
      </c>
      <c r="P62" s="560">
        <f>O62-M62</f>
        <v>-79.100000000000364</v>
      </c>
      <c r="Q62" s="548"/>
      <c r="R62" s="560"/>
    </row>
    <row r="63" spans="2:18" ht="9" customHeight="1">
      <c r="B63" s="526"/>
      <c r="C63" s="526"/>
      <c r="D63" s="526"/>
      <c r="E63" s="590"/>
      <c r="F63" s="591"/>
      <c r="G63" s="592"/>
      <c r="H63" s="593"/>
      <c r="I63" s="590"/>
      <c r="K63" s="592"/>
      <c r="L63" s="591"/>
      <c r="M63" s="556"/>
      <c r="N63" s="592"/>
      <c r="O63" s="548"/>
      <c r="P63" s="548"/>
      <c r="Q63" s="548"/>
      <c r="R63" s="560"/>
    </row>
    <row r="64" spans="2:18">
      <c r="B64" s="535"/>
      <c r="C64" s="534"/>
      <c r="D64" s="534"/>
      <c r="E64" s="568" t="e">
        <f>E45-E62</f>
        <v>#REF!</v>
      </c>
      <c r="F64" s="556"/>
      <c r="G64" s="594">
        <f>G45-G62</f>
        <v>19168</v>
      </c>
      <c r="H64" s="557"/>
      <c r="I64" s="568" t="e">
        <f>I45-I62</f>
        <v>#REF!</v>
      </c>
      <c r="K64" s="594">
        <f>K45-K62</f>
        <v>14880</v>
      </c>
      <c r="L64" s="556"/>
      <c r="M64" s="556"/>
      <c r="N64" s="594"/>
      <c r="O64" s="548"/>
      <c r="P64" s="560"/>
      <c r="Q64" s="548"/>
      <c r="R64" s="560"/>
    </row>
    <row r="65" spans="2:18">
      <c r="B65" s="534" t="s">
        <v>1604</v>
      </c>
      <c r="C65" s="534"/>
      <c r="D65" s="534"/>
      <c r="E65" s="555"/>
      <c r="F65" s="556"/>
      <c r="G65" s="556"/>
      <c r="H65" s="557"/>
      <c r="I65" s="555"/>
      <c r="K65" s="556"/>
      <c r="L65" s="556"/>
      <c r="M65" s="556"/>
      <c r="N65" s="555"/>
      <c r="O65" s="548"/>
      <c r="P65" s="548"/>
      <c r="Q65" s="548"/>
      <c r="R65" s="560"/>
    </row>
    <row r="66" spans="2:18">
      <c r="B66" s="595" t="s">
        <v>1396</v>
      </c>
      <c r="C66" s="534"/>
      <c r="D66" s="534"/>
      <c r="E66" s="555">
        <f>-'TB 31-Dec-2014'!J38</f>
        <v>-232</v>
      </c>
      <c r="F66" s="556"/>
      <c r="G66" s="556">
        <v>2165</v>
      </c>
      <c r="H66" s="557"/>
      <c r="I66" s="555">
        <f>E66-L66</f>
        <v>57</v>
      </c>
      <c r="K66" s="556">
        <v>-148</v>
      </c>
      <c r="L66" s="596">
        <f>-368+79</f>
        <v>-289</v>
      </c>
      <c r="M66" s="556">
        <v>-859</v>
      </c>
      <c r="N66" s="555"/>
      <c r="O66" s="548"/>
      <c r="P66" s="548"/>
      <c r="Q66" s="548"/>
      <c r="R66" s="560"/>
    </row>
    <row r="67" spans="2:18">
      <c r="B67" s="595"/>
      <c r="C67" s="534"/>
      <c r="D67" s="534"/>
      <c r="E67" s="555"/>
      <c r="F67" s="556"/>
      <c r="G67" s="556"/>
      <c r="H67" s="557"/>
      <c r="I67" s="555"/>
      <c r="K67" s="556"/>
      <c r="L67" s="596"/>
      <c r="M67" s="556"/>
      <c r="N67" s="555"/>
      <c r="O67" s="548"/>
      <c r="P67" s="548"/>
      <c r="Q67" s="548"/>
      <c r="R67" s="560"/>
    </row>
    <row r="68" spans="2:18">
      <c r="B68" s="535" t="s">
        <v>796</v>
      </c>
      <c r="C68" s="534"/>
      <c r="D68" s="534"/>
      <c r="E68" s="597" t="e">
        <f>E64+E66</f>
        <v>#REF!</v>
      </c>
      <c r="F68" s="556"/>
      <c r="G68" s="569">
        <f>G64+G66</f>
        <v>21333</v>
      </c>
      <c r="H68" s="556"/>
      <c r="I68" s="570" t="e">
        <f>I64+I66</f>
        <v>#REF!</v>
      </c>
      <c r="J68" s="566"/>
      <c r="K68" s="569">
        <f>K64+K66</f>
        <v>14732</v>
      </c>
      <c r="L68" s="556"/>
      <c r="M68" s="556"/>
      <c r="N68" s="598"/>
      <c r="O68" s="548"/>
      <c r="P68" s="560"/>
      <c r="Q68" s="548"/>
      <c r="R68" s="560"/>
    </row>
    <row r="69" spans="2:18">
      <c r="B69" s="535"/>
      <c r="C69" s="534"/>
      <c r="D69" s="534"/>
      <c r="E69" s="555"/>
      <c r="F69" s="556"/>
      <c r="G69" s="556"/>
      <c r="H69" s="557"/>
      <c r="I69" s="555"/>
      <c r="K69" s="556"/>
      <c r="L69" s="556"/>
      <c r="M69" s="556"/>
      <c r="N69" s="555"/>
      <c r="O69" s="548"/>
      <c r="P69" s="548"/>
      <c r="Q69" s="548"/>
      <c r="R69" s="560"/>
    </row>
    <row r="70" spans="2:18">
      <c r="B70" s="534" t="s">
        <v>34</v>
      </c>
      <c r="C70" s="534"/>
      <c r="D70" s="534"/>
      <c r="E70" s="555">
        <v>0</v>
      </c>
      <c r="F70" s="556"/>
      <c r="G70" s="556">
        <v>0</v>
      </c>
      <c r="H70" s="557"/>
      <c r="I70" s="555">
        <v>0</v>
      </c>
      <c r="K70" s="556">
        <v>0</v>
      </c>
      <c r="L70" s="556"/>
      <c r="M70" s="556"/>
      <c r="N70" s="555"/>
      <c r="O70" s="548"/>
      <c r="P70" s="548"/>
      <c r="Q70" s="548"/>
      <c r="R70" s="560"/>
    </row>
    <row r="71" spans="2:18">
      <c r="B71" s="535"/>
      <c r="C71" s="534"/>
      <c r="D71" s="534"/>
      <c r="E71" s="555"/>
      <c r="F71" s="556"/>
      <c r="G71" s="556"/>
      <c r="H71" s="557"/>
      <c r="I71" s="555"/>
      <c r="K71" s="556"/>
      <c r="L71" s="556"/>
      <c r="M71" s="556"/>
      <c r="N71" s="555"/>
      <c r="O71" s="548"/>
      <c r="P71" s="548"/>
      <c r="Q71" s="548"/>
      <c r="R71" s="560"/>
    </row>
    <row r="72" spans="2:18">
      <c r="B72" s="535" t="s">
        <v>1397</v>
      </c>
      <c r="C72" s="534"/>
      <c r="D72" s="534"/>
      <c r="E72" s="597" t="e">
        <f>E70+E68</f>
        <v>#REF!</v>
      </c>
      <c r="F72" s="597"/>
      <c r="G72" s="597">
        <f>G70+G68</f>
        <v>21333</v>
      </c>
      <c r="H72" s="597"/>
      <c r="I72" s="597" t="e">
        <f>I70+I68</f>
        <v>#REF!</v>
      </c>
      <c r="J72" s="597"/>
      <c r="K72" s="597">
        <f>K70+K68</f>
        <v>14732</v>
      </c>
      <c r="L72" s="556"/>
      <c r="M72" s="556"/>
      <c r="N72" s="555"/>
      <c r="O72" s="548"/>
      <c r="P72" s="548"/>
      <c r="Q72" s="548"/>
      <c r="R72" s="560"/>
    </row>
    <row r="73" spans="2:18">
      <c r="B73" s="535"/>
      <c r="C73" s="534"/>
      <c r="D73" s="534"/>
      <c r="E73" s="555"/>
      <c r="F73" s="556"/>
      <c r="G73" s="556"/>
      <c r="H73" s="557"/>
      <c r="I73" s="555"/>
      <c r="K73" s="556"/>
      <c r="L73" s="556"/>
      <c r="M73" s="556"/>
      <c r="N73" s="555"/>
      <c r="O73" s="548"/>
      <c r="P73" s="548"/>
      <c r="Q73" s="548"/>
      <c r="R73" s="560"/>
    </row>
    <row r="74" spans="2:18">
      <c r="B74" s="535" t="s">
        <v>1626</v>
      </c>
      <c r="C74" s="534"/>
      <c r="D74" s="534"/>
      <c r="E74" s="555"/>
      <c r="F74" s="556"/>
      <c r="G74" s="556"/>
      <c r="H74" s="557"/>
      <c r="I74" s="555"/>
      <c r="K74" s="556"/>
      <c r="L74" s="556"/>
      <c r="M74" s="556"/>
      <c r="N74" s="555"/>
      <c r="O74" s="548"/>
      <c r="P74" s="548"/>
      <c r="Q74" s="548"/>
      <c r="R74" s="560"/>
    </row>
    <row r="75" spans="2:18">
      <c r="B75" s="535"/>
      <c r="C75" s="534"/>
      <c r="D75" s="534"/>
      <c r="E75" s="555"/>
      <c r="F75" s="556"/>
      <c r="G75" s="556"/>
      <c r="H75" s="557"/>
      <c r="I75" s="555"/>
      <c r="K75" s="556"/>
      <c r="L75" s="556"/>
      <c r="M75" s="556"/>
      <c r="N75" s="555"/>
      <c r="O75" s="548"/>
      <c r="P75" s="548"/>
      <c r="Q75" s="548"/>
      <c r="R75" s="560"/>
    </row>
    <row r="76" spans="2:18">
      <c r="B76" s="534" t="s">
        <v>1601</v>
      </c>
      <c r="C76" s="534"/>
      <c r="D76" s="534"/>
      <c r="E76" s="555">
        <v>1807</v>
      </c>
      <c r="F76" s="556"/>
      <c r="G76" s="556">
        <v>0</v>
      </c>
      <c r="H76" s="557"/>
      <c r="I76" s="555">
        <v>1131</v>
      </c>
      <c r="K76" s="556">
        <v>0</v>
      </c>
      <c r="L76" s="556"/>
      <c r="M76" s="556"/>
      <c r="N76" s="555"/>
      <c r="O76" s="548"/>
      <c r="P76" s="548"/>
      <c r="Q76" s="548"/>
      <c r="R76" s="560"/>
    </row>
    <row r="77" spans="2:18">
      <c r="B77" s="534" t="s">
        <v>1602</v>
      </c>
      <c r="C77" s="534"/>
      <c r="D77" s="534"/>
      <c r="E77" s="555"/>
      <c r="F77" s="556"/>
      <c r="G77" s="556"/>
      <c r="H77" s="557"/>
      <c r="I77" s="555"/>
      <c r="K77" s="556"/>
      <c r="L77" s="556"/>
      <c r="M77" s="556"/>
      <c r="N77" s="555"/>
      <c r="O77" s="548"/>
      <c r="P77" s="548"/>
      <c r="Q77" s="548"/>
      <c r="R77" s="560"/>
    </row>
    <row r="78" spans="2:18">
      <c r="B78" s="535"/>
      <c r="C78" s="534"/>
      <c r="D78" s="534"/>
      <c r="E78" s="555"/>
      <c r="F78" s="556"/>
      <c r="G78" s="556"/>
      <c r="H78" s="557"/>
      <c r="I78" s="555"/>
      <c r="K78" s="556"/>
      <c r="L78" s="556"/>
      <c r="M78" s="556"/>
      <c r="N78" s="555"/>
      <c r="O78" s="548"/>
      <c r="P78" s="548"/>
      <c r="Q78" s="548"/>
      <c r="R78" s="560"/>
    </row>
    <row r="79" spans="2:18" ht="18" thickBot="1">
      <c r="B79" s="535" t="s">
        <v>803</v>
      </c>
      <c r="C79" s="534"/>
      <c r="D79" s="534"/>
      <c r="E79" s="599">
        <v>71078.289467062656</v>
      </c>
      <c r="F79" s="556"/>
      <c r="G79" s="600">
        <v>21333</v>
      </c>
      <c r="H79" s="557"/>
      <c r="I79" s="599">
        <v>60213.389467062654</v>
      </c>
      <c r="K79" s="600">
        <v>14732</v>
      </c>
      <c r="L79" s="556"/>
      <c r="M79" s="556"/>
      <c r="N79" s="555"/>
      <c r="O79" s="548"/>
      <c r="P79" s="548"/>
      <c r="Q79" s="548"/>
      <c r="R79" s="560"/>
    </row>
    <row r="80" spans="2:18" ht="18" thickTop="1">
      <c r="B80" s="535"/>
      <c r="C80" s="534"/>
      <c r="D80" s="534"/>
      <c r="E80" s="555"/>
      <c r="F80" s="556"/>
      <c r="G80" s="556"/>
      <c r="H80" s="557"/>
      <c r="I80" s="555"/>
      <c r="K80" s="556"/>
      <c r="L80" s="556"/>
      <c r="M80" s="556"/>
      <c r="N80" s="555"/>
      <c r="O80" s="548"/>
      <c r="P80" s="548"/>
      <c r="Q80" s="548"/>
      <c r="R80" s="560"/>
    </row>
    <row r="81" spans="2:18">
      <c r="B81" s="535"/>
      <c r="C81" s="534"/>
      <c r="D81" s="534"/>
      <c r="E81" s="555"/>
      <c r="F81" s="556"/>
      <c r="G81" s="556"/>
      <c r="H81" s="557"/>
      <c r="I81" s="555"/>
      <c r="K81" s="556"/>
      <c r="L81" s="556"/>
      <c r="M81" s="556"/>
      <c r="N81" s="555"/>
      <c r="O81" s="548"/>
      <c r="P81" s="548"/>
      <c r="Q81" s="548"/>
      <c r="R81" s="560"/>
    </row>
    <row r="82" spans="2:18">
      <c r="B82" s="601"/>
      <c r="C82" s="534"/>
      <c r="D82" s="534"/>
      <c r="E82" s="555"/>
      <c r="F82" s="556"/>
      <c r="G82" s="556"/>
      <c r="H82" s="557"/>
      <c r="I82" s="555"/>
      <c r="K82" s="556"/>
      <c r="L82" s="556"/>
      <c r="M82" s="556"/>
      <c r="N82" s="555"/>
      <c r="O82" s="548"/>
      <c r="P82" s="548"/>
      <c r="Q82" s="548"/>
      <c r="R82" s="560"/>
    </row>
    <row r="83" spans="2:18" ht="15" customHeight="1">
      <c r="B83" s="2361" t="s">
        <v>1612</v>
      </c>
      <c r="C83" s="2361"/>
      <c r="D83" s="2361"/>
      <c r="E83" s="2361"/>
      <c r="F83" s="2361"/>
      <c r="G83" s="2361"/>
      <c r="H83" s="2361"/>
      <c r="I83" s="2361"/>
      <c r="J83" s="2361"/>
      <c r="K83" s="2361"/>
      <c r="L83" s="602"/>
      <c r="M83" s="602"/>
      <c r="N83" s="602"/>
      <c r="O83" s="602"/>
      <c r="P83" s="528"/>
      <c r="Q83" s="603"/>
      <c r="R83" s="548"/>
    </row>
    <row r="84" spans="2:18" ht="21.75" customHeight="1">
      <c r="B84" s="2361"/>
      <c r="C84" s="2361"/>
      <c r="D84" s="2361"/>
      <c r="E84" s="2361"/>
      <c r="F84" s="2361"/>
      <c r="G84" s="2361"/>
      <c r="H84" s="2361"/>
      <c r="I84" s="2361"/>
      <c r="J84" s="2361"/>
      <c r="K84" s="2361"/>
      <c r="L84" s="602"/>
      <c r="M84" s="602"/>
      <c r="N84" s="602"/>
      <c r="O84" s="602"/>
      <c r="P84" s="528"/>
      <c r="Q84" s="603"/>
      <c r="R84" s="548"/>
    </row>
    <row r="85" spans="2:18" ht="9.75" hidden="1" customHeight="1">
      <c r="B85" s="2361"/>
      <c r="C85" s="2361"/>
      <c r="D85" s="2361"/>
      <c r="E85" s="2361"/>
      <c r="F85" s="2361"/>
      <c r="G85" s="2361"/>
      <c r="H85" s="2361"/>
      <c r="I85" s="2361"/>
      <c r="J85" s="2361"/>
      <c r="K85" s="2361"/>
      <c r="L85" s="602"/>
      <c r="M85" s="602"/>
      <c r="N85" s="602"/>
      <c r="O85" s="602"/>
      <c r="P85" s="528"/>
      <c r="Q85" s="603"/>
      <c r="R85" s="548"/>
    </row>
    <row r="86" spans="2:18" ht="0.75" hidden="1" customHeight="1">
      <c r="B86" s="604"/>
      <c r="C86" s="604"/>
      <c r="D86" s="604"/>
      <c r="E86" s="604"/>
      <c r="F86" s="604"/>
      <c r="G86" s="604"/>
      <c r="H86" s="604"/>
      <c r="I86" s="604"/>
      <c r="J86" s="604"/>
      <c r="K86" s="604"/>
      <c r="L86" s="602"/>
      <c r="M86" s="602"/>
      <c r="N86" s="602"/>
      <c r="O86" s="602"/>
      <c r="P86" s="528"/>
      <c r="Q86" s="603"/>
      <c r="R86" s="548"/>
    </row>
    <row r="87" spans="2:18" ht="4.5" customHeight="1">
      <c r="B87" s="604"/>
      <c r="C87" s="604"/>
      <c r="D87" s="604"/>
      <c r="E87" s="604"/>
      <c r="F87" s="604"/>
      <c r="G87" s="604"/>
      <c r="H87" s="604"/>
      <c r="I87" s="604"/>
      <c r="J87" s="604"/>
      <c r="K87" s="604"/>
      <c r="L87" s="602"/>
      <c r="M87" s="602"/>
      <c r="N87" s="602"/>
      <c r="O87" s="602"/>
      <c r="P87" s="528"/>
      <c r="Q87" s="603"/>
      <c r="R87" s="548"/>
    </row>
    <row r="88" spans="2:18">
      <c r="B88" s="2354" t="s">
        <v>1613</v>
      </c>
      <c r="C88" s="2354"/>
      <c r="D88" s="2354"/>
      <c r="E88" s="2354"/>
      <c r="F88" s="2354"/>
      <c r="G88" s="2354"/>
      <c r="H88" s="2354"/>
      <c r="I88" s="2354"/>
      <c r="J88" s="2354"/>
      <c r="K88" s="2354"/>
      <c r="L88" s="2354"/>
      <c r="M88" s="2354"/>
      <c r="N88" s="2354"/>
      <c r="O88" s="2354"/>
      <c r="P88" s="528"/>
      <c r="Q88" s="603"/>
      <c r="R88" s="548"/>
    </row>
    <row r="89" spans="2:18">
      <c r="B89" s="528"/>
      <c r="C89" s="528"/>
      <c r="D89" s="528"/>
      <c r="E89" s="528"/>
      <c r="F89" s="528"/>
      <c r="G89" s="528"/>
      <c r="H89" s="528"/>
      <c r="I89" s="533"/>
      <c r="J89" s="528"/>
      <c r="K89" s="605"/>
      <c r="L89" s="528"/>
      <c r="M89" s="606"/>
      <c r="N89" s="528"/>
      <c r="O89" s="528"/>
      <c r="P89" s="528"/>
      <c r="Q89" s="603"/>
      <c r="R89" s="548"/>
    </row>
    <row r="90" spans="2:18">
      <c r="B90" s="528"/>
      <c r="C90" s="528"/>
      <c r="D90" s="528"/>
      <c r="E90" s="528"/>
      <c r="F90" s="528"/>
      <c r="G90" s="528"/>
      <c r="H90" s="528"/>
      <c r="I90" s="533"/>
      <c r="J90" s="528"/>
      <c r="K90" s="605"/>
      <c r="L90" s="528"/>
      <c r="M90" s="606"/>
      <c r="N90" s="528"/>
      <c r="O90" s="528"/>
      <c r="P90" s="528"/>
      <c r="Q90" s="603"/>
      <c r="R90" s="548"/>
    </row>
    <row r="91" spans="2:18">
      <c r="B91" s="528" t="s">
        <v>1614</v>
      </c>
      <c r="C91" s="528"/>
      <c r="D91" s="528"/>
      <c r="E91" s="528"/>
      <c r="F91" s="528"/>
      <c r="G91" s="528"/>
      <c r="H91" s="528"/>
      <c r="I91" s="533"/>
      <c r="J91" s="528"/>
      <c r="K91" s="528"/>
      <c r="L91" s="528"/>
      <c r="M91" s="533"/>
      <c r="N91" s="528"/>
      <c r="O91" s="528"/>
      <c r="P91" s="528"/>
    </row>
    <row r="92" spans="2:18">
      <c r="B92" s="528"/>
      <c r="C92" s="528"/>
      <c r="D92" s="528"/>
      <c r="E92" s="528"/>
      <c r="F92" s="528"/>
      <c r="G92" s="528"/>
      <c r="H92" s="528"/>
      <c r="I92" s="533"/>
      <c r="J92" s="528"/>
      <c r="K92" s="528"/>
      <c r="L92" s="528"/>
      <c r="M92" s="533"/>
      <c r="N92" s="528"/>
      <c r="O92" s="528"/>
      <c r="P92" s="528"/>
    </row>
    <row r="93" spans="2:18">
      <c r="B93" s="528"/>
      <c r="C93" s="528"/>
      <c r="D93" s="528"/>
      <c r="E93" s="528"/>
      <c r="F93" s="528"/>
      <c r="G93" s="528"/>
      <c r="H93" s="528"/>
      <c r="I93" s="533"/>
      <c r="J93" s="528"/>
      <c r="K93" s="528"/>
      <c r="L93" s="528"/>
      <c r="M93" s="533"/>
      <c r="N93" s="528"/>
      <c r="O93" s="528"/>
      <c r="P93" s="528"/>
    </row>
    <row r="94" spans="2:18">
      <c r="B94" s="2359"/>
      <c r="C94" s="2359"/>
      <c r="D94" s="2359"/>
      <c r="E94" s="2359"/>
      <c r="F94" s="2359"/>
      <c r="G94" s="2359"/>
      <c r="H94" s="2359"/>
      <c r="I94" s="2359"/>
      <c r="J94" s="2359"/>
      <c r="K94" s="2359"/>
      <c r="L94" s="2359"/>
      <c r="M94" s="2359"/>
      <c r="N94" s="2359"/>
      <c r="O94" s="2359"/>
      <c r="P94" s="2359"/>
    </row>
    <row r="95" spans="2:18">
      <c r="B95" s="2359"/>
      <c r="C95" s="2359"/>
      <c r="D95" s="2359"/>
      <c r="E95" s="2359"/>
      <c r="F95" s="2359"/>
      <c r="G95" s="2359"/>
      <c r="H95" s="2359"/>
      <c r="I95" s="2359"/>
      <c r="J95" s="2359"/>
      <c r="K95" s="2359"/>
      <c r="L95" s="2359"/>
      <c r="M95" s="2359"/>
      <c r="N95" s="2359"/>
      <c r="O95" s="2359"/>
      <c r="P95" s="2359"/>
    </row>
    <row r="96" spans="2:18">
      <c r="B96" s="2360" t="s">
        <v>1615</v>
      </c>
      <c r="C96" s="2360"/>
      <c r="D96" s="2360"/>
      <c r="E96" s="2360"/>
      <c r="F96" s="2360"/>
      <c r="G96" s="2360"/>
      <c r="H96" s="607"/>
      <c r="I96" s="607"/>
      <c r="J96" s="607"/>
      <c r="K96" s="607"/>
      <c r="L96" s="607"/>
      <c r="M96" s="607"/>
      <c r="N96" s="607"/>
      <c r="O96" s="607"/>
      <c r="P96" s="607"/>
      <c r="Q96" s="548"/>
      <c r="R96" s="548"/>
    </row>
    <row r="97" spans="2:22">
      <c r="B97" s="528" t="s">
        <v>1616</v>
      </c>
      <c r="C97" s="528"/>
      <c r="D97" s="528"/>
      <c r="E97" s="528"/>
      <c r="F97" s="528"/>
      <c r="G97" s="528"/>
      <c r="H97" s="528"/>
      <c r="I97" s="533"/>
      <c r="J97" s="528"/>
      <c r="K97" s="528"/>
      <c r="L97" s="528"/>
      <c r="M97" s="533"/>
      <c r="N97" s="528"/>
      <c r="O97" s="528"/>
      <c r="P97" s="528"/>
      <c r="Q97" s="525"/>
      <c r="R97" s="525"/>
      <c r="S97" s="525"/>
      <c r="T97" s="525"/>
      <c r="U97" s="525"/>
      <c r="V97" s="525"/>
    </row>
    <row r="98" spans="2:22">
      <c r="B98" s="528"/>
      <c r="C98" s="528"/>
      <c r="D98" s="528"/>
      <c r="E98" s="528"/>
      <c r="F98" s="528"/>
      <c r="G98" s="528"/>
      <c r="H98" s="528"/>
      <c r="I98" s="533"/>
      <c r="J98" s="528"/>
      <c r="K98" s="528"/>
      <c r="L98" s="528"/>
      <c r="M98" s="533"/>
      <c r="N98" s="528"/>
      <c r="O98" s="528"/>
      <c r="P98" s="528"/>
      <c r="Q98" s="525"/>
      <c r="R98" s="525"/>
      <c r="S98" s="525"/>
      <c r="T98" s="525"/>
      <c r="U98" s="525"/>
      <c r="V98" s="525"/>
    </row>
    <row r="99" spans="2:22">
      <c r="B99" s="528"/>
      <c r="C99" s="528"/>
      <c r="D99" s="528"/>
      <c r="E99" s="528"/>
      <c r="F99" s="528"/>
      <c r="G99" s="528"/>
      <c r="H99" s="528"/>
      <c r="I99" s="533"/>
      <c r="J99" s="528"/>
      <c r="K99" s="528"/>
      <c r="L99" s="528"/>
      <c r="M99" s="533"/>
      <c r="N99" s="528"/>
      <c r="O99" s="528"/>
      <c r="P99" s="528"/>
      <c r="Q99" s="525"/>
      <c r="R99" s="525"/>
      <c r="S99" s="525"/>
      <c r="T99" s="525"/>
      <c r="U99" s="525"/>
      <c r="V99" s="525"/>
    </row>
    <row r="100" spans="2:22" s="548" customFormat="1">
      <c r="B100" s="528"/>
      <c r="C100" s="528"/>
      <c r="D100" s="528"/>
      <c r="E100" s="528"/>
      <c r="F100" s="528"/>
      <c r="G100" s="528"/>
      <c r="H100" s="528"/>
      <c r="I100" s="533"/>
      <c r="J100" s="528"/>
      <c r="K100" s="528"/>
      <c r="L100" s="528"/>
      <c r="M100" s="533"/>
      <c r="N100" s="528"/>
      <c r="O100" s="528"/>
      <c r="P100" s="528"/>
    </row>
    <row r="101" spans="2:22">
      <c r="B101" s="608"/>
      <c r="C101" s="526"/>
      <c r="D101" s="526"/>
      <c r="E101" s="608"/>
      <c r="F101" s="526"/>
      <c r="G101" s="526"/>
      <c r="H101" s="526"/>
      <c r="I101" s="608"/>
      <c r="J101" s="526"/>
      <c r="K101" s="526"/>
      <c r="L101" s="526"/>
      <c r="M101" s="609"/>
      <c r="N101" s="609"/>
      <c r="O101" s="525"/>
      <c r="P101" s="525"/>
      <c r="Q101" s="525"/>
      <c r="R101" s="525"/>
      <c r="S101" s="525"/>
      <c r="T101" s="525"/>
      <c r="U101" s="525"/>
      <c r="V101" s="525"/>
    </row>
    <row r="102" spans="2:22">
      <c r="B102" s="534"/>
      <c r="C102" s="534"/>
      <c r="D102" s="534"/>
      <c r="E102" s="535"/>
      <c r="F102" s="534"/>
      <c r="G102" s="534"/>
      <c r="H102" s="534"/>
      <c r="I102" s="535"/>
      <c r="J102" s="534"/>
      <c r="K102" s="534"/>
      <c r="L102" s="534"/>
      <c r="M102" s="609"/>
      <c r="N102" s="609"/>
      <c r="O102" s="548"/>
      <c r="P102" s="610"/>
    </row>
    <row r="140" spans="2:14">
      <c r="B140" s="559" t="str">
        <f>+CONCATENATE(B104+1,".")</f>
        <v>1.</v>
      </c>
      <c r="C140" s="559" t="s">
        <v>53</v>
      </c>
      <c r="M140" s="526"/>
      <c r="N140" s="526"/>
    </row>
    <row r="142" spans="2:14">
      <c r="C142" s="559" t="s">
        <v>55</v>
      </c>
      <c r="M142" s="526"/>
      <c r="N142" s="526"/>
    </row>
    <row r="145" spans="2:14">
      <c r="C145" s="611" t="s">
        <v>57</v>
      </c>
      <c r="D145" s="611"/>
      <c r="E145" s="2353"/>
      <c r="F145" s="2353"/>
      <c r="G145" s="2353"/>
      <c r="H145" s="2353"/>
      <c r="I145" s="2353"/>
      <c r="J145" s="2353"/>
      <c r="K145" s="2353"/>
      <c r="L145" s="612"/>
      <c r="M145" s="526"/>
      <c r="N145" s="526"/>
    </row>
    <row r="146" spans="2:14">
      <c r="C146" s="611"/>
      <c r="D146" s="611"/>
      <c r="E146" s="2353"/>
      <c r="F146" s="2353"/>
      <c r="G146" s="2353"/>
      <c r="H146" s="2353"/>
      <c r="I146" s="2353"/>
      <c r="J146" s="2353"/>
      <c r="K146" s="2353"/>
      <c r="L146" s="612"/>
      <c r="M146" s="526"/>
      <c r="N146" s="526"/>
    </row>
    <row r="147" spans="2:14">
      <c r="E147" s="2353"/>
      <c r="F147" s="2353"/>
      <c r="G147" s="2353"/>
      <c r="H147" s="2353"/>
      <c r="I147" s="2353"/>
      <c r="J147" s="2353"/>
      <c r="K147" s="2353"/>
      <c r="L147" s="612"/>
      <c r="M147" s="526"/>
      <c r="N147" s="526"/>
    </row>
    <row r="149" spans="2:14">
      <c r="B149" s="559" t="str">
        <f>+CONCATENATE(B140+1,".")</f>
        <v>2.</v>
      </c>
      <c r="M149" s="526"/>
      <c r="N149" s="526"/>
    </row>
  </sheetData>
  <mergeCells count="14">
    <mergeCell ref="B4:K4"/>
    <mergeCell ref="E145:K147"/>
    <mergeCell ref="B88:O88"/>
    <mergeCell ref="E32:G32"/>
    <mergeCell ref="I32:K32"/>
    <mergeCell ref="E33:G33"/>
    <mergeCell ref="I33:K33"/>
    <mergeCell ref="E35:K35"/>
    <mergeCell ref="B94:P94"/>
    <mergeCell ref="B95:P95"/>
    <mergeCell ref="B96:G96"/>
    <mergeCell ref="B83:K85"/>
    <mergeCell ref="B7:D7"/>
    <mergeCell ref="B23:K28"/>
  </mergeCells>
  <pageMargins left="0.75" right="0.5" top="0.75" bottom="0.5" header="0.25" footer="0.25"/>
  <pageSetup paperSize="9" scale="46"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B1:AA149"/>
  <sheetViews>
    <sheetView view="pageBreakPreview" zoomScale="85" zoomScaleSheetLayoutView="85" workbookViewId="0">
      <selection activeCell="AA149" sqref="AA149"/>
    </sheetView>
  </sheetViews>
  <sheetFormatPr defaultColWidth="9" defaultRowHeight="17.399999999999999"/>
  <cols>
    <col min="1" max="1" width="9" style="526"/>
    <col min="2" max="2" width="6.5" style="559" customWidth="1"/>
    <col min="3" max="3" width="21.69921875" style="559" customWidth="1"/>
    <col min="4" max="4" width="57.3984375" style="559" customWidth="1"/>
    <col min="5" max="5" width="20.8984375" style="567" customWidth="1"/>
    <col min="6" max="6" width="1.59765625" style="559" customWidth="1"/>
    <col min="7" max="7" width="18.69921875" style="559" customWidth="1"/>
    <col min="8" max="8" width="1.19921875" style="559" customWidth="1"/>
    <col min="9" max="9" width="19.5" style="567" customWidth="1"/>
    <col min="10" max="10" width="1.59765625" style="559" customWidth="1"/>
    <col min="11" max="11" width="20" style="559" customWidth="1"/>
    <col min="12" max="12" width="10.59765625" style="559" customWidth="1"/>
    <col min="13" max="14" width="11.19921875" style="559" customWidth="1"/>
    <col min="15" max="15" width="12.59765625" style="526" customWidth="1"/>
    <col min="16" max="16" width="10.69921875" style="526" customWidth="1"/>
    <col min="17" max="17" width="10.5" style="526" customWidth="1"/>
    <col min="18" max="16384" width="9" style="526"/>
  </cols>
  <sheetData>
    <row r="1" spans="2:14">
      <c r="B1" s="524"/>
      <c r="C1" s="524"/>
      <c r="D1" s="524"/>
      <c r="E1" s="525"/>
      <c r="F1" s="524"/>
      <c r="G1" s="524"/>
      <c r="H1" s="524"/>
      <c r="I1" s="525"/>
      <c r="J1" s="524"/>
      <c r="K1" s="524"/>
      <c r="L1" s="524"/>
      <c r="M1" s="524"/>
      <c r="N1" s="524"/>
    </row>
    <row r="2" spans="2:14">
      <c r="B2" s="524"/>
      <c r="C2" s="524"/>
      <c r="D2" s="524"/>
      <c r="E2" s="525"/>
      <c r="F2" s="524"/>
      <c r="G2" s="524"/>
      <c r="H2" s="524"/>
      <c r="I2" s="525"/>
      <c r="J2" s="524"/>
      <c r="K2" s="524"/>
      <c r="L2" s="524"/>
      <c r="M2" s="524"/>
      <c r="N2" s="524"/>
    </row>
    <row r="3" spans="2:14">
      <c r="B3" s="523"/>
      <c r="C3" s="524"/>
      <c r="D3" s="524"/>
      <c r="E3" s="525"/>
      <c r="F3" s="524"/>
      <c r="G3" s="524"/>
      <c r="H3" s="524"/>
      <c r="I3" s="525"/>
      <c r="J3" s="524"/>
      <c r="K3" s="524"/>
      <c r="L3" s="524"/>
      <c r="M3" s="524"/>
      <c r="N3" s="524"/>
    </row>
    <row r="4" spans="2:14">
      <c r="B4" s="2352" t="s">
        <v>1611</v>
      </c>
      <c r="C4" s="2352"/>
      <c r="D4" s="2352"/>
      <c r="E4" s="2352"/>
      <c r="F4" s="2352"/>
      <c r="G4" s="2352"/>
      <c r="H4" s="2352"/>
      <c r="I4" s="2352"/>
      <c r="J4" s="2352"/>
      <c r="K4" s="2352"/>
      <c r="L4" s="524"/>
      <c r="M4" s="524"/>
      <c r="N4" s="524"/>
    </row>
    <row r="5" spans="2:14">
      <c r="B5" s="523"/>
      <c r="C5" s="524"/>
      <c r="D5" s="524"/>
      <c r="E5" s="525"/>
      <c r="F5" s="524"/>
      <c r="G5" s="524"/>
      <c r="H5" s="524"/>
      <c r="I5" s="525"/>
      <c r="J5" s="524"/>
      <c r="K5" s="524"/>
      <c r="L5" s="524"/>
      <c r="M5" s="524"/>
      <c r="N5" s="524"/>
    </row>
    <row r="6" spans="2:14" ht="18">
      <c r="B6" s="527"/>
      <c r="C6" s="524"/>
      <c r="D6" s="524"/>
      <c r="E6" s="525"/>
      <c r="F6" s="524"/>
      <c r="G6" s="524"/>
      <c r="H6" s="524"/>
      <c r="I6" s="525"/>
      <c r="J6" s="524"/>
      <c r="K6" s="524"/>
      <c r="L6" s="524"/>
      <c r="M6" s="524"/>
      <c r="N6" s="524"/>
    </row>
    <row r="7" spans="2:14">
      <c r="B7" s="2362">
        <v>42038</v>
      </c>
      <c r="C7" s="2362"/>
      <c r="D7" s="2362"/>
      <c r="E7" s="525"/>
      <c r="F7" s="524"/>
      <c r="G7" s="524"/>
      <c r="H7" s="524"/>
      <c r="I7" s="525"/>
      <c r="J7" s="524"/>
      <c r="K7" s="524" t="s">
        <v>1624</v>
      </c>
      <c r="L7" s="524"/>
      <c r="M7" s="524"/>
      <c r="N7" s="524"/>
    </row>
    <row r="8" spans="2:14">
      <c r="B8" s="614"/>
      <c r="C8" s="614"/>
      <c r="D8" s="614"/>
      <c r="E8" s="525"/>
      <c r="F8" s="524"/>
      <c r="G8" s="524"/>
      <c r="H8" s="524"/>
      <c r="I8" s="525"/>
      <c r="J8" s="524"/>
      <c r="K8" s="524"/>
      <c r="L8" s="524"/>
      <c r="M8" s="524"/>
      <c r="N8" s="524"/>
    </row>
    <row r="9" spans="2:14">
      <c r="B9" s="529" t="s">
        <v>1607</v>
      </c>
      <c r="C9" s="530"/>
      <c r="D9" s="530"/>
      <c r="E9" s="525"/>
      <c r="F9" s="524"/>
      <c r="G9" s="524"/>
      <c r="H9" s="524"/>
      <c r="I9" s="525"/>
      <c r="J9" s="524"/>
      <c r="K9" s="524"/>
      <c r="L9" s="524"/>
      <c r="M9" s="524"/>
      <c r="N9" s="524"/>
    </row>
    <row r="10" spans="2:14">
      <c r="B10" s="529" t="s">
        <v>1621</v>
      </c>
      <c r="C10" s="530"/>
      <c r="D10" s="530"/>
      <c r="E10" s="525"/>
      <c r="F10" s="524"/>
      <c r="G10" s="524"/>
      <c r="H10" s="524"/>
      <c r="I10" s="525"/>
      <c r="J10" s="524"/>
      <c r="K10" s="524"/>
      <c r="L10" s="524"/>
      <c r="M10" s="524"/>
      <c r="N10" s="524"/>
    </row>
    <row r="11" spans="2:14">
      <c r="B11" s="529" t="s">
        <v>1618</v>
      </c>
      <c r="C11" s="530"/>
      <c r="D11" s="530"/>
      <c r="E11" s="525"/>
      <c r="F11" s="524"/>
      <c r="G11" s="524"/>
      <c r="H11" s="524"/>
      <c r="I11" s="525"/>
      <c r="J11" s="524"/>
      <c r="K11" s="524"/>
      <c r="L11" s="524"/>
      <c r="M11" s="524"/>
      <c r="N11" s="524"/>
    </row>
    <row r="12" spans="2:14">
      <c r="B12" s="529" t="s">
        <v>1608</v>
      </c>
      <c r="C12" s="530"/>
      <c r="D12" s="530"/>
      <c r="E12" s="525"/>
      <c r="F12" s="524"/>
      <c r="G12" s="524"/>
      <c r="H12" s="524"/>
      <c r="I12" s="525"/>
      <c r="J12" s="524"/>
      <c r="K12" s="524"/>
      <c r="L12" s="524"/>
      <c r="M12" s="524"/>
      <c r="N12" s="524"/>
    </row>
    <row r="13" spans="2:14">
      <c r="B13" s="524" t="s">
        <v>1622</v>
      </c>
      <c r="C13" s="524"/>
      <c r="D13" s="524"/>
      <c r="E13" s="525"/>
      <c r="F13" s="524"/>
      <c r="G13" s="524"/>
      <c r="H13" s="524"/>
      <c r="I13" s="525"/>
      <c r="J13" s="524"/>
      <c r="K13" s="524"/>
      <c r="L13" s="524"/>
      <c r="M13" s="524"/>
      <c r="N13" s="524"/>
    </row>
    <row r="14" spans="2:14" ht="18">
      <c r="B14" s="527"/>
      <c r="C14" s="524"/>
      <c r="D14" s="524"/>
      <c r="E14" s="525"/>
      <c r="F14" s="524"/>
      <c r="G14" s="524"/>
      <c r="H14" s="524"/>
      <c r="I14" s="525"/>
      <c r="J14" s="524"/>
      <c r="K14" s="524"/>
      <c r="L14" s="524"/>
      <c r="M14" s="524"/>
      <c r="N14" s="524"/>
    </row>
    <row r="15" spans="2:14" ht="18">
      <c r="B15" s="527"/>
      <c r="C15" s="524"/>
      <c r="D15" s="524"/>
      <c r="E15" s="525"/>
      <c r="F15" s="524"/>
      <c r="G15" s="524"/>
      <c r="H15" s="524"/>
      <c r="I15" s="525"/>
      <c r="J15" s="524"/>
      <c r="K15" s="524"/>
      <c r="L15" s="524"/>
      <c r="M15" s="524"/>
      <c r="N15" s="524"/>
    </row>
    <row r="16" spans="2:14" ht="18">
      <c r="B16" s="527"/>
      <c r="C16" s="524"/>
      <c r="D16" s="524"/>
      <c r="E16" s="525"/>
      <c r="F16" s="524"/>
      <c r="G16" s="524"/>
      <c r="H16" s="524"/>
      <c r="I16" s="525"/>
      <c r="J16" s="524"/>
      <c r="K16" s="524"/>
      <c r="L16" s="524"/>
      <c r="M16" s="524"/>
      <c r="N16" s="524"/>
    </row>
    <row r="17" spans="2:15" ht="18">
      <c r="B17" s="527"/>
      <c r="C17" s="524"/>
      <c r="D17" s="524"/>
      <c r="E17" s="525"/>
      <c r="F17" s="524"/>
      <c r="G17" s="524"/>
      <c r="H17" s="524"/>
      <c r="I17" s="525"/>
      <c r="J17" s="524"/>
      <c r="K17" s="524"/>
      <c r="L17" s="524"/>
      <c r="M17" s="524"/>
      <c r="N17" s="524"/>
    </row>
    <row r="18" spans="2:15">
      <c r="B18" s="531" t="s">
        <v>1605</v>
      </c>
      <c r="C18" s="532"/>
      <c r="D18" s="532"/>
      <c r="E18" s="614"/>
      <c r="F18" s="614"/>
      <c r="G18" s="533"/>
      <c r="H18" s="614"/>
      <c r="I18" s="614"/>
      <c r="J18" s="614"/>
      <c r="K18" s="524"/>
      <c r="L18" s="524"/>
      <c r="M18" s="524"/>
      <c r="N18" s="524"/>
    </row>
    <row r="19" spans="2:15" ht="18">
      <c r="B19" s="527"/>
      <c r="C19" s="524"/>
      <c r="D19" s="524"/>
      <c r="E19" s="525"/>
      <c r="F19" s="524"/>
      <c r="G19" s="524"/>
      <c r="H19" s="524"/>
      <c r="I19" s="525"/>
      <c r="J19" s="524"/>
      <c r="K19" s="524"/>
      <c r="L19" s="524"/>
      <c r="M19" s="524"/>
      <c r="N19" s="524"/>
    </row>
    <row r="20" spans="2:15">
      <c r="B20" s="534" t="s">
        <v>1606</v>
      </c>
      <c r="C20" s="524"/>
      <c r="D20" s="524"/>
      <c r="E20" s="525"/>
      <c r="F20" s="524"/>
      <c r="G20" s="524"/>
      <c r="H20" s="524"/>
      <c r="I20" s="525"/>
      <c r="J20" s="524"/>
      <c r="K20" s="524"/>
      <c r="L20" s="524"/>
      <c r="M20" s="524"/>
      <c r="N20" s="524"/>
    </row>
    <row r="21" spans="2:15">
      <c r="B21" s="535"/>
      <c r="C21" s="524"/>
      <c r="D21" s="524"/>
      <c r="E21" s="525"/>
      <c r="F21" s="524"/>
      <c r="G21" s="524"/>
      <c r="H21" s="524"/>
      <c r="I21" s="525"/>
      <c r="J21" s="524"/>
      <c r="K21" s="524"/>
      <c r="L21" s="524"/>
      <c r="M21" s="524"/>
      <c r="N21" s="524"/>
    </row>
    <row r="22" spans="2:15">
      <c r="B22" s="535"/>
      <c r="C22" s="524"/>
      <c r="D22" s="524"/>
      <c r="E22" s="525"/>
      <c r="F22" s="524"/>
      <c r="G22" s="524"/>
      <c r="H22" s="524"/>
      <c r="I22" s="525"/>
      <c r="J22" s="524"/>
      <c r="K22" s="524"/>
      <c r="L22" s="524"/>
      <c r="M22" s="524"/>
      <c r="N22" s="524"/>
    </row>
    <row r="23" spans="2:15" ht="12" customHeight="1">
      <c r="B23" s="2363" t="s">
        <v>1625</v>
      </c>
      <c r="C23" s="2363"/>
      <c r="D23" s="2363"/>
      <c r="E23" s="2363"/>
      <c r="F23" s="2363"/>
      <c r="G23" s="2363"/>
      <c r="H23" s="2363"/>
      <c r="I23" s="2363"/>
      <c r="J23" s="2363"/>
      <c r="K23" s="2363"/>
      <c r="L23" s="536"/>
      <c r="M23" s="536"/>
      <c r="N23" s="524"/>
    </row>
    <row r="24" spans="2:15" ht="12" customHeight="1">
      <c r="B24" s="2363"/>
      <c r="C24" s="2363"/>
      <c r="D24" s="2363"/>
      <c r="E24" s="2363"/>
      <c r="F24" s="2363"/>
      <c r="G24" s="2363"/>
      <c r="H24" s="2363"/>
      <c r="I24" s="2363"/>
      <c r="J24" s="2363"/>
      <c r="K24" s="2363"/>
      <c r="L24" s="536"/>
      <c r="M24" s="536"/>
      <c r="N24" s="524"/>
    </row>
    <row r="25" spans="2:15" ht="12" customHeight="1">
      <c r="B25" s="2363"/>
      <c r="C25" s="2363"/>
      <c r="D25" s="2363"/>
      <c r="E25" s="2363"/>
      <c r="F25" s="2363"/>
      <c r="G25" s="2363"/>
      <c r="H25" s="2363"/>
      <c r="I25" s="2363"/>
      <c r="J25" s="2363"/>
      <c r="K25" s="2363"/>
      <c r="L25" s="536"/>
      <c r="M25" s="536"/>
      <c r="N25" s="524"/>
    </row>
    <row r="26" spans="2:15" ht="12" customHeight="1">
      <c r="B26" s="2363"/>
      <c r="C26" s="2363"/>
      <c r="D26" s="2363"/>
      <c r="E26" s="2363"/>
      <c r="F26" s="2363"/>
      <c r="G26" s="2363"/>
      <c r="H26" s="2363"/>
      <c r="I26" s="2363"/>
      <c r="J26" s="2363"/>
      <c r="K26" s="2363"/>
      <c r="L26" s="536"/>
      <c r="M26" s="536"/>
      <c r="N26" s="524"/>
    </row>
    <row r="27" spans="2:15" ht="12" customHeight="1">
      <c r="B27" s="2363"/>
      <c r="C27" s="2363"/>
      <c r="D27" s="2363"/>
      <c r="E27" s="2363"/>
      <c r="F27" s="2363"/>
      <c r="G27" s="2363"/>
      <c r="H27" s="2363"/>
      <c r="I27" s="2363"/>
      <c r="J27" s="2363"/>
      <c r="K27" s="2363"/>
      <c r="L27" s="536"/>
      <c r="M27" s="536"/>
      <c r="N27" s="524"/>
    </row>
    <row r="28" spans="2:15" ht="9" customHeight="1">
      <c r="B28" s="2363"/>
      <c r="C28" s="2363"/>
      <c r="D28" s="2363"/>
      <c r="E28" s="2363"/>
      <c r="F28" s="2363"/>
      <c r="G28" s="2363"/>
      <c r="H28" s="2363"/>
      <c r="I28" s="2363"/>
      <c r="J28" s="2363"/>
      <c r="K28" s="2363"/>
      <c r="L28" s="524"/>
      <c r="M28" s="524"/>
      <c r="N28" s="524"/>
    </row>
    <row r="29" spans="2:15" ht="15" customHeight="1">
      <c r="B29" s="535"/>
      <c r="C29" s="524"/>
      <c r="D29" s="524"/>
      <c r="E29" s="525"/>
      <c r="F29" s="524"/>
      <c r="G29" s="524"/>
      <c r="H29" s="524"/>
      <c r="I29" s="525"/>
      <c r="J29" s="524"/>
      <c r="K29" s="524"/>
      <c r="L29" s="524"/>
      <c r="M29" s="524"/>
      <c r="N29" s="524"/>
    </row>
    <row r="30" spans="2:15" ht="15" customHeight="1">
      <c r="B30" s="535"/>
      <c r="C30" s="524"/>
      <c r="D30" s="524"/>
      <c r="E30" s="525"/>
      <c r="F30" s="524"/>
      <c r="G30" s="524"/>
      <c r="H30" s="524"/>
      <c r="I30" s="525"/>
      <c r="J30" s="524"/>
      <c r="K30" s="524"/>
      <c r="L30" s="524"/>
      <c r="M30" s="524"/>
      <c r="N30" s="524"/>
    </row>
    <row r="31" spans="2:15">
      <c r="B31" s="535"/>
      <c r="C31" s="524"/>
      <c r="D31" s="524"/>
      <c r="E31" s="525"/>
      <c r="F31" s="524"/>
      <c r="G31" s="524"/>
      <c r="H31" s="524"/>
      <c r="I31" s="525"/>
      <c r="J31" s="524"/>
      <c r="K31" s="524"/>
      <c r="L31" s="524"/>
      <c r="M31" s="524"/>
      <c r="N31" s="524"/>
      <c r="O31" s="526">
        <v>78968</v>
      </c>
    </row>
    <row r="32" spans="2:15">
      <c r="B32" s="535"/>
      <c r="C32" s="524"/>
      <c r="D32" s="524"/>
      <c r="E32" s="2355" t="s">
        <v>1267</v>
      </c>
      <c r="F32" s="2356"/>
      <c r="G32" s="2356"/>
      <c r="H32" s="526"/>
      <c r="I32" s="2355" t="s">
        <v>180</v>
      </c>
      <c r="J32" s="2356"/>
      <c r="K32" s="2356"/>
      <c r="L32" s="615"/>
      <c r="M32" s="538">
        <v>41883</v>
      </c>
      <c r="N32" s="524"/>
    </row>
    <row r="33" spans="2:27">
      <c r="B33" s="535"/>
      <c r="C33" s="535"/>
      <c r="D33" s="535"/>
      <c r="E33" s="2357" t="s">
        <v>1268</v>
      </c>
      <c r="F33" s="2357"/>
      <c r="G33" s="2357"/>
      <c r="H33" s="539"/>
      <c r="I33" s="2357" t="s">
        <v>1268</v>
      </c>
      <c r="J33" s="2357"/>
      <c r="K33" s="2357"/>
      <c r="L33" s="540"/>
      <c r="M33" s="541"/>
      <c r="N33" s="541"/>
      <c r="O33" s="542"/>
    </row>
    <row r="34" spans="2:27" s="548" customFormat="1">
      <c r="B34" s="543"/>
      <c r="C34" s="543"/>
      <c r="D34" s="543"/>
      <c r="E34" s="541">
        <v>2014</v>
      </c>
      <c r="F34" s="544"/>
      <c r="G34" s="545">
        <v>2013</v>
      </c>
      <c r="H34" s="544"/>
      <c r="I34" s="541">
        <v>2014</v>
      </c>
      <c r="J34" s="544"/>
      <c r="K34" s="545">
        <v>2013</v>
      </c>
      <c r="L34" s="545"/>
      <c r="M34" s="544"/>
      <c r="N34" s="546"/>
      <c r="O34" s="547">
        <f>14422-78890</f>
        <v>-64468</v>
      </c>
    </row>
    <row r="35" spans="2:27">
      <c r="B35" s="535"/>
      <c r="C35" s="549"/>
      <c r="D35" s="549"/>
      <c r="E35" s="2358" t="s">
        <v>1287</v>
      </c>
      <c r="F35" s="2358"/>
      <c r="G35" s="2358"/>
      <c r="H35" s="2358"/>
      <c r="I35" s="2358"/>
      <c r="J35" s="2358"/>
      <c r="K35" s="2358"/>
      <c r="L35" s="616"/>
      <c r="M35" s="541"/>
      <c r="N35" s="541"/>
      <c r="O35" s="551" t="e">
        <f>O34+I45</f>
        <v>#REF!</v>
      </c>
    </row>
    <row r="36" spans="2:27">
      <c r="B36" s="535" t="s">
        <v>68</v>
      </c>
      <c r="C36" s="534"/>
      <c r="D36" s="534"/>
      <c r="E36" s="552"/>
      <c r="F36" s="553"/>
      <c r="G36" s="553"/>
      <c r="H36" s="553"/>
      <c r="I36" s="552"/>
      <c r="J36" s="553"/>
      <c r="K36" s="553"/>
      <c r="L36" s="553"/>
      <c r="M36" s="553"/>
      <c r="N36" s="553"/>
      <c r="P36" s="554"/>
    </row>
    <row r="37" spans="2:27">
      <c r="B37" s="534" t="s">
        <v>127</v>
      </c>
      <c r="C37" s="534"/>
      <c r="D37" s="534"/>
      <c r="E37" s="555">
        <f>'TB 31-Dec-2014'!J57</f>
        <v>32122</v>
      </c>
      <c r="F37" s="556"/>
      <c r="G37" s="556">
        <v>2673</v>
      </c>
      <c r="H37" s="557"/>
      <c r="I37" s="558">
        <f>E37-L37</f>
        <v>29871</v>
      </c>
      <c r="K37" s="556">
        <v>-673</v>
      </c>
      <c r="L37" s="556">
        <v>2251</v>
      </c>
      <c r="M37" s="556">
        <v>9827</v>
      </c>
      <c r="N37" s="556">
        <v>11</v>
      </c>
      <c r="O37" s="556"/>
      <c r="P37" s="548"/>
      <c r="Q37" s="548"/>
      <c r="R37" s="548"/>
      <c r="S37" s="560"/>
      <c r="V37" s="526" t="s">
        <v>69</v>
      </c>
      <c r="W37" s="526">
        <v>105299</v>
      </c>
      <c r="X37" s="526">
        <v>26977</v>
      </c>
      <c r="Y37" s="526">
        <f>75628+2354+340</f>
        <v>78322</v>
      </c>
      <c r="Z37" s="526">
        <f>+X37+Y37</f>
        <v>105299</v>
      </c>
      <c r="AA37" s="526">
        <f>+W37-Z37</f>
        <v>0</v>
      </c>
    </row>
    <row r="38" spans="2:27">
      <c r="B38" s="534" t="s">
        <v>70</v>
      </c>
      <c r="C38" s="534"/>
      <c r="D38" s="534"/>
      <c r="E38" s="555">
        <f>'TB 31-Dec-2014'!J58</f>
        <v>9984</v>
      </c>
      <c r="F38" s="556"/>
      <c r="G38" s="556">
        <v>5362</v>
      </c>
      <c r="H38" s="557"/>
      <c r="I38" s="558">
        <f>E38-L38</f>
        <v>5877</v>
      </c>
      <c r="K38" s="556">
        <v>1573</v>
      </c>
      <c r="L38" s="556">
        <v>4107</v>
      </c>
      <c r="M38" s="556"/>
      <c r="N38" s="556">
        <v>2</v>
      </c>
      <c r="O38" s="561" t="s">
        <v>1277</v>
      </c>
      <c r="P38" s="562"/>
      <c r="Q38" s="562"/>
      <c r="R38" s="562"/>
      <c r="S38" s="563"/>
    </row>
    <row r="39" spans="2:27">
      <c r="B39" s="534" t="s">
        <v>1276</v>
      </c>
      <c r="C39" s="534"/>
      <c r="D39" s="534"/>
      <c r="E39" s="555">
        <v>0</v>
      </c>
      <c r="F39" s="556"/>
      <c r="G39" s="556">
        <v>2283</v>
      </c>
      <c r="H39" s="557"/>
      <c r="I39" s="558">
        <f>E39-L39</f>
        <v>0</v>
      </c>
      <c r="K39" s="556">
        <v>1183</v>
      </c>
      <c r="L39" s="556">
        <v>0</v>
      </c>
      <c r="M39" s="556">
        <v>2621</v>
      </c>
      <c r="N39" s="556">
        <v>4967</v>
      </c>
      <c r="O39" s="556"/>
      <c r="P39" s="548"/>
      <c r="Q39" s="548"/>
      <c r="R39" s="548"/>
      <c r="S39" s="560"/>
    </row>
    <row r="40" spans="2:27">
      <c r="B40" s="534" t="s">
        <v>785</v>
      </c>
      <c r="C40" s="534"/>
      <c r="D40" s="534"/>
      <c r="E40" s="555">
        <f>'TB 31-Dec-2014'!J65+'TB 31-Dec-2014'!J66</f>
        <v>2470</v>
      </c>
      <c r="F40" s="556"/>
      <c r="G40" s="556">
        <v>182</v>
      </c>
      <c r="H40" s="557"/>
      <c r="I40" s="558">
        <f>E40-L40</f>
        <v>1239</v>
      </c>
      <c r="K40" s="556">
        <v>0</v>
      </c>
      <c r="L40" s="556">
        <v>1231</v>
      </c>
      <c r="M40" s="556"/>
      <c r="N40" s="556">
        <v>0</v>
      </c>
      <c r="O40" s="564"/>
      <c r="P40" s="548"/>
      <c r="Q40" s="548"/>
      <c r="R40" s="548"/>
      <c r="S40" s="560"/>
    </row>
    <row r="41" spans="2:27">
      <c r="B41" s="534" t="s">
        <v>892</v>
      </c>
      <c r="C41" s="534"/>
      <c r="D41" s="534"/>
      <c r="E41" s="555">
        <f>SUM('TB 31-Dec-2014'!J61:J64)</f>
        <v>1686</v>
      </c>
      <c r="F41" s="556"/>
      <c r="G41" s="556">
        <v>1803</v>
      </c>
      <c r="H41" s="557"/>
      <c r="I41" s="558">
        <f>E41-L41</f>
        <v>711</v>
      </c>
      <c r="K41" s="556">
        <v>1171</v>
      </c>
      <c r="L41" s="556">
        <v>975</v>
      </c>
      <c r="M41" s="526"/>
      <c r="N41" s="526"/>
    </row>
    <row r="42" spans="2:27">
      <c r="B42" s="534" t="s">
        <v>1394</v>
      </c>
      <c r="C42" s="534"/>
      <c r="D42" s="534"/>
      <c r="E42" s="555"/>
      <c r="F42" s="556"/>
      <c r="G42" s="556"/>
      <c r="H42" s="557"/>
      <c r="I42" s="558"/>
      <c r="K42" s="556"/>
      <c r="L42" s="556"/>
      <c r="M42" s="556"/>
      <c r="N42" s="556"/>
      <c r="O42" s="548">
        <v>64474</v>
      </c>
      <c r="P42" s="548"/>
      <c r="Q42" s="548"/>
      <c r="R42" s="560"/>
    </row>
    <row r="43" spans="2:27">
      <c r="B43" s="565" t="s">
        <v>1395</v>
      </c>
      <c r="C43" s="534"/>
      <c r="D43" s="534"/>
      <c r="E43" s="555" t="e">
        <f>#REF!+#REF!</f>
        <v>#REF!</v>
      </c>
      <c r="F43" s="556"/>
      <c r="G43" s="556">
        <v>11931</v>
      </c>
      <c r="H43" s="556"/>
      <c r="I43" s="558" t="e">
        <f>E43-L44</f>
        <v>#REF!</v>
      </c>
      <c r="J43" s="566"/>
      <c r="K43" s="556">
        <v>14132</v>
      </c>
      <c r="L43" s="556"/>
      <c r="M43" s="556"/>
      <c r="N43" s="556"/>
      <c r="O43" s="560" t="e">
        <f>O42-I45</f>
        <v>#REF!</v>
      </c>
      <c r="P43" s="548"/>
      <c r="Q43" s="548"/>
      <c r="R43" s="560"/>
    </row>
    <row r="44" spans="2:27">
      <c r="B44" s="534" t="s">
        <v>1603</v>
      </c>
      <c r="C44" s="526"/>
      <c r="D44" s="526"/>
      <c r="E44" s="555">
        <f>-'TB 31-Dec-2014'!I78</f>
        <v>-77</v>
      </c>
      <c r="F44" s="526"/>
      <c r="G44" s="556"/>
      <c r="H44" s="556"/>
      <c r="I44" s="556">
        <v>0</v>
      </c>
      <c r="J44" s="556"/>
      <c r="K44" s="556"/>
      <c r="L44" s="556">
        <v>5935</v>
      </c>
      <c r="M44" s="556">
        <v>13657</v>
      </c>
      <c r="N44" s="556"/>
      <c r="O44" s="548"/>
      <c r="P44" s="560"/>
      <c r="Q44" s="548"/>
      <c r="R44" s="560"/>
      <c r="V44" s="526" t="s">
        <v>71</v>
      </c>
      <c r="W44" s="526">
        <v>96233</v>
      </c>
      <c r="X44" s="526">
        <v>53970</v>
      </c>
      <c r="Y44" s="526">
        <f>42040+223</f>
        <v>42263</v>
      </c>
      <c r="Z44" s="526">
        <f>+X44+Y44</f>
        <v>96233</v>
      </c>
      <c r="AA44" s="526">
        <f>+W44-Z44</f>
        <v>0</v>
      </c>
    </row>
    <row r="45" spans="2:27">
      <c r="B45" s="567"/>
      <c r="E45" s="568" t="e">
        <f>SUM(E37:E44)</f>
        <v>#REF!</v>
      </c>
      <c r="F45" s="557"/>
      <c r="G45" s="569">
        <f>SUM(G37:G43)</f>
        <v>24234</v>
      </c>
      <c r="H45" s="557"/>
      <c r="I45" s="570" t="e">
        <f>SUM(I37:I44)</f>
        <v>#REF!</v>
      </c>
      <c r="K45" s="569">
        <f>SUM(K37:K43)</f>
        <v>17386</v>
      </c>
      <c r="L45" s="556"/>
      <c r="M45" s="557">
        <v>64474</v>
      </c>
      <c r="N45" s="571"/>
      <c r="O45" s="560"/>
      <c r="P45" s="560"/>
      <c r="Q45" s="560"/>
      <c r="R45" s="560"/>
    </row>
    <row r="46" spans="2:27">
      <c r="B46" s="567"/>
      <c r="E46" s="571"/>
      <c r="F46" s="557"/>
      <c r="G46" s="557"/>
      <c r="H46" s="557"/>
      <c r="K46" s="557"/>
      <c r="L46" s="557"/>
      <c r="M46" s="557" t="e">
        <f>M45-I45</f>
        <v>#REF!</v>
      </c>
      <c r="N46" s="557"/>
      <c r="O46" s="560"/>
      <c r="P46" s="560"/>
      <c r="Q46" s="560"/>
      <c r="R46" s="560"/>
    </row>
    <row r="47" spans="2:27">
      <c r="B47" s="535" t="s">
        <v>1038</v>
      </c>
      <c r="C47" s="534"/>
      <c r="D47" s="534"/>
      <c r="E47" s="571"/>
      <c r="F47" s="557"/>
      <c r="G47" s="557"/>
      <c r="H47" s="557"/>
      <c r="K47" s="557"/>
      <c r="L47" s="557"/>
      <c r="M47" s="556"/>
      <c r="N47" s="557"/>
      <c r="O47" s="548"/>
      <c r="P47" s="560"/>
      <c r="Q47" s="548"/>
      <c r="R47" s="560"/>
    </row>
    <row r="48" spans="2:27">
      <c r="B48" s="572" t="s">
        <v>0</v>
      </c>
      <c r="C48" s="534"/>
      <c r="D48" s="534"/>
      <c r="E48" s="573">
        <f>'TB 31-Dec-2014'!I69+'TB 31-Dec-2014'!I74</f>
        <v>4104</v>
      </c>
      <c r="F48" s="557"/>
      <c r="G48" s="574">
        <v>2372</v>
      </c>
      <c r="H48" s="556"/>
      <c r="I48" s="575">
        <f>E48-L48</f>
        <v>2096</v>
      </c>
      <c r="J48" s="566"/>
      <c r="K48" s="574">
        <v>1199</v>
      </c>
      <c r="L48" s="556">
        <v>2008</v>
      </c>
      <c r="M48" s="556"/>
      <c r="N48" s="557"/>
      <c r="O48" s="560"/>
      <c r="P48" s="548"/>
      <c r="Q48" s="548"/>
      <c r="R48" s="548"/>
    </row>
    <row r="49" spans="2:18">
      <c r="B49" s="576" t="s">
        <v>1403</v>
      </c>
      <c r="C49" s="534"/>
      <c r="D49" s="534"/>
      <c r="E49" s="577"/>
      <c r="F49" s="557"/>
      <c r="G49" s="578"/>
      <c r="H49" s="556"/>
      <c r="I49" s="579"/>
      <c r="J49" s="566"/>
      <c r="K49" s="578"/>
      <c r="L49" s="556"/>
      <c r="M49" s="556"/>
      <c r="N49" s="557"/>
      <c r="O49" s="560"/>
      <c r="P49" s="548"/>
      <c r="Q49" s="548"/>
      <c r="R49" s="548"/>
    </row>
    <row r="50" spans="2:18">
      <c r="B50" s="580" t="s">
        <v>1399</v>
      </c>
      <c r="C50" s="534"/>
      <c r="D50" s="534"/>
      <c r="E50" s="577">
        <f>'TB 31-Dec-2014'!I70+'TB 31-Dec-2014'!I71</f>
        <v>1359</v>
      </c>
      <c r="F50" s="557"/>
      <c r="G50" s="578">
        <v>802</v>
      </c>
      <c r="H50" s="556"/>
      <c r="I50" s="579">
        <f>E50-L50</f>
        <v>687</v>
      </c>
      <c r="J50" s="566"/>
      <c r="K50" s="578">
        <v>405</v>
      </c>
      <c r="L50" s="556">
        <v>672</v>
      </c>
      <c r="M50" s="556"/>
      <c r="N50" s="557"/>
      <c r="O50" s="560"/>
      <c r="P50" s="548"/>
      <c r="Q50" s="548"/>
      <c r="R50" s="548"/>
    </row>
    <row r="51" spans="2:18">
      <c r="B51" s="581" t="s">
        <v>1272</v>
      </c>
      <c r="C51" s="534"/>
      <c r="D51" s="534"/>
      <c r="E51" s="582"/>
      <c r="F51" s="526"/>
      <c r="G51" s="582"/>
      <c r="H51" s="548"/>
      <c r="I51" s="582"/>
      <c r="J51" s="548"/>
      <c r="K51" s="582"/>
      <c r="L51" s="548"/>
      <c r="M51" s="556">
        <v>176</v>
      </c>
      <c r="N51" s="557"/>
      <c r="O51" s="548"/>
      <c r="P51" s="548"/>
      <c r="Q51" s="548"/>
      <c r="R51" s="548"/>
    </row>
    <row r="52" spans="2:18">
      <c r="B52" s="583" t="s">
        <v>1273</v>
      </c>
      <c r="C52" s="534"/>
      <c r="D52" s="534"/>
      <c r="E52" s="577">
        <f>'TB 31-Dec-2014'!I72</f>
        <v>421</v>
      </c>
      <c r="F52" s="557"/>
      <c r="G52" s="578">
        <v>347</v>
      </c>
      <c r="H52" s="556"/>
      <c r="I52" s="579">
        <f t="shared" ref="I52:I60" si="0">E52-L52</f>
        <v>213</v>
      </c>
      <c r="J52" s="566"/>
      <c r="K52" s="578">
        <v>176</v>
      </c>
      <c r="L52" s="556">
        <v>208</v>
      </c>
      <c r="M52" s="556"/>
      <c r="N52" s="557"/>
      <c r="O52" s="548"/>
      <c r="P52" s="548"/>
      <c r="Q52" s="548"/>
      <c r="R52" s="548"/>
    </row>
    <row r="53" spans="2:18">
      <c r="B53" s="584" t="s">
        <v>22</v>
      </c>
      <c r="C53" s="534"/>
      <c r="D53" s="534"/>
      <c r="E53" s="577">
        <f>'TB 31-Dec-2014'!I73</f>
        <v>200</v>
      </c>
      <c r="F53" s="557"/>
      <c r="G53" s="578">
        <v>113</v>
      </c>
      <c r="H53" s="556"/>
      <c r="I53" s="579">
        <f t="shared" si="0"/>
        <v>101</v>
      </c>
      <c r="J53" s="566"/>
      <c r="K53" s="578">
        <v>58</v>
      </c>
      <c r="L53" s="556">
        <v>99</v>
      </c>
      <c r="M53" s="556">
        <v>73</v>
      </c>
      <c r="N53" s="557"/>
      <c r="O53" s="548"/>
      <c r="P53" s="548"/>
      <c r="Q53" s="548"/>
      <c r="R53" s="548"/>
    </row>
    <row r="54" spans="2:18">
      <c r="B54" s="584" t="s">
        <v>1359</v>
      </c>
      <c r="C54" s="534"/>
      <c r="D54" s="534"/>
      <c r="E54" s="577">
        <f>'TB 31-Dec-2014'!I79</f>
        <v>1411</v>
      </c>
      <c r="F54" s="557"/>
      <c r="G54" s="578">
        <v>435</v>
      </c>
      <c r="H54" s="556"/>
      <c r="I54" s="579">
        <f t="shared" si="0"/>
        <v>1203</v>
      </c>
      <c r="J54" s="566"/>
      <c r="K54" s="578">
        <v>298</v>
      </c>
      <c r="L54" s="556">
        <v>208</v>
      </c>
      <c r="M54" s="556"/>
      <c r="N54" s="557"/>
      <c r="O54" s="548"/>
      <c r="P54" s="548"/>
      <c r="Q54" s="548"/>
      <c r="R54" s="548"/>
    </row>
    <row r="55" spans="2:18">
      <c r="B55" s="526" t="s">
        <v>78</v>
      </c>
      <c r="C55" s="534"/>
      <c r="D55" s="534"/>
      <c r="E55" s="577">
        <f>'TB 31-Dec-2014'!I75</f>
        <v>959</v>
      </c>
      <c r="F55" s="557"/>
      <c r="G55" s="578">
        <v>401</v>
      </c>
      <c r="H55" s="556"/>
      <c r="I55" s="579">
        <f>E55-L55+0.2</f>
        <v>660.2</v>
      </c>
      <c r="J55" s="566"/>
      <c r="K55" s="578">
        <v>109</v>
      </c>
      <c r="L55" s="556">
        <v>299</v>
      </c>
      <c r="M55" s="556">
        <v>312</v>
      </c>
      <c r="N55" s="557"/>
      <c r="O55" s="548"/>
      <c r="P55" s="548"/>
      <c r="Q55" s="548"/>
      <c r="R55" s="548"/>
    </row>
    <row r="56" spans="2:18">
      <c r="B56" s="526" t="s">
        <v>1360</v>
      </c>
      <c r="C56" s="534"/>
      <c r="D56" s="534"/>
      <c r="E56" s="577">
        <f>SUM('TB 31-Dec-2014'!I88:I93)++'TB 31-Dec-2014'!I76+'TB 31-Dec-2014'!I77+1</f>
        <v>198</v>
      </c>
      <c r="F56" s="557"/>
      <c r="G56" s="578">
        <v>145</v>
      </c>
      <c r="H56" s="556"/>
      <c r="I56" s="579">
        <f t="shared" si="0"/>
        <v>107</v>
      </c>
      <c r="J56" s="566"/>
      <c r="K56" s="578">
        <v>79</v>
      </c>
      <c r="L56" s="556">
        <v>91</v>
      </c>
      <c r="M56" s="556">
        <v>65</v>
      </c>
      <c r="N56" s="557"/>
      <c r="O56" s="548"/>
      <c r="P56" s="548"/>
      <c r="Q56" s="548"/>
      <c r="R56" s="548"/>
    </row>
    <row r="57" spans="2:18">
      <c r="B57" s="524" t="s">
        <v>105</v>
      </c>
      <c r="C57" s="534"/>
      <c r="D57" s="534"/>
      <c r="E57" s="577">
        <f>'TB 31-Dec-2014'!I86+'TB 31-Dec-2014'!I87</f>
        <v>141</v>
      </c>
      <c r="F57" s="556"/>
      <c r="G57" s="585">
        <v>0</v>
      </c>
      <c r="H57" s="556"/>
      <c r="I57" s="579">
        <f>E57-L57+0.3</f>
        <v>118.3</v>
      </c>
      <c r="J57" s="566"/>
      <c r="K57" s="578">
        <v>0</v>
      </c>
      <c r="L57" s="556">
        <v>23</v>
      </c>
      <c r="M57" s="556">
        <v>102</v>
      </c>
      <c r="N57" s="556"/>
      <c r="O57" s="548"/>
      <c r="P57" s="548"/>
      <c r="Q57" s="548"/>
      <c r="R57" s="560"/>
    </row>
    <row r="58" spans="2:18">
      <c r="B58" s="526" t="s">
        <v>124</v>
      </c>
      <c r="C58" s="534"/>
      <c r="D58" s="534"/>
      <c r="E58" s="577">
        <f>SUM('TB 31-Dec-2014'!I82:I85)</f>
        <v>127</v>
      </c>
      <c r="F58" s="557"/>
      <c r="G58" s="578">
        <v>100</v>
      </c>
      <c r="H58" s="556"/>
      <c r="I58" s="579">
        <v>0</v>
      </c>
      <c r="J58" s="566"/>
      <c r="K58" s="578">
        <v>0</v>
      </c>
      <c r="L58" s="556">
        <v>54</v>
      </c>
      <c r="M58" s="556">
        <v>46</v>
      </c>
      <c r="N58" s="557"/>
      <c r="O58" s="548"/>
      <c r="P58" s="548"/>
      <c r="Q58" s="548"/>
      <c r="R58" s="548"/>
    </row>
    <row r="59" spans="2:18">
      <c r="B59" s="524" t="s">
        <v>893</v>
      </c>
      <c r="C59" s="534"/>
      <c r="D59" s="534"/>
      <c r="E59" s="577">
        <v>0</v>
      </c>
      <c r="F59" s="556"/>
      <c r="G59" s="585">
        <v>39</v>
      </c>
      <c r="H59" s="556"/>
      <c r="I59" s="579">
        <f t="shared" si="0"/>
        <v>0</v>
      </c>
      <c r="J59" s="566"/>
      <c r="K59" s="578">
        <v>27</v>
      </c>
      <c r="L59" s="556"/>
      <c r="M59" s="556">
        <v>14</v>
      </c>
      <c r="N59" s="556"/>
      <c r="O59" s="548"/>
      <c r="P59" s="548"/>
      <c r="Q59" s="548"/>
      <c r="R59" s="560"/>
    </row>
    <row r="60" spans="2:18">
      <c r="B60" s="524" t="s">
        <v>79</v>
      </c>
      <c r="C60" s="534"/>
      <c r="D60" s="534"/>
      <c r="E60" s="577">
        <f>SUM('TB 31-Dec-2014'!I80:I81)</f>
        <v>265</v>
      </c>
      <c r="F60" s="556"/>
      <c r="G60" s="585">
        <v>240</v>
      </c>
      <c r="H60" s="556"/>
      <c r="I60" s="579">
        <f t="shared" si="0"/>
        <v>124</v>
      </c>
      <c r="J60" s="566"/>
      <c r="K60" s="578">
        <v>128</v>
      </c>
      <c r="L60" s="556">
        <v>141</v>
      </c>
      <c r="M60" s="556">
        <v>165</v>
      </c>
      <c r="N60" s="556"/>
      <c r="O60" s="548"/>
      <c r="P60" s="548"/>
      <c r="Q60" s="548"/>
      <c r="R60" s="560"/>
    </row>
    <row r="61" spans="2:18">
      <c r="B61" s="524" t="s">
        <v>791</v>
      </c>
      <c r="C61" s="534"/>
      <c r="D61" s="534"/>
      <c r="E61" s="586">
        <f>'TB 31-Dec-2014'!I94</f>
        <v>202</v>
      </c>
      <c r="F61" s="556"/>
      <c r="G61" s="587">
        <v>72</v>
      </c>
      <c r="H61" s="556"/>
      <c r="I61" s="588">
        <f>E61-L61+0.4-24</f>
        <v>133.4</v>
      </c>
      <c r="J61" s="566"/>
      <c r="K61" s="589">
        <v>27</v>
      </c>
      <c r="L61" s="556">
        <v>45</v>
      </c>
      <c r="M61" s="556">
        <v>0</v>
      </c>
      <c r="N61" s="556"/>
      <c r="O61" s="548"/>
      <c r="P61" s="548"/>
      <c r="Q61" s="548"/>
      <c r="R61" s="560"/>
    </row>
    <row r="62" spans="2:18">
      <c r="B62" s="535" t="s">
        <v>1274</v>
      </c>
      <c r="C62" s="534"/>
      <c r="D62" s="534"/>
      <c r="E62" s="555">
        <f>SUM(E48:E61)</f>
        <v>9387</v>
      </c>
      <c r="F62" s="556"/>
      <c r="G62" s="556">
        <f>SUM(G48:G61)</f>
        <v>5066</v>
      </c>
      <c r="H62" s="557"/>
      <c r="I62" s="555">
        <f>SUM(I48:I61)</f>
        <v>5442.9</v>
      </c>
      <c r="K62" s="556">
        <f>SUM(K48:K61)</f>
        <v>2506</v>
      </c>
      <c r="L62" s="556"/>
      <c r="M62" s="556">
        <f>E62-I62</f>
        <v>3944.1000000000004</v>
      </c>
      <c r="N62" s="556"/>
      <c r="O62" s="548">
        <v>3865</v>
      </c>
      <c r="P62" s="560">
        <f>O62-M62</f>
        <v>-79.100000000000364</v>
      </c>
      <c r="Q62" s="548"/>
      <c r="R62" s="560"/>
    </row>
    <row r="63" spans="2:18" ht="9" customHeight="1">
      <c r="B63" s="526"/>
      <c r="C63" s="526"/>
      <c r="D63" s="526"/>
      <c r="E63" s="590"/>
      <c r="F63" s="591"/>
      <c r="G63" s="592"/>
      <c r="H63" s="593"/>
      <c r="I63" s="590"/>
      <c r="K63" s="592"/>
      <c r="L63" s="591"/>
      <c r="M63" s="556"/>
      <c r="N63" s="592"/>
      <c r="O63" s="548"/>
      <c r="P63" s="548"/>
      <c r="Q63" s="548"/>
      <c r="R63" s="560"/>
    </row>
    <row r="64" spans="2:18">
      <c r="B64" s="535"/>
      <c r="C64" s="534"/>
      <c r="D64" s="534"/>
      <c r="E64" s="568" t="e">
        <f>E45-E62</f>
        <v>#REF!</v>
      </c>
      <c r="F64" s="556"/>
      <c r="G64" s="594">
        <f>G45-G62</f>
        <v>19168</v>
      </c>
      <c r="H64" s="557"/>
      <c r="I64" s="568" t="e">
        <f>I45-I62</f>
        <v>#REF!</v>
      </c>
      <c r="K64" s="594">
        <f>K45-K62</f>
        <v>14880</v>
      </c>
      <c r="L64" s="556"/>
      <c r="M64" s="556"/>
      <c r="N64" s="594"/>
      <c r="O64" s="548"/>
      <c r="P64" s="560"/>
      <c r="Q64" s="548"/>
      <c r="R64" s="560"/>
    </row>
    <row r="65" spans="2:18">
      <c r="B65" s="534" t="s">
        <v>1604</v>
      </c>
      <c r="C65" s="534"/>
      <c r="D65" s="534"/>
      <c r="E65" s="555"/>
      <c r="F65" s="556"/>
      <c r="G65" s="556"/>
      <c r="H65" s="557"/>
      <c r="I65" s="555"/>
      <c r="K65" s="556"/>
      <c r="L65" s="556"/>
      <c r="M65" s="556"/>
      <c r="N65" s="555"/>
      <c r="O65" s="548"/>
      <c r="P65" s="548"/>
      <c r="Q65" s="548"/>
      <c r="R65" s="560"/>
    </row>
    <row r="66" spans="2:18">
      <c r="B66" s="595" t="s">
        <v>1396</v>
      </c>
      <c r="C66" s="534"/>
      <c r="D66" s="534"/>
      <c r="E66" s="555">
        <f>-'TB 31-Dec-2014'!J38</f>
        <v>-232</v>
      </c>
      <c r="F66" s="556"/>
      <c r="G66" s="556">
        <v>2165</v>
      </c>
      <c r="H66" s="557"/>
      <c r="I66" s="555">
        <f>E66-L66</f>
        <v>57</v>
      </c>
      <c r="K66" s="556">
        <v>-148</v>
      </c>
      <c r="L66" s="596">
        <f>-368+79</f>
        <v>-289</v>
      </c>
      <c r="M66" s="556">
        <v>-859</v>
      </c>
      <c r="N66" s="555"/>
      <c r="O66" s="548"/>
      <c r="P66" s="548"/>
      <c r="Q66" s="548"/>
      <c r="R66" s="560"/>
    </row>
    <row r="67" spans="2:18">
      <c r="B67" s="595"/>
      <c r="C67" s="534"/>
      <c r="D67" s="534"/>
      <c r="E67" s="555"/>
      <c r="F67" s="556"/>
      <c r="G67" s="556"/>
      <c r="H67" s="557"/>
      <c r="I67" s="555"/>
      <c r="K67" s="556"/>
      <c r="L67" s="596"/>
      <c r="M67" s="556"/>
      <c r="N67" s="555"/>
      <c r="O67" s="548"/>
      <c r="P67" s="548"/>
      <c r="Q67" s="548"/>
      <c r="R67" s="560"/>
    </row>
    <row r="68" spans="2:18">
      <c r="B68" s="535" t="s">
        <v>796</v>
      </c>
      <c r="C68" s="534"/>
      <c r="D68" s="534"/>
      <c r="E68" s="597" t="e">
        <f>E64+E66</f>
        <v>#REF!</v>
      </c>
      <c r="F68" s="556"/>
      <c r="G68" s="569">
        <f>G64+G66</f>
        <v>21333</v>
      </c>
      <c r="H68" s="556"/>
      <c r="I68" s="570" t="e">
        <f>I64+I66</f>
        <v>#REF!</v>
      </c>
      <c r="J68" s="566"/>
      <c r="K68" s="569">
        <f>K64+K66</f>
        <v>14732</v>
      </c>
      <c r="L68" s="556"/>
      <c r="M68" s="556"/>
      <c r="N68" s="598"/>
      <c r="O68" s="548"/>
      <c r="P68" s="560"/>
      <c r="Q68" s="548"/>
      <c r="R68" s="560"/>
    </row>
    <row r="69" spans="2:18">
      <c r="B69" s="535"/>
      <c r="C69" s="534"/>
      <c r="D69" s="534"/>
      <c r="E69" s="555"/>
      <c r="F69" s="556"/>
      <c r="G69" s="556"/>
      <c r="H69" s="557"/>
      <c r="I69" s="555"/>
      <c r="K69" s="556"/>
      <c r="L69" s="556"/>
      <c r="M69" s="556"/>
      <c r="N69" s="555"/>
      <c r="O69" s="548"/>
      <c r="P69" s="548"/>
      <c r="Q69" s="548"/>
      <c r="R69" s="560"/>
    </row>
    <row r="70" spans="2:18">
      <c r="B70" s="534" t="s">
        <v>34</v>
      </c>
      <c r="C70" s="534"/>
      <c r="D70" s="534"/>
      <c r="E70" s="555">
        <v>0</v>
      </c>
      <c r="F70" s="556"/>
      <c r="G70" s="556">
        <v>0</v>
      </c>
      <c r="H70" s="557"/>
      <c r="I70" s="555">
        <v>0</v>
      </c>
      <c r="K70" s="556">
        <v>0</v>
      </c>
      <c r="L70" s="556"/>
      <c r="M70" s="556"/>
      <c r="N70" s="555"/>
      <c r="O70" s="548"/>
      <c r="P70" s="548"/>
      <c r="Q70" s="548"/>
      <c r="R70" s="560"/>
    </row>
    <row r="71" spans="2:18">
      <c r="B71" s="535"/>
      <c r="C71" s="534"/>
      <c r="D71" s="534"/>
      <c r="E71" s="555"/>
      <c r="F71" s="556"/>
      <c r="G71" s="556"/>
      <c r="H71" s="557"/>
      <c r="I71" s="555"/>
      <c r="K71" s="556"/>
      <c r="L71" s="556"/>
      <c r="M71" s="556"/>
      <c r="N71" s="555"/>
      <c r="O71" s="548"/>
      <c r="P71" s="548"/>
      <c r="Q71" s="548"/>
      <c r="R71" s="560"/>
    </row>
    <row r="72" spans="2:18">
      <c r="B72" s="535" t="s">
        <v>1397</v>
      </c>
      <c r="C72" s="534"/>
      <c r="D72" s="534"/>
      <c r="E72" s="597" t="e">
        <f>E70+E68</f>
        <v>#REF!</v>
      </c>
      <c r="F72" s="597"/>
      <c r="G72" s="597">
        <f>G70+G68</f>
        <v>21333</v>
      </c>
      <c r="H72" s="597"/>
      <c r="I72" s="597" t="e">
        <f>I70+I68</f>
        <v>#REF!</v>
      </c>
      <c r="J72" s="597"/>
      <c r="K72" s="597">
        <f>K70+K68</f>
        <v>14732</v>
      </c>
      <c r="L72" s="556"/>
      <c r="M72" s="556"/>
      <c r="N72" s="555"/>
      <c r="O72" s="548"/>
      <c r="P72" s="548"/>
      <c r="Q72" s="548"/>
      <c r="R72" s="560"/>
    </row>
    <row r="73" spans="2:18">
      <c r="B73" s="535"/>
      <c r="C73" s="534"/>
      <c r="D73" s="534"/>
      <c r="E73" s="555"/>
      <c r="F73" s="556"/>
      <c r="G73" s="556"/>
      <c r="H73" s="557"/>
      <c r="I73" s="555"/>
      <c r="K73" s="556"/>
      <c r="L73" s="556"/>
      <c r="M73" s="556"/>
      <c r="N73" s="555"/>
      <c r="O73" s="548"/>
      <c r="P73" s="548"/>
      <c r="Q73" s="548"/>
      <c r="R73" s="560"/>
    </row>
    <row r="74" spans="2:18">
      <c r="B74" s="535" t="s">
        <v>1626</v>
      </c>
      <c r="C74" s="534"/>
      <c r="D74" s="534"/>
      <c r="E74" s="555"/>
      <c r="F74" s="556"/>
      <c r="G74" s="556"/>
      <c r="H74" s="557"/>
      <c r="I74" s="555"/>
      <c r="K74" s="556"/>
      <c r="L74" s="556"/>
      <c r="M74" s="556"/>
      <c r="N74" s="555"/>
      <c r="O74" s="548"/>
      <c r="P74" s="548"/>
      <c r="Q74" s="548"/>
      <c r="R74" s="560"/>
    </row>
    <row r="75" spans="2:18">
      <c r="B75" s="535"/>
      <c r="C75" s="534"/>
      <c r="D75" s="534"/>
      <c r="E75" s="555"/>
      <c r="F75" s="556"/>
      <c r="G75" s="556"/>
      <c r="H75" s="557"/>
      <c r="I75" s="555"/>
      <c r="K75" s="556"/>
      <c r="L75" s="556"/>
      <c r="M75" s="556"/>
      <c r="N75" s="555"/>
      <c r="O75" s="548"/>
      <c r="P75" s="548"/>
      <c r="Q75" s="548"/>
      <c r="R75" s="560"/>
    </row>
    <row r="76" spans="2:18">
      <c r="B76" s="534" t="s">
        <v>1601</v>
      </c>
      <c r="C76" s="534"/>
      <c r="D76" s="534"/>
      <c r="E76" s="555">
        <v>1807</v>
      </c>
      <c r="F76" s="556"/>
      <c r="G76" s="556">
        <v>0</v>
      </c>
      <c r="H76" s="557"/>
      <c r="I76" s="555">
        <v>1131</v>
      </c>
      <c r="K76" s="556">
        <v>0</v>
      </c>
      <c r="L76" s="556"/>
      <c r="M76" s="556"/>
      <c r="N76" s="555"/>
      <c r="O76" s="548"/>
      <c r="P76" s="548"/>
      <c r="Q76" s="548"/>
      <c r="R76" s="560"/>
    </row>
    <row r="77" spans="2:18">
      <c r="B77" s="534" t="s">
        <v>1602</v>
      </c>
      <c r="C77" s="534"/>
      <c r="D77" s="534"/>
      <c r="E77" s="555"/>
      <c r="F77" s="556"/>
      <c r="G77" s="556"/>
      <c r="H77" s="557"/>
      <c r="I77" s="555"/>
      <c r="K77" s="556"/>
      <c r="L77" s="556"/>
      <c r="M77" s="556"/>
      <c r="N77" s="555"/>
      <c r="O77" s="548"/>
      <c r="P77" s="548"/>
      <c r="Q77" s="548"/>
      <c r="R77" s="560"/>
    </row>
    <row r="78" spans="2:18">
      <c r="B78" s="535"/>
      <c r="C78" s="534"/>
      <c r="D78" s="534"/>
      <c r="E78" s="555"/>
      <c r="F78" s="556"/>
      <c r="G78" s="556"/>
      <c r="H78" s="557"/>
      <c r="I78" s="555"/>
      <c r="K78" s="556"/>
      <c r="L78" s="556"/>
      <c r="M78" s="556"/>
      <c r="N78" s="555"/>
      <c r="O78" s="548"/>
      <c r="P78" s="548"/>
      <c r="Q78" s="548"/>
      <c r="R78" s="560"/>
    </row>
    <row r="79" spans="2:18" ht="18" thickBot="1">
      <c r="B79" s="535" t="s">
        <v>803</v>
      </c>
      <c r="C79" s="534"/>
      <c r="D79" s="534"/>
      <c r="E79" s="599">
        <v>71078.289467062656</v>
      </c>
      <c r="F79" s="556"/>
      <c r="G79" s="600">
        <v>21333</v>
      </c>
      <c r="H79" s="557"/>
      <c r="I79" s="599">
        <v>60213.389467062654</v>
      </c>
      <c r="K79" s="600">
        <v>14732</v>
      </c>
      <c r="L79" s="556"/>
      <c r="M79" s="556"/>
      <c r="N79" s="555"/>
      <c r="O79" s="548"/>
      <c r="P79" s="548"/>
      <c r="Q79" s="548"/>
      <c r="R79" s="560"/>
    </row>
    <row r="80" spans="2:18" ht="18" thickTop="1">
      <c r="B80" s="535"/>
      <c r="C80" s="534"/>
      <c r="D80" s="534"/>
      <c r="E80" s="555"/>
      <c r="F80" s="556"/>
      <c r="G80" s="556"/>
      <c r="H80" s="557"/>
      <c r="I80" s="555"/>
      <c r="K80" s="556"/>
      <c r="L80" s="556"/>
      <c r="M80" s="556"/>
      <c r="N80" s="555"/>
      <c r="O80" s="548"/>
      <c r="P80" s="548"/>
      <c r="Q80" s="548"/>
      <c r="R80" s="560"/>
    </row>
    <row r="81" spans="2:18">
      <c r="B81" s="535"/>
      <c r="C81" s="534"/>
      <c r="D81" s="534"/>
      <c r="E81" s="555"/>
      <c r="F81" s="556"/>
      <c r="G81" s="556"/>
      <c r="H81" s="557"/>
      <c r="I81" s="555"/>
      <c r="K81" s="556"/>
      <c r="L81" s="556"/>
      <c r="M81" s="556"/>
      <c r="N81" s="555"/>
      <c r="O81" s="548"/>
      <c r="P81" s="548"/>
      <c r="Q81" s="548"/>
      <c r="R81" s="560"/>
    </row>
    <row r="82" spans="2:18">
      <c r="B82" s="601"/>
      <c r="C82" s="534"/>
      <c r="D82" s="534"/>
      <c r="E82" s="555"/>
      <c r="F82" s="556"/>
      <c r="G82" s="556"/>
      <c r="H82" s="557"/>
      <c r="I82" s="555"/>
      <c r="K82" s="556"/>
      <c r="L82" s="556"/>
      <c r="M82" s="556"/>
      <c r="N82" s="555"/>
      <c r="O82" s="548"/>
      <c r="P82" s="548"/>
      <c r="Q82" s="548"/>
      <c r="R82" s="560"/>
    </row>
    <row r="83" spans="2:18" ht="15" customHeight="1">
      <c r="B83" s="2361" t="s">
        <v>1612</v>
      </c>
      <c r="C83" s="2361"/>
      <c r="D83" s="2361"/>
      <c r="E83" s="2361"/>
      <c r="F83" s="2361"/>
      <c r="G83" s="2361"/>
      <c r="H83" s="2361"/>
      <c r="I83" s="2361"/>
      <c r="J83" s="2361"/>
      <c r="K83" s="2361"/>
      <c r="L83" s="602"/>
      <c r="M83" s="602"/>
      <c r="N83" s="602"/>
      <c r="O83" s="602"/>
      <c r="P83" s="614"/>
      <c r="Q83" s="603"/>
      <c r="R83" s="548"/>
    </row>
    <row r="84" spans="2:18" ht="21.75" customHeight="1">
      <c r="B84" s="2361"/>
      <c r="C84" s="2361"/>
      <c r="D84" s="2361"/>
      <c r="E84" s="2361"/>
      <c r="F84" s="2361"/>
      <c r="G84" s="2361"/>
      <c r="H84" s="2361"/>
      <c r="I84" s="2361"/>
      <c r="J84" s="2361"/>
      <c r="K84" s="2361"/>
      <c r="L84" s="602"/>
      <c r="M84" s="602"/>
      <c r="N84" s="602"/>
      <c r="O84" s="602"/>
      <c r="P84" s="614"/>
      <c r="Q84" s="603"/>
      <c r="R84" s="548"/>
    </row>
    <row r="85" spans="2:18" ht="9.75" hidden="1" customHeight="1">
      <c r="B85" s="2361"/>
      <c r="C85" s="2361"/>
      <c r="D85" s="2361"/>
      <c r="E85" s="2361"/>
      <c r="F85" s="2361"/>
      <c r="G85" s="2361"/>
      <c r="H85" s="2361"/>
      <c r="I85" s="2361"/>
      <c r="J85" s="2361"/>
      <c r="K85" s="2361"/>
      <c r="L85" s="602"/>
      <c r="M85" s="602"/>
      <c r="N85" s="602"/>
      <c r="O85" s="602"/>
      <c r="P85" s="614"/>
      <c r="Q85" s="603"/>
      <c r="R85" s="548"/>
    </row>
    <row r="86" spans="2:18" ht="0.75" hidden="1" customHeight="1">
      <c r="B86" s="604"/>
      <c r="C86" s="604"/>
      <c r="D86" s="604"/>
      <c r="E86" s="604"/>
      <c r="F86" s="604"/>
      <c r="G86" s="604"/>
      <c r="H86" s="604"/>
      <c r="I86" s="604"/>
      <c r="J86" s="604"/>
      <c r="K86" s="604"/>
      <c r="L86" s="602"/>
      <c r="M86" s="602"/>
      <c r="N86" s="602"/>
      <c r="O86" s="602"/>
      <c r="P86" s="614"/>
      <c r="Q86" s="603"/>
      <c r="R86" s="548"/>
    </row>
    <row r="87" spans="2:18" ht="4.5" customHeight="1">
      <c r="B87" s="604"/>
      <c r="C87" s="604"/>
      <c r="D87" s="604"/>
      <c r="E87" s="604"/>
      <c r="F87" s="604"/>
      <c r="G87" s="604"/>
      <c r="H87" s="604"/>
      <c r="I87" s="604"/>
      <c r="J87" s="604"/>
      <c r="K87" s="604"/>
      <c r="L87" s="602"/>
      <c r="M87" s="602"/>
      <c r="N87" s="602"/>
      <c r="O87" s="602"/>
      <c r="P87" s="614"/>
      <c r="Q87" s="603"/>
      <c r="R87" s="548"/>
    </row>
    <row r="88" spans="2:18">
      <c r="B88" s="2354" t="s">
        <v>1613</v>
      </c>
      <c r="C88" s="2354"/>
      <c r="D88" s="2354"/>
      <c r="E88" s="2354"/>
      <c r="F88" s="2354"/>
      <c r="G88" s="2354"/>
      <c r="H88" s="2354"/>
      <c r="I88" s="2354"/>
      <c r="J88" s="2354"/>
      <c r="K88" s="2354"/>
      <c r="L88" s="2354"/>
      <c r="M88" s="2354"/>
      <c r="N88" s="2354"/>
      <c r="O88" s="2354"/>
      <c r="P88" s="614"/>
      <c r="Q88" s="603"/>
      <c r="R88" s="548"/>
    </row>
    <row r="89" spans="2:18">
      <c r="B89" s="614"/>
      <c r="C89" s="614"/>
      <c r="D89" s="614"/>
      <c r="E89" s="614"/>
      <c r="F89" s="614"/>
      <c r="G89" s="614"/>
      <c r="H89" s="614"/>
      <c r="I89" s="533"/>
      <c r="J89" s="614"/>
      <c r="K89" s="605"/>
      <c r="L89" s="614"/>
      <c r="M89" s="606"/>
      <c r="N89" s="614"/>
      <c r="O89" s="614"/>
      <c r="P89" s="614"/>
      <c r="Q89" s="603"/>
      <c r="R89" s="548"/>
    </row>
    <row r="90" spans="2:18">
      <c r="B90" s="614"/>
      <c r="C90" s="614"/>
      <c r="D90" s="614"/>
      <c r="E90" s="614"/>
      <c r="F90" s="614"/>
      <c r="G90" s="614"/>
      <c r="H90" s="614"/>
      <c r="I90" s="533"/>
      <c r="J90" s="614"/>
      <c r="K90" s="605"/>
      <c r="L90" s="614"/>
      <c r="M90" s="606"/>
      <c r="N90" s="614"/>
      <c r="O90" s="614"/>
      <c r="P90" s="614"/>
      <c r="Q90" s="603"/>
      <c r="R90" s="548"/>
    </row>
    <row r="91" spans="2:18">
      <c r="B91" s="614" t="s">
        <v>1614</v>
      </c>
      <c r="C91" s="614"/>
      <c r="D91" s="614"/>
      <c r="E91" s="614"/>
      <c r="F91" s="614"/>
      <c r="G91" s="614"/>
      <c r="H91" s="614"/>
      <c r="I91" s="533"/>
      <c r="J91" s="614"/>
      <c r="K91" s="614"/>
      <c r="L91" s="614"/>
      <c r="M91" s="533"/>
      <c r="N91" s="614"/>
      <c r="O91" s="614"/>
      <c r="P91" s="614"/>
    </row>
    <row r="92" spans="2:18">
      <c r="B92" s="614"/>
      <c r="C92" s="614"/>
      <c r="D92" s="614"/>
      <c r="E92" s="614"/>
      <c r="F92" s="614"/>
      <c r="G92" s="614"/>
      <c r="H92" s="614"/>
      <c r="I92" s="533"/>
      <c r="J92" s="614"/>
      <c r="K92" s="614"/>
      <c r="L92" s="614"/>
      <c r="M92" s="533"/>
      <c r="N92" s="614"/>
      <c r="O92" s="614"/>
      <c r="P92" s="614"/>
    </row>
    <row r="93" spans="2:18">
      <c r="B93" s="614"/>
      <c r="C93" s="614"/>
      <c r="D93" s="614"/>
      <c r="E93" s="614"/>
      <c r="F93" s="614"/>
      <c r="G93" s="614"/>
      <c r="H93" s="614"/>
      <c r="I93" s="533"/>
      <c r="J93" s="614"/>
      <c r="K93" s="614"/>
      <c r="L93" s="614"/>
      <c r="M93" s="533"/>
      <c r="N93" s="614"/>
      <c r="O93" s="614"/>
      <c r="P93" s="614"/>
    </row>
    <row r="94" spans="2:18">
      <c r="B94" s="2359"/>
      <c r="C94" s="2359"/>
      <c r="D94" s="2359"/>
      <c r="E94" s="2359"/>
      <c r="F94" s="2359"/>
      <c r="G94" s="2359"/>
      <c r="H94" s="2359"/>
      <c r="I94" s="2359"/>
      <c r="J94" s="2359"/>
      <c r="K94" s="2359"/>
      <c r="L94" s="2359"/>
      <c r="M94" s="2359"/>
      <c r="N94" s="2359"/>
      <c r="O94" s="2359"/>
      <c r="P94" s="2359"/>
    </row>
    <row r="95" spans="2:18">
      <c r="B95" s="2359"/>
      <c r="C95" s="2359"/>
      <c r="D95" s="2359"/>
      <c r="E95" s="2359"/>
      <c r="F95" s="2359"/>
      <c r="G95" s="2359"/>
      <c r="H95" s="2359"/>
      <c r="I95" s="2359"/>
      <c r="J95" s="2359"/>
      <c r="K95" s="2359"/>
      <c r="L95" s="2359"/>
      <c r="M95" s="2359"/>
      <c r="N95" s="2359"/>
      <c r="O95" s="2359"/>
      <c r="P95" s="2359"/>
    </row>
    <row r="96" spans="2:18">
      <c r="B96" s="2360" t="s">
        <v>1615</v>
      </c>
      <c r="C96" s="2360"/>
      <c r="D96" s="2360"/>
      <c r="E96" s="2360"/>
      <c r="F96" s="2360"/>
      <c r="G96" s="2360"/>
      <c r="H96" s="617"/>
      <c r="I96" s="617"/>
      <c r="J96" s="617"/>
      <c r="K96" s="617"/>
      <c r="L96" s="617"/>
      <c r="M96" s="617"/>
      <c r="N96" s="617"/>
      <c r="O96" s="617"/>
      <c r="P96" s="617"/>
      <c r="Q96" s="548"/>
      <c r="R96" s="548"/>
    </row>
    <row r="97" spans="2:22">
      <c r="B97" s="614" t="s">
        <v>1616</v>
      </c>
      <c r="C97" s="614"/>
      <c r="D97" s="614"/>
      <c r="E97" s="614"/>
      <c r="F97" s="614"/>
      <c r="G97" s="614"/>
      <c r="H97" s="614"/>
      <c r="I97" s="533"/>
      <c r="J97" s="614"/>
      <c r="K97" s="614"/>
      <c r="L97" s="614"/>
      <c r="M97" s="533"/>
      <c r="N97" s="614"/>
      <c r="O97" s="614"/>
      <c r="P97" s="614"/>
      <c r="Q97" s="525"/>
      <c r="R97" s="525"/>
      <c r="S97" s="525"/>
      <c r="T97" s="525"/>
      <c r="U97" s="525"/>
      <c r="V97" s="525"/>
    </row>
    <row r="98" spans="2:22">
      <c r="B98" s="614"/>
      <c r="C98" s="614"/>
      <c r="D98" s="614"/>
      <c r="E98" s="614"/>
      <c r="F98" s="614"/>
      <c r="G98" s="614"/>
      <c r="H98" s="614"/>
      <c r="I98" s="533"/>
      <c r="J98" s="614"/>
      <c r="K98" s="614"/>
      <c r="L98" s="614"/>
      <c r="M98" s="533"/>
      <c r="N98" s="614"/>
      <c r="O98" s="614"/>
      <c r="P98" s="614"/>
      <c r="Q98" s="525"/>
      <c r="R98" s="525"/>
      <c r="S98" s="525"/>
      <c r="T98" s="525"/>
      <c r="U98" s="525"/>
      <c r="V98" s="525"/>
    </row>
    <row r="99" spans="2:22">
      <c r="B99" s="614"/>
      <c r="C99" s="614"/>
      <c r="D99" s="614"/>
      <c r="E99" s="614"/>
      <c r="F99" s="614"/>
      <c r="G99" s="614"/>
      <c r="H99" s="614"/>
      <c r="I99" s="533"/>
      <c r="J99" s="614"/>
      <c r="K99" s="614"/>
      <c r="L99" s="614"/>
      <c r="M99" s="533"/>
      <c r="N99" s="614"/>
      <c r="O99" s="614"/>
      <c r="P99" s="614"/>
      <c r="Q99" s="525"/>
      <c r="R99" s="525"/>
      <c r="S99" s="525"/>
      <c r="T99" s="525"/>
      <c r="U99" s="525"/>
      <c r="V99" s="525"/>
    </row>
    <row r="100" spans="2:22" s="548" customFormat="1">
      <c r="B100" s="614"/>
      <c r="C100" s="614"/>
      <c r="D100" s="614"/>
      <c r="E100" s="614"/>
      <c r="F100" s="614"/>
      <c r="G100" s="614"/>
      <c r="H100" s="614"/>
      <c r="I100" s="533"/>
      <c r="J100" s="614"/>
      <c r="K100" s="614"/>
      <c r="L100" s="614"/>
      <c r="M100" s="533"/>
      <c r="N100" s="614"/>
      <c r="O100" s="614"/>
      <c r="P100" s="614"/>
    </row>
    <row r="101" spans="2:22">
      <c r="B101" s="608"/>
      <c r="C101" s="526"/>
      <c r="D101" s="526"/>
      <c r="E101" s="608"/>
      <c r="F101" s="526"/>
      <c r="G101" s="526"/>
      <c r="H101" s="526"/>
      <c r="I101" s="608"/>
      <c r="J101" s="526"/>
      <c r="K101" s="526"/>
      <c r="L101" s="526"/>
      <c r="M101" s="609"/>
      <c r="N101" s="609"/>
      <c r="O101" s="525"/>
      <c r="P101" s="525"/>
      <c r="Q101" s="525"/>
      <c r="R101" s="525"/>
      <c r="S101" s="525"/>
      <c r="T101" s="525"/>
      <c r="U101" s="525"/>
      <c r="V101" s="525"/>
    </row>
    <row r="102" spans="2:22">
      <c r="B102" s="534"/>
      <c r="C102" s="534"/>
      <c r="D102" s="534"/>
      <c r="E102" s="535"/>
      <c r="F102" s="534"/>
      <c r="G102" s="534"/>
      <c r="H102" s="534"/>
      <c r="I102" s="535"/>
      <c r="J102" s="534"/>
      <c r="K102" s="534"/>
      <c r="L102" s="534"/>
      <c r="M102" s="609"/>
      <c r="N102" s="609"/>
      <c r="O102" s="548"/>
      <c r="P102" s="610"/>
    </row>
    <row r="140" spans="2:14">
      <c r="B140" s="559" t="str">
        <f>+CONCATENATE(B104+1,".")</f>
        <v>1.</v>
      </c>
      <c r="C140" s="559" t="s">
        <v>53</v>
      </c>
      <c r="M140" s="526"/>
      <c r="N140" s="526"/>
    </row>
    <row r="142" spans="2:14">
      <c r="C142" s="559" t="s">
        <v>55</v>
      </c>
      <c r="M142" s="526"/>
      <c r="N142" s="526"/>
    </row>
    <row r="145" spans="2:14">
      <c r="C145" s="611" t="s">
        <v>57</v>
      </c>
      <c r="D145" s="611"/>
      <c r="E145" s="2353"/>
      <c r="F145" s="2353"/>
      <c r="G145" s="2353"/>
      <c r="H145" s="2353"/>
      <c r="I145" s="2353"/>
      <c r="J145" s="2353"/>
      <c r="K145" s="2353"/>
      <c r="L145" s="613"/>
      <c r="M145" s="526"/>
      <c r="N145" s="526"/>
    </row>
    <row r="146" spans="2:14">
      <c r="C146" s="611"/>
      <c r="D146" s="611"/>
      <c r="E146" s="2353"/>
      <c r="F146" s="2353"/>
      <c r="G146" s="2353"/>
      <c r="H146" s="2353"/>
      <c r="I146" s="2353"/>
      <c r="J146" s="2353"/>
      <c r="K146" s="2353"/>
      <c r="L146" s="613"/>
      <c r="M146" s="526"/>
      <c r="N146" s="526"/>
    </row>
    <row r="147" spans="2:14">
      <c r="E147" s="2353"/>
      <c r="F147" s="2353"/>
      <c r="G147" s="2353"/>
      <c r="H147" s="2353"/>
      <c r="I147" s="2353"/>
      <c r="J147" s="2353"/>
      <c r="K147" s="2353"/>
      <c r="L147" s="613"/>
      <c r="M147" s="526"/>
      <c r="N147" s="526"/>
    </row>
    <row r="149" spans="2:14">
      <c r="B149" s="559" t="str">
        <f>+CONCATENATE(B140+1,".")</f>
        <v>2.</v>
      </c>
      <c r="M149" s="526"/>
      <c r="N149" s="526"/>
    </row>
  </sheetData>
  <mergeCells count="14">
    <mergeCell ref="E33:G33"/>
    <mergeCell ref="I33:K33"/>
    <mergeCell ref="B4:K4"/>
    <mergeCell ref="B7:D7"/>
    <mergeCell ref="B23:K28"/>
    <mergeCell ref="E32:G32"/>
    <mergeCell ref="I32:K32"/>
    <mergeCell ref="E145:K147"/>
    <mergeCell ref="E35:K35"/>
    <mergeCell ref="B83:K85"/>
    <mergeCell ref="B88:O88"/>
    <mergeCell ref="B94:P94"/>
    <mergeCell ref="B95:P95"/>
    <mergeCell ref="B96:G96"/>
  </mergeCells>
  <pageMargins left="0.75" right="0.5" top="0.75" bottom="0.5" header="0.25" footer="0.25"/>
  <pageSetup paperSize="9" scale="46"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B1:AA147"/>
  <sheetViews>
    <sheetView view="pageBreakPreview" zoomScale="85" zoomScaleSheetLayoutView="85" workbookViewId="0">
      <selection activeCell="AA147" sqref="AA147"/>
    </sheetView>
  </sheetViews>
  <sheetFormatPr defaultColWidth="9" defaultRowHeight="17.399999999999999"/>
  <cols>
    <col min="1" max="1" width="9" style="526"/>
    <col min="2" max="2" width="6.5" style="559" customWidth="1"/>
    <col min="3" max="3" width="21.69921875" style="559" customWidth="1"/>
    <col min="4" max="4" width="57.3984375" style="559" customWidth="1"/>
    <col min="5" max="5" width="20.8984375" style="567" customWidth="1"/>
    <col min="6" max="6" width="1.59765625" style="559" customWidth="1"/>
    <col min="7" max="7" width="18.69921875" style="559" customWidth="1"/>
    <col min="8" max="8" width="1.19921875" style="559" customWidth="1"/>
    <col min="9" max="9" width="19.5" style="567" customWidth="1"/>
    <col min="10" max="10" width="1.59765625" style="559" customWidth="1"/>
    <col min="11" max="11" width="20" style="559" customWidth="1"/>
    <col min="12" max="12" width="10.59765625" style="559" customWidth="1"/>
    <col min="13" max="14" width="11.19921875" style="559" customWidth="1"/>
    <col min="15" max="15" width="12.59765625" style="526" customWidth="1"/>
    <col min="16" max="16" width="10.69921875" style="526" customWidth="1"/>
    <col min="17" max="17" width="10.5" style="526" customWidth="1"/>
    <col min="18" max="16384" width="9" style="526"/>
  </cols>
  <sheetData>
    <row r="1" spans="2:14">
      <c r="B1" s="524"/>
      <c r="C1" s="524"/>
      <c r="D1" s="524"/>
      <c r="E1" s="525"/>
      <c r="F1" s="524"/>
      <c r="G1" s="524"/>
      <c r="H1" s="524"/>
      <c r="I1" s="525"/>
      <c r="J1" s="524"/>
      <c r="K1" s="524"/>
      <c r="L1" s="524"/>
      <c r="M1" s="524"/>
      <c r="N1" s="524"/>
    </row>
    <row r="2" spans="2:14">
      <c r="B2" s="524"/>
      <c r="C2" s="524"/>
      <c r="D2" s="524"/>
      <c r="E2" s="525"/>
      <c r="F2" s="524"/>
      <c r="G2" s="524"/>
      <c r="H2" s="524"/>
      <c r="I2" s="525"/>
      <c r="J2" s="524"/>
      <c r="K2" s="524"/>
      <c r="L2" s="524"/>
      <c r="M2" s="524"/>
      <c r="N2" s="524"/>
    </row>
    <row r="3" spans="2:14">
      <c r="B3" s="523"/>
      <c r="C3" s="524"/>
      <c r="D3" s="524"/>
      <c r="E3" s="525"/>
      <c r="F3" s="524"/>
      <c r="G3" s="524"/>
      <c r="H3" s="524"/>
      <c r="I3" s="525"/>
      <c r="J3" s="524"/>
      <c r="K3" s="524"/>
      <c r="L3" s="524"/>
      <c r="M3" s="524"/>
      <c r="N3" s="524"/>
    </row>
    <row r="4" spans="2:14">
      <c r="B4" s="2352" t="s">
        <v>1611</v>
      </c>
      <c r="C4" s="2352"/>
      <c r="D4" s="2352"/>
      <c r="E4" s="2352"/>
      <c r="F4" s="2352"/>
      <c r="G4" s="2352"/>
      <c r="H4" s="2352"/>
      <c r="I4" s="2352"/>
      <c r="J4" s="2352"/>
      <c r="K4" s="2352"/>
      <c r="L4" s="524"/>
      <c r="M4" s="524"/>
      <c r="N4" s="524"/>
    </row>
    <row r="5" spans="2:14">
      <c r="B5" s="523"/>
      <c r="C5" s="524"/>
      <c r="D5" s="524"/>
      <c r="E5" s="525"/>
      <c r="F5" s="524"/>
      <c r="G5" s="524"/>
      <c r="H5" s="524"/>
      <c r="I5" s="525"/>
      <c r="J5" s="524"/>
      <c r="K5" s="524"/>
      <c r="L5" s="524"/>
      <c r="M5" s="524"/>
      <c r="N5" s="524"/>
    </row>
    <row r="6" spans="2:14" ht="18">
      <c r="B6" s="527"/>
      <c r="C6" s="524"/>
      <c r="D6" s="524"/>
      <c r="E6" s="525"/>
      <c r="F6" s="524"/>
      <c r="G6" s="524"/>
      <c r="H6" s="524"/>
      <c r="I6" s="525"/>
      <c r="J6" s="524"/>
      <c r="K6" s="524"/>
      <c r="L6" s="524"/>
      <c r="M6" s="524"/>
      <c r="N6" s="524"/>
    </row>
    <row r="7" spans="2:14">
      <c r="B7" s="2362">
        <v>42038</v>
      </c>
      <c r="C7" s="2362"/>
      <c r="D7" s="2362"/>
      <c r="E7" s="525"/>
      <c r="F7" s="524"/>
      <c r="G7" s="524"/>
      <c r="H7" s="524"/>
      <c r="I7" s="525"/>
      <c r="J7" s="524"/>
      <c r="K7" s="524" t="s">
        <v>1624</v>
      </c>
      <c r="L7" s="524"/>
      <c r="M7" s="524"/>
      <c r="N7" s="524"/>
    </row>
    <row r="8" spans="2:14">
      <c r="B8" s="614"/>
      <c r="C8" s="614"/>
      <c r="D8" s="614"/>
      <c r="E8" s="525"/>
      <c r="F8" s="524"/>
      <c r="G8" s="524"/>
      <c r="H8" s="524"/>
      <c r="I8" s="525"/>
      <c r="J8" s="524"/>
      <c r="K8" s="524"/>
      <c r="L8" s="524"/>
      <c r="M8" s="524"/>
      <c r="N8" s="524"/>
    </row>
    <row r="9" spans="2:14">
      <c r="B9" s="529" t="s">
        <v>1607</v>
      </c>
      <c r="C9" s="530"/>
      <c r="D9" s="530"/>
      <c r="E9" s="525"/>
      <c r="F9" s="524"/>
      <c r="G9" s="524"/>
      <c r="H9" s="524"/>
      <c r="I9" s="525"/>
      <c r="J9" s="524"/>
      <c r="K9" s="524"/>
      <c r="L9" s="524"/>
      <c r="M9" s="524"/>
      <c r="N9" s="524"/>
    </row>
    <row r="10" spans="2:14">
      <c r="B10" s="529" t="s">
        <v>1617</v>
      </c>
      <c r="C10" s="530"/>
      <c r="D10" s="530"/>
      <c r="E10" s="525"/>
      <c r="F10" s="524"/>
      <c r="G10" s="524"/>
      <c r="H10" s="524"/>
      <c r="I10" s="525"/>
      <c r="J10" s="524"/>
      <c r="K10" s="524"/>
      <c r="L10" s="524"/>
      <c r="M10" s="524"/>
      <c r="N10" s="524"/>
    </row>
    <row r="11" spans="2:14">
      <c r="B11" s="529" t="s">
        <v>1609</v>
      </c>
      <c r="C11" s="530"/>
      <c r="D11" s="530"/>
      <c r="E11" s="525"/>
      <c r="F11" s="524"/>
      <c r="G11" s="524"/>
      <c r="H11" s="524"/>
      <c r="I11" s="525"/>
      <c r="J11" s="524"/>
      <c r="K11" s="524"/>
      <c r="L11" s="524"/>
      <c r="M11" s="524"/>
      <c r="N11" s="524"/>
    </row>
    <row r="12" spans="2:14">
      <c r="B12" s="529" t="s">
        <v>1610</v>
      </c>
      <c r="C12" s="530"/>
      <c r="D12" s="530"/>
      <c r="E12" s="525"/>
      <c r="F12" s="524"/>
      <c r="G12" s="524"/>
      <c r="H12" s="524"/>
      <c r="I12" s="525"/>
      <c r="J12" s="524"/>
      <c r="K12" s="524"/>
      <c r="L12" s="524"/>
      <c r="M12" s="524"/>
      <c r="N12" s="524"/>
    </row>
    <row r="13" spans="2:14">
      <c r="B13" s="524"/>
      <c r="C13" s="524"/>
      <c r="D13" s="524"/>
      <c r="E13" s="525"/>
      <c r="F13" s="524"/>
      <c r="G13" s="524"/>
      <c r="H13" s="524"/>
      <c r="I13" s="525"/>
      <c r="J13" s="524"/>
      <c r="K13" s="524"/>
      <c r="L13" s="524"/>
      <c r="M13" s="524"/>
      <c r="N13" s="524"/>
    </row>
    <row r="14" spans="2:14" ht="18">
      <c r="B14" s="527"/>
      <c r="C14" s="524"/>
      <c r="D14" s="524"/>
      <c r="E14" s="525"/>
      <c r="F14" s="524"/>
      <c r="G14" s="524"/>
      <c r="H14" s="524"/>
      <c r="I14" s="525"/>
      <c r="J14" s="524"/>
      <c r="K14" s="524"/>
      <c r="L14" s="524"/>
      <c r="M14" s="524"/>
      <c r="N14" s="524"/>
    </row>
    <row r="15" spans="2:14" ht="18">
      <c r="B15" s="527"/>
      <c r="C15" s="524"/>
      <c r="D15" s="524"/>
      <c r="E15" s="525"/>
      <c r="F15" s="524"/>
      <c r="G15" s="524"/>
      <c r="H15" s="524"/>
      <c r="I15" s="525"/>
      <c r="J15" s="524"/>
      <c r="K15" s="524"/>
      <c r="L15" s="524"/>
      <c r="M15" s="524"/>
      <c r="N15" s="524"/>
    </row>
    <row r="16" spans="2:14">
      <c r="B16" s="531" t="s">
        <v>1605</v>
      </c>
      <c r="C16" s="532"/>
      <c r="D16" s="532"/>
      <c r="E16" s="614"/>
      <c r="F16" s="614"/>
      <c r="G16" s="533"/>
      <c r="H16" s="614"/>
      <c r="I16" s="614"/>
      <c r="J16" s="614"/>
      <c r="K16" s="524"/>
      <c r="L16" s="524"/>
      <c r="M16" s="524"/>
      <c r="N16" s="524"/>
    </row>
    <row r="17" spans="2:15" ht="18">
      <c r="B17" s="527"/>
      <c r="C17" s="524"/>
      <c r="D17" s="524"/>
      <c r="E17" s="525"/>
      <c r="F17" s="524"/>
      <c r="G17" s="524"/>
      <c r="H17" s="524"/>
      <c r="I17" s="525"/>
      <c r="J17" s="524"/>
      <c r="K17" s="524"/>
      <c r="L17" s="524"/>
      <c r="M17" s="524"/>
      <c r="N17" s="524"/>
    </row>
    <row r="18" spans="2:15">
      <c r="B18" s="534" t="s">
        <v>1606</v>
      </c>
      <c r="C18" s="524"/>
      <c r="D18" s="524"/>
      <c r="E18" s="525"/>
      <c r="F18" s="524"/>
      <c r="G18" s="524"/>
      <c r="H18" s="524"/>
      <c r="I18" s="525"/>
      <c r="J18" s="524"/>
      <c r="K18" s="524"/>
      <c r="L18" s="524"/>
      <c r="M18" s="524"/>
      <c r="N18" s="524"/>
    </row>
    <row r="19" spans="2:15">
      <c r="B19" s="535"/>
      <c r="C19" s="524"/>
      <c r="D19" s="524"/>
      <c r="E19" s="525"/>
      <c r="F19" s="524"/>
      <c r="G19" s="524"/>
      <c r="H19" s="524"/>
      <c r="I19" s="525"/>
      <c r="J19" s="524"/>
      <c r="K19" s="524"/>
      <c r="L19" s="524"/>
      <c r="M19" s="524"/>
      <c r="N19" s="524"/>
    </row>
    <row r="20" spans="2:15">
      <c r="B20" s="535"/>
      <c r="C20" s="524"/>
      <c r="D20" s="524"/>
      <c r="E20" s="525"/>
      <c r="F20" s="524"/>
      <c r="G20" s="524"/>
      <c r="H20" s="524"/>
      <c r="I20" s="525"/>
      <c r="J20" s="524"/>
      <c r="K20" s="524"/>
      <c r="L20" s="524"/>
      <c r="M20" s="524"/>
      <c r="N20" s="524"/>
    </row>
    <row r="21" spans="2:15" ht="12" customHeight="1">
      <c r="B21" s="2363" t="s">
        <v>1625</v>
      </c>
      <c r="C21" s="2363"/>
      <c r="D21" s="2363"/>
      <c r="E21" s="2363"/>
      <c r="F21" s="2363"/>
      <c r="G21" s="2363"/>
      <c r="H21" s="2363"/>
      <c r="I21" s="2363"/>
      <c r="J21" s="2363"/>
      <c r="K21" s="2363"/>
      <c r="L21" s="536"/>
      <c r="M21" s="536"/>
      <c r="N21" s="524"/>
    </row>
    <row r="22" spans="2:15" ht="12" customHeight="1">
      <c r="B22" s="2363"/>
      <c r="C22" s="2363"/>
      <c r="D22" s="2363"/>
      <c r="E22" s="2363"/>
      <c r="F22" s="2363"/>
      <c r="G22" s="2363"/>
      <c r="H22" s="2363"/>
      <c r="I22" s="2363"/>
      <c r="J22" s="2363"/>
      <c r="K22" s="2363"/>
      <c r="L22" s="536"/>
      <c r="M22" s="536"/>
      <c r="N22" s="524"/>
    </row>
    <row r="23" spans="2:15" ht="12" customHeight="1">
      <c r="B23" s="2363"/>
      <c r="C23" s="2363"/>
      <c r="D23" s="2363"/>
      <c r="E23" s="2363"/>
      <c r="F23" s="2363"/>
      <c r="G23" s="2363"/>
      <c r="H23" s="2363"/>
      <c r="I23" s="2363"/>
      <c r="J23" s="2363"/>
      <c r="K23" s="2363"/>
      <c r="L23" s="536"/>
      <c r="M23" s="536"/>
      <c r="N23" s="524"/>
    </row>
    <row r="24" spans="2:15" ht="12" customHeight="1">
      <c r="B24" s="2363"/>
      <c r="C24" s="2363"/>
      <c r="D24" s="2363"/>
      <c r="E24" s="2363"/>
      <c r="F24" s="2363"/>
      <c r="G24" s="2363"/>
      <c r="H24" s="2363"/>
      <c r="I24" s="2363"/>
      <c r="J24" s="2363"/>
      <c r="K24" s="2363"/>
      <c r="L24" s="536"/>
      <c r="M24" s="536"/>
      <c r="N24" s="524"/>
    </row>
    <row r="25" spans="2:15" ht="12" customHeight="1">
      <c r="B25" s="2363"/>
      <c r="C25" s="2363"/>
      <c r="D25" s="2363"/>
      <c r="E25" s="2363"/>
      <c r="F25" s="2363"/>
      <c r="G25" s="2363"/>
      <c r="H25" s="2363"/>
      <c r="I25" s="2363"/>
      <c r="J25" s="2363"/>
      <c r="K25" s="2363"/>
      <c r="L25" s="536"/>
      <c r="M25" s="536"/>
      <c r="N25" s="524"/>
    </row>
    <row r="26" spans="2:15" ht="9" customHeight="1">
      <c r="B26" s="2363"/>
      <c r="C26" s="2363"/>
      <c r="D26" s="2363"/>
      <c r="E26" s="2363"/>
      <c r="F26" s="2363"/>
      <c r="G26" s="2363"/>
      <c r="H26" s="2363"/>
      <c r="I26" s="2363"/>
      <c r="J26" s="2363"/>
      <c r="K26" s="2363"/>
      <c r="L26" s="524"/>
      <c r="M26" s="524"/>
      <c r="N26" s="524"/>
    </row>
    <row r="27" spans="2:15" ht="15" customHeight="1">
      <c r="B27" s="535"/>
      <c r="C27" s="524"/>
      <c r="D27" s="524"/>
      <c r="E27" s="525"/>
      <c r="F27" s="524"/>
      <c r="G27" s="524"/>
      <c r="H27" s="524"/>
      <c r="I27" s="525"/>
      <c r="J27" s="524"/>
      <c r="K27" s="524"/>
      <c r="L27" s="524"/>
      <c r="M27" s="524"/>
      <c r="N27" s="524"/>
    </row>
    <row r="28" spans="2:15" ht="15" customHeight="1">
      <c r="B28" s="535"/>
      <c r="C28" s="524"/>
      <c r="D28" s="524"/>
      <c r="E28" s="525"/>
      <c r="F28" s="524"/>
      <c r="G28" s="524"/>
      <c r="H28" s="524"/>
      <c r="I28" s="525"/>
      <c r="J28" s="524"/>
      <c r="K28" s="524"/>
      <c r="L28" s="524"/>
      <c r="M28" s="524"/>
      <c r="N28" s="524"/>
    </row>
    <row r="29" spans="2:15">
      <c r="B29" s="535"/>
      <c r="C29" s="524"/>
      <c r="D29" s="524"/>
      <c r="E29" s="525"/>
      <c r="F29" s="524"/>
      <c r="G29" s="524"/>
      <c r="H29" s="524"/>
      <c r="I29" s="525"/>
      <c r="J29" s="524"/>
      <c r="K29" s="524"/>
      <c r="L29" s="524"/>
      <c r="M29" s="524"/>
      <c r="N29" s="524"/>
      <c r="O29" s="526">
        <v>78968</v>
      </c>
    </row>
    <row r="30" spans="2:15">
      <c r="B30" s="535"/>
      <c r="C30" s="524"/>
      <c r="D30" s="524"/>
      <c r="E30" s="2355" t="s">
        <v>1267</v>
      </c>
      <c r="F30" s="2356"/>
      <c r="G30" s="2356"/>
      <c r="H30" s="526"/>
      <c r="I30" s="2355" t="s">
        <v>180</v>
      </c>
      <c r="J30" s="2356"/>
      <c r="K30" s="2356"/>
      <c r="L30" s="615"/>
      <c r="M30" s="538">
        <v>41883</v>
      </c>
      <c r="N30" s="524"/>
    </row>
    <row r="31" spans="2:15">
      <c r="B31" s="535"/>
      <c r="C31" s="535"/>
      <c r="D31" s="535"/>
      <c r="E31" s="2357" t="s">
        <v>1268</v>
      </c>
      <c r="F31" s="2357"/>
      <c r="G31" s="2357"/>
      <c r="H31" s="539"/>
      <c r="I31" s="2357" t="s">
        <v>1268</v>
      </c>
      <c r="J31" s="2357"/>
      <c r="K31" s="2357"/>
      <c r="L31" s="540"/>
      <c r="M31" s="541"/>
      <c r="N31" s="541"/>
      <c r="O31" s="542"/>
    </row>
    <row r="32" spans="2:15" s="548" customFormat="1">
      <c r="B32" s="543"/>
      <c r="C32" s="543"/>
      <c r="D32" s="543"/>
      <c r="E32" s="541">
        <v>2014</v>
      </c>
      <c r="F32" s="544"/>
      <c r="G32" s="545">
        <v>2013</v>
      </c>
      <c r="H32" s="544"/>
      <c r="I32" s="541">
        <v>2014</v>
      </c>
      <c r="J32" s="544"/>
      <c r="K32" s="545">
        <v>2013</v>
      </c>
      <c r="L32" s="545"/>
      <c r="M32" s="544"/>
      <c r="N32" s="546"/>
      <c r="O32" s="547">
        <f>14422-78890</f>
        <v>-64468</v>
      </c>
    </row>
    <row r="33" spans="2:27">
      <c r="B33" s="535"/>
      <c r="C33" s="549"/>
      <c r="D33" s="549"/>
      <c r="E33" s="2358" t="s">
        <v>1287</v>
      </c>
      <c r="F33" s="2358"/>
      <c r="G33" s="2358"/>
      <c r="H33" s="2358"/>
      <c r="I33" s="2358"/>
      <c r="J33" s="2358"/>
      <c r="K33" s="2358"/>
      <c r="L33" s="616"/>
      <c r="M33" s="541"/>
      <c r="N33" s="541"/>
      <c r="O33" s="551" t="e">
        <f>O32+I43</f>
        <v>#REF!</v>
      </c>
    </row>
    <row r="34" spans="2:27">
      <c r="B34" s="535" t="s">
        <v>68</v>
      </c>
      <c r="C34" s="534"/>
      <c r="D34" s="534"/>
      <c r="E34" s="552"/>
      <c r="F34" s="553"/>
      <c r="G34" s="553"/>
      <c r="H34" s="553"/>
      <c r="I34" s="552"/>
      <c r="J34" s="553"/>
      <c r="K34" s="553"/>
      <c r="L34" s="553"/>
      <c r="M34" s="553"/>
      <c r="N34" s="553"/>
      <c r="P34" s="554"/>
    </row>
    <row r="35" spans="2:27">
      <c r="B35" s="534" t="s">
        <v>127</v>
      </c>
      <c r="C35" s="534"/>
      <c r="D35" s="534"/>
      <c r="E35" s="555">
        <f>'TB 31-Dec-2014'!J57</f>
        <v>32122</v>
      </c>
      <c r="F35" s="556"/>
      <c r="G35" s="556">
        <v>2673</v>
      </c>
      <c r="H35" s="557"/>
      <c r="I35" s="558">
        <f>E35-L35</f>
        <v>29871</v>
      </c>
      <c r="K35" s="556">
        <v>-673</v>
      </c>
      <c r="L35" s="556">
        <v>2251</v>
      </c>
      <c r="M35" s="556">
        <v>9827</v>
      </c>
      <c r="N35" s="556">
        <v>11</v>
      </c>
      <c r="O35" s="556"/>
      <c r="P35" s="548"/>
      <c r="Q35" s="548"/>
      <c r="R35" s="548"/>
      <c r="S35" s="560"/>
      <c r="V35" s="526" t="s">
        <v>69</v>
      </c>
      <c r="W35" s="526">
        <v>105299</v>
      </c>
      <c r="X35" s="526">
        <v>26977</v>
      </c>
      <c r="Y35" s="526">
        <f>75628+2354+340</f>
        <v>78322</v>
      </c>
      <c r="Z35" s="526">
        <f>+X35+Y35</f>
        <v>105299</v>
      </c>
      <c r="AA35" s="526">
        <f>+W35-Z35</f>
        <v>0</v>
      </c>
    </row>
    <row r="36" spans="2:27">
      <c r="B36" s="534" t="s">
        <v>70</v>
      </c>
      <c r="C36" s="534"/>
      <c r="D36" s="534"/>
      <c r="E36" s="555">
        <f>'TB 31-Dec-2014'!J58</f>
        <v>9984</v>
      </c>
      <c r="F36" s="556"/>
      <c r="G36" s="556">
        <v>5362</v>
      </c>
      <c r="H36" s="557"/>
      <c r="I36" s="558">
        <f>E36-L36</f>
        <v>5877</v>
      </c>
      <c r="K36" s="556">
        <v>1573</v>
      </c>
      <c r="L36" s="556">
        <v>4107</v>
      </c>
      <c r="M36" s="556"/>
      <c r="N36" s="556">
        <v>2</v>
      </c>
      <c r="O36" s="561" t="s">
        <v>1277</v>
      </c>
      <c r="P36" s="562"/>
      <c r="Q36" s="562"/>
      <c r="R36" s="562"/>
      <c r="S36" s="563"/>
    </row>
    <row r="37" spans="2:27">
      <c r="B37" s="534" t="s">
        <v>1276</v>
      </c>
      <c r="C37" s="534"/>
      <c r="D37" s="534"/>
      <c r="E37" s="555">
        <v>0</v>
      </c>
      <c r="F37" s="556"/>
      <c r="G37" s="556">
        <v>2283</v>
      </c>
      <c r="H37" s="557"/>
      <c r="I37" s="558">
        <f>E37-L37</f>
        <v>0</v>
      </c>
      <c r="K37" s="556">
        <v>1183</v>
      </c>
      <c r="L37" s="556">
        <v>0</v>
      </c>
      <c r="M37" s="556">
        <v>2621</v>
      </c>
      <c r="N37" s="556">
        <v>4967</v>
      </c>
      <c r="O37" s="556"/>
      <c r="P37" s="548"/>
      <c r="Q37" s="548"/>
      <c r="R37" s="548"/>
      <c r="S37" s="560"/>
    </row>
    <row r="38" spans="2:27">
      <c r="B38" s="534" t="s">
        <v>785</v>
      </c>
      <c r="C38" s="534"/>
      <c r="D38" s="534"/>
      <c r="E38" s="555">
        <f>'TB 31-Dec-2014'!J65+'TB 31-Dec-2014'!J66</f>
        <v>2470</v>
      </c>
      <c r="F38" s="556"/>
      <c r="G38" s="556">
        <v>182</v>
      </c>
      <c r="H38" s="557"/>
      <c r="I38" s="558">
        <f>E38-L38</f>
        <v>1239</v>
      </c>
      <c r="K38" s="556">
        <v>0</v>
      </c>
      <c r="L38" s="556">
        <v>1231</v>
      </c>
      <c r="M38" s="556"/>
      <c r="N38" s="556">
        <v>0</v>
      </c>
      <c r="O38" s="564"/>
      <c r="P38" s="548"/>
      <c r="Q38" s="548"/>
      <c r="R38" s="548"/>
      <c r="S38" s="560"/>
    </row>
    <row r="39" spans="2:27">
      <c r="B39" s="534" t="s">
        <v>892</v>
      </c>
      <c r="C39" s="534"/>
      <c r="D39" s="534"/>
      <c r="E39" s="555">
        <f>SUM('TB 31-Dec-2014'!J61:J64)</f>
        <v>1686</v>
      </c>
      <c r="F39" s="556"/>
      <c r="G39" s="556">
        <v>1803</v>
      </c>
      <c r="H39" s="557"/>
      <c r="I39" s="558">
        <f>E39-L39</f>
        <v>711</v>
      </c>
      <c r="K39" s="556">
        <v>1171</v>
      </c>
      <c r="L39" s="556">
        <v>975</v>
      </c>
      <c r="M39" s="526"/>
      <c r="N39" s="526"/>
    </row>
    <row r="40" spans="2:27">
      <c r="B40" s="534" t="s">
        <v>1394</v>
      </c>
      <c r="C40" s="534"/>
      <c r="D40" s="534"/>
      <c r="E40" s="555"/>
      <c r="F40" s="556"/>
      <c r="G40" s="556"/>
      <c r="H40" s="557"/>
      <c r="I40" s="558"/>
      <c r="K40" s="556"/>
      <c r="L40" s="556"/>
      <c r="M40" s="556"/>
      <c r="N40" s="556"/>
      <c r="O40" s="548">
        <v>64474</v>
      </c>
      <c r="P40" s="548"/>
      <c r="Q40" s="548"/>
      <c r="R40" s="560"/>
    </row>
    <row r="41" spans="2:27">
      <c r="B41" s="565" t="s">
        <v>1395</v>
      </c>
      <c r="C41" s="534"/>
      <c r="D41" s="534"/>
      <c r="E41" s="555" t="e">
        <f>#REF!+#REF!</f>
        <v>#REF!</v>
      </c>
      <c r="F41" s="556"/>
      <c r="G41" s="556">
        <v>11931</v>
      </c>
      <c r="H41" s="556"/>
      <c r="I41" s="558" t="e">
        <f>E41-L42</f>
        <v>#REF!</v>
      </c>
      <c r="J41" s="566"/>
      <c r="K41" s="556">
        <v>14132</v>
      </c>
      <c r="L41" s="556"/>
      <c r="M41" s="556"/>
      <c r="N41" s="556"/>
      <c r="O41" s="560" t="e">
        <f>O40-I43</f>
        <v>#REF!</v>
      </c>
      <c r="P41" s="548"/>
      <c r="Q41" s="548"/>
      <c r="R41" s="560"/>
    </row>
    <row r="42" spans="2:27">
      <c r="B42" s="534" t="s">
        <v>1603</v>
      </c>
      <c r="C42" s="526"/>
      <c r="D42" s="526"/>
      <c r="E42" s="555">
        <f>-'TB 31-Dec-2014'!I78</f>
        <v>-77</v>
      </c>
      <c r="F42" s="526"/>
      <c r="G42" s="556"/>
      <c r="H42" s="556"/>
      <c r="I42" s="556">
        <v>0</v>
      </c>
      <c r="J42" s="556"/>
      <c r="K42" s="556"/>
      <c r="L42" s="556">
        <v>5935</v>
      </c>
      <c r="M42" s="556">
        <v>13657</v>
      </c>
      <c r="N42" s="556"/>
      <c r="O42" s="548"/>
      <c r="P42" s="560"/>
      <c r="Q42" s="548"/>
      <c r="R42" s="560"/>
      <c r="V42" s="526" t="s">
        <v>71</v>
      </c>
      <c r="W42" s="526">
        <v>96233</v>
      </c>
      <c r="X42" s="526">
        <v>53970</v>
      </c>
      <c r="Y42" s="526">
        <f>42040+223</f>
        <v>42263</v>
      </c>
      <c r="Z42" s="526">
        <f>+X42+Y42</f>
        <v>96233</v>
      </c>
      <c r="AA42" s="526">
        <f>+W42-Z42</f>
        <v>0</v>
      </c>
    </row>
    <row r="43" spans="2:27">
      <c r="B43" s="567"/>
      <c r="E43" s="568" t="e">
        <f>SUM(E35:E42)</f>
        <v>#REF!</v>
      </c>
      <c r="F43" s="557"/>
      <c r="G43" s="569">
        <f>SUM(G35:G41)</f>
        <v>24234</v>
      </c>
      <c r="H43" s="557"/>
      <c r="I43" s="570" t="e">
        <f>SUM(I35:I42)</f>
        <v>#REF!</v>
      </c>
      <c r="K43" s="569">
        <f>SUM(K35:K41)</f>
        <v>17386</v>
      </c>
      <c r="L43" s="556"/>
      <c r="M43" s="557">
        <v>64474</v>
      </c>
      <c r="N43" s="571"/>
      <c r="O43" s="560"/>
      <c r="P43" s="560"/>
      <c r="Q43" s="560"/>
      <c r="R43" s="560"/>
    </row>
    <row r="44" spans="2:27">
      <c r="B44" s="567"/>
      <c r="E44" s="571"/>
      <c r="F44" s="557"/>
      <c r="G44" s="557"/>
      <c r="H44" s="557"/>
      <c r="K44" s="557"/>
      <c r="L44" s="557"/>
      <c r="M44" s="557" t="e">
        <f>M43-I43</f>
        <v>#REF!</v>
      </c>
      <c r="N44" s="557"/>
      <c r="O44" s="560"/>
      <c r="P44" s="560"/>
      <c r="Q44" s="560"/>
      <c r="R44" s="560"/>
    </row>
    <row r="45" spans="2:27">
      <c r="B45" s="535" t="s">
        <v>1038</v>
      </c>
      <c r="C45" s="534"/>
      <c r="D45" s="534"/>
      <c r="E45" s="571"/>
      <c r="F45" s="557"/>
      <c r="G45" s="557"/>
      <c r="H45" s="557"/>
      <c r="K45" s="557"/>
      <c r="L45" s="557"/>
      <c r="M45" s="556"/>
      <c r="N45" s="557"/>
      <c r="O45" s="548"/>
      <c r="P45" s="560"/>
      <c r="Q45" s="548"/>
      <c r="R45" s="560"/>
    </row>
    <row r="46" spans="2:27">
      <c r="B46" s="572" t="s">
        <v>0</v>
      </c>
      <c r="C46" s="534"/>
      <c r="D46" s="534"/>
      <c r="E46" s="573">
        <f>'TB 31-Dec-2014'!I69+'TB 31-Dec-2014'!I74</f>
        <v>4104</v>
      </c>
      <c r="F46" s="557"/>
      <c r="G46" s="574">
        <v>2372</v>
      </c>
      <c r="H46" s="556"/>
      <c r="I46" s="575">
        <f>E46-L46</f>
        <v>2096</v>
      </c>
      <c r="J46" s="566"/>
      <c r="K46" s="574">
        <v>1199</v>
      </c>
      <c r="L46" s="556">
        <v>2008</v>
      </c>
      <c r="M46" s="556"/>
      <c r="N46" s="557"/>
      <c r="O46" s="560"/>
      <c r="P46" s="548"/>
      <c r="Q46" s="548"/>
      <c r="R46" s="548"/>
    </row>
    <row r="47" spans="2:27">
      <c r="B47" s="576" t="s">
        <v>1403</v>
      </c>
      <c r="C47" s="534"/>
      <c r="D47" s="534"/>
      <c r="E47" s="577"/>
      <c r="F47" s="557"/>
      <c r="G47" s="578"/>
      <c r="H47" s="556"/>
      <c r="I47" s="579"/>
      <c r="J47" s="566"/>
      <c r="K47" s="578"/>
      <c r="L47" s="556"/>
      <c r="M47" s="556"/>
      <c r="N47" s="557"/>
      <c r="O47" s="560"/>
      <c r="P47" s="548"/>
      <c r="Q47" s="548"/>
      <c r="R47" s="548"/>
    </row>
    <row r="48" spans="2:27">
      <c r="B48" s="580" t="s">
        <v>1399</v>
      </c>
      <c r="C48" s="534"/>
      <c r="D48" s="534"/>
      <c r="E48" s="577">
        <f>'TB 31-Dec-2014'!I70+'TB 31-Dec-2014'!I71</f>
        <v>1359</v>
      </c>
      <c r="F48" s="557"/>
      <c r="G48" s="578">
        <v>802</v>
      </c>
      <c r="H48" s="556"/>
      <c r="I48" s="579">
        <f>E48-L48</f>
        <v>687</v>
      </c>
      <c r="J48" s="566"/>
      <c r="K48" s="578">
        <v>405</v>
      </c>
      <c r="L48" s="556">
        <v>672</v>
      </c>
      <c r="M48" s="556"/>
      <c r="N48" s="557"/>
      <c r="O48" s="560"/>
      <c r="P48" s="548"/>
      <c r="Q48" s="548"/>
      <c r="R48" s="548"/>
    </row>
    <row r="49" spans="2:18">
      <c r="B49" s="581" t="s">
        <v>1272</v>
      </c>
      <c r="C49" s="534"/>
      <c r="D49" s="534"/>
      <c r="E49" s="582"/>
      <c r="F49" s="526"/>
      <c r="G49" s="582"/>
      <c r="H49" s="548"/>
      <c r="I49" s="582"/>
      <c r="J49" s="548"/>
      <c r="K49" s="582"/>
      <c r="L49" s="548"/>
      <c r="M49" s="556">
        <v>176</v>
      </c>
      <c r="N49" s="557"/>
      <c r="O49" s="548"/>
      <c r="P49" s="548"/>
      <c r="Q49" s="548"/>
      <c r="R49" s="548"/>
    </row>
    <row r="50" spans="2:18">
      <c r="B50" s="583" t="s">
        <v>1273</v>
      </c>
      <c r="C50" s="534"/>
      <c r="D50" s="534"/>
      <c r="E50" s="577">
        <f>'TB 31-Dec-2014'!I72</f>
        <v>421</v>
      </c>
      <c r="F50" s="557"/>
      <c r="G50" s="578">
        <v>347</v>
      </c>
      <c r="H50" s="556"/>
      <c r="I50" s="579">
        <f t="shared" ref="I50:I58" si="0">E50-L50</f>
        <v>213</v>
      </c>
      <c r="J50" s="566"/>
      <c r="K50" s="578">
        <v>176</v>
      </c>
      <c r="L50" s="556">
        <v>208</v>
      </c>
      <c r="M50" s="556"/>
      <c r="N50" s="557"/>
      <c r="O50" s="548"/>
      <c r="P50" s="548"/>
      <c r="Q50" s="548"/>
      <c r="R50" s="548"/>
    </row>
    <row r="51" spans="2:18">
      <c r="B51" s="584" t="s">
        <v>22</v>
      </c>
      <c r="C51" s="534"/>
      <c r="D51" s="534"/>
      <c r="E51" s="577">
        <f>'TB 31-Dec-2014'!I73</f>
        <v>200</v>
      </c>
      <c r="F51" s="557"/>
      <c r="G51" s="578">
        <v>113</v>
      </c>
      <c r="H51" s="556"/>
      <c r="I51" s="579">
        <f t="shared" si="0"/>
        <v>101</v>
      </c>
      <c r="J51" s="566"/>
      <c r="K51" s="578">
        <v>58</v>
      </c>
      <c r="L51" s="556">
        <v>99</v>
      </c>
      <c r="M51" s="556">
        <v>73</v>
      </c>
      <c r="N51" s="557"/>
      <c r="O51" s="548"/>
      <c r="P51" s="548"/>
      <c r="Q51" s="548"/>
      <c r="R51" s="548"/>
    </row>
    <row r="52" spans="2:18">
      <c r="B52" s="584" t="s">
        <v>1359</v>
      </c>
      <c r="C52" s="534"/>
      <c r="D52" s="534"/>
      <c r="E52" s="577">
        <f>'TB 31-Dec-2014'!I79</f>
        <v>1411</v>
      </c>
      <c r="F52" s="557"/>
      <c r="G52" s="578">
        <v>435</v>
      </c>
      <c r="H52" s="556"/>
      <c r="I52" s="579">
        <f t="shared" si="0"/>
        <v>1203</v>
      </c>
      <c r="J52" s="566"/>
      <c r="K52" s="578">
        <v>298</v>
      </c>
      <c r="L52" s="556">
        <v>208</v>
      </c>
      <c r="M52" s="556"/>
      <c r="N52" s="557"/>
      <c r="O52" s="548"/>
      <c r="P52" s="548"/>
      <c r="Q52" s="548"/>
      <c r="R52" s="548"/>
    </row>
    <row r="53" spans="2:18">
      <c r="B53" s="526" t="s">
        <v>78</v>
      </c>
      <c r="C53" s="534"/>
      <c r="D53" s="534"/>
      <c r="E53" s="577">
        <f>'TB 31-Dec-2014'!I75</f>
        <v>959</v>
      </c>
      <c r="F53" s="557"/>
      <c r="G53" s="578">
        <v>401</v>
      </c>
      <c r="H53" s="556"/>
      <c r="I53" s="579">
        <f>E53-L53+0.2</f>
        <v>660.2</v>
      </c>
      <c r="J53" s="566"/>
      <c r="K53" s="578">
        <v>109</v>
      </c>
      <c r="L53" s="556">
        <v>299</v>
      </c>
      <c r="M53" s="556">
        <v>312</v>
      </c>
      <c r="N53" s="557"/>
      <c r="O53" s="548"/>
      <c r="P53" s="548"/>
      <c r="Q53" s="548"/>
      <c r="R53" s="548"/>
    </row>
    <row r="54" spans="2:18">
      <c r="B54" s="526" t="s">
        <v>1360</v>
      </c>
      <c r="C54" s="534"/>
      <c r="D54" s="534"/>
      <c r="E54" s="577">
        <f>SUM('TB 31-Dec-2014'!I88:I93)++'TB 31-Dec-2014'!I76+'TB 31-Dec-2014'!I77+1</f>
        <v>198</v>
      </c>
      <c r="F54" s="557"/>
      <c r="G54" s="578">
        <v>145</v>
      </c>
      <c r="H54" s="556"/>
      <c r="I54" s="579">
        <f t="shared" si="0"/>
        <v>107</v>
      </c>
      <c r="J54" s="566"/>
      <c r="K54" s="578">
        <v>79</v>
      </c>
      <c r="L54" s="556">
        <v>91</v>
      </c>
      <c r="M54" s="556">
        <v>65</v>
      </c>
      <c r="N54" s="557"/>
      <c r="O54" s="548"/>
      <c r="P54" s="548"/>
      <c r="Q54" s="548"/>
      <c r="R54" s="548"/>
    </row>
    <row r="55" spans="2:18">
      <c r="B55" s="524" t="s">
        <v>105</v>
      </c>
      <c r="C55" s="534"/>
      <c r="D55" s="534"/>
      <c r="E55" s="577">
        <f>'TB 31-Dec-2014'!I86+'TB 31-Dec-2014'!I87</f>
        <v>141</v>
      </c>
      <c r="F55" s="556"/>
      <c r="G55" s="585">
        <v>0</v>
      </c>
      <c r="H55" s="556"/>
      <c r="I55" s="579">
        <f>E55-L55+0.3</f>
        <v>118.3</v>
      </c>
      <c r="J55" s="566"/>
      <c r="K55" s="578">
        <v>0</v>
      </c>
      <c r="L55" s="556">
        <v>23</v>
      </c>
      <c r="M55" s="556">
        <v>102</v>
      </c>
      <c r="N55" s="556"/>
      <c r="O55" s="548"/>
      <c r="P55" s="548"/>
      <c r="Q55" s="548"/>
      <c r="R55" s="560"/>
    </row>
    <row r="56" spans="2:18">
      <c r="B56" s="526" t="s">
        <v>124</v>
      </c>
      <c r="C56" s="534"/>
      <c r="D56" s="534"/>
      <c r="E56" s="577">
        <f>SUM('TB 31-Dec-2014'!I82:I85)</f>
        <v>127</v>
      </c>
      <c r="F56" s="557"/>
      <c r="G56" s="578">
        <v>100</v>
      </c>
      <c r="H56" s="556"/>
      <c r="I56" s="579">
        <v>0</v>
      </c>
      <c r="J56" s="566"/>
      <c r="K56" s="578">
        <v>0</v>
      </c>
      <c r="L56" s="556">
        <v>54</v>
      </c>
      <c r="M56" s="556">
        <v>46</v>
      </c>
      <c r="N56" s="557"/>
      <c r="O56" s="548"/>
      <c r="P56" s="548"/>
      <c r="Q56" s="548"/>
      <c r="R56" s="548"/>
    </row>
    <row r="57" spans="2:18">
      <c r="B57" s="524" t="s">
        <v>893</v>
      </c>
      <c r="C57" s="534"/>
      <c r="D57" s="534"/>
      <c r="E57" s="577">
        <v>0</v>
      </c>
      <c r="F57" s="556"/>
      <c r="G57" s="585">
        <v>39</v>
      </c>
      <c r="H57" s="556"/>
      <c r="I57" s="579">
        <f t="shared" si="0"/>
        <v>0</v>
      </c>
      <c r="J57" s="566"/>
      <c r="K57" s="578">
        <v>27</v>
      </c>
      <c r="L57" s="556"/>
      <c r="M57" s="556">
        <v>14</v>
      </c>
      <c r="N57" s="556"/>
      <c r="O57" s="548"/>
      <c r="P57" s="548"/>
      <c r="Q57" s="548"/>
      <c r="R57" s="560"/>
    </row>
    <row r="58" spans="2:18">
      <c r="B58" s="524" t="s">
        <v>79</v>
      </c>
      <c r="C58" s="534"/>
      <c r="D58" s="534"/>
      <c r="E58" s="577">
        <f>SUM('TB 31-Dec-2014'!I80:I81)</f>
        <v>265</v>
      </c>
      <c r="F58" s="556"/>
      <c r="G58" s="585">
        <v>240</v>
      </c>
      <c r="H58" s="556"/>
      <c r="I58" s="579">
        <f t="shared" si="0"/>
        <v>124</v>
      </c>
      <c r="J58" s="566"/>
      <c r="K58" s="578">
        <v>128</v>
      </c>
      <c r="L58" s="556">
        <v>141</v>
      </c>
      <c r="M58" s="556">
        <v>165</v>
      </c>
      <c r="N58" s="556"/>
      <c r="O58" s="548"/>
      <c r="P58" s="548"/>
      <c r="Q58" s="548"/>
      <c r="R58" s="560"/>
    </row>
    <row r="59" spans="2:18">
      <c r="B59" s="524" t="s">
        <v>791</v>
      </c>
      <c r="C59" s="534"/>
      <c r="D59" s="534"/>
      <c r="E59" s="586">
        <f>'TB 31-Dec-2014'!I94</f>
        <v>202</v>
      </c>
      <c r="F59" s="556"/>
      <c r="G59" s="587">
        <v>72</v>
      </c>
      <c r="H59" s="556"/>
      <c r="I59" s="588">
        <f>E59-L59+0.4-24</f>
        <v>133.4</v>
      </c>
      <c r="J59" s="566"/>
      <c r="K59" s="589">
        <v>27</v>
      </c>
      <c r="L59" s="556">
        <v>45</v>
      </c>
      <c r="M59" s="556">
        <v>0</v>
      </c>
      <c r="N59" s="556"/>
      <c r="O59" s="548"/>
      <c r="P59" s="548"/>
      <c r="Q59" s="548"/>
      <c r="R59" s="560"/>
    </row>
    <row r="60" spans="2:18">
      <c r="B60" s="535" t="s">
        <v>1274</v>
      </c>
      <c r="C60" s="534"/>
      <c r="D60" s="534"/>
      <c r="E60" s="555">
        <f>SUM(E46:E59)</f>
        <v>9387</v>
      </c>
      <c r="F60" s="556"/>
      <c r="G60" s="556">
        <f>SUM(G46:G59)</f>
        <v>5066</v>
      </c>
      <c r="H60" s="557"/>
      <c r="I60" s="555">
        <f>SUM(I46:I59)</f>
        <v>5442.9</v>
      </c>
      <c r="K60" s="556">
        <f>SUM(K46:K59)</f>
        <v>2506</v>
      </c>
      <c r="L60" s="556"/>
      <c r="M60" s="556">
        <f>E60-I60</f>
        <v>3944.1000000000004</v>
      </c>
      <c r="N60" s="556"/>
      <c r="O60" s="548">
        <v>3865</v>
      </c>
      <c r="P60" s="560">
        <f>O60-M60</f>
        <v>-79.100000000000364</v>
      </c>
      <c r="Q60" s="548"/>
      <c r="R60" s="560"/>
    </row>
    <row r="61" spans="2:18" ht="9" customHeight="1">
      <c r="B61" s="526"/>
      <c r="C61" s="526"/>
      <c r="D61" s="526"/>
      <c r="E61" s="590"/>
      <c r="F61" s="591"/>
      <c r="G61" s="592"/>
      <c r="H61" s="593"/>
      <c r="I61" s="590"/>
      <c r="K61" s="592"/>
      <c r="L61" s="591"/>
      <c r="M61" s="556"/>
      <c r="N61" s="592"/>
      <c r="O61" s="548"/>
      <c r="P61" s="548"/>
      <c r="Q61" s="548"/>
      <c r="R61" s="560"/>
    </row>
    <row r="62" spans="2:18">
      <c r="B62" s="535"/>
      <c r="C62" s="534"/>
      <c r="D62" s="534"/>
      <c r="E62" s="568" t="e">
        <f>E43-E60</f>
        <v>#REF!</v>
      </c>
      <c r="F62" s="556"/>
      <c r="G62" s="594">
        <f>G43-G60</f>
        <v>19168</v>
      </c>
      <c r="H62" s="557"/>
      <c r="I62" s="568" t="e">
        <f>I43-I60</f>
        <v>#REF!</v>
      </c>
      <c r="K62" s="594">
        <f>K43-K60</f>
        <v>14880</v>
      </c>
      <c r="L62" s="556"/>
      <c r="M62" s="556"/>
      <c r="N62" s="594"/>
      <c r="O62" s="548"/>
      <c r="P62" s="560"/>
      <c r="Q62" s="548"/>
      <c r="R62" s="560"/>
    </row>
    <row r="63" spans="2:18">
      <c r="B63" s="534" t="s">
        <v>1604</v>
      </c>
      <c r="C63" s="534"/>
      <c r="D63" s="534"/>
      <c r="E63" s="555"/>
      <c r="F63" s="556"/>
      <c r="G63" s="556"/>
      <c r="H63" s="557"/>
      <c r="I63" s="555"/>
      <c r="K63" s="556"/>
      <c r="L63" s="556"/>
      <c r="M63" s="556"/>
      <c r="N63" s="555"/>
      <c r="O63" s="548"/>
      <c r="P63" s="548"/>
      <c r="Q63" s="548"/>
      <c r="R63" s="560"/>
    </row>
    <row r="64" spans="2:18">
      <c r="B64" s="595" t="s">
        <v>1396</v>
      </c>
      <c r="C64" s="534"/>
      <c r="D64" s="534"/>
      <c r="E64" s="555">
        <f>-'TB 31-Dec-2014'!J38</f>
        <v>-232</v>
      </c>
      <c r="F64" s="556"/>
      <c r="G64" s="556">
        <v>2165</v>
      </c>
      <c r="H64" s="557"/>
      <c r="I64" s="555">
        <f>E64-L64</f>
        <v>57</v>
      </c>
      <c r="K64" s="556">
        <v>-148</v>
      </c>
      <c r="L64" s="596">
        <f>-368+79</f>
        <v>-289</v>
      </c>
      <c r="M64" s="556">
        <v>-859</v>
      </c>
      <c r="N64" s="555"/>
      <c r="O64" s="548"/>
      <c r="P64" s="548"/>
      <c r="Q64" s="548"/>
      <c r="R64" s="560"/>
    </row>
    <row r="65" spans="2:18">
      <c r="B65" s="595"/>
      <c r="C65" s="534"/>
      <c r="D65" s="534"/>
      <c r="E65" s="555"/>
      <c r="F65" s="556"/>
      <c r="G65" s="556"/>
      <c r="H65" s="557"/>
      <c r="I65" s="555"/>
      <c r="K65" s="556"/>
      <c r="L65" s="596"/>
      <c r="M65" s="556"/>
      <c r="N65" s="555"/>
      <c r="O65" s="548"/>
      <c r="P65" s="548"/>
      <c r="Q65" s="548"/>
      <c r="R65" s="560"/>
    </row>
    <row r="66" spans="2:18">
      <c r="B66" s="535" t="s">
        <v>796</v>
      </c>
      <c r="C66" s="534"/>
      <c r="D66" s="534"/>
      <c r="E66" s="597" t="e">
        <f>E62+E64</f>
        <v>#REF!</v>
      </c>
      <c r="F66" s="556"/>
      <c r="G66" s="569">
        <f>G62+G64</f>
        <v>21333</v>
      </c>
      <c r="H66" s="556"/>
      <c r="I66" s="570" t="e">
        <f>I62+I64</f>
        <v>#REF!</v>
      </c>
      <c r="J66" s="566"/>
      <c r="K66" s="569">
        <f>K62+K64</f>
        <v>14732</v>
      </c>
      <c r="L66" s="556"/>
      <c r="M66" s="556"/>
      <c r="N66" s="598"/>
      <c r="O66" s="548"/>
      <c r="P66" s="560"/>
      <c r="Q66" s="548"/>
      <c r="R66" s="560"/>
    </row>
    <row r="67" spans="2:18">
      <c r="B67" s="535"/>
      <c r="C67" s="534"/>
      <c r="D67" s="534"/>
      <c r="E67" s="555"/>
      <c r="F67" s="556"/>
      <c r="G67" s="556"/>
      <c r="H67" s="557"/>
      <c r="I67" s="555"/>
      <c r="K67" s="556"/>
      <c r="L67" s="556"/>
      <c r="M67" s="556"/>
      <c r="N67" s="555"/>
      <c r="O67" s="548"/>
      <c r="P67" s="548"/>
      <c r="Q67" s="548"/>
      <c r="R67" s="560"/>
    </row>
    <row r="68" spans="2:18">
      <c r="B68" s="534" t="s">
        <v>34</v>
      </c>
      <c r="C68" s="534"/>
      <c r="D68" s="534"/>
      <c r="E68" s="555">
        <v>0</v>
      </c>
      <c r="F68" s="556"/>
      <c r="G68" s="556">
        <v>0</v>
      </c>
      <c r="H68" s="557"/>
      <c r="I68" s="555">
        <v>0</v>
      </c>
      <c r="K68" s="556">
        <v>0</v>
      </c>
      <c r="L68" s="556"/>
      <c r="M68" s="556"/>
      <c r="N68" s="555"/>
      <c r="O68" s="548"/>
      <c r="P68" s="548"/>
      <c r="Q68" s="548"/>
      <c r="R68" s="560"/>
    </row>
    <row r="69" spans="2:18">
      <c r="B69" s="535"/>
      <c r="C69" s="534"/>
      <c r="D69" s="534"/>
      <c r="E69" s="555"/>
      <c r="F69" s="556"/>
      <c r="G69" s="556"/>
      <c r="H69" s="557"/>
      <c r="I69" s="555"/>
      <c r="K69" s="556"/>
      <c r="L69" s="556"/>
      <c r="M69" s="556"/>
      <c r="N69" s="555"/>
      <c r="O69" s="548"/>
      <c r="P69" s="548"/>
      <c r="Q69" s="548"/>
      <c r="R69" s="560"/>
    </row>
    <row r="70" spans="2:18">
      <c r="B70" s="535" t="s">
        <v>1397</v>
      </c>
      <c r="C70" s="534"/>
      <c r="D70" s="534"/>
      <c r="E70" s="597" t="e">
        <f>E68+E66</f>
        <v>#REF!</v>
      </c>
      <c r="F70" s="597"/>
      <c r="G70" s="597">
        <f>G68+G66</f>
        <v>21333</v>
      </c>
      <c r="H70" s="597"/>
      <c r="I70" s="597" t="e">
        <f>I68+I66</f>
        <v>#REF!</v>
      </c>
      <c r="J70" s="597"/>
      <c r="K70" s="597">
        <f>K68+K66</f>
        <v>14732</v>
      </c>
      <c r="L70" s="556"/>
      <c r="M70" s="556"/>
      <c r="N70" s="555"/>
      <c r="O70" s="548"/>
      <c r="P70" s="548"/>
      <c r="Q70" s="548"/>
      <c r="R70" s="560"/>
    </row>
    <row r="71" spans="2:18">
      <c r="B71" s="535"/>
      <c r="C71" s="534"/>
      <c r="D71" s="534"/>
      <c r="E71" s="555"/>
      <c r="F71" s="556"/>
      <c r="G71" s="556"/>
      <c r="H71" s="557"/>
      <c r="I71" s="555"/>
      <c r="K71" s="556"/>
      <c r="L71" s="556"/>
      <c r="M71" s="556"/>
      <c r="N71" s="555"/>
      <c r="O71" s="548"/>
      <c r="P71" s="548"/>
      <c r="Q71" s="548"/>
      <c r="R71" s="560"/>
    </row>
    <row r="72" spans="2:18">
      <c r="B72" s="535" t="s">
        <v>1626</v>
      </c>
      <c r="C72" s="534"/>
      <c r="D72" s="534"/>
      <c r="E72" s="555"/>
      <c r="F72" s="556"/>
      <c r="G72" s="556"/>
      <c r="H72" s="557"/>
      <c r="I72" s="555"/>
      <c r="K72" s="556"/>
      <c r="L72" s="556"/>
      <c r="M72" s="556"/>
      <c r="N72" s="555"/>
      <c r="O72" s="548"/>
      <c r="P72" s="548"/>
      <c r="Q72" s="548"/>
      <c r="R72" s="560"/>
    </row>
    <row r="73" spans="2:18">
      <c r="B73" s="535"/>
      <c r="C73" s="534"/>
      <c r="D73" s="534"/>
      <c r="E73" s="555"/>
      <c r="F73" s="556"/>
      <c r="G73" s="556"/>
      <c r="H73" s="557"/>
      <c r="I73" s="555"/>
      <c r="K73" s="556"/>
      <c r="L73" s="556"/>
      <c r="M73" s="556"/>
      <c r="N73" s="555"/>
      <c r="O73" s="548"/>
      <c r="P73" s="548"/>
      <c r="Q73" s="548"/>
      <c r="R73" s="560"/>
    </row>
    <row r="74" spans="2:18">
      <c r="B74" s="534" t="s">
        <v>1601</v>
      </c>
      <c r="C74" s="534"/>
      <c r="D74" s="534"/>
      <c r="E74" s="555">
        <v>1807</v>
      </c>
      <c r="F74" s="556"/>
      <c r="G74" s="556">
        <v>0</v>
      </c>
      <c r="H74" s="557"/>
      <c r="I74" s="555">
        <v>1131</v>
      </c>
      <c r="K74" s="556">
        <v>0</v>
      </c>
      <c r="L74" s="556"/>
      <c r="M74" s="556"/>
      <c r="N74" s="555"/>
      <c r="O74" s="548"/>
      <c r="P74" s="548"/>
      <c r="Q74" s="548"/>
      <c r="R74" s="560"/>
    </row>
    <row r="75" spans="2:18">
      <c r="B75" s="534" t="s">
        <v>1602</v>
      </c>
      <c r="C75" s="534"/>
      <c r="D75" s="534"/>
      <c r="E75" s="555"/>
      <c r="F75" s="556"/>
      <c r="G75" s="556"/>
      <c r="H75" s="557"/>
      <c r="I75" s="555"/>
      <c r="K75" s="556"/>
      <c r="L75" s="556"/>
      <c r="M75" s="556"/>
      <c r="N75" s="555"/>
      <c r="O75" s="548"/>
      <c r="P75" s="548"/>
      <c r="Q75" s="548"/>
      <c r="R75" s="560"/>
    </row>
    <row r="76" spans="2:18">
      <c r="B76" s="535"/>
      <c r="C76" s="534"/>
      <c r="D76" s="534"/>
      <c r="E76" s="555"/>
      <c r="F76" s="556"/>
      <c r="G76" s="556"/>
      <c r="H76" s="557"/>
      <c r="I76" s="555"/>
      <c r="K76" s="556"/>
      <c r="L76" s="556"/>
      <c r="M76" s="556"/>
      <c r="N76" s="555"/>
      <c r="O76" s="548"/>
      <c r="P76" s="548"/>
      <c r="Q76" s="548"/>
      <c r="R76" s="560"/>
    </row>
    <row r="77" spans="2:18" ht="18" thickBot="1">
      <c r="B77" s="535" t="s">
        <v>803</v>
      </c>
      <c r="C77" s="534"/>
      <c r="D77" s="534"/>
      <c r="E77" s="599">
        <v>71078.289467062656</v>
      </c>
      <c r="F77" s="556"/>
      <c r="G77" s="600">
        <v>21333</v>
      </c>
      <c r="H77" s="557"/>
      <c r="I77" s="599">
        <v>60213.389467062654</v>
      </c>
      <c r="K77" s="600">
        <v>14732</v>
      </c>
      <c r="L77" s="556"/>
      <c r="M77" s="556"/>
      <c r="N77" s="555"/>
      <c r="O77" s="548"/>
      <c r="P77" s="548"/>
      <c r="Q77" s="548"/>
      <c r="R77" s="560"/>
    </row>
    <row r="78" spans="2:18" ht="18" thickTop="1">
      <c r="B78" s="535"/>
      <c r="C78" s="534"/>
      <c r="D78" s="534"/>
      <c r="E78" s="555"/>
      <c r="F78" s="556"/>
      <c r="G78" s="556"/>
      <c r="H78" s="557"/>
      <c r="I78" s="555"/>
      <c r="K78" s="556"/>
      <c r="L78" s="556"/>
      <c r="M78" s="556"/>
      <c r="N78" s="555"/>
      <c r="O78" s="548"/>
      <c r="P78" s="548"/>
      <c r="Q78" s="548"/>
      <c r="R78" s="560"/>
    </row>
    <row r="79" spans="2:18">
      <c r="B79" s="535"/>
      <c r="C79" s="534"/>
      <c r="D79" s="534"/>
      <c r="E79" s="555"/>
      <c r="F79" s="556"/>
      <c r="G79" s="556"/>
      <c r="H79" s="557"/>
      <c r="I79" s="555"/>
      <c r="K79" s="556"/>
      <c r="L79" s="556"/>
      <c r="M79" s="556"/>
      <c r="N79" s="555"/>
      <c r="O79" s="548"/>
      <c r="P79" s="548"/>
      <c r="Q79" s="548"/>
      <c r="R79" s="560"/>
    </row>
    <row r="80" spans="2:18">
      <c r="B80" s="601"/>
      <c r="C80" s="534"/>
      <c r="D80" s="534"/>
      <c r="E80" s="555"/>
      <c r="F80" s="556"/>
      <c r="G80" s="556"/>
      <c r="H80" s="557"/>
      <c r="I80" s="555"/>
      <c r="K80" s="556"/>
      <c r="L80" s="556"/>
      <c r="M80" s="556"/>
      <c r="N80" s="555"/>
      <c r="O80" s="548"/>
      <c r="P80" s="548"/>
      <c r="Q80" s="548"/>
      <c r="R80" s="560"/>
    </row>
    <row r="81" spans="2:22" ht="15" customHeight="1">
      <c r="B81" s="2361" t="s">
        <v>1612</v>
      </c>
      <c r="C81" s="2361"/>
      <c r="D81" s="2361"/>
      <c r="E81" s="2361"/>
      <c r="F81" s="2361"/>
      <c r="G81" s="2361"/>
      <c r="H81" s="2361"/>
      <c r="I81" s="2361"/>
      <c r="J81" s="2361"/>
      <c r="K81" s="2361"/>
      <c r="L81" s="602"/>
      <c r="M81" s="602"/>
      <c r="N81" s="602"/>
      <c r="O81" s="602"/>
      <c r="P81" s="614"/>
      <c r="Q81" s="603"/>
      <c r="R81" s="548"/>
    </row>
    <row r="82" spans="2:22" ht="21.75" customHeight="1">
      <c r="B82" s="2361"/>
      <c r="C82" s="2361"/>
      <c r="D82" s="2361"/>
      <c r="E82" s="2361"/>
      <c r="F82" s="2361"/>
      <c r="G82" s="2361"/>
      <c r="H82" s="2361"/>
      <c r="I82" s="2361"/>
      <c r="J82" s="2361"/>
      <c r="K82" s="2361"/>
      <c r="L82" s="602"/>
      <c r="M82" s="602"/>
      <c r="N82" s="602"/>
      <c r="O82" s="602"/>
      <c r="P82" s="614"/>
      <c r="Q82" s="603"/>
      <c r="R82" s="548"/>
    </row>
    <row r="83" spans="2:22" ht="9.75" hidden="1" customHeight="1">
      <c r="B83" s="2361"/>
      <c r="C83" s="2361"/>
      <c r="D83" s="2361"/>
      <c r="E83" s="2361"/>
      <c r="F83" s="2361"/>
      <c r="G83" s="2361"/>
      <c r="H83" s="2361"/>
      <c r="I83" s="2361"/>
      <c r="J83" s="2361"/>
      <c r="K83" s="2361"/>
      <c r="L83" s="602"/>
      <c r="M83" s="602"/>
      <c r="N83" s="602"/>
      <c r="O83" s="602"/>
      <c r="P83" s="614"/>
      <c r="Q83" s="603"/>
      <c r="R83" s="548"/>
    </row>
    <row r="84" spans="2:22" ht="0.75" hidden="1" customHeight="1">
      <c r="B84" s="604"/>
      <c r="C84" s="604"/>
      <c r="D84" s="604"/>
      <c r="E84" s="604"/>
      <c r="F84" s="604"/>
      <c r="G84" s="604"/>
      <c r="H84" s="604"/>
      <c r="I84" s="604"/>
      <c r="J84" s="604"/>
      <c r="K84" s="604"/>
      <c r="L84" s="602"/>
      <c r="M84" s="602"/>
      <c r="N84" s="602"/>
      <c r="O84" s="602"/>
      <c r="P84" s="614"/>
      <c r="Q84" s="603"/>
      <c r="R84" s="548"/>
    </row>
    <row r="85" spans="2:22" ht="4.5" customHeight="1">
      <c r="B85" s="604"/>
      <c r="C85" s="604"/>
      <c r="D85" s="604"/>
      <c r="E85" s="604"/>
      <c r="F85" s="604"/>
      <c r="G85" s="604"/>
      <c r="H85" s="604"/>
      <c r="I85" s="604"/>
      <c r="J85" s="604"/>
      <c r="K85" s="604"/>
      <c r="L85" s="602"/>
      <c r="M85" s="602"/>
      <c r="N85" s="602"/>
      <c r="O85" s="602"/>
      <c r="P85" s="614"/>
      <c r="Q85" s="603"/>
      <c r="R85" s="548"/>
    </row>
    <row r="86" spans="2:22">
      <c r="B86" s="2354" t="s">
        <v>1613</v>
      </c>
      <c r="C86" s="2354"/>
      <c r="D86" s="2354"/>
      <c r="E86" s="2354"/>
      <c r="F86" s="2354"/>
      <c r="G86" s="2354"/>
      <c r="H86" s="2354"/>
      <c r="I86" s="2354"/>
      <c r="J86" s="2354"/>
      <c r="K86" s="2354"/>
      <c r="L86" s="2354"/>
      <c r="M86" s="2354"/>
      <c r="N86" s="2354"/>
      <c r="O86" s="2354"/>
      <c r="P86" s="614"/>
      <c r="Q86" s="603"/>
      <c r="R86" s="548"/>
    </row>
    <row r="87" spans="2:22">
      <c r="B87" s="614"/>
      <c r="C87" s="614"/>
      <c r="D87" s="614"/>
      <c r="E87" s="614"/>
      <c r="F87" s="614"/>
      <c r="G87" s="614"/>
      <c r="H87" s="614"/>
      <c r="I87" s="533"/>
      <c r="J87" s="614"/>
      <c r="K87" s="605"/>
      <c r="L87" s="614"/>
      <c r="M87" s="606"/>
      <c r="N87" s="614"/>
      <c r="O87" s="614"/>
      <c r="P87" s="614"/>
      <c r="Q87" s="603"/>
      <c r="R87" s="548"/>
    </row>
    <row r="88" spans="2:22">
      <c r="B88" s="614"/>
      <c r="C88" s="614"/>
      <c r="D88" s="614"/>
      <c r="E88" s="614"/>
      <c r="F88" s="614"/>
      <c r="G88" s="614"/>
      <c r="H88" s="614"/>
      <c r="I88" s="533"/>
      <c r="J88" s="614"/>
      <c r="K88" s="605"/>
      <c r="L88" s="614"/>
      <c r="M88" s="606"/>
      <c r="N88" s="614"/>
      <c r="O88" s="614"/>
      <c r="P88" s="614"/>
      <c r="Q88" s="603"/>
      <c r="R88" s="548"/>
    </row>
    <row r="89" spans="2:22">
      <c r="B89" s="614" t="s">
        <v>1614</v>
      </c>
      <c r="C89" s="614"/>
      <c r="D89" s="614"/>
      <c r="E89" s="614"/>
      <c r="F89" s="614"/>
      <c r="G89" s="614"/>
      <c r="H89" s="614"/>
      <c r="I89" s="533"/>
      <c r="J89" s="614"/>
      <c r="K89" s="614"/>
      <c r="L89" s="614"/>
      <c r="M89" s="533"/>
      <c r="N89" s="614"/>
      <c r="O89" s="614"/>
      <c r="P89" s="614"/>
    </row>
    <row r="90" spans="2:22">
      <c r="B90" s="614"/>
      <c r="C90" s="614"/>
      <c r="D90" s="614"/>
      <c r="E90" s="614"/>
      <c r="F90" s="614"/>
      <c r="G90" s="614"/>
      <c r="H90" s="614"/>
      <c r="I90" s="533"/>
      <c r="J90" s="614"/>
      <c r="K90" s="614"/>
      <c r="L90" s="614"/>
      <c r="M90" s="533"/>
      <c r="N90" s="614"/>
      <c r="O90" s="614"/>
      <c r="P90" s="614"/>
    </row>
    <row r="91" spans="2:22">
      <c r="B91" s="614"/>
      <c r="C91" s="614"/>
      <c r="D91" s="614"/>
      <c r="E91" s="614"/>
      <c r="F91" s="614"/>
      <c r="G91" s="614"/>
      <c r="H91" s="614"/>
      <c r="I91" s="533"/>
      <c r="J91" s="614"/>
      <c r="K91" s="614"/>
      <c r="L91" s="614"/>
      <c r="M91" s="533"/>
      <c r="N91" s="614"/>
      <c r="O91" s="614"/>
      <c r="P91" s="614"/>
    </row>
    <row r="92" spans="2:22">
      <c r="B92" s="2359"/>
      <c r="C92" s="2359"/>
      <c r="D92" s="2359"/>
      <c r="E92" s="2359"/>
      <c r="F92" s="2359"/>
      <c r="G92" s="2359"/>
      <c r="H92" s="2359"/>
      <c r="I92" s="2359"/>
      <c r="J92" s="2359"/>
      <c r="K92" s="2359"/>
      <c r="L92" s="2359"/>
      <c r="M92" s="2359"/>
      <c r="N92" s="2359"/>
      <c r="O92" s="2359"/>
      <c r="P92" s="2359"/>
    </row>
    <row r="93" spans="2:22">
      <c r="B93" s="2359"/>
      <c r="C93" s="2359"/>
      <c r="D93" s="2359"/>
      <c r="E93" s="2359"/>
      <c r="F93" s="2359"/>
      <c r="G93" s="2359"/>
      <c r="H93" s="2359"/>
      <c r="I93" s="2359"/>
      <c r="J93" s="2359"/>
      <c r="K93" s="2359"/>
      <c r="L93" s="2359"/>
      <c r="M93" s="2359"/>
      <c r="N93" s="2359"/>
      <c r="O93" s="2359"/>
      <c r="P93" s="2359"/>
    </row>
    <row r="94" spans="2:22">
      <c r="B94" s="2360" t="s">
        <v>1615</v>
      </c>
      <c r="C94" s="2360"/>
      <c r="D94" s="2360"/>
      <c r="E94" s="2360"/>
      <c r="F94" s="2360"/>
      <c r="G94" s="2360"/>
      <c r="H94" s="617"/>
      <c r="I94" s="617"/>
      <c r="J94" s="617"/>
      <c r="K94" s="617"/>
      <c r="L94" s="617"/>
      <c r="M94" s="617"/>
      <c r="N94" s="617"/>
      <c r="O94" s="617"/>
      <c r="P94" s="617"/>
      <c r="Q94" s="548"/>
      <c r="R94" s="548"/>
    </row>
    <row r="95" spans="2:22">
      <c r="B95" s="614" t="s">
        <v>1616</v>
      </c>
      <c r="C95" s="614"/>
      <c r="D95" s="614"/>
      <c r="E95" s="614"/>
      <c r="F95" s="614"/>
      <c r="G95" s="614"/>
      <c r="H95" s="614"/>
      <c r="I95" s="533"/>
      <c r="J95" s="614"/>
      <c r="K95" s="614"/>
      <c r="L95" s="614"/>
      <c r="M95" s="533"/>
      <c r="N95" s="614"/>
      <c r="O95" s="614"/>
      <c r="P95" s="614"/>
      <c r="Q95" s="525"/>
      <c r="R95" s="525"/>
      <c r="S95" s="525"/>
      <c r="T95" s="525"/>
      <c r="U95" s="525"/>
      <c r="V95" s="525"/>
    </row>
    <row r="96" spans="2:22">
      <c r="B96" s="614"/>
      <c r="C96" s="614"/>
      <c r="D96" s="614"/>
      <c r="E96" s="614"/>
      <c r="F96" s="614"/>
      <c r="G96" s="614"/>
      <c r="H96" s="614"/>
      <c r="I96" s="533"/>
      <c r="J96" s="614"/>
      <c r="K96" s="614"/>
      <c r="L96" s="614"/>
      <c r="M96" s="533"/>
      <c r="N96" s="614"/>
      <c r="O96" s="614"/>
      <c r="P96" s="614"/>
      <c r="Q96" s="525"/>
      <c r="R96" s="525"/>
      <c r="S96" s="525"/>
      <c r="T96" s="525"/>
      <c r="U96" s="525"/>
      <c r="V96" s="525"/>
    </row>
    <row r="97" spans="2:22">
      <c r="B97" s="614"/>
      <c r="C97" s="614"/>
      <c r="D97" s="614"/>
      <c r="E97" s="614"/>
      <c r="F97" s="614"/>
      <c r="G97" s="614"/>
      <c r="H97" s="614"/>
      <c r="I97" s="533"/>
      <c r="J97" s="614"/>
      <c r="K97" s="614"/>
      <c r="L97" s="614"/>
      <c r="M97" s="533"/>
      <c r="N97" s="614"/>
      <c r="O97" s="614"/>
      <c r="P97" s="614"/>
      <c r="Q97" s="525"/>
      <c r="R97" s="525"/>
      <c r="S97" s="525"/>
      <c r="T97" s="525"/>
      <c r="U97" s="525"/>
      <c r="V97" s="525"/>
    </row>
    <row r="98" spans="2:22" s="548" customFormat="1">
      <c r="B98" s="614"/>
      <c r="C98" s="614"/>
      <c r="D98" s="614"/>
      <c r="E98" s="614"/>
      <c r="F98" s="614"/>
      <c r="G98" s="614"/>
      <c r="H98" s="614"/>
      <c r="I98" s="533"/>
      <c r="J98" s="614"/>
      <c r="K98" s="614"/>
      <c r="L98" s="614"/>
      <c r="M98" s="533"/>
      <c r="N98" s="614"/>
      <c r="O98" s="614"/>
      <c r="P98" s="614"/>
    </row>
    <row r="99" spans="2:22">
      <c r="B99" s="608"/>
      <c r="C99" s="526"/>
      <c r="D99" s="526"/>
      <c r="E99" s="608"/>
      <c r="F99" s="526"/>
      <c r="G99" s="526"/>
      <c r="H99" s="526"/>
      <c r="I99" s="608"/>
      <c r="J99" s="526"/>
      <c r="K99" s="526"/>
      <c r="L99" s="526"/>
      <c r="M99" s="609"/>
      <c r="N99" s="609"/>
      <c r="O99" s="525"/>
      <c r="P99" s="525"/>
      <c r="Q99" s="525"/>
      <c r="R99" s="525"/>
      <c r="S99" s="525"/>
      <c r="T99" s="525"/>
      <c r="U99" s="525"/>
      <c r="V99" s="525"/>
    </row>
    <row r="100" spans="2:22">
      <c r="B100" s="534"/>
      <c r="C100" s="534"/>
      <c r="D100" s="534"/>
      <c r="E100" s="535"/>
      <c r="F100" s="534"/>
      <c r="G100" s="534"/>
      <c r="H100" s="534"/>
      <c r="I100" s="535"/>
      <c r="J100" s="534"/>
      <c r="K100" s="534"/>
      <c r="L100" s="534"/>
      <c r="M100" s="609"/>
      <c r="N100" s="609"/>
      <c r="O100" s="548"/>
      <c r="P100" s="610"/>
    </row>
    <row r="138" spans="2:14">
      <c r="B138" s="559" t="str">
        <f>+CONCATENATE(B102+1,".")</f>
        <v>1.</v>
      </c>
      <c r="C138" s="559" t="s">
        <v>53</v>
      </c>
      <c r="M138" s="526"/>
      <c r="N138" s="526"/>
    </row>
    <row r="140" spans="2:14">
      <c r="C140" s="559" t="s">
        <v>55</v>
      </c>
      <c r="M140" s="526"/>
      <c r="N140" s="526"/>
    </row>
    <row r="143" spans="2:14">
      <c r="C143" s="611" t="s">
        <v>57</v>
      </c>
      <c r="D143" s="611"/>
      <c r="E143" s="2353"/>
      <c r="F143" s="2353"/>
      <c r="G143" s="2353"/>
      <c r="H143" s="2353"/>
      <c r="I143" s="2353"/>
      <c r="J143" s="2353"/>
      <c r="K143" s="2353"/>
      <c r="L143" s="613"/>
      <c r="M143" s="526"/>
      <c r="N143" s="526"/>
    </row>
    <row r="144" spans="2:14">
      <c r="C144" s="611"/>
      <c r="D144" s="611"/>
      <c r="E144" s="2353"/>
      <c r="F144" s="2353"/>
      <c r="G144" s="2353"/>
      <c r="H144" s="2353"/>
      <c r="I144" s="2353"/>
      <c r="J144" s="2353"/>
      <c r="K144" s="2353"/>
      <c r="L144" s="613"/>
      <c r="M144" s="526"/>
      <c r="N144" s="526"/>
    </row>
    <row r="145" spans="2:14">
      <c r="E145" s="2353"/>
      <c r="F145" s="2353"/>
      <c r="G145" s="2353"/>
      <c r="H145" s="2353"/>
      <c r="I145" s="2353"/>
      <c r="J145" s="2353"/>
      <c r="K145" s="2353"/>
      <c r="L145" s="613"/>
      <c r="M145" s="526"/>
      <c r="N145" s="526"/>
    </row>
    <row r="147" spans="2:14">
      <c r="B147" s="559" t="str">
        <f>+CONCATENATE(B138+1,".")</f>
        <v>2.</v>
      </c>
      <c r="M147" s="526"/>
      <c r="N147" s="526"/>
    </row>
  </sheetData>
  <mergeCells count="14">
    <mergeCell ref="E31:G31"/>
    <mergeCell ref="I31:K31"/>
    <mergeCell ref="B4:K4"/>
    <mergeCell ref="B7:D7"/>
    <mergeCell ref="B21:K26"/>
    <mergeCell ref="E30:G30"/>
    <mergeCell ref="I30:K30"/>
    <mergeCell ref="E143:K145"/>
    <mergeCell ref="E33:K33"/>
    <mergeCell ref="B81:K83"/>
    <mergeCell ref="B86:O86"/>
    <mergeCell ref="B92:P92"/>
    <mergeCell ref="B93:P93"/>
    <mergeCell ref="B94:G94"/>
  </mergeCells>
  <pageMargins left="0.75" right="0.5" top="0.75" bottom="0.5" header="0.25" footer="0.25"/>
  <pageSetup paperSize="9" scale="47"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N47"/>
  <sheetViews>
    <sheetView zoomScale="77" zoomScaleNormal="77" workbookViewId="0">
      <selection activeCell="N47" sqref="N47"/>
    </sheetView>
  </sheetViews>
  <sheetFormatPr defaultColWidth="9" defaultRowHeight="14.4"/>
  <cols>
    <col min="1" max="1" width="1.69921875" style="640" customWidth="1"/>
    <col min="2" max="4" width="9" style="640"/>
    <col min="5" max="5" width="17.69921875" style="640" customWidth="1"/>
    <col min="6" max="6" width="16.69921875" style="640" customWidth="1"/>
    <col min="7" max="7" width="17.69921875" style="640" customWidth="1"/>
    <col min="8" max="8" width="14" style="640" customWidth="1"/>
    <col min="9" max="9" width="4.8984375" style="640" customWidth="1"/>
    <col min="10" max="10" width="13.5" style="640" customWidth="1"/>
    <col min="11" max="11" width="15.69921875" style="640" customWidth="1"/>
    <col min="12" max="16384" width="9" style="640"/>
  </cols>
  <sheetData>
    <row r="1" spans="2:11" ht="4.5" customHeight="1" thickBot="1"/>
    <row r="2" spans="2:11" ht="15" thickBot="1">
      <c r="B2" s="2414" t="s">
        <v>1713</v>
      </c>
      <c r="C2" s="2415"/>
      <c r="D2" s="2415"/>
      <c r="E2" s="2415"/>
      <c r="F2" s="2415"/>
      <c r="G2" s="2415"/>
      <c r="H2" s="641"/>
      <c r="I2" s="642"/>
      <c r="J2" s="642"/>
      <c r="K2" s="643"/>
    </row>
    <row r="3" spans="2:11">
      <c r="B3" s="644"/>
      <c r="C3" s="645"/>
      <c r="D3" s="645"/>
      <c r="E3" s="645"/>
      <c r="F3" s="645"/>
      <c r="G3" s="645"/>
      <c r="H3" s="2416" t="s">
        <v>1275</v>
      </c>
      <c r="I3" s="2418" t="s">
        <v>1714</v>
      </c>
      <c r="J3" s="2419"/>
      <c r="K3" s="2420" t="s">
        <v>1715</v>
      </c>
    </row>
    <row r="4" spans="2:11" ht="15" thickBot="1">
      <c r="B4" s="644"/>
      <c r="C4" s="645"/>
      <c r="D4" s="645"/>
      <c r="E4" s="645"/>
      <c r="F4" s="645"/>
      <c r="G4" s="645"/>
      <c r="H4" s="2417"/>
      <c r="I4" s="2418"/>
      <c r="J4" s="2419"/>
      <c r="K4" s="2420"/>
    </row>
    <row r="5" spans="2:11" ht="15.6">
      <c r="B5" s="644" t="s">
        <v>1716</v>
      </c>
      <c r="C5" s="645"/>
      <c r="D5" s="645"/>
      <c r="E5" s="645"/>
      <c r="F5" s="645"/>
      <c r="G5" s="645"/>
      <c r="H5" s="646">
        <v>100</v>
      </c>
      <c r="I5" s="2421">
        <v>1121805</v>
      </c>
      <c r="J5" s="2422"/>
      <c r="K5" s="647">
        <f>+I5/1000</f>
        <v>1121.8050000000001</v>
      </c>
    </row>
    <row r="6" spans="2:11" ht="15.6">
      <c r="B6" s="644"/>
      <c r="C6" s="645"/>
      <c r="D6" s="645"/>
      <c r="E6" s="645"/>
      <c r="F6" s="645"/>
      <c r="G6" s="645"/>
      <c r="H6" s="648"/>
      <c r="I6" s="649"/>
      <c r="J6" s="650"/>
      <c r="K6" s="650"/>
    </row>
    <row r="7" spans="2:11" ht="15.6">
      <c r="B7" s="644" t="s">
        <v>1717</v>
      </c>
      <c r="C7" s="645"/>
      <c r="D7" s="645"/>
      <c r="E7" s="645"/>
      <c r="F7" s="645"/>
      <c r="G7" s="645"/>
      <c r="H7" s="648">
        <f>+H5/1.3224</f>
        <v>75.620084694494864</v>
      </c>
      <c r="I7" s="2394">
        <f>+(I5/1.3224)</f>
        <v>848309.89110707806</v>
      </c>
      <c r="J7" s="2405"/>
      <c r="K7" s="650">
        <f>+I7/1000</f>
        <v>848.3098911070781</v>
      </c>
    </row>
    <row r="8" spans="2:11" ht="15.6">
      <c r="B8" s="644"/>
      <c r="C8" s="645"/>
      <c r="D8" s="645"/>
      <c r="E8" s="645"/>
      <c r="F8" s="645"/>
      <c r="G8" s="645"/>
      <c r="H8" s="648"/>
      <c r="I8" s="649"/>
      <c r="J8" s="650"/>
      <c r="K8" s="650"/>
    </row>
    <row r="9" spans="2:11" ht="15.6">
      <c r="B9" s="644" t="s">
        <v>1718</v>
      </c>
      <c r="C9" s="645"/>
      <c r="D9" s="645"/>
      <c r="E9" s="645"/>
      <c r="F9" s="645"/>
      <c r="G9" s="645"/>
      <c r="H9" s="648">
        <f>+H7*0.14</f>
        <v>10.586811857229282</v>
      </c>
      <c r="I9" s="2394">
        <f>+I7*0.14</f>
        <v>118763.38475499094</v>
      </c>
      <c r="J9" s="2405"/>
      <c r="K9" s="650">
        <f>+I9/1000</f>
        <v>118.76338475499094</v>
      </c>
    </row>
    <row r="10" spans="2:11" ht="15.6">
      <c r="B10" s="644"/>
      <c r="C10" s="645"/>
      <c r="D10" s="645"/>
      <c r="E10" s="645"/>
      <c r="F10" s="645"/>
      <c r="G10" s="645"/>
      <c r="H10" s="651"/>
      <c r="I10" s="649"/>
      <c r="J10" s="650"/>
      <c r="K10" s="650"/>
    </row>
    <row r="11" spans="2:11" ht="15.6">
      <c r="B11" s="644" t="s">
        <v>1719</v>
      </c>
      <c r="C11" s="645"/>
      <c r="D11" s="645"/>
      <c r="E11" s="645"/>
      <c r="F11" s="645"/>
      <c r="G11" s="645"/>
      <c r="H11" s="648">
        <f>+H5-H7-H9</f>
        <v>13.793103448275854</v>
      </c>
      <c r="I11" s="2423">
        <f>+I5-I7-I9</f>
        <v>154731.72413793101</v>
      </c>
      <c r="J11" s="2424"/>
      <c r="K11" s="650">
        <f>+I11/1000</f>
        <v>154.73172413793102</v>
      </c>
    </row>
    <row r="12" spans="2:11" ht="16.2" thickBot="1">
      <c r="B12" s="652"/>
      <c r="C12" s="653"/>
      <c r="D12" s="653"/>
      <c r="E12" s="653"/>
      <c r="F12" s="653"/>
      <c r="G12" s="653"/>
      <c r="H12" s="652"/>
      <c r="I12" s="654"/>
      <c r="J12" s="655"/>
      <c r="K12" s="656"/>
    </row>
    <row r="13" spans="2:11" ht="15" thickBot="1">
      <c r="I13" s="657"/>
      <c r="J13" s="657"/>
    </row>
    <row r="14" spans="2:11" ht="15" thickBot="1">
      <c r="B14" s="2414" t="s">
        <v>1720</v>
      </c>
      <c r="C14" s="2415"/>
      <c r="D14" s="2415"/>
      <c r="E14" s="2415"/>
      <c r="F14" s="2415"/>
      <c r="G14" s="2425"/>
      <c r="H14" s="658" t="s">
        <v>1715</v>
      </c>
      <c r="I14" s="2426"/>
      <c r="J14" s="2427"/>
    </row>
    <row r="15" spans="2:11">
      <c r="B15" s="659"/>
      <c r="C15" s="660"/>
      <c r="D15" s="660"/>
      <c r="E15" s="660"/>
      <c r="F15" s="660"/>
      <c r="G15" s="660"/>
      <c r="H15" s="661"/>
      <c r="I15" s="662"/>
      <c r="J15" s="662"/>
    </row>
    <row r="16" spans="2:11" ht="15.6">
      <c r="B16" s="644" t="s">
        <v>1721</v>
      </c>
      <c r="C16" s="645"/>
      <c r="D16" s="645"/>
      <c r="E16" s="645"/>
      <c r="F16" s="645"/>
      <c r="G16" s="645"/>
      <c r="H16" s="663">
        <v>1195</v>
      </c>
      <c r="I16" s="2428"/>
      <c r="J16" s="2429"/>
    </row>
    <row r="17" spans="1:10" ht="15.6">
      <c r="B17" s="644"/>
      <c r="C17" s="645"/>
      <c r="D17" s="645"/>
      <c r="E17" s="645"/>
      <c r="F17" s="645"/>
      <c r="G17" s="645"/>
      <c r="H17" s="664"/>
      <c r="I17" s="665"/>
      <c r="J17" s="665"/>
    </row>
    <row r="18" spans="1:10" ht="15.6">
      <c r="B18" s="644" t="s">
        <v>1722</v>
      </c>
      <c r="C18" s="645"/>
      <c r="D18" s="645"/>
      <c r="E18" s="645"/>
      <c r="F18" s="645"/>
      <c r="G18" s="645"/>
      <c r="H18" s="663">
        <v>0</v>
      </c>
      <c r="I18" s="2394"/>
      <c r="J18" s="2395"/>
    </row>
    <row r="19" spans="1:10" ht="15.6">
      <c r="B19" s="644"/>
      <c r="C19" s="645"/>
      <c r="D19" s="645"/>
      <c r="E19" s="645"/>
      <c r="F19" s="645"/>
      <c r="G19" s="645"/>
      <c r="H19" s="664"/>
      <c r="I19" s="666"/>
      <c r="J19" s="666"/>
    </row>
    <row r="20" spans="1:10" ht="15.6">
      <c r="A20" s="645"/>
      <c r="B20" s="644" t="s">
        <v>1719</v>
      </c>
      <c r="C20" s="645"/>
      <c r="D20" s="645"/>
      <c r="E20" s="645"/>
      <c r="F20" s="645"/>
      <c r="G20" s="645"/>
      <c r="H20" s="667">
        <f>+K11</f>
        <v>154.73172413793102</v>
      </c>
      <c r="I20" s="2394"/>
      <c r="J20" s="2395"/>
    </row>
    <row r="21" spans="1:10" ht="16.2" thickBot="1">
      <c r="B21" s="644"/>
      <c r="C21" s="645"/>
      <c r="D21" s="645"/>
      <c r="E21" s="645"/>
      <c r="F21" s="645"/>
      <c r="G21" s="645"/>
      <c r="H21" s="668"/>
      <c r="I21" s="666"/>
      <c r="J21" s="666"/>
    </row>
    <row r="22" spans="1:10" s="669" customFormat="1" ht="25.5" customHeight="1" thickBot="1">
      <c r="B22" s="2396" t="s">
        <v>1723</v>
      </c>
      <c r="C22" s="2397"/>
      <c r="D22" s="2397"/>
      <c r="E22" s="2397"/>
      <c r="F22" s="2397"/>
      <c r="G22" s="2398"/>
      <c r="H22" s="670">
        <f>+H16-H18+H20</f>
        <v>1349.731724137931</v>
      </c>
      <c r="I22" s="671" t="s">
        <v>1724</v>
      </c>
      <c r="J22" s="672"/>
    </row>
    <row r="23" spans="1:10" ht="15" thickBot="1"/>
    <row r="24" spans="1:10">
      <c r="B24" s="2372" t="s">
        <v>1725</v>
      </c>
      <c r="C24" s="2373"/>
      <c r="D24" s="2373"/>
      <c r="E24" s="2373"/>
      <c r="F24" s="2373"/>
      <c r="G24" s="2374"/>
      <c r="H24" s="2399" t="s">
        <v>1714</v>
      </c>
      <c r="I24" s="2400"/>
      <c r="J24" s="2378" t="s">
        <v>1715</v>
      </c>
    </row>
    <row r="25" spans="1:10" ht="15" thickBot="1">
      <c r="B25" s="2375"/>
      <c r="C25" s="2376"/>
      <c r="D25" s="2376"/>
      <c r="E25" s="2376"/>
      <c r="F25" s="2376"/>
      <c r="G25" s="2377"/>
      <c r="H25" s="2401"/>
      <c r="I25" s="2402"/>
      <c r="J25" s="2379"/>
    </row>
    <row r="26" spans="1:10" ht="15.6">
      <c r="B26" s="659"/>
      <c r="C26" s="660"/>
      <c r="D26" s="660"/>
      <c r="E26" s="660"/>
      <c r="F26" s="660"/>
      <c r="G26" s="660"/>
      <c r="H26" s="673"/>
      <c r="I26" s="647"/>
      <c r="J26" s="650"/>
    </row>
    <row r="27" spans="1:10" ht="15.6">
      <c r="A27" s="674"/>
      <c r="B27" s="644" t="s">
        <v>1726</v>
      </c>
      <c r="C27" s="645"/>
      <c r="D27" s="645"/>
      <c r="E27" s="645"/>
      <c r="F27" s="645"/>
      <c r="G27" s="645"/>
      <c r="H27" s="2403">
        <v>2348767</v>
      </c>
      <c r="I27" s="2404"/>
      <c r="J27" s="675">
        <f>+H27/1000</f>
        <v>2348.7669999999998</v>
      </c>
    </row>
    <row r="28" spans="1:10" ht="15.6">
      <c r="A28" s="674"/>
      <c r="B28" s="644"/>
      <c r="C28" s="645"/>
      <c r="D28" s="645"/>
      <c r="E28" s="645"/>
      <c r="F28" s="645"/>
      <c r="G28" s="645"/>
      <c r="H28" s="649"/>
      <c r="I28" s="650"/>
      <c r="J28" s="650"/>
    </row>
    <row r="29" spans="1:10" ht="15.6">
      <c r="B29" s="676" t="s">
        <v>1723</v>
      </c>
      <c r="C29" s="645"/>
      <c r="D29" s="645"/>
      <c r="E29" s="645"/>
      <c r="F29" s="645"/>
      <c r="G29" s="645"/>
      <c r="H29" s="2394">
        <f>+H22*1000</f>
        <v>1349731.7241379309</v>
      </c>
      <c r="I29" s="2405"/>
      <c r="J29" s="675">
        <f>+H29/1000</f>
        <v>1349.731724137931</v>
      </c>
    </row>
    <row r="30" spans="1:10" ht="15.6">
      <c r="B30" s="676"/>
      <c r="C30" s="645"/>
      <c r="D30" s="645"/>
      <c r="E30" s="645"/>
      <c r="F30" s="645"/>
      <c r="G30" s="645"/>
      <c r="H30" s="677"/>
      <c r="I30" s="675"/>
      <c r="J30" s="675"/>
    </row>
    <row r="31" spans="1:10" ht="15.6">
      <c r="B31" s="678" t="s">
        <v>1727</v>
      </c>
      <c r="C31" s="645"/>
      <c r="D31" s="645"/>
      <c r="E31" s="645"/>
      <c r="F31" s="645"/>
      <c r="G31" s="645"/>
      <c r="H31" s="2394">
        <f>+H27-H29</f>
        <v>999035.2758620691</v>
      </c>
      <c r="I31" s="2405"/>
      <c r="J31" s="675">
        <f>+H31/1000</f>
        <v>999.03527586206906</v>
      </c>
    </row>
    <row r="32" spans="1:10" ht="16.2" thickBot="1">
      <c r="B32" s="676"/>
      <c r="C32" s="645"/>
      <c r="D32" s="645"/>
      <c r="E32" s="645"/>
      <c r="F32" s="645"/>
      <c r="G32" s="645"/>
      <c r="H32" s="677"/>
      <c r="I32" s="675"/>
      <c r="J32" s="675"/>
    </row>
    <row r="33" spans="2:14">
      <c r="B33" s="2406" t="s">
        <v>1728</v>
      </c>
      <c r="C33" s="2407"/>
      <c r="D33" s="2407"/>
      <c r="E33" s="2407"/>
      <c r="F33" s="2407"/>
      <c r="G33" s="2408"/>
      <c r="H33" s="2388">
        <f>+J33*1000</f>
        <v>122688.54264972765</v>
      </c>
      <c r="I33" s="2389"/>
      <c r="J33" s="2412">
        <f>+J45</f>
        <v>122.68854264972765</v>
      </c>
    </row>
    <row r="34" spans="2:14" ht="15" thickBot="1">
      <c r="B34" s="2409"/>
      <c r="C34" s="2410"/>
      <c r="D34" s="2410"/>
      <c r="E34" s="2410"/>
      <c r="F34" s="2410"/>
      <c r="G34" s="2411"/>
      <c r="H34" s="2390"/>
      <c r="I34" s="2391"/>
      <c r="J34" s="2413"/>
    </row>
    <row r="35" spans="2:14">
      <c r="B35" s="2385" t="s">
        <v>1729</v>
      </c>
      <c r="C35" s="2386"/>
      <c r="D35" s="2386"/>
      <c r="E35" s="2386"/>
      <c r="F35" s="2386"/>
      <c r="G35" s="2387"/>
      <c r="H35" s="2388">
        <f>+H31-H33</f>
        <v>876346.73321234144</v>
      </c>
      <c r="I35" s="2389"/>
      <c r="J35" s="2392">
        <f>+H35/1000</f>
        <v>876.34673321234141</v>
      </c>
    </row>
    <row r="36" spans="2:14" ht="15" thickBot="1">
      <c r="B36" s="2367"/>
      <c r="C36" s="2368"/>
      <c r="D36" s="2368"/>
      <c r="E36" s="2368"/>
      <c r="F36" s="2368"/>
      <c r="G36" s="2369"/>
      <c r="H36" s="2390"/>
      <c r="I36" s="2391"/>
      <c r="J36" s="2393"/>
      <c r="K36" s="645"/>
    </row>
    <row r="37" spans="2:14" ht="15.6">
      <c r="B37" s="679"/>
      <c r="C37" s="679"/>
      <c r="D37" s="679"/>
      <c r="E37" s="679"/>
      <c r="F37" s="679"/>
      <c r="G37" s="679"/>
      <c r="H37" s="680"/>
      <c r="I37" s="680"/>
      <c r="J37" s="672"/>
      <c r="K37" s="645"/>
    </row>
    <row r="38" spans="2:14" ht="15" thickBot="1">
      <c r="K38" s="645"/>
    </row>
    <row r="39" spans="2:14">
      <c r="B39" s="2372" t="s">
        <v>1730</v>
      </c>
      <c r="C39" s="2373"/>
      <c r="D39" s="2373"/>
      <c r="E39" s="2373"/>
      <c r="F39" s="2373"/>
      <c r="G39" s="2373"/>
      <c r="H39" s="2373"/>
      <c r="I39" s="2374"/>
      <c r="J39" s="2378" t="s">
        <v>1715</v>
      </c>
      <c r="K39" s="681"/>
      <c r="M39" s="682">
        <f>+J45+J35+H22</f>
        <v>2348.7669999999998</v>
      </c>
    </row>
    <row r="40" spans="2:14" ht="15" thickBot="1">
      <c r="B40" s="2375"/>
      <c r="C40" s="2376"/>
      <c r="D40" s="2376"/>
      <c r="E40" s="2376"/>
      <c r="F40" s="2376"/>
      <c r="G40" s="2376"/>
      <c r="H40" s="2376"/>
      <c r="I40" s="2377"/>
      <c r="J40" s="2379"/>
      <c r="K40" s="681"/>
    </row>
    <row r="41" spans="2:14" ht="15.6">
      <c r="B41" s="2380" t="s">
        <v>1727</v>
      </c>
      <c r="C41" s="2381"/>
      <c r="D41" s="2381"/>
      <c r="E41" s="2381"/>
      <c r="F41" s="2381"/>
      <c r="G41" s="2381"/>
      <c r="H41" s="2381"/>
      <c r="I41" s="2382"/>
      <c r="J41" s="2383">
        <f>+H31/1000</f>
        <v>999.03527586206906</v>
      </c>
      <c r="K41" s="683"/>
    </row>
    <row r="42" spans="2:14" ht="16.2" thickBot="1">
      <c r="B42" s="2380"/>
      <c r="C42" s="2381"/>
      <c r="D42" s="2381"/>
      <c r="E42" s="2381"/>
      <c r="F42" s="2381"/>
      <c r="G42" s="2381"/>
      <c r="H42" s="2381"/>
      <c r="I42" s="2382"/>
      <c r="J42" s="2384"/>
      <c r="K42" s="683"/>
    </row>
    <row r="43" spans="2:14" ht="15.6">
      <c r="B43" s="2380" t="s">
        <v>1729</v>
      </c>
      <c r="C43" s="2381"/>
      <c r="D43" s="2381"/>
      <c r="E43" s="2381"/>
      <c r="F43" s="2381"/>
      <c r="G43" s="2381"/>
      <c r="H43" s="2381"/>
      <c r="I43" s="2382"/>
      <c r="J43" s="2383">
        <f>+(J41/1.14)</f>
        <v>876.34673321234141</v>
      </c>
      <c r="K43" s="683"/>
    </row>
    <row r="44" spans="2:14" ht="16.2" thickBot="1">
      <c r="B44" s="2380"/>
      <c r="C44" s="2381"/>
      <c r="D44" s="2381"/>
      <c r="E44" s="2381"/>
      <c r="F44" s="2381"/>
      <c r="G44" s="2381"/>
      <c r="H44" s="2381"/>
      <c r="I44" s="2382"/>
      <c r="J44" s="2384"/>
      <c r="K44" s="683"/>
      <c r="N44" s="684"/>
    </row>
    <row r="45" spans="2:14">
      <c r="B45" s="2364" t="s">
        <v>1728</v>
      </c>
      <c r="C45" s="2365"/>
      <c r="D45" s="2365"/>
      <c r="E45" s="2365"/>
      <c r="F45" s="2365"/>
      <c r="G45" s="2365"/>
      <c r="H45" s="2365"/>
      <c r="I45" s="2366"/>
      <c r="J45" s="2370">
        <f>+J41-J43</f>
        <v>122.68854264972765</v>
      </c>
      <c r="K45" s="685"/>
    </row>
    <row r="46" spans="2:14" ht="15" thickBot="1">
      <c r="B46" s="2367"/>
      <c r="C46" s="2368"/>
      <c r="D46" s="2368"/>
      <c r="E46" s="2368"/>
      <c r="F46" s="2368"/>
      <c r="G46" s="2368"/>
      <c r="H46" s="2368"/>
      <c r="I46" s="2369"/>
      <c r="J46" s="2371"/>
      <c r="K46" s="685"/>
    </row>
    <row r="47" spans="2:14">
      <c r="J47" s="645"/>
    </row>
  </sheetData>
  <mergeCells count="34">
    <mergeCell ref="I18:J18"/>
    <mergeCell ref="B2:G2"/>
    <mergeCell ref="H3:H4"/>
    <mergeCell ref="I3:J4"/>
    <mergeCell ref="K3:K4"/>
    <mergeCell ref="I5:J5"/>
    <mergeCell ref="I7:J7"/>
    <mergeCell ref="I9:J9"/>
    <mergeCell ref="I11:J11"/>
    <mergeCell ref="B14:G14"/>
    <mergeCell ref="I14:J14"/>
    <mergeCell ref="I16:J16"/>
    <mergeCell ref="B35:G36"/>
    <mergeCell ref="H35:I36"/>
    <mergeCell ref="J35:J36"/>
    <mergeCell ref="I20:J20"/>
    <mergeCell ref="B22:G22"/>
    <mergeCell ref="B24:G25"/>
    <mergeCell ref="H24:I25"/>
    <mergeCell ref="J24:J25"/>
    <mergeCell ref="H27:I27"/>
    <mergeCell ref="H29:I29"/>
    <mergeCell ref="H31:I31"/>
    <mergeCell ref="B33:G34"/>
    <mergeCell ref="H33:I34"/>
    <mergeCell ref="J33:J34"/>
    <mergeCell ref="B45:I46"/>
    <mergeCell ref="J45:J46"/>
    <mergeCell ref="B39:I40"/>
    <mergeCell ref="J39:J40"/>
    <mergeCell ref="B41:I42"/>
    <mergeCell ref="J41:J42"/>
    <mergeCell ref="B43:I44"/>
    <mergeCell ref="J43:J44"/>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B1:U479"/>
  <sheetViews>
    <sheetView topLeftCell="A87" workbookViewId="0">
      <selection activeCell="U479" sqref="U479"/>
    </sheetView>
  </sheetViews>
  <sheetFormatPr defaultRowHeight="13.2"/>
  <cols>
    <col min="1" max="1" width="5.5" style="450" customWidth="1"/>
    <col min="2" max="2" width="12.5" style="450" customWidth="1"/>
    <col min="3" max="3" width="4.59765625" style="450" customWidth="1"/>
    <col min="4" max="4" width="1.59765625" style="450" customWidth="1"/>
    <col min="5" max="5" width="8" style="450" customWidth="1"/>
    <col min="6" max="6" width="1.19921875" style="450" customWidth="1"/>
    <col min="7" max="7" width="4.59765625" style="450" customWidth="1"/>
    <col min="8" max="8" width="17.69921875" style="450" customWidth="1"/>
    <col min="9" max="9" width="15.3984375" style="450" customWidth="1"/>
    <col min="10" max="10" width="1.8984375" style="450" customWidth="1"/>
    <col min="11" max="11" width="1.5" style="450" customWidth="1"/>
    <col min="12" max="12" width="1.19921875" style="450" customWidth="1"/>
    <col min="13" max="13" width="13.59765625" style="452" customWidth="1"/>
    <col min="14" max="14" width="5" style="452" customWidth="1"/>
    <col min="15" max="15" width="1" style="452" customWidth="1"/>
    <col min="16" max="16" width="4" style="452" customWidth="1"/>
    <col min="17" max="17" width="15.5" style="452" customWidth="1"/>
    <col min="18" max="19" width="10.19921875" style="452" customWidth="1"/>
    <col min="20" max="22" width="9" style="450"/>
    <col min="23" max="256" width="8" style="450"/>
    <col min="257" max="257" width="5.5" style="450" customWidth="1"/>
    <col min="258" max="258" width="11" style="450" customWidth="1"/>
    <col min="259" max="259" width="4.09765625" style="450" customWidth="1"/>
    <col min="260" max="260" width="1.5" style="450" customWidth="1"/>
    <col min="261" max="261" width="7.09765625" style="450" customWidth="1"/>
    <col min="262" max="262" width="1.09765625" style="450" customWidth="1"/>
    <col min="263" max="263" width="4.09765625" style="450" customWidth="1"/>
    <col min="264" max="264" width="15.59765625" style="450" customWidth="1"/>
    <col min="265" max="265" width="13.5" style="450" customWidth="1"/>
    <col min="266" max="266" width="1.69921875" style="450" customWidth="1"/>
    <col min="267" max="267" width="1.3984375" style="450" customWidth="1"/>
    <col min="268" max="268" width="1.09765625" style="450" customWidth="1"/>
    <col min="269" max="269" width="12" style="450" customWidth="1"/>
    <col min="270" max="270" width="4.5" style="450" customWidth="1"/>
    <col min="271" max="271" width="0.8984375" style="450" customWidth="1"/>
    <col min="272" max="272" width="3.59765625" style="450" customWidth="1"/>
    <col min="273" max="273" width="13.59765625" style="450" customWidth="1"/>
    <col min="274" max="512" width="8" style="450"/>
    <col min="513" max="513" width="5.5" style="450" customWidth="1"/>
    <col min="514" max="514" width="11" style="450" customWidth="1"/>
    <col min="515" max="515" width="4.09765625" style="450" customWidth="1"/>
    <col min="516" max="516" width="1.5" style="450" customWidth="1"/>
    <col min="517" max="517" width="7.09765625" style="450" customWidth="1"/>
    <col min="518" max="518" width="1.09765625" style="450" customWidth="1"/>
    <col min="519" max="519" width="4.09765625" style="450" customWidth="1"/>
    <col min="520" max="520" width="15.59765625" style="450" customWidth="1"/>
    <col min="521" max="521" width="13.5" style="450" customWidth="1"/>
    <col min="522" max="522" width="1.69921875" style="450" customWidth="1"/>
    <col min="523" max="523" width="1.3984375" style="450" customWidth="1"/>
    <col min="524" max="524" width="1.09765625" style="450" customWidth="1"/>
    <col min="525" max="525" width="12" style="450" customWidth="1"/>
    <col min="526" max="526" width="4.5" style="450" customWidth="1"/>
    <col min="527" max="527" width="0.8984375" style="450" customWidth="1"/>
    <col min="528" max="528" width="3.59765625" style="450" customWidth="1"/>
    <col min="529" max="529" width="13.59765625" style="450" customWidth="1"/>
    <col min="530" max="768" width="8" style="450"/>
    <col min="769" max="769" width="5.5" style="450" customWidth="1"/>
    <col min="770" max="770" width="11" style="450" customWidth="1"/>
    <col min="771" max="771" width="4.09765625" style="450" customWidth="1"/>
    <col min="772" max="772" width="1.5" style="450" customWidth="1"/>
    <col min="773" max="773" width="7.09765625" style="450" customWidth="1"/>
    <col min="774" max="774" width="1.09765625" style="450" customWidth="1"/>
    <col min="775" max="775" width="4.09765625" style="450" customWidth="1"/>
    <col min="776" max="776" width="15.59765625" style="450" customWidth="1"/>
    <col min="777" max="777" width="13.5" style="450" customWidth="1"/>
    <col min="778" max="778" width="1.69921875" style="450" customWidth="1"/>
    <col min="779" max="779" width="1.3984375" style="450" customWidth="1"/>
    <col min="780" max="780" width="1.09765625" style="450" customWidth="1"/>
    <col min="781" max="781" width="12" style="450" customWidth="1"/>
    <col min="782" max="782" width="4.5" style="450" customWidth="1"/>
    <col min="783" max="783" width="0.8984375" style="450" customWidth="1"/>
    <col min="784" max="784" width="3.59765625" style="450" customWidth="1"/>
    <col min="785" max="785" width="13.59765625" style="450" customWidth="1"/>
    <col min="786" max="1024" width="9" style="450"/>
    <col min="1025" max="1025" width="5.5" style="450" customWidth="1"/>
    <col min="1026" max="1026" width="11" style="450" customWidth="1"/>
    <col min="1027" max="1027" width="4.09765625" style="450" customWidth="1"/>
    <col min="1028" max="1028" width="1.5" style="450" customWidth="1"/>
    <col min="1029" max="1029" width="7.09765625" style="450" customWidth="1"/>
    <col min="1030" max="1030" width="1.09765625" style="450" customWidth="1"/>
    <col min="1031" max="1031" width="4.09765625" style="450" customWidth="1"/>
    <col min="1032" max="1032" width="15.59765625" style="450" customWidth="1"/>
    <col min="1033" max="1033" width="13.5" style="450" customWidth="1"/>
    <col min="1034" max="1034" width="1.69921875" style="450" customWidth="1"/>
    <col min="1035" max="1035" width="1.3984375" style="450" customWidth="1"/>
    <col min="1036" max="1036" width="1.09765625" style="450" customWidth="1"/>
    <col min="1037" max="1037" width="12" style="450" customWidth="1"/>
    <col min="1038" max="1038" width="4.5" style="450" customWidth="1"/>
    <col min="1039" max="1039" width="0.8984375" style="450" customWidth="1"/>
    <col min="1040" max="1040" width="3.59765625" style="450" customWidth="1"/>
    <col min="1041" max="1041" width="13.59765625" style="450" customWidth="1"/>
    <col min="1042" max="1280" width="8" style="450"/>
    <col min="1281" max="1281" width="5.5" style="450" customWidth="1"/>
    <col min="1282" max="1282" width="11" style="450" customWidth="1"/>
    <col min="1283" max="1283" width="4.09765625" style="450" customWidth="1"/>
    <col min="1284" max="1284" width="1.5" style="450" customWidth="1"/>
    <col min="1285" max="1285" width="7.09765625" style="450" customWidth="1"/>
    <col min="1286" max="1286" width="1.09765625" style="450" customWidth="1"/>
    <col min="1287" max="1287" width="4.09765625" style="450" customWidth="1"/>
    <col min="1288" max="1288" width="15.59765625" style="450" customWidth="1"/>
    <col min="1289" max="1289" width="13.5" style="450" customWidth="1"/>
    <col min="1290" max="1290" width="1.69921875" style="450" customWidth="1"/>
    <col min="1291" max="1291" width="1.3984375" style="450" customWidth="1"/>
    <col min="1292" max="1292" width="1.09765625" style="450" customWidth="1"/>
    <col min="1293" max="1293" width="12" style="450" customWidth="1"/>
    <col min="1294" max="1294" width="4.5" style="450" customWidth="1"/>
    <col min="1295" max="1295" width="0.8984375" style="450" customWidth="1"/>
    <col min="1296" max="1296" width="3.59765625" style="450" customWidth="1"/>
    <col min="1297" max="1297" width="13.59765625" style="450" customWidth="1"/>
    <col min="1298" max="1536" width="8" style="450"/>
    <col min="1537" max="1537" width="5.5" style="450" customWidth="1"/>
    <col min="1538" max="1538" width="11" style="450" customWidth="1"/>
    <col min="1539" max="1539" width="4.09765625" style="450" customWidth="1"/>
    <col min="1540" max="1540" width="1.5" style="450" customWidth="1"/>
    <col min="1541" max="1541" width="7.09765625" style="450" customWidth="1"/>
    <col min="1542" max="1542" width="1.09765625" style="450" customWidth="1"/>
    <col min="1543" max="1543" width="4.09765625" style="450" customWidth="1"/>
    <col min="1544" max="1544" width="15.59765625" style="450" customWidth="1"/>
    <col min="1545" max="1545" width="13.5" style="450" customWidth="1"/>
    <col min="1546" max="1546" width="1.69921875" style="450" customWidth="1"/>
    <col min="1547" max="1547" width="1.3984375" style="450" customWidth="1"/>
    <col min="1548" max="1548" width="1.09765625" style="450" customWidth="1"/>
    <col min="1549" max="1549" width="12" style="450" customWidth="1"/>
    <col min="1550" max="1550" width="4.5" style="450" customWidth="1"/>
    <col min="1551" max="1551" width="0.8984375" style="450" customWidth="1"/>
    <col min="1552" max="1552" width="3.59765625" style="450" customWidth="1"/>
    <col min="1553" max="1553" width="13.59765625" style="450" customWidth="1"/>
    <col min="1554" max="1792" width="8" style="450"/>
    <col min="1793" max="1793" width="5.5" style="450" customWidth="1"/>
    <col min="1794" max="1794" width="11" style="450" customWidth="1"/>
    <col min="1795" max="1795" width="4.09765625" style="450" customWidth="1"/>
    <col min="1796" max="1796" width="1.5" style="450" customWidth="1"/>
    <col min="1797" max="1797" width="7.09765625" style="450" customWidth="1"/>
    <col min="1798" max="1798" width="1.09765625" style="450" customWidth="1"/>
    <col min="1799" max="1799" width="4.09765625" style="450" customWidth="1"/>
    <col min="1800" max="1800" width="15.59765625" style="450" customWidth="1"/>
    <col min="1801" max="1801" width="13.5" style="450" customWidth="1"/>
    <col min="1802" max="1802" width="1.69921875" style="450" customWidth="1"/>
    <col min="1803" max="1803" width="1.3984375" style="450" customWidth="1"/>
    <col min="1804" max="1804" width="1.09765625" style="450" customWidth="1"/>
    <col min="1805" max="1805" width="12" style="450" customWidth="1"/>
    <col min="1806" max="1806" width="4.5" style="450" customWidth="1"/>
    <col min="1807" max="1807" width="0.8984375" style="450" customWidth="1"/>
    <col min="1808" max="1808" width="3.59765625" style="450" customWidth="1"/>
    <col min="1809" max="1809" width="13.59765625" style="450" customWidth="1"/>
    <col min="1810" max="2048" width="9" style="450"/>
    <col min="2049" max="2049" width="5.5" style="450" customWidth="1"/>
    <col min="2050" max="2050" width="11" style="450" customWidth="1"/>
    <col min="2051" max="2051" width="4.09765625" style="450" customWidth="1"/>
    <col min="2052" max="2052" width="1.5" style="450" customWidth="1"/>
    <col min="2053" max="2053" width="7.09765625" style="450" customWidth="1"/>
    <col min="2054" max="2054" width="1.09765625" style="450" customWidth="1"/>
    <col min="2055" max="2055" width="4.09765625" style="450" customWidth="1"/>
    <col min="2056" max="2056" width="15.59765625" style="450" customWidth="1"/>
    <col min="2057" max="2057" width="13.5" style="450" customWidth="1"/>
    <col min="2058" max="2058" width="1.69921875" style="450" customWidth="1"/>
    <col min="2059" max="2059" width="1.3984375" style="450" customWidth="1"/>
    <col min="2060" max="2060" width="1.09765625" style="450" customWidth="1"/>
    <col min="2061" max="2061" width="12" style="450" customWidth="1"/>
    <col min="2062" max="2062" width="4.5" style="450" customWidth="1"/>
    <col min="2063" max="2063" width="0.8984375" style="450" customWidth="1"/>
    <col min="2064" max="2064" width="3.59765625" style="450" customWidth="1"/>
    <col min="2065" max="2065" width="13.59765625" style="450" customWidth="1"/>
    <col min="2066" max="2304" width="8" style="450"/>
    <col min="2305" max="2305" width="5.5" style="450" customWidth="1"/>
    <col min="2306" max="2306" width="11" style="450" customWidth="1"/>
    <col min="2307" max="2307" width="4.09765625" style="450" customWidth="1"/>
    <col min="2308" max="2308" width="1.5" style="450" customWidth="1"/>
    <col min="2309" max="2309" width="7.09765625" style="450" customWidth="1"/>
    <col min="2310" max="2310" width="1.09765625" style="450" customWidth="1"/>
    <col min="2311" max="2311" width="4.09765625" style="450" customWidth="1"/>
    <col min="2312" max="2312" width="15.59765625" style="450" customWidth="1"/>
    <col min="2313" max="2313" width="13.5" style="450" customWidth="1"/>
    <col min="2314" max="2314" width="1.69921875" style="450" customWidth="1"/>
    <col min="2315" max="2315" width="1.3984375" style="450" customWidth="1"/>
    <col min="2316" max="2316" width="1.09765625" style="450" customWidth="1"/>
    <col min="2317" max="2317" width="12" style="450" customWidth="1"/>
    <col min="2318" max="2318" width="4.5" style="450" customWidth="1"/>
    <col min="2319" max="2319" width="0.8984375" style="450" customWidth="1"/>
    <col min="2320" max="2320" width="3.59765625" style="450" customWidth="1"/>
    <col min="2321" max="2321" width="13.59765625" style="450" customWidth="1"/>
    <col min="2322" max="2560" width="8" style="450"/>
    <col min="2561" max="2561" width="5.5" style="450" customWidth="1"/>
    <col min="2562" max="2562" width="11" style="450" customWidth="1"/>
    <col min="2563" max="2563" width="4.09765625" style="450" customWidth="1"/>
    <col min="2564" max="2564" width="1.5" style="450" customWidth="1"/>
    <col min="2565" max="2565" width="7.09765625" style="450" customWidth="1"/>
    <col min="2566" max="2566" width="1.09765625" style="450" customWidth="1"/>
    <col min="2567" max="2567" width="4.09765625" style="450" customWidth="1"/>
    <col min="2568" max="2568" width="15.59765625" style="450" customWidth="1"/>
    <col min="2569" max="2569" width="13.5" style="450" customWidth="1"/>
    <col min="2570" max="2570" width="1.69921875" style="450" customWidth="1"/>
    <col min="2571" max="2571" width="1.3984375" style="450" customWidth="1"/>
    <col min="2572" max="2572" width="1.09765625" style="450" customWidth="1"/>
    <col min="2573" max="2573" width="12" style="450" customWidth="1"/>
    <col min="2574" max="2574" width="4.5" style="450" customWidth="1"/>
    <col min="2575" max="2575" width="0.8984375" style="450" customWidth="1"/>
    <col min="2576" max="2576" width="3.59765625" style="450" customWidth="1"/>
    <col min="2577" max="2577" width="13.59765625" style="450" customWidth="1"/>
    <col min="2578" max="2816" width="8" style="450"/>
    <col min="2817" max="2817" width="5.5" style="450" customWidth="1"/>
    <col min="2818" max="2818" width="11" style="450" customWidth="1"/>
    <col min="2819" max="2819" width="4.09765625" style="450" customWidth="1"/>
    <col min="2820" max="2820" width="1.5" style="450" customWidth="1"/>
    <col min="2821" max="2821" width="7.09765625" style="450" customWidth="1"/>
    <col min="2822" max="2822" width="1.09765625" style="450" customWidth="1"/>
    <col min="2823" max="2823" width="4.09765625" style="450" customWidth="1"/>
    <col min="2824" max="2824" width="15.59765625" style="450" customWidth="1"/>
    <col min="2825" max="2825" width="13.5" style="450" customWidth="1"/>
    <col min="2826" max="2826" width="1.69921875" style="450" customWidth="1"/>
    <col min="2827" max="2827" width="1.3984375" style="450" customWidth="1"/>
    <col min="2828" max="2828" width="1.09765625" style="450" customWidth="1"/>
    <col min="2829" max="2829" width="12" style="450" customWidth="1"/>
    <col min="2830" max="2830" width="4.5" style="450" customWidth="1"/>
    <col min="2831" max="2831" width="0.8984375" style="450" customWidth="1"/>
    <col min="2832" max="2832" width="3.59765625" style="450" customWidth="1"/>
    <col min="2833" max="2833" width="13.59765625" style="450" customWidth="1"/>
    <col min="2834" max="3072" width="9" style="450"/>
    <col min="3073" max="3073" width="5.5" style="450" customWidth="1"/>
    <col min="3074" max="3074" width="11" style="450" customWidth="1"/>
    <col min="3075" max="3075" width="4.09765625" style="450" customWidth="1"/>
    <col min="3076" max="3076" width="1.5" style="450" customWidth="1"/>
    <col min="3077" max="3077" width="7.09765625" style="450" customWidth="1"/>
    <col min="3078" max="3078" width="1.09765625" style="450" customWidth="1"/>
    <col min="3079" max="3079" width="4.09765625" style="450" customWidth="1"/>
    <col min="3080" max="3080" width="15.59765625" style="450" customWidth="1"/>
    <col min="3081" max="3081" width="13.5" style="450" customWidth="1"/>
    <col min="3082" max="3082" width="1.69921875" style="450" customWidth="1"/>
    <col min="3083" max="3083" width="1.3984375" style="450" customWidth="1"/>
    <col min="3084" max="3084" width="1.09765625" style="450" customWidth="1"/>
    <col min="3085" max="3085" width="12" style="450" customWidth="1"/>
    <col min="3086" max="3086" width="4.5" style="450" customWidth="1"/>
    <col min="3087" max="3087" width="0.8984375" style="450" customWidth="1"/>
    <col min="3088" max="3088" width="3.59765625" style="450" customWidth="1"/>
    <col min="3089" max="3089" width="13.59765625" style="450" customWidth="1"/>
    <col min="3090" max="3328" width="8" style="450"/>
    <col min="3329" max="3329" width="5.5" style="450" customWidth="1"/>
    <col min="3330" max="3330" width="11" style="450" customWidth="1"/>
    <col min="3331" max="3331" width="4.09765625" style="450" customWidth="1"/>
    <col min="3332" max="3332" width="1.5" style="450" customWidth="1"/>
    <col min="3333" max="3333" width="7.09765625" style="450" customWidth="1"/>
    <col min="3334" max="3334" width="1.09765625" style="450" customWidth="1"/>
    <col min="3335" max="3335" width="4.09765625" style="450" customWidth="1"/>
    <col min="3336" max="3336" width="15.59765625" style="450" customWidth="1"/>
    <col min="3337" max="3337" width="13.5" style="450" customWidth="1"/>
    <col min="3338" max="3338" width="1.69921875" style="450" customWidth="1"/>
    <col min="3339" max="3339" width="1.3984375" style="450" customWidth="1"/>
    <col min="3340" max="3340" width="1.09765625" style="450" customWidth="1"/>
    <col min="3341" max="3341" width="12" style="450" customWidth="1"/>
    <col min="3342" max="3342" width="4.5" style="450" customWidth="1"/>
    <col min="3343" max="3343" width="0.8984375" style="450" customWidth="1"/>
    <col min="3344" max="3344" width="3.59765625" style="450" customWidth="1"/>
    <col min="3345" max="3345" width="13.59765625" style="450" customWidth="1"/>
    <col min="3346" max="3584" width="8" style="450"/>
    <col min="3585" max="3585" width="5.5" style="450" customWidth="1"/>
    <col min="3586" max="3586" width="11" style="450" customWidth="1"/>
    <col min="3587" max="3587" width="4.09765625" style="450" customWidth="1"/>
    <col min="3588" max="3588" width="1.5" style="450" customWidth="1"/>
    <col min="3589" max="3589" width="7.09765625" style="450" customWidth="1"/>
    <col min="3590" max="3590" width="1.09765625" style="450" customWidth="1"/>
    <col min="3591" max="3591" width="4.09765625" style="450" customWidth="1"/>
    <col min="3592" max="3592" width="15.59765625" style="450" customWidth="1"/>
    <col min="3593" max="3593" width="13.5" style="450" customWidth="1"/>
    <col min="3594" max="3594" width="1.69921875" style="450" customWidth="1"/>
    <col min="3595" max="3595" width="1.3984375" style="450" customWidth="1"/>
    <col min="3596" max="3596" width="1.09765625" style="450" customWidth="1"/>
    <col min="3597" max="3597" width="12" style="450" customWidth="1"/>
    <col min="3598" max="3598" width="4.5" style="450" customWidth="1"/>
    <col min="3599" max="3599" width="0.8984375" style="450" customWidth="1"/>
    <col min="3600" max="3600" width="3.59765625" style="450" customWidth="1"/>
    <col min="3601" max="3601" width="13.59765625" style="450" customWidth="1"/>
    <col min="3602" max="3840" width="8" style="450"/>
    <col min="3841" max="3841" width="5.5" style="450" customWidth="1"/>
    <col min="3842" max="3842" width="11" style="450" customWidth="1"/>
    <col min="3843" max="3843" width="4.09765625" style="450" customWidth="1"/>
    <col min="3844" max="3844" width="1.5" style="450" customWidth="1"/>
    <col min="3845" max="3845" width="7.09765625" style="450" customWidth="1"/>
    <col min="3846" max="3846" width="1.09765625" style="450" customWidth="1"/>
    <col min="3847" max="3847" width="4.09765625" style="450" customWidth="1"/>
    <col min="3848" max="3848" width="15.59765625" style="450" customWidth="1"/>
    <col min="3849" max="3849" width="13.5" style="450" customWidth="1"/>
    <col min="3850" max="3850" width="1.69921875" style="450" customWidth="1"/>
    <col min="3851" max="3851" width="1.3984375" style="450" customWidth="1"/>
    <col min="3852" max="3852" width="1.09765625" style="450" customWidth="1"/>
    <col min="3853" max="3853" width="12" style="450" customWidth="1"/>
    <col min="3854" max="3854" width="4.5" style="450" customWidth="1"/>
    <col min="3855" max="3855" width="0.8984375" style="450" customWidth="1"/>
    <col min="3856" max="3856" width="3.59765625" style="450" customWidth="1"/>
    <col min="3857" max="3857" width="13.59765625" style="450" customWidth="1"/>
    <col min="3858" max="4096" width="9" style="450"/>
    <col min="4097" max="4097" width="5.5" style="450" customWidth="1"/>
    <col min="4098" max="4098" width="11" style="450" customWidth="1"/>
    <col min="4099" max="4099" width="4.09765625" style="450" customWidth="1"/>
    <col min="4100" max="4100" width="1.5" style="450" customWidth="1"/>
    <col min="4101" max="4101" width="7.09765625" style="450" customWidth="1"/>
    <col min="4102" max="4102" width="1.09765625" style="450" customWidth="1"/>
    <col min="4103" max="4103" width="4.09765625" style="450" customWidth="1"/>
    <col min="4104" max="4104" width="15.59765625" style="450" customWidth="1"/>
    <col min="4105" max="4105" width="13.5" style="450" customWidth="1"/>
    <col min="4106" max="4106" width="1.69921875" style="450" customWidth="1"/>
    <col min="4107" max="4107" width="1.3984375" style="450" customWidth="1"/>
    <col min="4108" max="4108" width="1.09765625" style="450" customWidth="1"/>
    <col min="4109" max="4109" width="12" style="450" customWidth="1"/>
    <col min="4110" max="4110" width="4.5" style="450" customWidth="1"/>
    <col min="4111" max="4111" width="0.8984375" style="450" customWidth="1"/>
    <col min="4112" max="4112" width="3.59765625" style="450" customWidth="1"/>
    <col min="4113" max="4113" width="13.59765625" style="450" customWidth="1"/>
    <col min="4114" max="4352" width="8" style="450"/>
    <col min="4353" max="4353" width="5.5" style="450" customWidth="1"/>
    <col min="4354" max="4354" width="11" style="450" customWidth="1"/>
    <col min="4355" max="4355" width="4.09765625" style="450" customWidth="1"/>
    <col min="4356" max="4356" width="1.5" style="450" customWidth="1"/>
    <col min="4357" max="4357" width="7.09765625" style="450" customWidth="1"/>
    <col min="4358" max="4358" width="1.09765625" style="450" customWidth="1"/>
    <col min="4359" max="4359" width="4.09765625" style="450" customWidth="1"/>
    <col min="4360" max="4360" width="15.59765625" style="450" customWidth="1"/>
    <col min="4361" max="4361" width="13.5" style="450" customWidth="1"/>
    <col min="4362" max="4362" width="1.69921875" style="450" customWidth="1"/>
    <col min="4363" max="4363" width="1.3984375" style="450" customWidth="1"/>
    <col min="4364" max="4364" width="1.09765625" style="450" customWidth="1"/>
    <col min="4365" max="4365" width="12" style="450" customWidth="1"/>
    <col min="4366" max="4366" width="4.5" style="450" customWidth="1"/>
    <col min="4367" max="4367" width="0.8984375" style="450" customWidth="1"/>
    <col min="4368" max="4368" width="3.59765625" style="450" customWidth="1"/>
    <col min="4369" max="4369" width="13.59765625" style="450" customWidth="1"/>
    <col min="4370" max="4608" width="8" style="450"/>
    <col min="4609" max="4609" width="5.5" style="450" customWidth="1"/>
    <col min="4610" max="4610" width="11" style="450" customWidth="1"/>
    <col min="4611" max="4611" width="4.09765625" style="450" customWidth="1"/>
    <col min="4612" max="4612" width="1.5" style="450" customWidth="1"/>
    <col min="4613" max="4613" width="7.09765625" style="450" customWidth="1"/>
    <col min="4614" max="4614" width="1.09765625" style="450" customWidth="1"/>
    <col min="4615" max="4615" width="4.09765625" style="450" customWidth="1"/>
    <col min="4616" max="4616" width="15.59765625" style="450" customWidth="1"/>
    <col min="4617" max="4617" width="13.5" style="450" customWidth="1"/>
    <col min="4618" max="4618" width="1.69921875" style="450" customWidth="1"/>
    <col min="4619" max="4619" width="1.3984375" style="450" customWidth="1"/>
    <col min="4620" max="4620" width="1.09765625" style="450" customWidth="1"/>
    <col min="4621" max="4621" width="12" style="450" customWidth="1"/>
    <col min="4622" max="4622" width="4.5" style="450" customWidth="1"/>
    <col min="4623" max="4623" width="0.8984375" style="450" customWidth="1"/>
    <col min="4624" max="4624" width="3.59765625" style="450" customWidth="1"/>
    <col min="4625" max="4625" width="13.59765625" style="450" customWidth="1"/>
    <col min="4626" max="4864" width="8" style="450"/>
    <col min="4865" max="4865" width="5.5" style="450" customWidth="1"/>
    <col min="4866" max="4866" width="11" style="450" customWidth="1"/>
    <col min="4867" max="4867" width="4.09765625" style="450" customWidth="1"/>
    <col min="4868" max="4868" width="1.5" style="450" customWidth="1"/>
    <col min="4869" max="4869" width="7.09765625" style="450" customWidth="1"/>
    <col min="4870" max="4870" width="1.09765625" style="450" customWidth="1"/>
    <col min="4871" max="4871" width="4.09765625" style="450" customWidth="1"/>
    <col min="4872" max="4872" width="15.59765625" style="450" customWidth="1"/>
    <col min="4873" max="4873" width="13.5" style="450" customWidth="1"/>
    <col min="4874" max="4874" width="1.69921875" style="450" customWidth="1"/>
    <col min="4875" max="4875" width="1.3984375" style="450" customWidth="1"/>
    <col min="4876" max="4876" width="1.09765625" style="450" customWidth="1"/>
    <col min="4877" max="4877" width="12" style="450" customWidth="1"/>
    <col min="4878" max="4878" width="4.5" style="450" customWidth="1"/>
    <col min="4879" max="4879" width="0.8984375" style="450" customWidth="1"/>
    <col min="4880" max="4880" width="3.59765625" style="450" customWidth="1"/>
    <col min="4881" max="4881" width="13.59765625" style="450" customWidth="1"/>
    <col min="4882" max="5120" width="9" style="450"/>
    <col min="5121" max="5121" width="5.5" style="450" customWidth="1"/>
    <col min="5122" max="5122" width="11" style="450" customWidth="1"/>
    <col min="5123" max="5123" width="4.09765625" style="450" customWidth="1"/>
    <col min="5124" max="5124" width="1.5" style="450" customWidth="1"/>
    <col min="5125" max="5125" width="7.09765625" style="450" customWidth="1"/>
    <col min="5126" max="5126" width="1.09765625" style="450" customWidth="1"/>
    <col min="5127" max="5127" width="4.09765625" style="450" customWidth="1"/>
    <col min="5128" max="5128" width="15.59765625" style="450" customWidth="1"/>
    <col min="5129" max="5129" width="13.5" style="450" customWidth="1"/>
    <col min="5130" max="5130" width="1.69921875" style="450" customWidth="1"/>
    <col min="5131" max="5131" width="1.3984375" style="450" customWidth="1"/>
    <col min="5132" max="5132" width="1.09765625" style="450" customWidth="1"/>
    <col min="5133" max="5133" width="12" style="450" customWidth="1"/>
    <col min="5134" max="5134" width="4.5" style="450" customWidth="1"/>
    <col min="5135" max="5135" width="0.8984375" style="450" customWidth="1"/>
    <col min="5136" max="5136" width="3.59765625" style="450" customWidth="1"/>
    <col min="5137" max="5137" width="13.59765625" style="450" customWidth="1"/>
    <col min="5138" max="5376" width="8" style="450"/>
    <col min="5377" max="5377" width="5.5" style="450" customWidth="1"/>
    <col min="5378" max="5378" width="11" style="450" customWidth="1"/>
    <col min="5379" max="5379" width="4.09765625" style="450" customWidth="1"/>
    <col min="5380" max="5380" width="1.5" style="450" customWidth="1"/>
    <col min="5381" max="5381" width="7.09765625" style="450" customWidth="1"/>
    <col min="5382" max="5382" width="1.09765625" style="450" customWidth="1"/>
    <col min="5383" max="5383" width="4.09765625" style="450" customWidth="1"/>
    <col min="5384" max="5384" width="15.59765625" style="450" customWidth="1"/>
    <col min="5385" max="5385" width="13.5" style="450" customWidth="1"/>
    <col min="5386" max="5386" width="1.69921875" style="450" customWidth="1"/>
    <col min="5387" max="5387" width="1.3984375" style="450" customWidth="1"/>
    <col min="5388" max="5388" width="1.09765625" style="450" customWidth="1"/>
    <col min="5389" max="5389" width="12" style="450" customWidth="1"/>
    <col min="5390" max="5390" width="4.5" style="450" customWidth="1"/>
    <col min="5391" max="5391" width="0.8984375" style="450" customWidth="1"/>
    <col min="5392" max="5392" width="3.59765625" style="450" customWidth="1"/>
    <col min="5393" max="5393" width="13.59765625" style="450" customWidth="1"/>
    <col min="5394" max="5632" width="8" style="450"/>
    <col min="5633" max="5633" width="5.5" style="450" customWidth="1"/>
    <col min="5634" max="5634" width="11" style="450" customWidth="1"/>
    <col min="5635" max="5635" width="4.09765625" style="450" customWidth="1"/>
    <col min="5636" max="5636" width="1.5" style="450" customWidth="1"/>
    <col min="5637" max="5637" width="7.09765625" style="450" customWidth="1"/>
    <col min="5638" max="5638" width="1.09765625" style="450" customWidth="1"/>
    <col min="5639" max="5639" width="4.09765625" style="450" customWidth="1"/>
    <col min="5640" max="5640" width="15.59765625" style="450" customWidth="1"/>
    <col min="5641" max="5641" width="13.5" style="450" customWidth="1"/>
    <col min="5642" max="5642" width="1.69921875" style="450" customWidth="1"/>
    <col min="5643" max="5643" width="1.3984375" style="450" customWidth="1"/>
    <col min="5644" max="5644" width="1.09765625" style="450" customWidth="1"/>
    <col min="5645" max="5645" width="12" style="450" customWidth="1"/>
    <col min="5646" max="5646" width="4.5" style="450" customWidth="1"/>
    <col min="5647" max="5647" width="0.8984375" style="450" customWidth="1"/>
    <col min="5648" max="5648" width="3.59765625" style="450" customWidth="1"/>
    <col min="5649" max="5649" width="13.59765625" style="450" customWidth="1"/>
    <col min="5650" max="5888" width="8" style="450"/>
    <col min="5889" max="5889" width="5.5" style="450" customWidth="1"/>
    <col min="5890" max="5890" width="11" style="450" customWidth="1"/>
    <col min="5891" max="5891" width="4.09765625" style="450" customWidth="1"/>
    <col min="5892" max="5892" width="1.5" style="450" customWidth="1"/>
    <col min="5893" max="5893" width="7.09765625" style="450" customWidth="1"/>
    <col min="5894" max="5894" width="1.09765625" style="450" customWidth="1"/>
    <col min="5895" max="5895" width="4.09765625" style="450" customWidth="1"/>
    <col min="5896" max="5896" width="15.59765625" style="450" customWidth="1"/>
    <col min="5897" max="5897" width="13.5" style="450" customWidth="1"/>
    <col min="5898" max="5898" width="1.69921875" style="450" customWidth="1"/>
    <col min="5899" max="5899" width="1.3984375" style="450" customWidth="1"/>
    <col min="5900" max="5900" width="1.09765625" style="450" customWidth="1"/>
    <col min="5901" max="5901" width="12" style="450" customWidth="1"/>
    <col min="5902" max="5902" width="4.5" style="450" customWidth="1"/>
    <col min="5903" max="5903" width="0.8984375" style="450" customWidth="1"/>
    <col min="5904" max="5904" width="3.59765625" style="450" customWidth="1"/>
    <col min="5905" max="5905" width="13.59765625" style="450" customWidth="1"/>
    <col min="5906" max="6144" width="9" style="450"/>
    <col min="6145" max="6145" width="5.5" style="450" customWidth="1"/>
    <col min="6146" max="6146" width="11" style="450" customWidth="1"/>
    <col min="6147" max="6147" width="4.09765625" style="450" customWidth="1"/>
    <col min="6148" max="6148" width="1.5" style="450" customWidth="1"/>
    <col min="6149" max="6149" width="7.09765625" style="450" customWidth="1"/>
    <col min="6150" max="6150" width="1.09765625" style="450" customWidth="1"/>
    <col min="6151" max="6151" width="4.09765625" style="450" customWidth="1"/>
    <col min="6152" max="6152" width="15.59765625" style="450" customWidth="1"/>
    <col min="6153" max="6153" width="13.5" style="450" customWidth="1"/>
    <col min="6154" max="6154" width="1.69921875" style="450" customWidth="1"/>
    <col min="6155" max="6155" width="1.3984375" style="450" customWidth="1"/>
    <col min="6156" max="6156" width="1.09765625" style="450" customWidth="1"/>
    <col min="6157" max="6157" width="12" style="450" customWidth="1"/>
    <col min="6158" max="6158" width="4.5" style="450" customWidth="1"/>
    <col min="6159" max="6159" width="0.8984375" style="450" customWidth="1"/>
    <col min="6160" max="6160" width="3.59765625" style="450" customWidth="1"/>
    <col min="6161" max="6161" width="13.59765625" style="450" customWidth="1"/>
    <col min="6162" max="6400" width="8" style="450"/>
    <col min="6401" max="6401" width="5.5" style="450" customWidth="1"/>
    <col min="6402" max="6402" width="11" style="450" customWidth="1"/>
    <col min="6403" max="6403" width="4.09765625" style="450" customWidth="1"/>
    <col min="6404" max="6404" width="1.5" style="450" customWidth="1"/>
    <col min="6405" max="6405" width="7.09765625" style="450" customWidth="1"/>
    <col min="6406" max="6406" width="1.09765625" style="450" customWidth="1"/>
    <col min="6407" max="6407" width="4.09765625" style="450" customWidth="1"/>
    <col min="6408" max="6408" width="15.59765625" style="450" customWidth="1"/>
    <col min="6409" max="6409" width="13.5" style="450" customWidth="1"/>
    <col min="6410" max="6410" width="1.69921875" style="450" customWidth="1"/>
    <col min="6411" max="6411" width="1.3984375" style="450" customWidth="1"/>
    <col min="6412" max="6412" width="1.09765625" style="450" customWidth="1"/>
    <col min="6413" max="6413" width="12" style="450" customWidth="1"/>
    <col min="6414" max="6414" width="4.5" style="450" customWidth="1"/>
    <col min="6415" max="6415" width="0.8984375" style="450" customWidth="1"/>
    <col min="6416" max="6416" width="3.59765625" style="450" customWidth="1"/>
    <col min="6417" max="6417" width="13.59765625" style="450" customWidth="1"/>
    <col min="6418" max="6656" width="8" style="450"/>
    <col min="6657" max="6657" width="5.5" style="450" customWidth="1"/>
    <col min="6658" max="6658" width="11" style="450" customWidth="1"/>
    <col min="6659" max="6659" width="4.09765625" style="450" customWidth="1"/>
    <col min="6660" max="6660" width="1.5" style="450" customWidth="1"/>
    <col min="6661" max="6661" width="7.09765625" style="450" customWidth="1"/>
    <col min="6662" max="6662" width="1.09765625" style="450" customWidth="1"/>
    <col min="6663" max="6663" width="4.09765625" style="450" customWidth="1"/>
    <col min="6664" max="6664" width="15.59765625" style="450" customWidth="1"/>
    <col min="6665" max="6665" width="13.5" style="450" customWidth="1"/>
    <col min="6666" max="6666" width="1.69921875" style="450" customWidth="1"/>
    <col min="6667" max="6667" width="1.3984375" style="450" customWidth="1"/>
    <col min="6668" max="6668" width="1.09765625" style="450" customWidth="1"/>
    <col min="6669" max="6669" width="12" style="450" customWidth="1"/>
    <col min="6670" max="6670" width="4.5" style="450" customWidth="1"/>
    <col min="6671" max="6671" width="0.8984375" style="450" customWidth="1"/>
    <col min="6672" max="6672" width="3.59765625" style="450" customWidth="1"/>
    <col min="6673" max="6673" width="13.59765625" style="450" customWidth="1"/>
    <col min="6674" max="6912" width="8" style="450"/>
    <col min="6913" max="6913" width="5.5" style="450" customWidth="1"/>
    <col min="6914" max="6914" width="11" style="450" customWidth="1"/>
    <col min="6915" max="6915" width="4.09765625" style="450" customWidth="1"/>
    <col min="6916" max="6916" width="1.5" style="450" customWidth="1"/>
    <col min="6917" max="6917" width="7.09765625" style="450" customWidth="1"/>
    <col min="6918" max="6918" width="1.09765625" style="450" customWidth="1"/>
    <col min="6919" max="6919" width="4.09765625" style="450" customWidth="1"/>
    <col min="6920" max="6920" width="15.59765625" style="450" customWidth="1"/>
    <col min="6921" max="6921" width="13.5" style="450" customWidth="1"/>
    <col min="6922" max="6922" width="1.69921875" style="450" customWidth="1"/>
    <col min="6923" max="6923" width="1.3984375" style="450" customWidth="1"/>
    <col min="6924" max="6924" width="1.09765625" style="450" customWidth="1"/>
    <col min="6925" max="6925" width="12" style="450" customWidth="1"/>
    <col min="6926" max="6926" width="4.5" style="450" customWidth="1"/>
    <col min="6927" max="6927" width="0.8984375" style="450" customWidth="1"/>
    <col min="6928" max="6928" width="3.59765625" style="450" customWidth="1"/>
    <col min="6929" max="6929" width="13.59765625" style="450" customWidth="1"/>
    <col min="6930" max="7168" width="9" style="450"/>
    <col min="7169" max="7169" width="5.5" style="450" customWidth="1"/>
    <col min="7170" max="7170" width="11" style="450" customWidth="1"/>
    <col min="7171" max="7171" width="4.09765625" style="450" customWidth="1"/>
    <col min="7172" max="7172" width="1.5" style="450" customWidth="1"/>
    <col min="7173" max="7173" width="7.09765625" style="450" customWidth="1"/>
    <col min="7174" max="7174" width="1.09765625" style="450" customWidth="1"/>
    <col min="7175" max="7175" width="4.09765625" style="450" customWidth="1"/>
    <col min="7176" max="7176" width="15.59765625" style="450" customWidth="1"/>
    <col min="7177" max="7177" width="13.5" style="450" customWidth="1"/>
    <col min="7178" max="7178" width="1.69921875" style="450" customWidth="1"/>
    <col min="7179" max="7179" width="1.3984375" style="450" customWidth="1"/>
    <col min="7180" max="7180" width="1.09765625" style="450" customWidth="1"/>
    <col min="7181" max="7181" width="12" style="450" customWidth="1"/>
    <col min="7182" max="7182" width="4.5" style="450" customWidth="1"/>
    <col min="7183" max="7183" width="0.8984375" style="450" customWidth="1"/>
    <col min="7184" max="7184" width="3.59765625" style="450" customWidth="1"/>
    <col min="7185" max="7185" width="13.59765625" style="450" customWidth="1"/>
    <col min="7186" max="7424" width="8" style="450"/>
    <col min="7425" max="7425" width="5.5" style="450" customWidth="1"/>
    <col min="7426" max="7426" width="11" style="450" customWidth="1"/>
    <col min="7427" max="7427" width="4.09765625" style="450" customWidth="1"/>
    <col min="7428" max="7428" width="1.5" style="450" customWidth="1"/>
    <col min="7429" max="7429" width="7.09765625" style="450" customWidth="1"/>
    <col min="7430" max="7430" width="1.09765625" style="450" customWidth="1"/>
    <col min="7431" max="7431" width="4.09765625" style="450" customWidth="1"/>
    <col min="7432" max="7432" width="15.59765625" style="450" customWidth="1"/>
    <col min="7433" max="7433" width="13.5" style="450" customWidth="1"/>
    <col min="7434" max="7434" width="1.69921875" style="450" customWidth="1"/>
    <col min="7435" max="7435" width="1.3984375" style="450" customWidth="1"/>
    <col min="7436" max="7436" width="1.09765625" style="450" customWidth="1"/>
    <col min="7437" max="7437" width="12" style="450" customWidth="1"/>
    <col min="7438" max="7438" width="4.5" style="450" customWidth="1"/>
    <col min="7439" max="7439" width="0.8984375" style="450" customWidth="1"/>
    <col min="7440" max="7440" width="3.59765625" style="450" customWidth="1"/>
    <col min="7441" max="7441" width="13.59765625" style="450" customWidth="1"/>
    <col min="7442" max="7680" width="8" style="450"/>
    <col min="7681" max="7681" width="5.5" style="450" customWidth="1"/>
    <col min="7682" max="7682" width="11" style="450" customWidth="1"/>
    <col min="7683" max="7683" width="4.09765625" style="450" customWidth="1"/>
    <col min="7684" max="7684" width="1.5" style="450" customWidth="1"/>
    <col min="7685" max="7685" width="7.09765625" style="450" customWidth="1"/>
    <col min="7686" max="7686" width="1.09765625" style="450" customWidth="1"/>
    <col min="7687" max="7687" width="4.09765625" style="450" customWidth="1"/>
    <col min="7688" max="7688" width="15.59765625" style="450" customWidth="1"/>
    <col min="7689" max="7689" width="13.5" style="450" customWidth="1"/>
    <col min="7690" max="7690" width="1.69921875" style="450" customWidth="1"/>
    <col min="7691" max="7691" width="1.3984375" style="450" customWidth="1"/>
    <col min="7692" max="7692" width="1.09765625" style="450" customWidth="1"/>
    <col min="7693" max="7693" width="12" style="450" customWidth="1"/>
    <col min="7694" max="7694" width="4.5" style="450" customWidth="1"/>
    <col min="7695" max="7695" width="0.8984375" style="450" customWidth="1"/>
    <col min="7696" max="7696" width="3.59765625" style="450" customWidth="1"/>
    <col min="7697" max="7697" width="13.59765625" style="450" customWidth="1"/>
    <col min="7698" max="7936" width="8" style="450"/>
    <col min="7937" max="7937" width="5.5" style="450" customWidth="1"/>
    <col min="7938" max="7938" width="11" style="450" customWidth="1"/>
    <col min="7939" max="7939" width="4.09765625" style="450" customWidth="1"/>
    <col min="7940" max="7940" width="1.5" style="450" customWidth="1"/>
    <col min="7941" max="7941" width="7.09765625" style="450" customWidth="1"/>
    <col min="7942" max="7942" width="1.09765625" style="450" customWidth="1"/>
    <col min="7943" max="7943" width="4.09765625" style="450" customWidth="1"/>
    <col min="7944" max="7944" width="15.59765625" style="450" customWidth="1"/>
    <col min="7945" max="7945" width="13.5" style="450" customWidth="1"/>
    <col min="7946" max="7946" width="1.69921875" style="450" customWidth="1"/>
    <col min="7947" max="7947" width="1.3984375" style="450" customWidth="1"/>
    <col min="7948" max="7948" width="1.09765625" style="450" customWidth="1"/>
    <col min="7949" max="7949" width="12" style="450" customWidth="1"/>
    <col min="7950" max="7950" width="4.5" style="450" customWidth="1"/>
    <col min="7951" max="7951" width="0.8984375" style="450" customWidth="1"/>
    <col min="7952" max="7952" width="3.59765625" style="450" customWidth="1"/>
    <col min="7953" max="7953" width="13.59765625" style="450" customWidth="1"/>
    <col min="7954" max="8192" width="9" style="450"/>
    <col min="8193" max="8193" width="5.5" style="450" customWidth="1"/>
    <col min="8194" max="8194" width="11" style="450" customWidth="1"/>
    <col min="8195" max="8195" width="4.09765625" style="450" customWidth="1"/>
    <col min="8196" max="8196" width="1.5" style="450" customWidth="1"/>
    <col min="8197" max="8197" width="7.09765625" style="450" customWidth="1"/>
    <col min="8198" max="8198" width="1.09765625" style="450" customWidth="1"/>
    <col min="8199" max="8199" width="4.09765625" style="450" customWidth="1"/>
    <col min="8200" max="8200" width="15.59765625" style="450" customWidth="1"/>
    <col min="8201" max="8201" width="13.5" style="450" customWidth="1"/>
    <col min="8202" max="8202" width="1.69921875" style="450" customWidth="1"/>
    <col min="8203" max="8203" width="1.3984375" style="450" customWidth="1"/>
    <col min="8204" max="8204" width="1.09765625" style="450" customWidth="1"/>
    <col min="8205" max="8205" width="12" style="450" customWidth="1"/>
    <col min="8206" max="8206" width="4.5" style="450" customWidth="1"/>
    <col min="8207" max="8207" width="0.8984375" style="450" customWidth="1"/>
    <col min="8208" max="8208" width="3.59765625" style="450" customWidth="1"/>
    <col min="8209" max="8209" width="13.59765625" style="450" customWidth="1"/>
    <col min="8210" max="8448" width="8" style="450"/>
    <col min="8449" max="8449" width="5.5" style="450" customWidth="1"/>
    <col min="8450" max="8450" width="11" style="450" customWidth="1"/>
    <col min="8451" max="8451" width="4.09765625" style="450" customWidth="1"/>
    <col min="8452" max="8452" width="1.5" style="450" customWidth="1"/>
    <col min="8453" max="8453" width="7.09765625" style="450" customWidth="1"/>
    <col min="8454" max="8454" width="1.09765625" style="450" customWidth="1"/>
    <col min="8455" max="8455" width="4.09765625" style="450" customWidth="1"/>
    <col min="8456" max="8456" width="15.59765625" style="450" customWidth="1"/>
    <col min="8457" max="8457" width="13.5" style="450" customWidth="1"/>
    <col min="8458" max="8458" width="1.69921875" style="450" customWidth="1"/>
    <col min="8459" max="8459" width="1.3984375" style="450" customWidth="1"/>
    <col min="8460" max="8460" width="1.09765625" style="450" customWidth="1"/>
    <col min="8461" max="8461" width="12" style="450" customWidth="1"/>
    <col min="8462" max="8462" width="4.5" style="450" customWidth="1"/>
    <col min="8463" max="8463" width="0.8984375" style="450" customWidth="1"/>
    <col min="8464" max="8464" width="3.59765625" style="450" customWidth="1"/>
    <col min="8465" max="8465" width="13.59765625" style="450" customWidth="1"/>
    <col min="8466" max="8704" width="8" style="450"/>
    <col min="8705" max="8705" width="5.5" style="450" customWidth="1"/>
    <col min="8706" max="8706" width="11" style="450" customWidth="1"/>
    <col min="8707" max="8707" width="4.09765625" style="450" customWidth="1"/>
    <col min="8708" max="8708" width="1.5" style="450" customWidth="1"/>
    <col min="8709" max="8709" width="7.09765625" style="450" customWidth="1"/>
    <col min="8710" max="8710" width="1.09765625" style="450" customWidth="1"/>
    <col min="8711" max="8711" width="4.09765625" style="450" customWidth="1"/>
    <col min="8712" max="8712" width="15.59765625" style="450" customWidth="1"/>
    <col min="8713" max="8713" width="13.5" style="450" customWidth="1"/>
    <col min="8714" max="8714" width="1.69921875" style="450" customWidth="1"/>
    <col min="8715" max="8715" width="1.3984375" style="450" customWidth="1"/>
    <col min="8716" max="8716" width="1.09765625" style="450" customWidth="1"/>
    <col min="8717" max="8717" width="12" style="450" customWidth="1"/>
    <col min="8718" max="8718" width="4.5" style="450" customWidth="1"/>
    <col min="8719" max="8719" width="0.8984375" style="450" customWidth="1"/>
    <col min="8720" max="8720" width="3.59765625" style="450" customWidth="1"/>
    <col min="8721" max="8721" width="13.59765625" style="450" customWidth="1"/>
    <col min="8722" max="8960" width="8" style="450"/>
    <col min="8961" max="8961" width="5.5" style="450" customWidth="1"/>
    <col min="8962" max="8962" width="11" style="450" customWidth="1"/>
    <col min="8963" max="8963" width="4.09765625" style="450" customWidth="1"/>
    <col min="8964" max="8964" width="1.5" style="450" customWidth="1"/>
    <col min="8965" max="8965" width="7.09765625" style="450" customWidth="1"/>
    <col min="8966" max="8966" width="1.09765625" style="450" customWidth="1"/>
    <col min="8967" max="8967" width="4.09765625" style="450" customWidth="1"/>
    <col min="8968" max="8968" width="15.59765625" style="450" customWidth="1"/>
    <col min="8969" max="8969" width="13.5" style="450" customWidth="1"/>
    <col min="8970" max="8970" width="1.69921875" style="450" customWidth="1"/>
    <col min="8971" max="8971" width="1.3984375" style="450" customWidth="1"/>
    <col min="8972" max="8972" width="1.09765625" style="450" customWidth="1"/>
    <col min="8973" max="8973" width="12" style="450" customWidth="1"/>
    <col min="8974" max="8974" width="4.5" style="450" customWidth="1"/>
    <col min="8975" max="8975" width="0.8984375" style="450" customWidth="1"/>
    <col min="8976" max="8976" width="3.59765625" style="450" customWidth="1"/>
    <col min="8977" max="8977" width="13.59765625" style="450" customWidth="1"/>
    <col min="8978" max="9216" width="9" style="450"/>
    <col min="9217" max="9217" width="5.5" style="450" customWidth="1"/>
    <col min="9218" max="9218" width="11" style="450" customWidth="1"/>
    <col min="9219" max="9219" width="4.09765625" style="450" customWidth="1"/>
    <col min="9220" max="9220" width="1.5" style="450" customWidth="1"/>
    <col min="9221" max="9221" width="7.09765625" style="450" customWidth="1"/>
    <col min="9222" max="9222" width="1.09765625" style="450" customWidth="1"/>
    <col min="9223" max="9223" width="4.09765625" style="450" customWidth="1"/>
    <col min="9224" max="9224" width="15.59765625" style="450" customWidth="1"/>
    <col min="9225" max="9225" width="13.5" style="450" customWidth="1"/>
    <col min="9226" max="9226" width="1.69921875" style="450" customWidth="1"/>
    <col min="9227" max="9227" width="1.3984375" style="450" customWidth="1"/>
    <col min="9228" max="9228" width="1.09765625" style="450" customWidth="1"/>
    <col min="9229" max="9229" width="12" style="450" customWidth="1"/>
    <col min="9230" max="9230" width="4.5" style="450" customWidth="1"/>
    <col min="9231" max="9231" width="0.8984375" style="450" customWidth="1"/>
    <col min="9232" max="9232" width="3.59765625" style="450" customWidth="1"/>
    <col min="9233" max="9233" width="13.59765625" style="450" customWidth="1"/>
    <col min="9234" max="9472" width="8" style="450"/>
    <col min="9473" max="9473" width="5.5" style="450" customWidth="1"/>
    <col min="9474" max="9474" width="11" style="450" customWidth="1"/>
    <col min="9475" max="9475" width="4.09765625" style="450" customWidth="1"/>
    <col min="9476" max="9476" width="1.5" style="450" customWidth="1"/>
    <col min="9477" max="9477" width="7.09765625" style="450" customWidth="1"/>
    <col min="9478" max="9478" width="1.09765625" style="450" customWidth="1"/>
    <col min="9479" max="9479" width="4.09765625" style="450" customWidth="1"/>
    <col min="9480" max="9480" width="15.59765625" style="450" customWidth="1"/>
    <col min="9481" max="9481" width="13.5" style="450" customWidth="1"/>
    <col min="9482" max="9482" width="1.69921875" style="450" customWidth="1"/>
    <col min="9483" max="9483" width="1.3984375" style="450" customWidth="1"/>
    <col min="9484" max="9484" width="1.09765625" style="450" customWidth="1"/>
    <col min="9485" max="9485" width="12" style="450" customWidth="1"/>
    <col min="9486" max="9486" width="4.5" style="450" customWidth="1"/>
    <col min="9487" max="9487" width="0.8984375" style="450" customWidth="1"/>
    <col min="9488" max="9488" width="3.59765625" style="450" customWidth="1"/>
    <col min="9489" max="9489" width="13.59765625" style="450" customWidth="1"/>
    <col min="9490" max="9728" width="8" style="450"/>
    <col min="9729" max="9729" width="5.5" style="450" customWidth="1"/>
    <col min="9730" max="9730" width="11" style="450" customWidth="1"/>
    <col min="9731" max="9731" width="4.09765625" style="450" customWidth="1"/>
    <col min="9732" max="9732" width="1.5" style="450" customWidth="1"/>
    <col min="9733" max="9733" width="7.09765625" style="450" customWidth="1"/>
    <col min="9734" max="9734" width="1.09765625" style="450" customWidth="1"/>
    <col min="9735" max="9735" width="4.09765625" style="450" customWidth="1"/>
    <col min="9736" max="9736" width="15.59765625" style="450" customWidth="1"/>
    <col min="9737" max="9737" width="13.5" style="450" customWidth="1"/>
    <col min="9738" max="9738" width="1.69921875" style="450" customWidth="1"/>
    <col min="9739" max="9739" width="1.3984375" style="450" customWidth="1"/>
    <col min="9740" max="9740" width="1.09765625" style="450" customWidth="1"/>
    <col min="9741" max="9741" width="12" style="450" customWidth="1"/>
    <col min="9742" max="9742" width="4.5" style="450" customWidth="1"/>
    <col min="9743" max="9743" width="0.8984375" style="450" customWidth="1"/>
    <col min="9744" max="9744" width="3.59765625" style="450" customWidth="1"/>
    <col min="9745" max="9745" width="13.59765625" style="450" customWidth="1"/>
    <col min="9746" max="9984" width="8" style="450"/>
    <col min="9985" max="9985" width="5.5" style="450" customWidth="1"/>
    <col min="9986" max="9986" width="11" style="450" customWidth="1"/>
    <col min="9987" max="9987" width="4.09765625" style="450" customWidth="1"/>
    <col min="9988" max="9988" width="1.5" style="450" customWidth="1"/>
    <col min="9989" max="9989" width="7.09765625" style="450" customWidth="1"/>
    <col min="9990" max="9990" width="1.09765625" style="450" customWidth="1"/>
    <col min="9991" max="9991" width="4.09765625" style="450" customWidth="1"/>
    <col min="9992" max="9992" width="15.59765625" style="450" customWidth="1"/>
    <col min="9993" max="9993" width="13.5" style="450" customWidth="1"/>
    <col min="9994" max="9994" width="1.69921875" style="450" customWidth="1"/>
    <col min="9995" max="9995" width="1.3984375" style="450" customWidth="1"/>
    <col min="9996" max="9996" width="1.09765625" style="450" customWidth="1"/>
    <col min="9997" max="9997" width="12" style="450" customWidth="1"/>
    <col min="9998" max="9998" width="4.5" style="450" customWidth="1"/>
    <col min="9999" max="9999" width="0.8984375" style="450" customWidth="1"/>
    <col min="10000" max="10000" width="3.59765625" style="450" customWidth="1"/>
    <col min="10001" max="10001" width="13.59765625" style="450" customWidth="1"/>
    <col min="10002" max="10240" width="9" style="450"/>
    <col min="10241" max="10241" width="5.5" style="450" customWidth="1"/>
    <col min="10242" max="10242" width="11" style="450" customWidth="1"/>
    <col min="10243" max="10243" width="4.09765625" style="450" customWidth="1"/>
    <col min="10244" max="10244" width="1.5" style="450" customWidth="1"/>
    <col min="10245" max="10245" width="7.09765625" style="450" customWidth="1"/>
    <col min="10246" max="10246" width="1.09765625" style="450" customWidth="1"/>
    <col min="10247" max="10247" width="4.09765625" style="450" customWidth="1"/>
    <col min="10248" max="10248" width="15.59765625" style="450" customWidth="1"/>
    <col min="10249" max="10249" width="13.5" style="450" customWidth="1"/>
    <col min="10250" max="10250" width="1.69921875" style="450" customWidth="1"/>
    <col min="10251" max="10251" width="1.3984375" style="450" customWidth="1"/>
    <col min="10252" max="10252" width="1.09765625" style="450" customWidth="1"/>
    <col min="10253" max="10253" width="12" style="450" customWidth="1"/>
    <col min="10254" max="10254" width="4.5" style="450" customWidth="1"/>
    <col min="10255" max="10255" width="0.8984375" style="450" customWidth="1"/>
    <col min="10256" max="10256" width="3.59765625" style="450" customWidth="1"/>
    <col min="10257" max="10257" width="13.59765625" style="450" customWidth="1"/>
    <col min="10258" max="10496" width="8" style="450"/>
    <col min="10497" max="10497" width="5.5" style="450" customWidth="1"/>
    <col min="10498" max="10498" width="11" style="450" customWidth="1"/>
    <col min="10499" max="10499" width="4.09765625" style="450" customWidth="1"/>
    <col min="10500" max="10500" width="1.5" style="450" customWidth="1"/>
    <col min="10501" max="10501" width="7.09765625" style="450" customWidth="1"/>
    <col min="10502" max="10502" width="1.09765625" style="450" customWidth="1"/>
    <col min="10503" max="10503" width="4.09765625" style="450" customWidth="1"/>
    <col min="10504" max="10504" width="15.59765625" style="450" customWidth="1"/>
    <col min="10505" max="10505" width="13.5" style="450" customWidth="1"/>
    <col min="10506" max="10506" width="1.69921875" style="450" customWidth="1"/>
    <col min="10507" max="10507" width="1.3984375" style="450" customWidth="1"/>
    <col min="10508" max="10508" width="1.09765625" style="450" customWidth="1"/>
    <col min="10509" max="10509" width="12" style="450" customWidth="1"/>
    <col min="10510" max="10510" width="4.5" style="450" customWidth="1"/>
    <col min="10511" max="10511" width="0.8984375" style="450" customWidth="1"/>
    <col min="10512" max="10512" width="3.59765625" style="450" customWidth="1"/>
    <col min="10513" max="10513" width="13.59765625" style="450" customWidth="1"/>
    <col min="10514" max="10752" width="8" style="450"/>
    <col min="10753" max="10753" width="5.5" style="450" customWidth="1"/>
    <col min="10754" max="10754" width="11" style="450" customWidth="1"/>
    <col min="10755" max="10755" width="4.09765625" style="450" customWidth="1"/>
    <col min="10756" max="10756" width="1.5" style="450" customWidth="1"/>
    <col min="10757" max="10757" width="7.09765625" style="450" customWidth="1"/>
    <col min="10758" max="10758" width="1.09765625" style="450" customWidth="1"/>
    <col min="10759" max="10759" width="4.09765625" style="450" customWidth="1"/>
    <col min="10760" max="10760" width="15.59765625" style="450" customWidth="1"/>
    <col min="10761" max="10761" width="13.5" style="450" customWidth="1"/>
    <col min="10762" max="10762" width="1.69921875" style="450" customWidth="1"/>
    <col min="10763" max="10763" width="1.3984375" style="450" customWidth="1"/>
    <col min="10764" max="10764" width="1.09765625" style="450" customWidth="1"/>
    <col min="10765" max="10765" width="12" style="450" customWidth="1"/>
    <col min="10766" max="10766" width="4.5" style="450" customWidth="1"/>
    <col min="10767" max="10767" width="0.8984375" style="450" customWidth="1"/>
    <col min="10768" max="10768" width="3.59765625" style="450" customWidth="1"/>
    <col min="10769" max="10769" width="13.59765625" style="450" customWidth="1"/>
    <col min="10770" max="11008" width="8" style="450"/>
    <col min="11009" max="11009" width="5.5" style="450" customWidth="1"/>
    <col min="11010" max="11010" width="11" style="450" customWidth="1"/>
    <col min="11011" max="11011" width="4.09765625" style="450" customWidth="1"/>
    <col min="11012" max="11012" width="1.5" style="450" customWidth="1"/>
    <col min="11013" max="11013" width="7.09765625" style="450" customWidth="1"/>
    <col min="11014" max="11014" width="1.09765625" style="450" customWidth="1"/>
    <col min="11015" max="11015" width="4.09765625" style="450" customWidth="1"/>
    <col min="11016" max="11016" width="15.59765625" style="450" customWidth="1"/>
    <col min="11017" max="11017" width="13.5" style="450" customWidth="1"/>
    <col min="11018" max="11018" width="1.69921875" style="450" customWidth="1"/>
    <col min="11019" max="11019" width="1.3984375" style="450" customWidth="1"/>
    <col min="11020" max="11020" width="1.09765625" style="450" customWidth="1"/>
    <col min="11021" max="11021" width="12" style="450" customWidth="1"/>
    <col min="11022" max="11022" width="4.5" style="450" customWidth="1"/>
    <col min="11023" max="11023" width="0.8984375" style="450" customWidth="1"/>
    <col min="11024" max="11024" width="3.59765625" style="450" customWidth="1"/>
    <col min="11025" max="11025" width="13.59765625" style="450" customWidth="1"/>
    <col min="11026" max="11264" width="9" style="450"/>
    <col min="11265" max="11265" width="5.5" style="450" customWidth="1"/>
    <col min="11266" max="11266" width="11" style="450" customWidth="1"/>
    <col min="11267" max="11267" width="4.09765625" style="450" customWidth="1"/>
    <col min="11268" max="11268" width="1.5" style="450" customWidth="1"/>
    <col min="11269" max="11269" width="7.09765625" style="450" customWidth="1"/>
    <col min="11270" max="11270" width="1.09765625" style="450" customWidth="1"/>
    <col min="11271" max="11271" width="4.09765625" style="450" customWidth="1"/>
    <col min="11272" max="11272" width="15.59765625" style="450" customWidth="1"/>
    <col min="11273" max="11273" width="13.5" style="450" customWidth="1"/>
    <col min="11274" max="11274" width="1.69921875" style="450" customWidth="1"/>
    <col min="11275" max="11275" width="1.3984375" style="450" customWidth="1"/>
    <col min="11276" max="11276" width="1.09765625" style="450" customWidth="1"/>
    <col min="11277" max="11277" width="12" style="450" customWidth="1"/>
    <col min="11278" max="11278" width="4.5" style="450" customWidth="1"/>
    <col min="11279" max="11279" width="0.8984375" style="450" customWidth="1"/>
    <col min="11280" max="11280" width="3.59765625" style="450" customWidth="1"/>
    <col min="11281" max="11281" width="13.59765625" style="450" customWidth="1"/>
    <col min="11282" max="11520" width="8" style="450"/>
    <col min="11521" max="11521" width="5.5" style="450" customWidth="1"/>
    <col min="11522" max="11522" width="11" style="450" customWidth="1"/>
    <col min="11523" max="11523" width="4.09765625" style="450" customWidth="1"/>
    <col min="11524" max="11524" width="1.5" style="450" customWidth="1"/>
    <col min="11525" max="11525" width="7.09765625" style="450" customWidth="1"/>
    <col min="11526" max="11526" width="1.09765625" style="450" customWidth="1"/>
    <col min="11527" max="11527" width="4.09765625" style="450" customWidth="1"/>
    <col min="11528" max="11528" width="15.59765625" style="450" customWidth="1"/>
    <col min="11529" max="11529" width="13.5" style="450" customWidth="1"/>
    <col min="11530" max="11530" width="1.69921875" style="450" customWidth="1"/>
    <col min="11531" max="11531" width="1.3984375" style="450" customWidth="1"/>
    <col min="11532" max="11532" width="1.09765625" style="450" customWidth="1"/>
    <col min="11533" max="11533" width="12" style="450" customWidth="1"/>
    <col min="11534" max="11534" width="4.5" style="450" customWidth="1"/>
    <col min="11535" max="11535" width="0.8984375" style="450" customWidth="1"/>
    <col min="11536" max="11536" width="3.59765625" style="450" customWidth="1"/>
    <col min="11537" max="11537" width="13.59765625" style="450" customWidth="1"/>
    <col min="11538" max="11776" width="8" style="450"/>
    <col min="11777" max="11777" width="5.5" style="450" customWidth="1"/>
    <col min="11778" max="11778" width="11" style="450" customWidth="1"/>
    <col min="11779" max="11779" width="4.09765625" style="450" customWidth="1"/>
    <col min="11780" max="11780" width="1.5" style="450" customWidth="1"/>
    <col min="11781" max="11781" width="7.09765625" style="450" customWidth="1"/>
    <col min="11782" max="11782" width="1.09765625" style="450" customWidth="1"/>
    <col min="11783" max="11783" width="4.09765625" style="450" customWidth="1"/>
    <col min="11784" max="11784" width="15.59765625" style="450" customWidth="1"/>
    <col min="11785" max="11785" width="13.5" style="450" customWidth="1"/>
    <col min="11786" max="11786" width="1.69921875" style="450" customWidth="1"/>
    <col min="11787" max="11787" width="1.3984375" style="450" customWidth="1"/>
    <col min="11788" max="11788" width="1.09765625" style="450" customWidth="1"/>
    <col min="11789" max="11789" width="12" style="450" customWidth="1"/>
    <col min="11790" max="11790" width="4.5" style="450" customWidth="1"/>
    <col min="11791" max="11791" width="0.8984375" style="450" customWidth="1"/>
    <col min="11792" max="11792" width="3.59765625" style="450" customWidth="1"/>
    <col min="11793" max="11793" width="13.59765625" style="450" customWidth="1"/>
    <col min="11794" max="12032" width="8" style="450"/>
    <col min="12033" max="12033" width="5.5" style="450" customWidth="1"/>
    <col min="12034" max="12034" width="11" style="450" customWidth="1"/>
    <col min="12035" max="12035" width="4.09765625" style="450" customWidth="1"/>
    <col min="12036" max="12036" width="1.5" style="450" customWidth="1"/>
    <col min="12037" max="12037" width="7.09765625" style="450" customWidth="1"/>
    <col min="12038" max="12038" width="1.09765625" style="450" customWidth="1"/>
    <col min="12039" max="12039" width="4.09765625" style="450" customWidth="1"/>
    <col min="12040" max="12040" width="15.59765625" style="450" customWidth="1"/>
    <col min="12041" max="12041" width="13.5" style="450" customWidth="1"/>
    <col min="12042" max="12042" width="1.69921875" style="450" customWidth="1"/>
    <col min="12043" max="12043" width="1.3984375" style="450" customWidth="1"/>
    <col min="12044" max="12044" width="1.09765625" style="450" customWidth="1"/>
    <col min="12045" max="12045" width="12" style="450" customWidth="1"/>
    <col min="12046" max="12046" width="4.5" style="450" customWidth="1"/>
    <col min="12047" max="12047" width="0.8984375" style="450" customWidth="1"/>
    <col min="12048" max="12048" width="3.59765625" style="450" customWidth="1"/>
    <col min="12049" max="12049" width="13.59765625" style="450" customWidth="1"/>
    <col min="12050" max="12288" width="9" style="450"/>
    <col min="12289" max="12289" width="5.5" style="450" customWidth="1"/>
    <col min="12290" max="12290" width="11" style="450" customWidth="1"/>
    <col min="12291" max="12291" width="4.09765625" style="450" customWidth="1"/>
    <col min="12292" max="12292" width="1.5" style="450" customWidth="1"/>
    <col min="12293" max="12293" width="7.09765625" style="450" customWidth="1"/>
    <col min="12294" max="12294" width="1.09765625" style="450" customWidth="1"/>
    <col min="12295" max="12295" width="4.09765625" style="450" customWidth="1"/>
    <col min="12296" max="12296" width="15.59765625" style="450" customWidth="1"/>
    <col min="12297" max="12297" width="13.5" style="450" customWidth="1"/>
    <col min="12298" max="12298" width="1.69921875" style="450" customWidth="1"/>
    <col min="12299" max="12299" width="1.3984375" style="450" customWidth="1"/>
    <col min="12300" max="12300" width="1.09765625" style="450" customWidth="1"/>
    <col min="12301" max="12301" width="12" style="450" customWidth="1"/>
    <col min="12302" max="12302" width="4.5" style="450" customWidth="1"/>
    <col min="12303" max="12303" width="0.8984375" style="450" customWidth="1"/>
    <col min="12304" max="12304" width="3.59765625" style="450" customWidth="1"/>
    <col min="12305" max="12305" width="13.59765625" style="450" customWidth="1"/>
    <col min="12306" max="12544" width="8" style="450"/>
    <col min="12545" max="12545" width="5.5" style="450" customWidth="1"/>
    <col min="12546" max="12546" width="11" style="450" customWidth="1"/>
    <col min="12547" max="12547" width="4.09765625" style="450" customWidth="1"/>
    <col min="12548" max="12548" width="1.5" style="450" customWidth="1"/>
    <col min="12549" max="12549" width="7.09765625" style="450" customWidth="1"/>
    <col min="12550" max="12550" width="1.09765625" style="450" customWidth="1"/>
    <col min="12551" max="12551" width="4.09765625" style="450" customWidth="1"/>
    <col min="12552" max="12552" width="15.59765625" style="450" customWidth="1"/>
    <col min="12553" max="12553" width="13.5" style="450" customWidth="1"/>
    <col min="12554" max="12554" width="1.69921875" style="450" customWidth="1"/>
    <col min="12555" max="12555" width="1.3984375" style="450" customWidth="1"/>
    <col min="12556" max="12556" width="1.09765625" style="450" customWidth="1"/>
    <col min="12557" max="12557" width="12" style="450" customWidth="1"/>
    <col min="12558" max="12558" width="4.5" style="450" customWidth="1"/>
    <col min="12559" max="12559" width="0.8984375" style="450" customWidth="1"/>
    <col min="12560" max="12560" width="3.59765625" style="450" customWidth="1"/>
    <col min="12561" max="12561" width="13.59765625" style="450" customWidth="1"/>
    <col min="12562" max="12800" width="8" style="450"/>
    <col min="12801" max="12801" width="5.5" style="450" customWidth="1"/>
    <col min="12802" max="12802" width="11" style="450" customWidth="1"/>
    <col min="12803" max="12803" width="4.09765625" style="450" customWidth="1"/>
    <col min="12804" max="12804" width="1.5" style="450" customWidth="1"/>
    <col min="12805" max="12805" width="7.09765625" style="450" customWidth="1"/>
    <col min="12806" max="12806" width="1.09765625" style="450" customWidth="1"/>
    <col min="12807" max="12807" width="4.09765625" style="450" customWidth="1"/>
    <col min="12808" max="12808" width="15.59765625" style="450" customWidth="1"/>
    <col min="12809" max="12809" width="13.5" style="450" customWidth="1"/>
    <col min="12810" max="12810" width="1.69921875" style="450" customWidth="1"/>
    <col min="12811" max="12811" width="1.3984375" style="450" customWidth="1"/>
    <col min="12812" max="12812" width="1.09765625" style="450" customWidth="1"/>
    <col min="12813" max="12813" width="12" style="450" customWidth="1"/>
    <col min="12814" max="12814" width="4.5" style="450" customWidth="1"/>
    <col min="12815" max="12815" width="0.8984375" style="450" customWidth="1"/>
    <col min="12816" max="12816" width="3.59765625" style="450" customWidth="1"/>
    <col min="12817" max="12817" width="13.59765625" style="450" customWidth="1"/>
    <col min="12818" max="13056" width="8" style="450"/>
    <col min="13057" max="13057" width="5.5" style="450" customWidth="1"/>
    <col min="13058" max="13058" width="11" style="450" customWidth="1"/>
    <col min="13059" max="13059" width="4.09765625" style="450" customWidth="1"/>
    <col min="13060" max="13060" width="1.5" style="450" customWidth="1"/>
    <col min="13061" max="13061" width="7.09765625" style="450" customWidth="1"/>
    <col min="13062" max="13062" width="1.09765625" style="450" customWidth="1"/>
    <col min="13063" max="13063" width="4.09765625" style="450" customWidth="1"/>
    <col min="13064" max="13064" width="15.59765625" style="450" customWidth="1"/>
    <col min="13065" max="13065" width="13.5" style="450" customWidth="1"/>
    <col min="13066" max="13066" width="1.69921875" style="450" customWidth="1"/>
    <col min="13067" max="13067" width="1.3984375" style="450" customWidth="1"/>
    <col min="13068" max="13068" width="1.09765625" style="450" customWidth="1"/>
    <col min="13069" max="13069" width="12" style="450" customWidth="1"/>
    <col min="13070" max="13070" width="4.5" style="450" customWidth="1"/>
    <col min="13071" max="13071" width="0.8984375" style="450" customWidth="1"/>
    <col min="13072" max="13072" width="3.59765625" style="450" customWidth="1"/>
    <col min="13073" max="13073" width="13.59765625" style="450" customWidth="1"/>
    <col min="13074" max="13312" width="9" style="450"/>
    <col min="13313" max="13313" width="5.5" style="450" customWidth="1"/>
    <col min="13314" max="13314" width="11" style="450" customWidth="1"/>
    <col min="13315" max="13315" width="4.09765625" style="450" customWidth="1"/>
    <col min="13316" max="13316" width="1.5" style="450" customWidth="1"/>
    <col min="13317" max="13317" width="7.09765625" style="450" customWidth="1"/>
    <col min="13318" max="13318" width="1.09765625" style="450" customWidth="1"/>
    <col min="13319" max="13319" width="4.09765625" style="450" customWidth="1"/>
    <col min="13320" max="13320" width="15.59765625" style="450" customWidth="1"/>
    <col min="13321" max="13321" width="13.5" style="450" customWidth="1"/>
    <col min="13322" max="13322" width="1.69921875" style="450" customWidth="1"/>
    <col min="13323" max="13323" width="1.3984375" style="450" customWidth="1"/>
    <col min="13324" max="13324" width="1.09765625" style="450" customWidth="1"/>
    <col min="13325" max="13325" width="12" style="450" customWidth="1"/>
    <col min="13326" max="13326" width="4.5" style="450" customWidth="1"/>
    <col min="13327" max="13327" width="0.8984375" style="450" customWidth="1"/>
    <col min="13328" max="13328" width="3.59765625" style="450" customWidth="1"/>
    <col min="13329" max="13329" width="13.59765625" style="450" customWidth="1"/>
    <col min="13330" max="13568" width="8" style="450"/>
    <col min="13569" max="13569" width="5.5" style="450" customWidth="1"/>
    <col min="13570" max="13570" width="11" style="450" customWidth="1"/>
    <col min="13571" max="13571" width="4.09765625" style="450" customWidth="1"/>
    <col min="13572" max="13572" width="1.5" style="450" customWidth="1"/>
    <col min="13573" max="13573" width="7.09765625" style="450" customWidth="1"/>
    <col min="13574" max="13574" width="1.09765625" style="450" customWidth="1"/>
    <col min="13575" max="13575" width="4.09765625" style="450" customWidth="1"/>
    <col min="13576" max="13576" width="15.59765625" style="450" customWidth="1"/>
    <col min="13577" max="13577" width="13.5" style="450" customWidth="1"/>
    <col min="13578" max="13578" width="1.69921875" style="450" customWidth="1"/>
    <col min="13579" max="13579" width="1.3984375" style="450" customWidth="1"/>
    <col min="13580" max="13580" width="1.09765625" style="450" customWidth="1"/>
    <col min="13581" max="13581" width="12" style="450" customWidth="1"/>
    <col min="13582" max="13582" width="4.5" style="450" customWidth="1"/>
    <col min="13583" max="13583" width="0.8984375" style="450" customWidth="1"/>
    <col min="13584" max="13584" width="3.59765625" style="450" customWidth="1"/>
    <col min="13585" max="13585" width="13.59765625" style="450" customWidth="1"/>
    <col min="13586" max="13824" width="8" style="450"/>
    <col min="13825" max="13825" width="5.5" style="450" customWidth="1"/>
    <col min="13826" max="13826" width="11" style="450" customWidth="1"/>
    <col min="13827" max="13827" width="4.09765625" style="450" customWidth="1"/>
    <col min="13828" max="13828" width="1.5" style="450" customWidth="1"/>
    <col min="13829" max="13829" width="7.09765625" style="450" customWidth="1"/>
    <col min="13830" max="13830" width="1.09765625" style="450" customWidth="1"/>
    <col min="13831" max="13831" width="4.09765625" style="450" customWidth="1"/>
    <col min="13832" max="13832" width="15.59765625" style="450" customWidth="1"/>
    <col min="13833" max="13833" width="13.5" style="450" customWidth="1"/>
    <col min="13834" max="13834" width="1.69921875" style="450" customWidth="1"/>
    <col min="13835" max="13835" width="1.3984375" style="450" customWidth="1"/>
    <col min="13836" max="13836" width="1.09765625" style="450" customWidth="1"/>
    <col min="13837" max="13837" width="12" style="450" customWidth="1"/>
    <col min="13838" max="13838" width="4.5" style="450" customWidth="1"/>
    <col min="13839" max="13839" width="0.8984375" style="450" customWidth="1"/>
    <col min="13840" max="13840" width="3.59765625" style="450" customWidth="1"/>
    <col min="13841" max="13841" width="13.59765625" style="450" customWidth="1"/>
    <col min="13842" max="14080" width="8" style="450"/>
    <col min="14081" max="14081" width="5.5" style="450" customWidth="1"/>
    <col min="14082" max="14082" width="11" style="450" customWidth="1"/>
    <col min="14083" max="14083" width="4.09765625" style="450" customWidth="1"/>
    <col min="14084" max="14084" width="1.5" style="450" customWidth="1"/>
    <col min="14085" max="14085" width="7.09765625" style="450" customWidth="1"/>
    <col min="14086" max="14086" width="1.09765625" style="450" customWidth="1"/>
    <col min="14087" max="14087" width="4.09765625" style="450" customWidth="1"/>
    <col min="14088" max="14088" width="15.59765625" style="450" customWidth="1"/>
    <col min="14089" max="14089" width="13.5" style="450" customWidth="1"/>
    <col min="14090" max="14090" width="1.69921875" style="450" customWidth="1"/>
    <col min="14091" max="14091" width="1.3984375" style="450" customWidth="1"/>
    <col min="14092" max="14092" width="1.09765625" style="450" customWidth="1"/>
    <col min="14093" max="14093" width="12" style="450" customWidth="1"/>
    <col min="14094" max="14094" width="4.5" style="450" customWidth="1"/>
    <col min="14095" max="14095" width="0.8984375" style="450" customWidth="1"/>
    <col min="14096" max="14096" width="3.59765625" style="450" customWidth="1"/>
    <col min="14097" max="14097" width="13.59765625" style="450" customWidth="1"/>
    <col min="14098" max="14336" width="9" style="450"/>
    <col min="14337" max="14337" width="5.5" style="450" customWidth="1"/>
    <col min="14338" max="14338" width="11" style="450" customWidth="1"/>
    <col min="14339" max="14339" width="4.09765625" style="450" customWidth="1"/>
    <col min="14340" max="14340" width="1.5" style="450" customWidth="1"/>
    <col min="14341" max="14341" width="7.09765625" style="450" customWidth="1"/>
    <col min="14342" max="14342" width="1.09765625" style="450" customWidth="1"/>
    <col min="14343" max="14343" width="4.09765625" style="450" customWidth="1"/>
    <col min="14344" max="14344" width="15.59765625" style="450" customWidth="1"/>
    <col min="14345" max="14345" width="13.5" style="450" customWidth="1"/>
    <col min="14346" max="14346" width="1.69921875" style="450" customWidth="1"/>
    <col min="14347" max="14347" width="1.3984375" style="450" customWidth="1"/>
    <col min="14348" max="14348" width="1.09765625" style="450" customWidth="1"/>
    <col min="14349" max="14349" width="12" style="450" customWidth="1"/>
    <col min="14350" max="14350" width="4.5" style="450" customWidth="1"/>
    <col min="14351" max="14351" width="0.8984375" style="450" customWidth="1"/>
    <col min="14352" max="14352" width="3.59765625" style="450" customWidth="1"/>
    <col min="14353" max="14353" width="13.59765625" style="450" customWidth="1"/>
    <col min="14354" max="14592" width="8" style="450"/>
    <col min="14593" max="14593" width="5.5" style="450" customWidth="1"/>
    <col min="14594" max="14594" width="11" style="450" customWidth="1"/>
    <col min="14595" max="14595" width="4.09765625" style="450" customWidth="1"/>
    <col min="14596" max="14596" width="1.5" style="450" customWidth="1"/>
    <col min="14597" max="14597" width="7.09765625" style="450" customWidth="1"/>
    <col min="14598" max="14598" width="1.09765625" style="450" customWidth="1"/>
    <col min="14599" max="14599" width="4.09765625" style="450" customWidth="1"/>
    <col min="14600" max="14600" width="15.59765625" style="450" customWidth="1"/>
    <col min="14601" max="14601" width="13.5" style="450" customWidth="1"/>
    <col min="14602" max="14602" width="1.69921875" style="450" customWidth="1"/>
    <col min="14603" max="14603" width="1.3984375" style="450" customWidth="1"/>
    <col min="14604" max="14604" width="1.09765625" style="450" customWidth="1"/>
    <col min="14605" max="14605" width="12" style="450" customWidth="1"/>
    <col min="14606" max="14606" width="4.5" style="450" customWidth="1"/>
    <col min="14607" max="14607" width="0.8984375" style="450" customWidth="1"/>
    <col min="14608" max="14608" width="3.59765625" style="450" customWidth="1"/>
    <col min="14609" max="14609" width="13.59765625" style="450" customWidth="1"/>
    <col min="14610" max="14848" width="8" style="450"/>
    <col min="14849" max="14849" width="5.5" style="450" customWidth="1"/>
    <col min="14850" max="14850" width="11" style="450" customWidth="1"/>
    <col min="14851" max="14851" width="4.09765625" style="450" customWidth="1"/>
    <col min="14852" max="14852" width="1.5" style="450" customWidth="1"/>
    <col min="14853" max="14853" width="7.09765625" style="450" customWidth="1"/>
    <col min="14854" max="14854" width="1.09765625" style="450" customWidth="1"/>
    <col min="14855" max="14855" width="4.09765625" style="450" customWidth="1"/>
    <col min="14856" max="14856" width="15.59765625" style="450" customWidth="1"/>
    <col min="14857" max="14857" width="13.5" style="450" customWidth="1"/>
    <col min="14858" max="14858" width="1.69921875" style="450" customWidth="1"/>
    <col min="14859" max="14859" width="1.3984375" style="450" customWidth="1"/>
    <col min="14860" max="14860" width="1.09765625" style="450" customWidth="1"/>
    <col min="14861" max="14861" width="12" style="450" customWidth="1"/>
    <col min="14862" max="14862" width="4.5" style="450" customWidth="1"/>
    <col min="14863" max="14863" width="0.8984375" style="450" customWidth="1"/>
    <col min="14864" max="14864" width="3.59765625" style="450" customWidth="1"/>
    <col min="14865" max="14865" width="13.59765625" style="450" customWidth="1"/>
    <col min="14866" max="15104" width="8" style="450"/>
    <col min="15105" max="15105" width="5.5" style="450" customWidth="1"/>
    <col min="15106" max="15106" width="11" style="450" customWidth="1"/>
    <col min="15107" max="15107" width="4.09765625" style="450" customWidth="1"/>
    <col min="15108" max="15108" width="1.5" style="450" customWidth="1"/>
    <col min="15109" max="15109" width="7.09765625" style="450" customWidth="1"/>
    <col min="15110" max="15110" width="1.09765625" style="450" customWidth="1"/>
    <col min="15111" max="15111" width="4.09765625" style="450" customWidth="1"/>
    <col min="15112" max="15112" width="15.59765625" style="450" customWidth="1"/>
    <col min="15113" max="15113" width="13.5" style="450" customWidth="1"/>
    <col min="15114" max="15114" width="1.69921875" style="450" customWidth="1"/>
    <col min="15115" max="15115" width="1.3984375" style="450" customWidth="1"/>
    <col min="15116" max="15116" width="1.09765625" style="450" customWidth="1"/>
    <col min="15117" max="15117" width="12" style="450" customWidth="1"/>
    <col min="15118" max="15118" width="4.5" style="450" customWidth="1"/>
    <col min="15119" max="15119" width="0.8984375" style="450" customWidth="1"/>
    <col min="15120" max="15120" width="3.59765625" style="450" customWidth="1"/>
    <col min="15121" max="15121" width="13.59765625" style="450" customWidth="1"/>
    <col min="15122" max="15360" width="9" style="450"/>
    <col min="15361" max="15361" width="5.5" style="450" customWidth="1"/>
    <col min="15362" max="15362" width="11" style="450" customWidth="1"/>
    <col min="15363" max="15363" width="4.09765625" style="450" customWidth="1"/>
    <col min="15364" max="15364" width="1.5" style="450" customWidth="1"/>
    <col min="15365" max="15365" width="7.09765625" style="450" customWidth="1"/>
    <col min="15366" max="15366" width="1.09765625" style="450" customWidth="1"/>
    <col min="15367" max="15367" width="4.09765625" style="450" customWidth="1"/>
    <col min="15368" max="15368" width="15.59765625" style="450" customWidth="1"/>
    <col min="15369" max="15369" width="13.5" style="450" customWidth="1"/>
    <col min="15370" max="15370" width="1.69921875" style="450" customWidth="1"/>
    <col min="15371" max="15371" width="1.3984375" style="450" customWidth="1"/>
    <col min="15372" max="15372" width="1.09765625" style="450" customWidth="1"/>
    <col min="15373" max="15373" width="12" style="450" customWidth="1"/>
    <col min="15374" max="15374" width="4.5" style="450" customWidth="1"/>
    <col min="15375" max="15375" width="0.8984375" style="450" customWidth="1"/>
    <col min="15376" max="15376" width="3.59765625" style="450" customWidth="1"/>
    <col min="15377" max="15377" width="13.59765625" style="450" customWidth="1"/>
    <col min="15378" max="15616" width="8" style="450"/>
    <col min="15617" max="15617" width="5.5" style="450" customWidth="1"/>
    <col min="15618" max="15618" width="11" style="450" customWidth="1"/>
    <col min="15619" max="15619" width="4.09765625" style="450" customWidth="1"/>
    <col min="15620" max="15620" width="1.5" style="450" customWidth="1"/>
    <col min="15621" max="15621" width="7.09765625" style="450" customWidth="1"/>
    <col min="15622" max="15622" width="1.09765625" style="450" customWidth="1"/>
    <col min="15623" max="15623" width="4.09765625" style="450" customWidth="1"/>
    <col min="15624" max="15624" width="15.59765625" style="450" customWidth="1"/>
    <col min="15625" max="15625" width="13.5" style="450" customWidth="1"/>
    <col min="15626" max="15626" width="1.69921875" style="450" customWidth="1"/>
    <col min="15627" max="15627" width="1.3984375" style="450" customWidth="1"/>
    <col min="15628" max="15628" width="1.09765625" style="450" customWidth="1"/>
    <col min="15629" max="15629" width="12" style="450" customWidth="1"/>
    <col min="15630" max="15630" width="4.5" style="450" customWidth="1"/>
    <col min="15631" max="15631" width="0.8984375" style="450" customWidth="1"/>
    <col min="15632" max="15632" width="3.59765625" style="450" customWidth="1"/>
    <col min="15633" max="15633" width="13.59765625" style="450" customWidth="1"/>
    <col min="15634" max="15872" width="8" style="450"/>
    <col min="15873" max="15873" width="5.5" style="450" customWidth="1"/>
    <col min="15874" max="15874" width="11" style="450" customWidth="1"/>
    <col min="15875" max="15875" width="4.09765625" style="450" customWidth="1"/>
    <col min="15876" max="15876" width="1.5" style="450" customWidth="1"/>
    <col min="15877" max="15877" width="7.09765625" style="450" customWidth="1"/>
    <col min="15878" max="15878" width="1.09765625" style="450" customWidth="1"/>
    <col min="15879" max="15879" width="4.09765625" style="450" customWidth="1"/>
    <col min="15880" max="15880" width="15.59765625" style="450" customWidth="1"/>
    <col min="15881" max="15881" width="13.5" style="450" customWidth="1"/>
    <col min="15882" max="15882" width="1.69921875" style="450" customWidth="1"/>
    <col min="15883" max="15883" width="1.3984375" style="450" customWidth="1"/>
    <col min="15884" max="15884" width="1.09765625" style="450" customWidth="1"/>
    <col min="15885" max="15885" width="12" style="450" customWidth="1"/>
    <col min="15886" max="15886" width="4.5" style="450" customWidth="1"/>
    <col min="15887" max="15887" width="0.8984375" style="450" customWidth="1"/>
    <col min="15888" max="15888" width="3.59765625" style="450" customWidth="1"/>
    <col min="15889" max="15889" width="13.59765625" style="450" customWidth="1"/>
    <col min="15890" max="16128" width="8" style="450"/>
    <col min="16129" max="16129" width="5.5" style="450" customWidth="1"/>
    <col min="16130" max="16130" width="11" style="450" customWidth="1"/>
    <col min="16131" max="16131" width="4.09765625" style="450" customWidth="1"/>
    <col min="16132" max="16132" width="1.5" style="450" customWidth="1"/>
    <col min="16133" max="16133" width="7.09765625" style="450" customWidth="1"/>
    <col min="16134" max="16134" width="1.09765625" style="450" customWidth="1"/>
    <col min="16135" max="16135" width="4.09765625" style="450" customWidth="1"/>
    <col min="16136" max="16136" width="15.59765625" style="450" customWidth="1"/>
    <col min="16137" max="16137" width="13.5" style="450" customWidth="1"/>
    <col min="16138" max="16138" width="1.69921875" style="450" customWidth="1"/>
    <col min="16139" max="16139" width="1.3984375" style="450" customWidth="1"/>
    <col min="16140" max="16140" width="1.09765625" style="450" customWidth="1"/>
    <col min="16141" max="16141" width="12" style="450" customWidth="1"/>
    <col min="16142" max="16142" width="4.5" style="450" customWidth="1"/>
    <col min="16143" max="16143" width="0.8984375" style="450" customWidth="1"/>
    <col min="16144" max="16144" width="3.59765625" style="450" customWidth="1"/>
    <col min="16145" max="16145" width="13.59765625" style="450" customWidth="1"/>
    <col min="16146" max="16384" width="9" style="450"/>
  </cols>
  <sheetData>
    <row r="1" spans="2:20" ht="24.15" customHeight="1">
      <c r="B1" s="2438" t="s">
        <v>213</v>
      </c>
      <c r="C1" s="2438"/>
      <c r="D1" s="2438"/>
      <c r="E1" s="2438"/>
      <c r="F1" s="2438"/>
      <c r="G1" s="2438"/>
      <c r="H1" s="2438"/>
      <c r="I1" s="2438"/>
      <c r="J1" s="2438"/>
      <c r="K1" s="2438"/>
      <c r="L1" s="2438"/>
      <c r="M1" s="2438"/>
      <c r="N1" s="2438"/>
      <c r="O1" s="2438"/>
      <c r="P1" s="2438"/>
      <c r="Q1" s="2438"/>
    </row>
    <row r="2" spans="2:20" ht="15.75" customHeight="1">
      <c r="B2" s="2439" t="s">
        <v>214</v>
      </c>
      <c r="C2" s="2439"/>
      <c r="D2" s="2439"/>
      <c r="E2" s="2439"/>
      <c r="F2" s="2439"/>
      <c r="G2" s="2439"/>
      <c r="H2" s="2439"/>
      <c r="I2" s="2439"/>
      <c r="J2" s="2439"/>
      <c r="K2" s="2439"/>
      <c r="L2" s="2439"/>
      <c r="M2" s="2439"/>
      <c r="N2" s="2439"/>
      <c r="O2" s="2439"/>
      <c r="P2" s="2439"/>
      <c r="Q2" s="2439"/>
    </row>
    <row r="3" spans="2:20" ht="16.5" customHeight="1">
      <c r="B3" s="2440" t="s">
        <v>1294</v>
      </c>
      <c r="C3" s="2440"/>
      <c r="D3" s="2440"/>
      <c r="E3" s="2440"/>
      <c r="F3" s="2440"/>
      <c r="G3" s="2440"/>
      <c r="H3" s="2440"/>
      <c r="I3" s="2440"/>
      <c r="J3" s="2440"/>
      <c r="K3" s="2440"/>
      <c r="L3" s="2440"/>
      <c r="M3" s="2440"/>
      <c r="N3" s="2440"/>
      <c r="O3" s="2440"/>
      <c r="P3" s="2440"/>
      <c r="Q3" s="2440"/>
    </row>
    <row r="4" spans="2:20" ht="14.1" customHeight="1">
      <c r="B4" s="2441" t="s">
        <v>216</v>
      </c>
      <c r="C4" s="2441"/>
      <c r="D4" s="2441"/>
      <c r="E4" s="2441"/>
      <c r="F4" s="2441"/>
      <c r="G4" s="2441"/>
      <c r="H4" s="2441"/>
      <c r="I4" s="2441"/>
      <c r="J4" s="2441"/>
      <c r="K4" s="2441"/>
      <c r="L4" s="2441"/>
      <c r="M4" s="2441"/>
      <c r="N4" s="2441"/>
      <c r="O4" s="2441"/>
      <c r="P4" s="2441"/>
      <c r="Q4" s="2441"/>
    </row>
    <row r="5" spans="2:20" ht="13.35" customHeight="1">
      <c r="B5" s="2441" t="s">
        <v>894</v>
      </c>
      <c r="C5" s="2441"/>
      <c r="D5" s="2441"/>
      <c r="E5" s="2441"/>
      <c r="F5" s="2441"/>
      <c r="G5" s="2441"/>
      <c r="H5" s="2441"/>
      <c r="I5" s="2441"/>
      <c r="J5" s="2441"/>
      <c r="K5" s="2441"/>
      <c r="L5" s="2441"/>
      <c r="M5" s="2441"/>
      <c r="N5" s="2441"/>
      <c r="O5" s="2441"/>
      <c r="P5" s="2441"/>
      <c r="Q5" s="2441"/>
    </row>
    <row r="6" spans="2:20" ht="15" customHeight="1">
      <c r="B6" s="2441" t="s">
        <v>67</v>
      </c>
      <c r="C6" s="2441"/>
      <c r="D6" s="2441"/>
      <c r="E6" s="2441"/>
      <c r="F6" s="2441"/>
      <c r="G6" s="2441"/>
      <c r="H6" s="2441"/>
      <c r="I6" s="2441"/>
      <c r="J6" s="2441"/>
      <c r="K6" s="2441"/>
      <c r="L6" s="2441"/>
      <c r="M6" s="2441"/>
      <c r="N6" s="2441"/>
      <c r="O6" s="2441"/>
      <c r="P6" s="2441"/>
      <c r="Q6" s="2441"/>
    </row>
    <row r="7" spans="2:20" ht="14.1" customHeight="1">
      <c r="B7" s="2430" t="s">
        <v>1295</v>
      </c>
      <c r="C7" s="2430"/>
      <c r="Q7" s="453" t="s">
        <v>1296</v>
      </c>
    </row>
    <row r="8" spans="2:20" ht="5.4" customHeight="1"/>
    <row r="9" spans="2:20" ht="14.1" customHeight="1">
      <c r="L9" s="2431" t="s">
        <v>895</v>
      </c>
      <c r="M9" s="2431"/>
      <c r="N9" s="2431"/>
      <c r="O9" s="2431"/>
      <c r="P9" s="2431"/>
      <c r="Q9" s="2431"/>
    </row>
    <row r="10" spans="2:20" ht="16.5" customHeight="1">
      <c r="B10" s="451" t="s">
        <v>219</v>
      </c>
      <c r="G10" s="451" t="s">
        <v>220</v>
      </c>
      <c r="L10" s="2432" t="s">
        <v>221</v>
      </c>
      <c r="M10" s="2432"/>
      <c r="N10" s="2432"/>
      <c r="P10" s="2433" t="s">
        <v>222</v>
      </c>
      <c r="Q10" s="2433"/>
    </row>
    <row r="11" spans="2:20" ht="13.35" customHeight="1">
      <c r="B11" s="2434" t="s">
        <v>896</v>
      </c>
      <c r="C11" s="2434"/>
      <c r="D11" s="2434"/>
      <c r="E11" s="2434"/>
      <c r="G11" s="2435" t="s">
        <v>897</v>
      </c>
      <c r="H11" s="2435"/>
      <c r="I11" s="2435"/>
      <c r="L11" s="2436">
        <v>0</v>
      </c>
      <c r="M11" s="2436"/>
      <c r="N11" s="2436"/>
      <c r="P11" s="2437">
        <v>233356338.80152974</v>
      </c>
      <c r="Q11" s="2437"/>
      <c r="R11" s="452">
        <f>ROUND(L11/1000,0)</f>
        <v>0</v>
      </c>
      <c r="S11" s="452">
        <f>ROUND(P11/1000,0)</f>
        <v>233356</v>
      </c>
      <c r="T11" s="452"/>
    </row>
    <row r="12" spans="2:20" ht="13.35" customHeight="1">
      <c r="B12" s="2434" t="s">
        <v>898</v>
      </c>
      <c r="C12" s="2434"/>
      <c r="D12" s="2434"/>
      <c r="E12" s="2434"/>
      <c r="G12" s="2435" t="s">
        <v>899</v>
      </c>
      <c r="H12" s="2435"/>
      <c r="I12" s="2435"/>
      <c r="L12" s="2436">
        <v>0</v>
      </c>
      <c r="M12" s="2436"/>
      <c r="N12" s="2436"/>
      <c r="P12" s="2437">
        <v>63211513.659999959</v>
      </c>
      <c r="Q12" s="2437"/>
      <c r="R12" s="452">
        <f t="shared" ref="R12:R75" si="0">ROUND(L12/1000,0)</f>
        <v>0</v>
      </c>
      <c r="S12" s="452">
        <f t="shared" ref="S12:S75" si="1">ROUND(P12/1000,0)</f>
        <v>63212</v>
      </c>
    </row>
    <row r="13" spans="2:20" s="454" customFormat="1" ht="13.35" customHeight="1">
      <c r="B13" s="2445" t="s">
        <v>900</v>
      </c>
      <c r="C13" s="2445"/>
      <c r="D13" s="2445"/>
      <c r="E13" s="2445"/>
      <c r="G13" s="2446" t="s">
        <v>901</v>
      </c>
      <c r="H13" s="2446"/>
      <c r="I13" s="2446"/>
      <c r="L13" s="2447">
        <v>0</v>
      </c>
      <c r="M13" s="2447"/>
      <c r="N13" s="2447"/>
      <c r="O13" s="455"/>
      <c r="P13" s="2448">
        <v>34072380.220000029</v>
      </c>
      <c r="Q13" s="2448"/>
      <c r="R13" s="455">
        <f t="shared" si="0"/>
        <v>0</v>
      </c>
      <c r="S13" s="455">
        <f t="shared" si="1"/>
        <v>34072</v>
      </c>
    </row>
    <row r="14" spans="2:20" ht="13.35" customHeight="1">
      <c r="B14" s="2430" t="s">
        <v>226</v>
      </c>
      <c r="C14" s="2430"/>
      <c r="D14" s="2430"/>
      <c r="E14" s="2430"/>
      <c r="G14" s="2442" t="s">
        <v>227</v>
      </c>
      <c r="H14" s="2442"/>
      <c r="I14" s="2442"/>
      <c r="L14" s="2443">
        <v>0</v>
      </c>
      <c r="M14" s="2443"/>
      <c r="N14" s="2443"/>
      <c r="P14" s="2444">
        <v>34072380.220000029</v>
      </c>
      <c r="Q14" s="2444"/>
      <c r="R14" s="452">
        <f t="shared" si="0"/>
        <v>0</v>
      </c>
      <c r="S14" s="452">
        <f t="shared" si="1"/>
        <v>34072</v>
      </c>
    </row>
    <row r="15" spans="2:20" s="454" customFormat="1" ht="13.35" customHeight="1">
      <c r="B15" s="2445" t="s">
        <v>902</v>
      </c>
      <c r="C15" s="2445"/>
      <c r="D15" s="2445"/>
      <c r="E15" s="2445"/>
      <c r="G15" s="2446" t="s">
        <v>903</v>
      </c>
      <c r="H15" s="2446"/>
      <c r="I15" s="2446"/>
      <c r="L15" s="2447">
        <v>0</v>
      </c>
      <c r="M15" s="2447"/>
      <c r="N15" s="2447"/>
      <c r="O15" s="455"/>
      <c r="P15" s="2448">
        <v>29139133.439999934</v>
      </c>
      <c r="Q15" s="2448"/>
      <c r="R15" s="455">
        <f t="shared" si="0"/>
        <v>0</v>
      </c>
      <c r="S15" s="455">
        <f t="shared" si="1"/>
        <v>29139</v>
      </c>
    </row>
    <row r="16" spans="2:20" ht="13.35" customHeight="1">
      <c r="B16" s="2430" t="s">
        <v>228</v>
      </c>
      <c r="C16" s="2430"/>
      <c r="D16" s="2430"/>
      <c r="E16" s="2430"/>
      <c r="G16" s="2442" t="s">
        <v>229</v>
      </c>
      <c r="H16" s="2442"/>
      <c r="I16" s="2442"/>
      <c r="L16" s="2443">
        <v>0</v>
      </c>
      <c r="M16" s="2443"/>
      <c r="N16" s="2443"/>
      <c r="P16" s="2444">
        <v>29139133.439999934</v>
      </c>
      <c r="Q16" s="2444"/>
      <c r="R16" s="452">
        <f t="shared" si="0"/>
        <v>0</v>
      </c>
      <c r="S16" s="452">
        <f t="shared" si="1"/>
        <v>29139</v>
      </c>
    </row>
    <row r="17" spans="2:19" s="454" customFormat="1" ht="13.35" customHeight="1">
      <c r="B17" s="2445" t="s">
        <v>905</v>
      </c>
      <c r="C17" s="2445"/>
      <c r="D17" s="2445"/>
      <c r="E17" s="2445"/>
      <c r="G17" s="2446" t="s">
        <v>906</v>
      </c>
      <c r="H17" s="2446"/>
      <c r="I17" s="2446"/>
      <c r="L17" s="2447">
        <v>35651219.325599745</v>
      </c>
      <c r="M17" s="2447"/>
      <c r="N17" s="2447"/>
      <c r="O17" s="455"/>
      <c r="P17" s="2448">
        <v>0</v>
      </c>
      <c r="Q17" s="2448"/>
      <c r="R17" s="455">
        <f t="shared" si="0"/>
        <v>35651</v>
      </c>
      <c r="S17" s="455">
        <f t="shared" si="1"/>
        <v>0</v>
      </c>
    </row>
    <row r="18" spans="2:19" ht="13.35" customHeight="1">
      <c r="B18" s="2434" t="s">
        <v>907</v>
      </c>
      <c r="C18" s="2434"/>
      <c r="D18" s="2434"/>
      <c r="E18" s="2434"/>
      <c r="G18" s="2435" t="s">
        <v>908</v>
      </c>
      <c r="H18" s="2435"/>
      <c r="I18" s="2435"/>
      <c r="L18" s="2436">
        <v>35649282.745599747</v>
      </c>
      <c r="M18" s="2436"/>
      <c r="N18" s="2436"/>
      <c r="P18" s="2437">
        <v>0</v>
      </c>
      <c r="Q18" s="2437"/>
      <c r="R18" s="452">
        <f t="shared" si="0"/>
        <v>35649</v>
      </c>
      <c r="S18" s="452">
        <f t="shared" si="1"/>
        <v>0</v>
      </c>
    </row>
    <row r="19" spans="2:19" ht="13.35" customHeight="1">
      <c r="B19" s="2430" t="s">
        <v>232</v>
      </c>
      <c r="C19" s="2430"/>
      <c r="D19" s="2430"/>
      <c r="E19" s="2430"/>
      <c r="G19" s="2442" t="s">
        <v>233</v>
      </c>
      <c r="H19" s="2442"/>
      <c r="I19" s="2442"/>
      <c r="L19" s="2443">
        <v>35649282.745599747</v>
      </c>
      <c r="M19" s="2443"/>
      <c r="N19" s="2443"/>
      <c r="P19" s="2444">
        <v>0</v>
      </c>
      <c r="Q19" s="2444"/>
      <c r="R19" s="452">
        <f t="shared" si="0"/>
        <v>35649</v>
      </c>
      <c r="S19" s="452">
        <f t="shared" si="1"/>
        <v>0</v>
      </c>
    </row>
    <row r="20" spans="2:19" ht="13.35" customHeight="1">
      <c r="B20" s="2434" t="s">
        <v>909</v>
      </c>
      <c r="C20" s="2434"/>
      <c r="D20" s="2434"/>
      <c r="E20" s="2434"/>
      <c r="G20" s="2435" t="s">
        <v>235</v>
      </c>
      <c r="H20" s="2435"/>
      <c r="I20" s="2435"/>
      <c r="L20" s="2436">
        <v>1926.5800000000745</v>
      </c>
      <c r="M20" s="2436"/>
      <c r="N20" s="2436"/>
      <c r="P20" s="2437">
        <v>0</v>
      </c>
      <c r="Q20" s="2437"/>
      <c r="R20" s="452">
        <f t="shared" si="0"/>
        <v>2</v>
      </c>
      <c r="S20" s="452">
        <f t="shared" si="1"/>
        <v>0</v>
      </c>
    </row>
    <row r="21" spans="2:19" ht="13.35" customHeight="1">
      <c r="B21" s="2430" t="s">
        <v>234</v>
      </c>
      <c r="C21" s="2430"/>
      <c r="D21" s="2430"/>
      <c r="E21" s="2430"/>
      <c r="G21" s="2442" t="s">
        <v>235</v>
      </c>
      <c r="H21" s="2442"/>
      <c r="I21" s="2442"/>
      <c r="L21" s="2443">
        <v>1926.5800000000745</v>
      </c>
      <c r="M21" s="2443"/>
      <c r="N21" s="2443"/>
      <c r="P21" s="2444">
        <v>0</v>
      </c>
      <c r="Q21" s="2444"/>
      <c r="R21" s="452">
        <f t="shared" si="0"/>
        <v>2</v>
      </c>
      <c r="S21" s="452">
        <f t="shared" si="1"/>
        <v>0</v>
      </c>
    </row>
    <row r="22" spans="2:19" ht="13.35" customHeight="1">
      <c r="B22" s="2434" t="s">
        <v>910</v>
      </c>
      <c r="C22" s="2434"/>
      <c r="D22" s="2434"/>
      <c r="E22" s="2434"/>
      <c r="G22" s="2435" t="s">
        <v>911</v>
      </c>
      <c r="H22" s="2435"/>
      <c r="I22" s="2435"/>
      <c r="L22" s="2436">
        <v>10</v>
      </c>
      <c r="M22" s="2436"/>
      <c r="N22" s="2436"/>
      <c r="P22" s="2437">
        <v>0</v>
      </c>
      <c r="Q22" s="2437"/>
      <c r="R22" s="452">
        <f t="shared" si="0"/>
        <v>0</v>
      </c>
      <c r="S22" s="452">
        <f t="shared" si="1"/>
        <v>0</v>
      </c>
    </row>
    <row r="23" spans="2:19" ht="13.35" customHeight="1">
      <c r="B23" s="2430" t="s">
        <v>236</v>
      </c>
      <c r="C23" s="2430"/>
      <c r="D23" s="2430"/>
      <c r="E23" s="2430"/>
      <c r="G23" s="2442" t="s">
        <v>237</v>
      </c>
      <c r="H23" s="2442"/>
      <c r="I23" s="2442"/>
      <c r="L23" s="2443">
        <v>10</v>
      </c>
      <c r="M23" s="2443"/>
      <c r="N23" s="2443"/>
      <c r="P23" s="2444">
        <v>0</v>
      </c>
      <c r="Q23" s="2444"/>
      <c r="R23" s="452">
        <f t="shared" si="0"/>
        <v>0</v>
      </c>
      <c r="S23" s="452">
        <f t="shared" si="1"/>
        <v>0</v>
      </c>
    </row>
    <row r="24" spans="2:19" ht="13.35" customHeight="1">
      <c r="B24" s="2434" t="s">
        <v>912</v>
      </c>
      <c r="C24" s="2434"/>
      <c r="D24" s="2434"/>
      <c r="E24" s="2434"/>
      <c r="G24" s="2435" t="s">
        <v>241</v>
      </c>
      <c r="H24" s="2435"/>
      <c r="I24" s="2435"/>
      <c r="L24" s="2436">
        <v>21203926.642869949</v>
      </c>
      <c r="M24" s="2436"/>
      <c r="N24" s="2436"/>
      <c r="P24" s="2437">
        <v>0</v>
      </c>
      <c r="Q24" s="2437"/>
      <c r="R24" s="452">
        <f t="shared" si="0"/>
        <v>21204</v>
      </c>
      <c r="S24" s="452">
        <f t="shared" si="1"/>
        <v>0</v>
      </c>
    </row>
    <row r="25" spans="2:19" ht="13.35" customHeight="1">
      <c r="B25" s="2434" t="s">
        <v>913</v>
      </c>
      <c r="C25" s="2434"/>
      <c r="D25" s="2434"/>
      <c r="E25" s="2434"/>
      <c r="G25" s="2435" t="s">
        <v>241</v>
      </c>
      <c r="H25" s="2435"/>
      <c r="I25" s="2435"/>
      <c r="L25" s="2436">
        <v>21203926.642869949</v>
      </c>
      <c r="M25" s="2436"/>
      <c r="N25" s="2436"/>
      <c r="P25" s="2437">
        <v>0</v>
      </c>
      <c r="Q25" s="2437"/>
      <c r="R25" s="452">
        <f t="shared" si="0"/>
        <v>21204</v>
      </c>
      <c r="S25" s="452">
        <f t="shared" si="1"/>
        <v>0</v>
      </c>
    </row>
    <row r="26" spans="2:19" ht="13.35" customHeight="1">
      <c r="B26" s="2430" t="s">
        <v>240</v>
      </c>
      <c r="C26" s="2430"/>
      <c r="D26" s="2430"/>
      <c r="E26" s="2430"/>
      <c r="G26" s="2442" t="s">
        <v>241</v>
      </c>
      <c r="H26" s="2442"/>
      <c r="I26" s="2442"/>
      <c r="L26" s="2443">
        <v>21203926.642869949</v>
      </c>
      <c r="M26" s="2443"/>
      <c r="N26" s="2443"/>
      <c r="P26" s="2444">
        <v>0</v>
      </c>
      <c r="Q26" s="2444"/>
      <c r="R26" s="452">
        <f t="shared" si="0"/>
        <v>21204</v>
      </c>
      <c r="S26" s="452">
        <f t="shared" si="1"/>
        <v>0</v>
      </c>
    </row>
    <row r="27" spans="2:19" ht="13.35" customHeight="1">
      <c r="B27" s="2434" t="s">
        <v>914</v>
      </c>
      <c r="C27" s="2434"/>
      <c r="D27" s="2434"/>
      <c r="E27" s="2434"/>
      <c r="G27" s="2435" t="s">
        <v>915</v>
      </c>
      <c r="H27" s="2435"/>
      <c r="I27" s="2435"/>
      <c r="L27" s="2436">
        <v>0</v>
      </c>
      <c r="M27" s="2436"/>
      <c r="N27" s="2436"/>
      <c r="P27" s="2437">
        <v>21257185.419999987</v>
      </c>
      <c r="Q27" s="2437"/>
      <c r="R27" s="452">
        <f t="shared" si="0"/>
        <v>0</v>
      </c>
      <c r="S27" s="452">
        <f t="shared" si="1"/>
        <v>21257</v>
      </c>
    </row>
    <row r="28" spans="2:19" s="454" customFormat="1" ht="13.35" customHeight="1">
      <c r="B28" s="2445" t="s">
        <v>916</v>
      </c>
      <c r="C28" s="2445"/>
      <c r="D28" s="2445"/>
      <c r="E28" s="2445"/>
      <c r="G28" s="2446" t="s">
        <v>917</v>
      </c>
      <c r="H28" s="2446"/>
      <c r="I28" s="2446"/>
      <c r="L28" s="2447">
        <v>0</v>
      </c>
      <c r="M28" s="2447"/>
      <c r="N28" s="2447"/>
      <c r="O28" s="455"/>
      <c r="P28" s="2448">
        <v>53258.780000001192</v>
      </c>
      <c r="Q28" s="2448"/>
      <c r="R28" s="455">
        <f t="shared" si="0"/>
        <v>0</v>
      </c>
      <c r="S28" s="455">
        <f t="shared" si="1"/>
        <v>53</v>
      </c>
    </row>
    <row r="29" spans="2:19" ht="13.35" customHeight="1">
      <c r="B29" s="2430" t="s">
        <v>242</v>
      </c>
      <c r="C29" s="2430"/>
      <c r="D29" s="2430"/>
      <c r="E29" s="2430"/>
      <c r="G29" s="2442" t="s">
        <v>243</v>
      </c>
      <c r="H29" s="2442"/>
      <c r="I29" s="2442"/>
      <c r="L29" s="2443">
        <v>0</v>
      </c>
      <c r="M29" s="2443"/>
      <c r="N29" s="2443"/>
      <c r="P29" s="2444">
        <v>53258.780000001192</v>
      </c>
      <c r="Q29" s="2444"/>
      <c r="R29" s="452">
        <f t="shared" si="0"/>
        <v>0</v>
      </c>
      <c r="S29" s="452">
        <f t="shared" si="1"/>
        <v>53</v>
      </c>
    </row>
    <row r="30" spans="2:19" s="454" customFormat="1" ht="13.35" customHeight="1">
      <c r="B30" s="2445" t="s">
        <v>918</v>
      </c>
      <c r="C30" s="2445"/>
      <c r="D30" s="2445"/>
      <c r="E30" s="2445"/>
      <c r="G30" s="2446" t="s">
        <v>245</v>
      </c>
      <c r="H30" s="2446"/>
      <c r="I30" s="2446"/>
      <c r="L30" s="2447">
        <v>0</v>
      </c>
      <c r="M30" s="2447"/>
      <c r="N30" s="2447"/>
      <c r="O30" s="455"/>
      <c r="P30" s="2448">
        <v>21203926.639999986</v>
      </c>
      <c r="Q30" s="2448"/>
      <c r="R30" s="455">
        <f t="shared" si="0"/>
        <v>0</v>
      </c>
      <c r="S30" s="455">
        <f t="shared" si="1"/>
        <v>21204</v>
      </c>
    </row>
    <row r="31" spans="2:19" ht="13.35" customHeight="1">
      <c r="B31" s="2430" t="s">
        <v>244</v>
      </c>
      <c r="C31" s="2430"/>
      <c r="D31" s="2430"/>
      <c r="E31" s="2430"/>
      <c r="G31" s="2442" t="s">
        <v>245</v>
      </c>
      <c r="H31" s="2442"/>
      <c r="I31" s="2442"/>
      <c r="L31" s="2443">
        <v>0</v>
      </c>
      <c r="M31" s="2443"/>
      <c r="N31" s="2443"/>
      <c r="P31" s="2444">
        <v>21203926.639999986</v>
      </c>
      <c r="Q31" s="2444"/>
      <c r="R31" s="452">
        <f t="shared" si="0"/>
        <v>0</v>
      </c>
      <c r="S31" s="452">
        <f t="shared" si="1"/>
        <v>21204</v>
      </c>
    </row>
    <row r="32" spans="2:19" ht="13.35" customHeight="1">
      <c r="B32" s="2434" t="s">
        <v>919</v>
      </c>
      <c r="C32" s="2434"/>
      <c r="D32" s="2434"/>
      <c r="E32" s="2434"/>
      <c r="G32" s="2435" t="s">
        <v>920</v>
      </c>
      <c r="H32" s="2435"/>
      <c r="I32" s="2435"/>
      <c r="L32" s="2436">
        <v>2165168.8400000036</v>
      </c>
      <c r="M32" s="2436"/>
      <c r="N32" s="2436"/>
      <c r="P32" s="2437">
        <v>0</v>
      </c>
      <c r="Q32" s="2437"/>
      <c r="R32" s="452">
        <f t="shared" si="0"/>
        <v>2165</v>
      </c>
      <c r="S32" s="452">
        <f t="shared" si="1"/>
        <v>0</v>
      </c>
    </row>
    <row r="33" spans="2:19" ht="13.35" customHeight="1">
      <c r="B33" s="2434" t="s">
        <v>921</v>
      </c>
      <c r="C33" s="2434"/>
      <c r="D33" s="2434"/>
      <c r="E33" s="2434"/>
      <c r="G33" s="2435" t="s">
        <v>920</v>
      </c>
      <c r="H33" s="2435"/>
      <c r="I33" s="2435"/>
      <c r="L33" s="2436">
        <v>2165168.8400000036</v>
      </c>
      <c r="M33" s="2436"/>
      <c r="N33" s="2436"/>
      <c r="P33" s="2437">
        <v>0</v>
      </c>
      <c r="Q33" s="2437"/>
      <c r="R33" s="452">
        <f t="shared" si="0"/>
        <v>2165</v>
      </c>
      <c r="S33" s="452">
        <f t="shared" si="1"/>
        <v>0</v>
      </c>
    </row>
    <row r="34" spans="2:19" ht="13.35" customHeight="1">
      <c r="B34" s="2430" t="s">
        <v>246</v>
      </c>
      <c r="C34" s="2430"/>
      <c r="D34" s="2430"/>
      <c r="E34" s="2430"/>
      <c r="G34" s="2442" t="s">
        <v>247</v>
      </c>
      <c r="H34" s="2442"/>
      <c r="I34" s="2442"/>
      <c r="L34" s="2443">
        <v>2165168.8400000036</v>
      </c>
      <c r="M34" s="2443"/>
      <c r="N34" s="2443"/>
      <c r="P34" s="2444">
        <v>0</v>
      </c>
      <c r="Q34" s="2444"/>
      <c r="R34" s="452">
        <f t="shared" si="0"/>
        <v>2165</v>
      </c>
      <c r="S34" s="452">
        <f t="shared" si="1"/>
        <v>0</v>
      </c>
    </row>
    <row r="35" spans="2:19" s="454" customFormat="1" ht="13.35" customHeight="1">
      <c r="B35" s="2445" t="s">
        <v>922</v>
      </c>
      <c r="C35" s="2445"/>
      <c r="D35" s="2445"/>
      <c r="E35" s="2445"/>
      <c r="G35" s="2446" t="s">
        <v>923</v>
      </c>
      <c r="H35" s="2446"/>
      <c r="I35" s="2446"/>
      <c r="L35" s="2447">
        <v>0</v>
      </c>
      <c r="M35" s="2447"/>
      <c r="N35" s="2447"/>
      <c r="O35" s="455"/>
      <c r="P35" s="2448">
        <v>4368270.0000000093</v>
      </c>
      <c r="Q35" s="2448"/>
      <c r="R35" s="455">
        <f t="shared" si="0"/>
        <v>0</v>
      </c>
      <c r="S35" s="455">
        <f t="shared" si="1"/>
        <v>4368</v>
      </c>
    </row>
    <row r="36" spans="2:19" ht="13.35" customHeight="1">
      <c r="B36" s="2434" t="s">
        <v>924</v>
      </c>
      <c r="C36" s="2434"/>
      <c r="D36" s="2434"/>
      <c r="E36" s="2434"/>
      <c r="G36" s="2435" t="s">
        <v>923</v>
      </c>
      <c r="H36" s="2435"/>
      <c r="I36" s="2435"/>
      <c r="L36" s="2436">
        <v>0</v>
      </c>
      <c r="M36" s="2436"/>
      <c r="N36" s="2436"/>
      <c r="P36" s="2437">
        <v>4368270.0000000093</v>
      </c>
      <c r="Q36" s="2437"/>
      <c r="R36" s="452">
        <f t="shared" si="0"/>
        <v>0</v>
      </c>
      <c r="S36" s="452">
        <f t="shared" si="1"/>
        <v>4368</v>
      </c>
    </row>
    <row r="37" spans="2:19" ht="13.35" customHeight="1">
      <c r="B37" s="2430" t="s">
        <v>260</v>
      </c>
      <c r="C37" s="2430"/>
      <c r="D37" s="2430"/>
      <c r="E37" s="2430"/>
      <c r="G37" s="2442" t="s">
        <v>261</v>
      </c>
      <c r="H37" s="2442"/>
      <c r="I37" s="2442"/>
      <c r="L37" s="2443">
        <v>0</v>
      </c>
      <c r="M37" s="2443"/>
      <c r="N37" s="2443"/>
      <c r="P37" s="2444">
        <v>2383498.5700000003</v>
      </c>
      <c r="Q37" s="2444"/>
      <c r="R37" s="452">
        <f t="shared" si="0"/>
        <v>0</v>
      </c>
      <c r="S37" s="452">
        <f t="shared" si="1"/>
        <v>2383</v>
      </c>
    </row>
    <row r="38" spans="2:19" ht="13.35" customHeight="1">
      <c r="B38" s="2430" t="s">
        <v>264</v>
      </c>
      <c r="C38" s="2430"/>
      <c r="D38" s="2430"/>
      <c r="E38" s="2430"/>
      <c r="G38" s="2442" t="s">
        <v>265</v>
      </c>
      <c r="H38" s="2442"/>
      <c r="I38" s="2442"/>
      <c r="L38" s="2443">
        <v>0</v>
      </c>
      <c r="M38" s="2443"/>
      <c r="N38" s="2443"/>
      <c r="P38" s="2444">
        <v>1984951.7800000012</v>
      </c>
      <c r="Q38" s="2444"/>
      <c r="R38" s="452">
        <f t="shared" si="0"/>
        <v>0</v>
      </c>
      <c r="S38" s="452">
        <f t="shared" si="1"/>
        <v>1985</v>
      </c>
    </row>
    <row r="39" spans="2:19" ht="13.35" customHeight="1">
      <c r="B39" s="2430" t="s">
        <v>268</v>
      </c>
      <c r="C39" s="2430"/>
      <c r="D39" s="2430"/>
      <c r="E39" s="2430"/>
      <c r="G39" s="2442" t="s">
        <v>269</v>
      </c>
      <c r="H39" s="2442"/>
      <c r="I39" s="2442"/>
      <c r="L39" s="2443">
        <v>180.35000000000036</v>
      </c>
      <c r="M39" s="2443"/>
      <c r="N39" s="2443"/>
      <c r="P39" s="2444">
        <v>0</v>
      </c>
      <c r="Q39" s="2444"/>
      <c r="R39" s="452">
        <f t="shared" si="0"/>
        <v>0</v>
      </c>
      <c r="S39" s="452">
        <f t="shared" si="1"/>
        <v>0</v>
      </c>
    </row>
    <row r="40" spans="2:19" ht="13.35" customHeight="1">
      <c r="B40" s="2434" t="s">
        <v>925</v>
      </c>
      <c r="C40" s="2434"/>
      <c r="D40" s="2434"/>
      <c r="E40" s="2434"/>
      <c r="G40" s="2435" t="s">
        <v>926</v>
      </c>
      <c r="H40" s="2435"/>
      <c r="I40" s="2435"/>
      <c r="L40" s="2436">
        <v>0</v>
      </c>
      <c r="M40" s="2436"/>
      <c r="N40" s="2436"/>
      <c r="P40" s="2437">
        <v>203539684.52999994</v>
      </c>
      <c r="Q40" s="2437"/>
      <c r="R40" s="452">
        <f t="shared" si="0"/>
        <v>0</v>
      </c>
      <c r="S40" s="452">
        <f t="shared" si="1"/>
        <v>203540</v>
      </c>
    </row>
    <row r="41" spans="2:19" ht="13.35" customHeight="1">
      <c r="B41" s="2434" t="s">
        <v>927</v>
      </c>
      <c r="C41" s="2434"/>
      <c r="D41" s="2434"/>
      <c r="E41" s="2434"/>
      <c r="G41" s="2435" t="s">
        <v>926</v>
      </c>
      <c r="H41" s="2435"/>
      <c r="I41" s="2435"/>
      <c r="L41" s="2436">
        <v>0</v>
      </c>
      <c r="M41" s="2436"/>
      <c r="N41" s="2436"/>
      <c r="P41" s="2437">
        <v>203539684.52999994</v>
      </c>
      <c r="Q41" s="2437"/>
      <c r="R41" s="452">
        <f t="shared" si="0"/>
        <v>0</v>
      </c>
      <c r="S41" s="452">
        <f t="shared" si="1"/>
        <v>203540</v>
      </c>
    </row>
    <row r="42" spans="2:19" ht="13.35" customHeight="1">
      <c r="B42" s="2430" t="s">
        <v>272</v>
      </c>
      <c r="C42" s="2430"/>
      <c r="D42" s="2430"/>
      <c r="E42" s="2430"/>
      <c r="G42" s="2442" t="s">
        <v>273</v>
      </c>
      <c r="H42" s="2442"/>
      <c r="I42" s="2442"/>
      <c r="L42" s="2443">
        <v>0</v>
      </c>
      <c r="M42" s="2443"/>
      <c r="N42" s="2443"/>
      <c r="P42" s="2444">
        <v>2233723134.6599998</v>
      </c>
      <c r="Q42" s="2444"/>
      <c r="R42" s="452">
        <f t="shared" si="0"/>
        <v>0</v>
      </c>
      <c r="S42" s="452">
        <f t="shared" si="1"/>
        <v>2233723</v>
      </c>
    </row>
    <row r="43" spans="2:19" ht="13.35" customHeight="1">
      <c r="B43" s="2430" t="s">
        <v>274</v>
      </c>
      <c r="C43" s="2430"/>
      <c r="D43" s="2430"/>
      <c r="E43" s="2430"/>
      <c r="G43" s="2442" t="s">
        <v>275</v>
      </c>
      <c r="H43" s="2442"/>
      <c r="I43" s="2442"/>
      <c r="L43" s="2443">
        <v>105891277.66</v>
      </c>
      <c r="M43" s="2443"/>
      <c r="N43" s="2443"/>
      <c r="P43" s="2444">
        <v>0</v>
      </c>
      <c r="Q43" s="2444"/>
      <c r="R43" s="452">
        <f t="shared" si="0"/>
        <v>105891</v>
      </c>
      <c r="S43" s="452">
        <f t="shared" si="1"/>
        <v>0</v>
      </c>
    </row>
    <row r="44" spans="2:19" ht="13.35" customHeight="1">
      <c r="B44" s="2430" t="s">
        <v>276</v>
      </c>
      <c r="C44" s="2430"/>
      <c r="D44" s="2430"/>
      <c r="E44" s="2430"/>
      <c r="G44" s="2442" t="s">
        <v>277</v>
      </c>
      <c r="H44" s="2442"/>
      <c r="I44" s="2442"/>
      <c r="L44" s="2443">
        <v>2169396053.77</v>
      </c>
      <c r="M44" s="2443"/>
      <c r="N44" s="2443"/>
      <c r="P44" s="2444">
        <v>0</v>
      </c>
      <c r="Q44" s="2444"/>
      <c r="R44" s="452">
        <f t="shared" si="0"/>
        <v>2169396</v>
      </c>
      <c r="S44" s="452">
        <f t="shared" si="1"/>
        <v>0</v>
      </c>
    </row>
    <row r="45" spans="2:19" ht="13.35" customHeight="1">
      <c r="B45" s="2430" t="s">
        <v>278</v>
      </c>
      <c r="C45" s="2430"/>
      <c r="D45" s="2430"/>
      <c r="E45" s="2430"/>
      <c r="G45" s="2442" t="s">
        <v>279</v>
      </c>
      <c r="H45" s="2442"/>
      <c r="I45" s="2442"/>
      <c r="L45" s="2443">
        <v>1714909.31</v>
      </c>
      <c r="M45" s="2443"/>
      <c r="N45" s="2443"/>
      <c r="P45" s="2444">
        <v>0</v>
      </c>
      <c r="Q45" s="2444"/>
      <c r="R45" s="452">
        <f t="shared" si="0"/>
        <v>1715</v>
      </c>
      <c r="S45" s="452">
        <f t="shared" si="1"/>
        <v>0</v>
      </c>
    </row>
    <row r="46" spans="2:19" ht="13.35" customHeight="1">
      <c r="B46" s="2430" t="s">
        <v>280</v>
      </c>
      <c r="C46" s="2430"/>
      <c r="D46" s="2430"/>
      <c r="E46" s="2430"/>
      <c r="G46" s="2442" t="s">
        <v>281</v>
      </c>
      <c r="H46" s="2442"/>
      <c r="I46" s="2442"/>
      <c r="L46" s="2443">
        <v>0</v>
      </c>
      <c r="M46" s="2443"/>
      <c r="N46" s="2443"/>
      <c r="P46" s="2444">
        <v>257834222.72999996</v>
      </c>
      <c r="Q46" s="2444"/>
      <c r="R46" s="452">
        <f t="shared" si="0"/>
        <v>0</v>
      </c>
      <c r="S46" s="452">
        <f t="shared" si="1"/>
        <v>257834</v>
      </c>
    </row>
    <row r="47" spans="2:19" ht="13.35" customHeight="1">
      <c r="B47" s="2430" t="s">
        <v>282</v>
      </c>
      <c r="C47" s="2430"/>
      <c r="D47" s="2430"/>
      <c r="E47" s="2430"/>
      <c r="G47" s="2442" t="s">
        <v>283</v>
      </c>
      <c r="H47" s="2442"/>
      <c r="I47" s="2442"/>
      <c r="L47" s="2443">
        <v>0</v>
      </c>
      <c r="M47" s="2443"/>
      <c r="N47" s="2443"/>
      <c r="P47" s="2444">
        <v>3731670.4300000072</v>
      </c>
      <c r="Q47" s="2444"/>
      <c r="R47" s="452">
        <f t="shared" si="0"/>
        <v>0</v>
      </c>
      <c r="S47" s="452">
        <f t="shared" si="1"/>
        <v>3732</v>
      </c>
    </row>
    <row r="48" spans="2:19" ht="13.35" customHeight="1">
      <c r="B48" s="2430" t="s">
        <v>284</v>
      </c>
      <c r="C48" s="2430"/>
      <c r="D48" s="2430"/>
      <c r="E48" s="2430"/>
      <c r="G48" s="2442" t="s">
        <v>285</v>
      </c>
      <c r="H48" s="2442"/>
      <c r="I48" s="2442"/>
      <c r="L48" s="2443">
        <v>27679222.739999995</v>
      </c>
      <c r="M48" s="2443"/>
      <c r="N48" s="2443"/>
      <c r="P48" s="2444">
        <v>0</v>
      </c>
      <c r="Q48" s="2444"/>
      <c r="R48" s="452">
        <f t="shared" si="0"/>
        <v>27679</v>
      </c>
      <c r="S48" s="452">
        <f t="shared" si="1"/>
        <v>0</v>
      </c>
    </row>
    <row r="49" spans="2:21" ht="13.35" customHeight="1">
      <c r="B49" s="2430" t="s">
        <v>1077</v>
      </c>
      <c r="C49" s="2430"/>
      <c r="D49" s="2430"/>
      <c r="E49" s="2430"/>
      <c r="G49" s="2442" t="s">
        <v>1078</v>
      </c>
      <c r="H49" s="2442"/>
      <c r="I49" s="2442"/>
      <c r="L49" s="2443">
        <v>37989464.020000003</v>
      </c>
      <c r="M49" s="2443"/>
      <c r="N49" s="2443"/>
      <c r="P49" s="2444">
        <v>0</v>
      </c>
      <c r="Q49" s="2444"/>
      <c r="R49" s="452">
        <f t="shared" si="0"/>
        <v>37989</v>
      </c>
      <c r="S49" s="452">
        <f t="shared" si="1"/>
        <v>0</v>
      </c>
    </row>
    <row r="50" spans="2:21" ht="13.35" customHeight="1">
      <c r="B50" s="2430" t="s">
        <v>286</v>
      </c>
      <c r="C50" s="2430"/>
      <c r="D50" s="2430"/>
      <c r="E50" s="2430"/>
      <c r="G50" s="2442" t="s">
        <v>287</v>
      </c>
      <c r="H50" s="2442"/>
      <c r="I50" s="2442"/>
      <c r="L50" s="2443">
        <v>0</v>
      </c>
      <c r="M50" s="2443"/>
      <c r="N50" s="2443"/>
      <c r="P50" s="2444">
        <v>21961348.559999999</v>
      </c>
      <c r="Q50" s="2444"/>
      <c r="R50" s="452">
        <f t="shared" si="0"/>
        <v>0</v>
      </c>
      <c r="S50" s="452">
        <f t="shared" si="1"/>
        <v>21961</v>
      </c>
    </row>
    <row r="51" spans="2:21" ht="13.35" customHeight="1">
      <c r="B51" s="2430" t="s">
        <v>288</v>
      </c>
      <c r="C51" s="2430"/>
      <c r="D51" s="2430"/>
      <c r="E51" s="2430"/>
      <c r="G51" s="2442" t="s">
        <v>289</v>
      </c>
      <c r="H51" s="2442"/>
      <c r="I51" s="2442"/>
      <c r="L51" s="2443">
        <v>26792.01</v>
      </c>
      <c r="M51" s="2443"/>
      <c r="N51" s="2443"/>
      <c r="P51" s="2444">
        <v>0</v>
      </c>
      <c r="Q51" s="2444"/>
      <c r="R51" s="452">
        <f t="shared" si="0"/>
        <v>27</v>
      </c>
      <c r="S51" s="452">
        <f t="shared" si="1"/>
        <v>0</v>
      </c>
    </row>
    <row r="52" spans="2:21" ht="13.35" customHeight="1">
      <c r="B52" s="2430" t="s">
        <v>290</v>
      </c>
      <c r="C52" s="2430"/>
      <c r="D52" s="2430"/>
      <c r="E52" s="2430"/>
      <c r="G52" s="2442" t="s">
        <v>291</v>
      </c>
      <c r="H52" s="2442"/>
      <c r="I52" s="2442"/>
      <c r="L52" s="2443">
        <v>0</v>
      </c>
      <c r="M52" s="2443"/>
      <c r="N52" s="2443"/>
      <c r="P52" s="2444">
        <v>29381111.030000001</v>
      </c>
      <c r="Q52" s="2444"/>
      <c r="R52" s="452">
        <f t="shared" si="0"/>
        <v>0</v>
      </c>
      <c r="S52" s="452">
        <f t="shared" si="1"/>
        <v>29381</v>
      </c>
    </row>
    <row r="53" spans="2:21" ht="13.35" customHeight="1">
      <c r="B53" s="2430" t="s">
        <v>292</v>
      </c>
      <c r="C53" s="2430"/>
      <c r="D53" s="2430"/>
      <c r="E53" s="2430"/>
      <c r="G53" s="2442" t="s">
        <v>293</v>
      </c>
      <c r="H53" s="2442"/>
      <c r="I53" s="2442"/>
      <c r="L53" s="2443">
        <v>333990.39</v>
      </c>
      <c r="M53" s="2443"/>
      <c r="N53" s="2443"/>
      <c r="P53" s="2444">
        <v>0</v>
      </c>
      <c r="Q53" s="2444"/>
      <c r="R53" s="452">
        <f t="shared" si="0"/>
        <v>334</v>
      </c>
      <c r="S53" s="452">
        <f t="shared" si="1"/>
        <v>0</v>
      </c>
    </row>
    <row r="54" spans="2:21" ht="13.35" customHeight="1">
      <c r="B54" s="2430" t="s">
        <v>294</v>
      </c>
      <c r="C54" s="2430"/>
      <c r="D54" s="2430"/>
      <c r="E54" s="2430"/>
      <c r="G54" s="2442" t="s">
        <v>295</v>
      </c>
      <c r="H54" s="2442"/>
      <c r="I54" s="2442"/>
      <c r="L54" s="2443">
        <v>60092.98</v>
      </c>
      <c r="M54" s="2443"/>
      <c r="N54" s="2443"/>
      <c r="P54" s="2444">
        <v>0</v>
      </c>
      <c r="Q54" s="2444"/>
      <c r="R54" s="452">
        <f t="shared" si="0"/>
        <v>60</v>
      </c>
      <c r="S54" s="452">
        <f t="shared" si="1"/>
        <v>0</v>
      </c>
    </row>
    <row r="55" spans="2:21" ht="13.35" customHeight="1">
      <c r="B55" s="2434" t="s">
        <v>928</v>
      </c>
      <c r="C55" s="2434"/>
      <c r="D55" s="2434"/>
      <c r="E55" s="2434"/>
      <c r="G55" s="2435" t="s">
        <v>929</v>
      </c>
      <c r="H55" s="2435"/>
      <c r="I55" s="2435"/>
      <c r="L55" s="2436">
        <v>0</v>
      </c>
      <c r="M55" s="2436"/>
      <c r="N55" s="2436"/>
      <c r="P55" s="2437">
        <v>7163231.7098928047</v>
      </c>
      <c r="Q55" s="2437"/>
      <c r="R55" s="452">
        <f t="shared" si="0"/>
        <v>0</v>
      </c>
      <c r="S55" s="452">
        <f t="shared" si="1"/>
        <v>7163</v>
      </c>
      <c r="U55" s="452">
        <f>R227-S55</f>
        <v>250319</v>
      </c>
    </row>
    <row r="56" spans="2:21" s="454" customFormat="1" ht="13.35" customHeight="1">
      <c r="B56" s="2445" t="s">
        <v>930</v>
      </c>
      <c r="C56" s="2445"/>
      <c r="D56" s="2445"/>
      <c r="E56" s="2445"/>
      <c r="G56" s="2446" t="s">
        <v>931</v>
      </c>
      <c r="H56" s="2446"/>
      <c r="I56" s="2446"/>
      <c r="L56" s="2447">
        <v>0</v>
      </c>
      <c r="M56" s="2447"/>
      <c r="N56" s="2447"/>
      <c r="O56" s="455"/>
      <c r="P56" s="2448">
        <v>934682.56000000087</v>
      </c>
      <c r="Q56" s="2448"/>
      <c r="R56" s="455">
        <f t="shared" si="0"/>
        <v>0</v>
      </c>
      <c r="S56" s="455">
        <f t="shared" si="1"/>
        <v>935</v>
      </c>
    </row>
    <row r="57" spans="2:21" ht="13.35" customHeight="1">
      <c r="B57" s="2434" t="s">
        <v>932</v>
      </c>
      <c r="C57" s="2434"/>
      <c r="D57" s="2434"/>
      <c r="E57" s="2434"/>
      <c r="G57" s="2435" t="s">
        <v>933</v>
      </c>
      <c r="H57" s="2435"/>
      <c r="I57" s="2435"/>
      <c r="L57" s="2436">
        <v>0</v>
      </c>
      <c r="M57" s="2436"/>
      <c r="N57" s="2436"/>
      <c r="P57" s="2437">
        <v>390566.77999999747</v>
      </c>
      <c r="Q57" s="2437"/>
      <c r="R57" s="452">
        <f t="shared" si="0"/>
        <v>0</v>
      </c>
      <c r="S57" s="452">
        <f t="shared" si="1"/>
        <v>391</v>
      </c>
    </row>
    <row r="58" spans="2:21" ht="13.35" customHeight="1">
      <c r="B58" s="2430" t="s">
        <v>296</v>
      </c>
      <c r="C58" s="2430"/>
      <c r="D58" s="2430"/>
      <c r="E58" s="2430"/>
      <c r="G58" s="2442" t="s">
        <v>297</v>
      </c>
      <c r="H58" s="2442"/>
      <c r="I58" s="2442"/>
      <c r="L58" s="2443">
        <v>0</v>
      </c>
      <c r="M58" s="2443"/>
      <c r="N58" s="2443"/>
      <c r="P58" s="2444">
        <v>373790.57999999821</v>
      </c>
      <c r="Q58" s="2444"/>
      <c r="R58" s="452">
        <f t="shared" si="0"/>
        <v>0</v>
      </c>
      <c r="S58" s="452">
        <f t="shared" si="1"/>
        <v>374</v>
      </c>
    </row>
    <row r="59" spans="2:21" ht="13.35" customHeight="1">
      <c r="B59" s="2430" t="s">
        <v>298</v>
      </c>
      <c r="C59" s="2430"/>
      <c r="D59" s="2430"/>
      <c r="E59" s="2430"/>
      <c r="G59" s="2442" t="s">
        <v>299</v>
      </c>
      <c r="H59" s="2442"/>
      <c r="I59" s="2442"/>
      <c r="L59" s="2443">
        <v>0</v>
      </c>
      <c r="M59" s="2443"/>
      <c r="N59" s="2443"/>
      <c r="P59" s="2444">
        <v>13935.879999998957</v>
      </c>
      <c r="Q59" s="2444"/>
      <c r="R59" s="452">
        <f t="shared" si="0"/>
        <v>0</v>
      </c>
      <c r="S59" s="452">
        <f t="shared" si="1"/>
        <v>14</v>
      </c>
    </row>
    <row r="60" spans="2:21" ht="13.35" customHeight="1">
      <c r="B60" s="2430" t="s">
        <v>300</v>
      </c>
      <c r="C60" s="2430"/>
      <c r="D60" s="2430"/>
      <c r="E60" s="2430"/>
      <c r="G60" s="2442" t="s">
        <v>301</v>
      </c>
      <c r="H60" s="2442"/>
      <c r="I60" s="2442"/>
      <c r="L60" s="2443">
        <v>0</v>
      </c>
      <c r="M60" s="2443"/>
      <c r="N60" s="2443"/>
      <c r="P60" s="2444">
        <v>2840.320000000298</v>
      </c>
      <c r="Q60" s="2444"/>
      <c r="R60" s="452">
        <f t="shared" si="0"/>
        <v>0</v>
      </c>
      <c r="S60" s="452">
        <f t="shared" si="1"/>
        <v>3</v>
      </c>
    </row>
    <row r="61" spans="2:21" ht="13.35" customHeight="1">
      <c r="B61" s="2434" t="s">
        <v>1079</v>
      </c>
      <c r="C61" s="2434"/>
      <c r="D61" s="2434"/>
      <c r="E61" s="2434"/>
      <c r="G61" s="2435" t="s">
        <v>1080</v>
      </c>
      <c r="H61" s="2435"/>
      <c r="I61" s="2435"/>
      <c r="L61" s="2436">
        <v>0</v>
      </c>
      <c r="M61" s="2436"/>
      <c r="N61" s="2436"/>
      <c r="P61" s="2437">
        <v>13159.810000000522</v>
      </c>
      <c r="Q61" s="2437"/>
      <c r="R61" s="452">
        <f t="shared" si="0"/>
        <v>0</v>
      </c>
      <c r="S61" s="452">
        <f t="shared" si="1"/>
        <v>13</v>
      </c>
    </row>
    <row r="62" spans="2:21" ht="13.35" customHeight="1">
      <c r="B62" s="2430" t="s">
        <v>302</v>
      </c>
      <c r="C62" s="2430"/>
      <c r="D62" s="2430"/>
      <c r="E62" s="2430"/>
      <c r="G62" s="2442" t="s">
        <v>303</v>
      </c>
      <c r="H62" s="2442"/>
      <c r="I62" s="2442"/>
      <c r="L62" s="2443">
        <v>0</v>
      </c>
      <c r="M62" s="2443"/>
      <c r="N62" s="2443"/>
      <c r="P62" s="2444">
        <v>12670.420000001788</v>
      </c>
      <c r="Q62" s="2444"/>
      <c r="R62" s="452">
        <f t="shared" si="0"/>
        <v>0</v>
      </c>
      <c r="S62" s="452">
        <f t="shared" si="1"/>
        <v>13</v>
      </c>
    </row>
    <row r="63" spans="2:21" ht="13.35" customHeight="1">
      <c r="B63" s="2430" t="s">
        <v>304</v>
      </c>
      <c r="C63" s="2430"/>
      <c r="D63" s="2430"/>
      <c r="E63" s="2430"/>
      <c r="G63" s="2442" t="s">
        <v>305</v>
      </c>
      <c r="H63" s="2442"/>
      <c r="I63" s="2442"/>
      <c r="L63" s="2443">
        <v>0</v>
      </c>
      <c r="M63" s="2443"/>
      <c r="N63" s="2443"/>
      <c r="P63" s="2444">
        <v>393.46999999880796</v>
      </c>
      <c r="Q63" s="2444"/>
      <c r="R63" s="452">
        <f t="shared" si="0"/>
        <v>0</v>
      </c>
      <c r="S63" s="452">
        <f t="shared" si="1"/>
        <v>0</v>
      </c>
    </row>
    <row r="64" spans="2:21" ht="13.35" customHeight="1">
      <c r="B64" s="2430" t="s">
        <v>306</v>
      </c>
      <c r="C64" s="2430"/>
      <c r="D64" s="2430"/>
      <c r="E64" s="2430"/>
      <c r="G64" s="2442" t="s">
        <v>307</v>
      </c>
      <c r="H64" s="2442"/>
      <c r="I64" s="2442"/>
      <c r="L64" s="2443">
        <v>0</v>
      </c>
      <c r="M64" s="2443"/>
      <c r="N64" s="2443"/>
      <c r="P64" s="2444">
        <v>95.919999999925494</v>
      </c>
      <c r="Q64" s="2444"/>
      <c r="R64" s="452">
        <f t="shared" si="0"/>
        <v>0</v>
      </c>
      <c r="S64" s="452">
        <f t="shared" si="1"/>
        <v>0</v>
      </c>
    </row>
    <row r="65" spans="2:19" ht="13.35" customHeight="1">
      <c r="B65" s="2434" t="s">
        <v>934</v>
      </c>
      <c r="C65" s="2434"/>
      <c r="D65" s="2434"/>
      <c r="E65" s="2434"/>
      <c r="G65" s="2435" t="s">
        <v>935</v>
      </c>
      <c r="H65" s="2435"/>
      <c r="I65" s="2435"/>
      <c r="L65" s="2436">
        <v>0</v>
      </c>
      <c r="M65" s="2436"/>
      <c r="N65" s="2436"/>
      <c r="P65" s="2437">
        <v>64596.250000000036</v>
      </c>
      <c r="Q65" s="2437"/>
      <c r="R65" s="452">
        <f t="shared" si="0"/>
        <v>0</v>
      </c>
      <c r="S65" s="452">
        <f t="shared" si="1"/>
        <v>65</v>
      </c>
    </row>
    <row r="66" spans="2:19" ht="13.35" customHeight="1">
      <c r="B66" s="2430" t="s">
        <v>308</v>
      </c>
      <c r="C66" s="2430"/>
      <c r="D66" s="2430"/>
      <c r="E66" s="2430"/>
      <c r="G66" s="2442" t="s">
        <v>309</v>
      </c>
      <c r="H66" s="2442"/>
      <c r="I66" s="2442"/>
      <c r="L66" s="2443">
        <v>0</v>
      </c>
      <c r="M66" s="2443"/>
      <c r="N66" s="2443"/>
      <c r="P66" s="2444">
        <v>43877.010000000009</v>
      </c>
      <c r="Q66" s="2444"/>
      <c r="R66" s="452">
        <f t="shared" si="0"/>
        <v>0</v>
      </c>
      <c r="S66" s="452">
        <f t="shared" si="1"/>
        <v>44</v>
      </c>
    </row>
    <row r="67" spans="2:19" ht="13.35" customHeight="1">
      <c r="B67" s="2430" t="s">
        <v>310</v>
      </c>
      <c r="C67" s="2430"/>
      <c r="D67" s="2430"/>
      <c r="E67" s="2430"/>
      <c r="G67" s="2442" t="s">
        <v>311</v>
      </c>
      <c r="H67" s="2442"/>
      <c r="I67" s="2442"/>
      <c r="L67" s="2443">
        <v>0</v>
      </c>
      <c r="M67" s="2443"/>
      <c r="N67" s="2443"/>
      <c r="P67" s="2444">
        <v>18582.080000000016</v>
      </c>
      <c r="Q67" s="2444"/>
      <c r="R67" s="452">
        <f t="shared" si="0"/>
        <v>0</v>
      </c>
      <c r="S67" s="452">
        <f t="shared" si="1"/>
        <v>19</v>
      </c>
    </row>
    <row r="68" spans="2:19" ht="13.35" customHeight="1">
      <c r="B68" s="2430" t="s">
        <v>312</v>
      </c>
      <c r="C68" s="2430"/>
      <c r="D68" s="2430"/>
      <c r="E68" s="2430"/>
      <c r="G68" s="2442" t="s">
        <v>313</v>
      </c>
      <c r="H68" s="2442"/>
      <c r="I68" s="2442"/>
      <c r="L68" s="2443">
        <v>0</v>
      </c>
      <c r="M68" s="2443"/>
      <c r="N68" s="2443"/>
      <c r="P68" s="2444">
        <v>2137.1600000000035</v>
      </c>
      <c r="Q68" s="2444"/>
      <c r="R68" s="452">
        <f t="shared" si="0"/>
        <v>0</v>
      </c>
      <c r="S68" s="452">
        <f t="shared" si="1"/>
        <v>2</v>
      </c>
    </row>
    <row r="69" spans="2:19" ht="13.35" customHeight="1">
      <c r="B69" s="2434" t="s">
        <v>1297</v>
      </c>
      <c r="C69" s="2434"/>
      <c r="D69" s="2434"/>
      <c r="E69" s="2434"/>
      <c r="G69" s="2435" t="s">
        <v>1298</v>
      </c>
      <c r="H69" s="2435"/>
      <c r="I69" s="2435"/>
      <c r="L69" s="2436">
        <v>0</v>
      </c>
      <c r="M69" s="2436"/>
      <c r="N69" s="2436"/>
      <c r="P69" s="2437">
        <v>466359.72</v>
      </c>
      <c r="Q69" s="2437"/>
      <c r="R69" s="452">
        <f t="shared" si="0"/>
        <v>0</v>
      </c>
      <c r="S69" s="452">
        <f t="shared" si="1"/>
        <v>466</v>
      </c>
    </row>
    <row r="70" spans="2:19" ht="13.35" customHeight="1">
      <c r="B70" s="2430" t="s">
        <v>1299</v>
      </c>
      <c r="C70" s="2430"/>
      <c r="D70" s="2430"/>
      <c r="E70" s="2430"/>
      <c r="G70" s="2442" t="s">
        <v>1300</v>
      </c>
      <c r="H70" s="2442"/>
      <c r="I70" s="2442"/>
      <c r="L70" s="2443">
        <v>0</v>
      </c>
      <c r="M70" s="2443"/>
      <c r="N70" s="2443"/>
      <c r="P70" s="2444">
        <v>454598.19999999995</v>
      </c>
      <c r="Q70" s="2444"/>
      <c r="R70" s="452">
        <f t="shared" si="0"/>
        <v>0</v>
      </c>
      <c r="S70" s="452">
        <f t="shared" si="1"/>
        <v>455</v>
      </c>
    </row>
    <row r="71" spans="2:19" ht="13.35" customHeight="1">
      <c r="B71" s="2430" t="s">
        <v>1301</v>
      </c>
      <c r="C71" s="2430"/>
      <c r="D71" s="2430"/>
      <c r="E71" s="2430"/>
      <c r="G71" s="2442" t="s">
        <v>1302</v>
      </c>
      <c r="H71" s="2442"/>
      <c r="I71" s="2442"/>
      <c r="L71" s="2443">
        <v>0</v>
      </c>
      <c r="M71" s="2443"/>
      <c r="N71" s="2443"/>
      <c r="P71" s="2444">
        <v>9456.84</v>
      </c>
      <c r="Q71" s="2444"/>
      <c r="R71" s="452">
        <f t="shared" si="0"/>
        <v>0</v>
      </c>
      <c r="S71" s="452">
        <f t="shared" si="1"/>
        <v>9</v>
      </c>
    </row>
    <row r="72" spans="2:19" ht="13.35" customHeight="1">
      <c r="B72" s="2430" t="s">
        <v>1303</v>
      </c>
      <c r="C72" s="2430"/>
      <c r="D72" s="2430"/>
      <c r="E72" s="2430"/>
      <c r="G72" s="2442" t="s">
        <v>1304</v>
      </c>
      <c r="H72" s="2442"/>
      <c r="I72" s="2442"/>
      <c r="L72" s="2443">
        <v>0</v>
      </c>
      <c r="M72" s="2443"/>
      <c r="N72" s="2443"/>
      <c r="P72" s="2444">
        <v>2304.6800000000003</v>
      </c>
      <c r="Q72" s="2444"/>
      <c r="R72" s="452">
        <f t="shared" si="0"/>
        <v>0</v>
      </c>
      <c r="S72" s="452">
        <f t="shared" si="1"/>
        <v>2</v>
      </c>
    </row>
    <row r="73" spans="2:19" s="454" customFormat="1" ht="13.35" customHeight="1">
      <c r="B73" s="2445" t="s">
        <v>936</v>
      </c>
      <c r="C73" s="2445"/>
      <c r="D73" s="2445"/>
      <c r="E73" s="2445"/>
      <c r="G73" s="2446" t="s">
        <v>315</v>
      </c>
      <c r="H73" s="2446"/>
      <c r="I73" s="2446"/>
      <c r="L73" s="2447">
        <v>0</v>
      </c>
      <c r="M73" s="2447"/>
      <c r="N73" s="2447"/>
      <c r="O73" s="455"/>
      <c r="P73" s="2448">
        <v>53857.930000001565</v>
      </c>
      <c r="Q73" s="2448"/>
      <c r="R73" s="455">
        <f t="shared" si="0"/>
        <v>0</v>
      </c>
      <c r="S73" s="455">
        <f t="shared" si="1"/>
        <v>54</v>
      </c>
    </row>
    <row r="74" spans="2:19" ht="13.35" customHeight="1">
      <c r="B74" s="2434" t="s">
        <v>937</v>
      </c>
      <c r="C74" s="2434"/>
      <c r="D74" s="2434"/>
      <c r="E74" s="2434"/>
      <c r="G74" s="2435" t="s">
        <v>315</v>
      </c>
      <c r="H74" s="2435"/>
      <c r="I74" s="2435"/>
      <c r="L74" s="2436">
        <v>0</v>
      </c>
      <c r="M74" s="2436"/>
      <c r="N74" s="2436"/>
      <c r="P74" s="2437">
        <v>53857.930000001565</v>
      </c>
      <c r="Q74" s="2437"/>
      <c r="R74" s="452">
        <f t="shared" si="0"/>
        <v>0</v>
      </c>
      <c r="S74" s="452">
        <f t="shared" si="1"/>
        <v>54</v>
      </c>
    </row>
    <row r="75" spans="2:19" ht="13.35" customHeight="1">
      <c r="B75" s="2430" t="s">
        <v>314</v>
      </c>
      <c r="C75" s="2430"/>
      <c r="D75" s="2430"/>
      <c r="E75" s="2430"/>
      <c r="G75" s="2442" t="s">
        <v>315</v>
      </c>
      <c r="H75" s="2442"/>
      <c r="I75" s="2442"/>
      <c r="L75" s="2443">
        <v>0</v>
      </c>
      <c r="M75" s="2443"/>
      <c r="N75" s="2443"/>
      <c r="P75" s="2444">
        <v>53857.930000001565</v>
      </c>
      <c r="Q75" s="2444"/>
      <c r="R75" s="452">
        <f t="shared" si="0"/>
        <v>0</v>
      </c>
      <c r="S75" s="452">
        <f t="shared" si="1"/>
        <v>54</v>
      </c>
    </row>
    <row r="76" spans="2:19" s="454" customFormat="1" ht="13.35" customHeight="1">
      <c r="B76" s="2445" t="s">
        <v>1081</v>
      </c>
      <c r="C76" s="2445"/>
      <c r="D76" s="2445"/>
      <c r="E76" s="2445"/>
      <c r="G76" s="2446" t="s">
        <v>1082</v>
      </c>
      <c r="H76" s="2446"/>
      <c r="I76" s="2446"/>
      <c r="L76" s="2447">
        <v>0</v>
      </c>
      <c r="M76" s="2447"/>
      <c r="N76" s="2447"/>
      <c r="O76" s="455"/>
      <c r="P76" s="2448">
        <v>5572.1699999999255</v>
      </c>
      <c r="Q76" s="2448"/>
      <c r="R76" s="455">
        <f t="shared" ref="R76:R139" si="2">ROUND(L76/1000,0)</f>
        <v>0</v>
      </c>
      <c r="S76" s="455">
        <f t="shared" ref="S76:S139" si="3">ROUND(P76/1000,0)</f>
        <v>6</v>
      </c>
    </row>
    <row r="77" spans="2:19" ht="13.35" customHeight="1">
      <c r="B77" s="2434" t="s">
        <v>1083</v>
      </c>
      <c r="C77" s="2434"/>
      <c r="D77" s="2434"/>
      <c r="E77" s="2434"/>
      <c r="G77" s="2435" t="s">
        <v>1082</v>
      </c>
      <c r="H77" s="2435"/>
      <c r="I77" s="2435"/>
      <c r="L77" s="2436">
        <v>0</v>
      </c>
      <c r="M77" s="2436"/>
      <c r="N77" s="2436"/>
      <c r="P77" s="2437">
        <v>5572.1699999999255</v>
      </c>
      <c r="Q77" s="2437"/>
      <c r="R77" s="452">
        <f t="shared" si="2"/>
        <v>0</v>
      </c>
      <c r="S77" s="452">
        <f t="shared" si="3"/>
        <v>6</v>
      </c>
    </row>
    <row r="78" spans="2:19" ht="13.35" customHeight="1">
      <c r="B78" s="2430" t="s">
        <v>1084</v>
      </c>
      <c r="C78" s="2430"/>
      <c r="D78" s="2430"/>
      <c r="E78" s="2430"/>
      <c r="G78" s="2442" t="s">
        <v>1085</v>
      </c>
      <c r="H78" s="2442"/>
      <c r="I78" s="2442"/>
      <c r="L78" s="2443">
        <v>0</v>
      </c>
      <c r="M78" s="2443"/>
      <c r="N78" s="2443"/>
      <c r="P78" s="2444">
        <v>5572.1699999999255</v>
      </c>
      <c r="Q78" s="2444"/>
      <c r="R78" s="452">
        <f t="shared" si="2"/>
        <v>0</v>
      </c>
      <c r="S78" s="452">
        <f t="shared" si="3"/>
        <v>6</v>
      </c>
    </row>
    <row r="79" spans="2:19" ht="13.35" customHeight="1">
      <c r="B79" s="2434" t="s">
        <v>938</v>
      </c>
      <c r="C79" s="2434"/>
      <c r="D79" s="2434"/>
      <c r="E79" s="2434"/>
      <c r="G79" s="2435" t="s">
        <v>939</v>
      </c>
      <c r="H79" s="2435"/>
      <c r="I79" s="2435"/>
      <c r="L79" s="2436">
        <v>0</v>
      </c>
      <c r="M79" s="2436"/>
      <c r="N79" s="2436"/>
      <c r="P79" s="2437">
        <v>281279.94999996154</v>
      </c>
      <c r="Q79" s="2437"/>
      <c r="R79" s="452">
        <f t="shared" si="2"/>
        <v>0</v>
      </c>
      <c r="S79" s="452">
        <f t="shared" si="3"/>
        <v>281</v>
      </c>
    </row>
    <row r="80" spans="2:19" ht="13.35" customHeight="1">
      <c r="B80" s="2434" t="s">
        <v>940</v>
      </c>
      <c r="C80" s="2434"/>
      <c r="D80" s="2434"/>
      <c r="E80" s="2434"/>
      <c r="G80" s="2435" t="s">
        <v>317</v>
      </c>
      <c r="H80" s="2435"/>
      <c r="I80" s="2435"/>
      <c r="L80" s="2436">
        <v>0</v>
      </c>
      <c r="M80" s="2436"/>
      <c r="N80" s="2436"/>
      <c r="P80" s="2437">
        <v>734.28999996185303</v>
      </c>
      <c r="Q80" s="2437"/>
      <c r="R80" s="452">
        <f t="shared" si="2"/>
        <v>0</v>
      </c>
      <c r="S80" s="452">
        <f t="shared" si="3"/>
        <v>1</v>
      </c>
    </row>
    <row r="81" spans="2:19" ht="13.35" customHeight="1">
      <c r="B81" s="2430" t="s">
        <v>316</v>
      </c>
      <c r="C81" s="2430"/>
      <c r="D81" s="2430"/>
      <c r="E81" s="2430"/>
      <c r="G81" s="2442" t="s">
        <v>317</v>
      </c>
      <c r="H81" s="2442"/>
      <c r="I81" s="2442"/>
      <c r="L81" s="2443">
        <v>0</v>
      </c>
      <c r="M81" s="2443"/>
      <c r="N81" s="2443"/>
      <c r="P81" s="2444">
        <v>734.28999996185303</v>
      </c>
      <c r="Q81" s="2444"/>
      <c r="R81" s="452">
        <f t="shared" si="2"/>
        <v>0</v>
      </c>
      <c r="S81" s="452">
        <f t="shared" si="3"/>
        <v>1</v>
      </c>
    </row>
    <row r="82" spans="2:19" ht="13.35" customHeight="1">
      <c r="B82" s="2434" t="s">
        <v>941</v>
      </c>
      <c r="C82" s="2434"/>
      <c r="D82" s="2434"/>
      <c r="E82" s="2434"/>
      <c r="G82" s="2435" t="s">
        <v>319</v>
      </c>
      <c r="H82" s="2435"/>
      <c r="I82" s="2435"/>
      <c r="L82" s="2436">
        <v>0</v>
      </c>
      <c r="M82" s="2436"/>
      <c r="N82" s="2436"/>
      <c r="P82" s="2437">
        <v>280545.65999999968</v>
      </c>
      <c r="Q82" s="2437"/>
      <c r="R82" s="452">
        <f t="shared" si="2"/>
        <v>0</v>
      </c>
      <c r="S82" s="452">
        <f t="shared" si="3"/>
        <v>281</v>
      </c>
    </row>
    <row r="83" spans="2:19" ht="13.35" customHeight="1">
      <c r="B83" s="2430" t="s">
        <v>318</v>
      </c>
      <c r="C83" s="2430"/>
      <c r="D83" s="2430"/>
      <c r="E83" s="2430"/>
      <c r="G83" s="2442" t="s">
        <v>319</v>
      </c>
      <c r="H83" s="2442"/>
      <c r="I83" s="2442"/>
      <c r="L83" s="2443">
        <v>0</v>
      </c>
      <c r="M83" s="2443"/>
      <c r="N83" s="2443"/>
      <c r="P83" s="2444">
        <v>280545.65999999968</v>
      </c>
      <c r="Q83" s="2444"/>
      <c r="R83" s="452">
        <f t="shared" si="2"/>
        <v>0</v>
      </c>
      <c r="S83" s="452">
        <f t="shared" si="3"/>
        <v>281</v>
      </c>
    </row>
    <row r="84" spans="2:19" s="454" customFormat="1" ht="13.35" customHeight="1">
      <c r="B84" s="2445" t="s">
        <v>942</v>
      </c>
      <c r="C84" s="2445"/>
      <c r="D84" s="2445"/>
      <c r="E84" s="2445"/>
      <c r="G84" s="2446" t="s">
        <v>111</v>
      </c>
      <c r="H84" s="2446"/>
      <c r="I84" s="2446"/>
      <c r="L84" s="2447">
        <v>0</v>
      </c>
      <c r="M84" s="2447"/>
      <c r="N84" s="2447"/>
      <c r="O84" s="455"/>
      <c r="P84" s="2448">
        <v>85550.23012300019</v>
      </c>
      <c r="Q84" s="2448"/>
      <c r="R84" s="455">
        <f t="shared" si="2"/>
        <v>0</v>
      </c>
      <c r="S84" s="455">
        <f t="shared" si="3"/>
        <v>86</v>
      </c>
    </row>
    <row r="85" spans="2:19" ht="13.35" customHeight="1">
      <c r="B85" s="2434" t="s">
        <v>943</v>
      </c>
      <c r="C85" s="2434"/>
      <c r="D85" s="2434"/>
      <c r="E85" s="2434"/>
      <c r="G85" s="2435" t="s">
        <v>111</v>
      </c>
      <c r="H85" s="2435"/>
      <c r="I85" s="2435"/>
      <c r="L85" s="2436">
        <v>0</v>
      </c>
      <c r="M85" s="2436"/>
      <c r="N85" s="2436"/>
      <c r="P85" s="2437">
        <v>85550.23012300019</v>
      </c>
      <c r="Q85" s="2437"/>
      <c r="R85" s="452">
        <f t="shared" si="2"/>
        <v>0</v>
      </c>
      <c r="S85" s="452">
        <f t="shared" si="3"/>
        <v>86</v>
      </c>
    </row>
    <row r="86" spans="2:19" ht="13.35" customHeight="1">
      <c r="B86" s="2430" t="s">
        <v>320</v>
      </c>
      <c r="C86" s="2430"/>
      <c r="D86" s="2430"/>
      <c r="E86" s="2430"/>
      <c r="G86" s="2442" t="s">
        <v>321</v>
      </c>
      <c r="H86" s="2442"/>
      <c r="I86" s="2442"/>
      <c r="L86" s="2443">
        <v>9.5000000001164153E-2</v>
      </c>
      <c r="M86" s="2443"/>
      <c r="N86" s="2443"/>
      <c r="P86" s="2444">
        <v>0</v>
      </c>
      <c r="Q86" s="2444"/>
      <c r="R86" s="452">
        <f t="shared" si="2"/>
        <v>0</v>
      </c>
      <c r="S86" s="452">
        <f t="shared" si="3"/>
        <v>0</v>
      </c>
    </row>
    <row r="87" spans="2:19" ht="13.35" customHeight="1">
      <c r="B87" s="2430" t="s">
        <v>322</v>
      </c>
      <c r="C87" s="2430"/>
      <c r="D87" s="2430"/>
      <c r="E87" s="2430"/>
      <c r="G87" s="2442" t="s">
        <v>323</v>
      </c>
      <c r="H87" s="2442"/>
      <c r="I87" s="2442"/>
      <c r="L87" s="2443">
        <v>0</v>
      </c>
      <c r="M87" s="2443"/>
      <c r="N87" s="2443"/>
      <c r="P87" s="2444">
        <v>3750.2794180000196</v>
      </c>
      <c r="Q87" s="2444"/>
      <c r="R87" s="452">
        <f t="shared" si="2"/>
        <v>0</v>
      </c>
      <c r="S87" s="452">
        <f t="shared" si="3"/>
        <v>4</v>
      </c>
    </row>
    <row r="88" spans="2:19" ht="13.35" customHeight="1">
      <c r="B88" s="2430" t="s">
        <v>324</v>
      </c>
      <c r="C88" s="2430"/>
      <c r="D88" s="2430"/>
      <c r="E88" s="2430"/>
      <c r="G88" s="2442" t="s">
        <v>325</v>
      </c>
      <c r="H88" s="2442"/>
      <c r="I88" s="2442"/>
      <c r="L88" s="2443">
        <v>0.20668099995236844</v>
      </c>
      <c r="M88" s="2443"/>
      <c r="N88" s="2443"/>
      <c r="P88" s="2444">
        <v>0</v>
      </c>
      <c r="Q88" s="2444"/>
      <c r="R88" s="452">
        <f t="shared" si="2"/>
        <v>0</v>
      </c>
      <c r="S88" s="452">
        <f t="shared" si="3"/>
        <v>0</v>
      </c>
    </row>
    <row r="89" spans="2:19" ht="13.35" customHeight="1">
      <c r="B89" s="2430" t="s">
        <v>326</v>
      </c>
      <c r="C89" s="2430"/>
      <c r="D89" s="2430"/>
      <c r="E89" s="2430"/>
      <c r="G89" s="2442" t="s">
        <v>327</v>
      </c>
      <c r="H89" s="2442"/>
      <c r="I89" s="2442"/>
      <c r="L89" s="2443">
        <v>0.6068000000086613</v>
      </c>
      <c r="M89" s="2443"/>
      <c r="N89" s="2443"/>
      <c r="P89" s="2444">
        <v>0</v>
      </c>
      <c r="Q89" s="2444"/>
      <c r="R89" s="452">
        <f t="shared" si="2"/>
        <v>0</v>
      </c>
      <c r="S89" s="452">
        <f t="shared" si="3"/>
        <v>0</v>
      </c>
    </row>
    <row r="90" spans="2:19" ht="13.35" customHeight="1">
      <c r="B90" s="2430" t="s">
        <v>328</v>
      </c>
      <c r="C90" s="2430"/>
      <c r="D90" s="2430"/>
      <c r="E90" s="2430"/>
      <c r="G90" s="2442" t="s">
        <v>329</v>
      </c>
      <c r="H90" s="2442"/>
      <c r="I90" s="2442"/>
      <c r="L90" s="2443">
        <v>3.7999998312443495E-5</v>
      </c>
      <c r="M90" s="2443"/>
      <c r="N90" s="2443"/>
      <c r="P90" s="2444">
        <v>0</v>
      </c>
      <c r="Q90" s="2444"/>
      <c r="R90" s="452">
        <f t="shared" si="2"/>
        <v>0</v>
      </c>
      <c r="S90" s="452">
        <f t="shared" si="3"/>
        <v>0</v>
      </c>
    </row>
    <row r="91" spans="2:19" ht="13.35" customHeight="1">
      <c r="B91" s="2430" t="s">
        <v>1086</v>
      </c>
      <c r="C91" s="2430"/>
      <c r="D91" s="2430"/>
      <c r="E91" s="2430"/>
      <c r="G91" s="2442" t="s">
        <v>1087</v>
      </c>
      <c r="H91" s="2442"/>
      <c r="I91" s="2442"/>
      <c r="L91" s="2443">
        <v>0</v>
      </c>
      <c r="M91" s="2443"/>
      <c r="N91" s="2443"/>
      <c r="P91" s="2444">
        <v>2664.5750000000044</v>
      </c>
      <c r="Q91" s="2444"/>
      <c r="R91" s="452">
        <f t="shared" si="2"/>
        <v>0</v>
      </c>
      <c r="S91" s="452">
        <f t="shared" si="3"/>
        <v>3</v>
      </c>
    </row>
    <row r="92" spans="2:19" ht="13.35" customHeight="1">
      <c r="B92" s="2430" t="s">
        <v>330</v>
      </c>
      <c r="C92" s="2430"/>
      <c r="D92" s="2430"/>
      <c r="E92" s="2430"/>
      <c r="G92" s="2442" t="s">
        <v>331</v>
      </c>
      <c r="H92" s="2442"/>
      <c r="I92" s="2442"/>
      <c r="L92" s="2443">
        <v>0</v>
      </c>
      <c r="M92" s="2443"/>
      <c r="N92" s="2443"/>
      <c r="P92" s="2444">
        <v>4.6269999875221401E-3</v>
      </c>
      <c r="Q92" s="2444"/>
      <c r="R92" s="452">
        <f t="shared" si="2"/>
        <v>0</v>
      </c>
      <c r="S92" s="452">
        <f t="shared" si="3"/>
        <v>0</v>
      </c>
    </row>
    <row r="93" spans="2:19" ht="13.35" customHeight="1">
      <c r="B93" s="2430" t="s">
        <v>332</v>
      </c>
      <c r="C93" s="2430"/>
      <c r="D93" s="2430"/>
      <c r="E93" s="2430"/>
      <c r="G93" s="2442" t="s">
        <v>333</v>
      </c>
      <c r="H93" s="2442"/>
      <c r="I93" s="2442"/>
      <c r="L93" s="2443">
        <v>0</v>
      </c>
      <c r="M93" s="2443"/>
      <c r="N93" s="2443"/>
      <c r="P93" s="2444">
        <v>2669.9600000000792</v>
      </c>
      <c r="Q93" s="2444"/>
      <c r="R93" s="452">
        <f t="shared" si="2"/>
        <v>0</v>
      </c>
      <c r="S93" s="452">
        <f t="shared" si="3"/>
        <v>3</v>
      </c>
    </row>
    <row r="94" spans="2:19" ht="13.35" customHeight="1">
      <c r="B94" s="2430" t="s">
        <v>334</v>
      </c>
      <c r="C94" s="2430"/>
      <c r="D94" s="2430"/>
      <c r="E94" s="2430"/>
      <c r="G94" s="2442" t="s">
        <v>335</v>
      </c>
      <c r="H94" s="2442"/>
      <c r="I94" s="2442"/>
      <c r="L94" s="2443">
        <v>0</v>
      </c>
      <c r="M94" s="2443"/>
      <c r="N94" s="2443"/>
      <c r="P94" s="2444">
        <v>9.9999997473787516E-6</v>
      </c>
      <c r="Q94" s="2444"/>
      <c r="R94" s="452">
        <f t="shared" si="2"/>
        <v>0</v>
      </c>
      <c r="S94" s="452">
        <f t="shared" si="3"/>
        <v>0</v>
      </c>
    </row>
    <row r="95" spans="2:19" ht="13.35" customHeight="1">
      <c r="B95" s="2430" t="s">
        <v>336</v>
      </c>
      <c r="C95" s="2430"/>
      <c r="D95" s="2430"/>
      <c r="E95" s="2430"/>
      <c r="G95" s="2442" t="s">
        <v>337</v>
      </c>
      <c r="H95" s="2442"/>
      <c r="I95" s="2442"/>
      <c r="L95" s="2443">
        <v>0.88399999996181577</v>
      </c>
      <c r="M95" s="2443"/>
      <c r="N95" s="2443"/>
      <c r="P95" s="2444">
        <v>0</v>
      </c>
      <c r="Q95" s="2444"/>
      <c r="R95" s="452">
        <f t="shared" si="2"/>
        <v>0</v>
      </c>
      <c r="S95" s="452">
        <f t="shared" si="3"/>
        <v>0</v>
      </c>
    </row>
    <row r="96" spans="2:19" ht="13.35" customHeight="1">
      <c r="B96" s="2430" t="s">
        <v>338</v>
      </c>
      <c r="C96" s="2430"/>
      <c r="D96" s="2430"/>
      <c r="E96" s="2430"/>
      <c r="G96" s="2442" t="s">
        <v>339</v>
      </c>
      <c r="H96" s="2442"/>
      <c r="I96" s="2442"/>
      <c r="L96" s="2443">
        <v>0</v>
      </c>
      <c r="M96" s="2443"/>
      <c r="N96" s="2443"/>
      <c r="P96" s="2444">
        <v>8949.6617019999539</v>
      </c>
      <c r="Q96" s="2444"/>
      <c r="R96" s="452">
        <f t="shared" si="2"/>
        <v>0</v>
      </c>
      <c r="S96" s="452">
        <f t="shared" si="3"/>
        <v>9</v>
      </c>
    </row>
    <row r="97" spans="2:19" ht="13.35" customHeight="1">
      <c r="B97" s="2430" t="s">
        <v>340</v>
      </c>
      <c r="C97" s="2430"/>
      <c r="D97" s="2430"/>
      <c r="E97" s="2430"/>
      <c r="G97" s="2442" t="s">
        <v>341</v>
      </c>
      <c r="H97" s="2442"/>
      <c r="I97" s="2442"/>
      <c r="L97" s="2443">
        <v>0</v>
      </c>
      <c r="M97" s="2443"/>
      <c r="N97" s="2443"/>
      <c r="P97" s="2444">
        <v>1.9140000018524006E-2</v>
      </c>
      <c r="Q97" s="2444"/>
      <c r="R97" s="452">
        <f t="shared" si="2"/>
        <v>0</v>
      </c>
      <c r="S97" s="452">
        <f t="shared" si="3"/>
        <v>0</v>
      </c>
    </row>
    <row r="98" spans="2:19" ht="13.35" customHeight="1">
      <c r="B98" s="2430" t="s">
        <v>342</v>
      </c>
      <c r="C98" s="2430"/>
      <c r="D98" s="2430"/>
      <c r="E98" s="2430"/>
      <c r="G98" s="2442" t="s">
        <v>343</v>
      </c>
      <c r="H98" s="2442"/>
      <c r="I98" s="2442"/>
      <c r="L98" s="2443">
        <v>0.37309999999706628</v>
      </c>
      <c r="M98" s="2443"/>
      <c r="N98" s="2443"/>
      <c r="P98" s="2444">
        <v>0</v>
      </c>
      <c r="Q98" s="2444"/>
      <c r="R98" s="452">
        <f t="shared" si="2"/>
        <v>0</v>
      </c>
      <c r="S98" s="452">
        <f t="shared" si="3"/>
        <v>0</v>
      </c>
    </row>
    <row r="99" spans="2:19" ht="13.35" customHeight="1">
      <c r="B99" s="2430" t="s">
        <v>344</v>
      </c>
      <c r="C99" s="2430"/>
      <c r="D99" s="2430"/>
      <c r="E99" s="2430"/>
      <c r="G99" s="2442" t="s">
        <v>345</v>
      </c>
      <c r="H99" s="2442"/>
      <c r="I99" s="2442"/>
      <c r="L99" s="2443">
        <v>0</v>
      </c>
      <c r="M99" s="2443"/>
      <c r="N99" s="2443"/>
      <c r="P99" s="2444">
        <v>2601.7450189999654</v>
      </c>
      <c r="Q99" s="2444"/>
      <c r="R99" s="452">
        <f t="shared" si="2"/>
        <v>0</v>
      </c>
      <c r="S99" s="452">
        <f t="shared" si="3"/>
        <v>3</v>
      </c>
    </row>
    <row r="100" spans="2:19" ht="13.35" customHeight="1">
      <c r="B100" s="2430" t="s">
        <v>346</v>
      </c>
      <c r="C100" s="2430"/>
      <c r="D100" s="2430"/>
      <c r="E100" s="2430"/>
      <c r="G100" s="2442" t="s">
        <v>347</v>
      </c>
      <c r="H100" s="2442"/>
      <c r="I100" s="2442"/>
      <c r="L100" s="2443">
        <v>0</v>
      </c>
      <c r="M100" s="2443"/>
      <c r="N100" s="2443"/>
      <c r="P100" s="2444">
        <v>6869.0829629999935</v>
      </c>
      <c r="Q100" s="2444"/>
      <c r="R100" s="452">
        <f t="shared" si="2"/>
        <v>0</v>
      </c>
      <c r="S100" s="452">
        <f t="shared" si="3"/>
        <v>7</v>
      </c>
    </row>
    <row r="101" spans="2:19" ht="13.35" customHeight="1">
      <c r="B101" s="2430" t="s">
        <v>348</v>
      </c>
      <c r="C101" s="2430"/>
      <c r="D101" s="2430"/>
      <c r="E101" s="2430"/>
      <c r="G101" s="2442" t="s">
        <v>349</v>
      </c>
      <c r="H101" s="2442"/>
      <c r="I101" s="2442"/>
      <c r="L101" s="2443">
        <v>5.6999968364834785E-5</v>
      </c>
      <c r="M101" s="2443"/>
      <c r="N101" s="2443"/>
      <c r="P101" s="2444">
        <v>0</v>
      </c>
      <c r="Q101" s="2444"/>
      <c r="R101" s="452">
        <f t="shared" si="2"/>
        <v>0</v>
      </c>
      <c r="S101" s="452">
        <f t="shared" si="3"/>
        <v>0</v>
      </c>
    </row>
    <row r="102" spans="2:19" ht="13.35" customHeight="1">
      <c r="B102" s="2430" t="s">
        <v>350</v>
      </c>
      <c r="C102" s="2430"/>
      <c r="D102" s="2430"/>
      <c r="E102" s="2430"/>
      <c r="G102" s="2442" t="s">
        <v>351</v>
      </c>
      <c r="H102" s="2442"/>
      <c r="I102" s="2442"/>
      <c r="L102" s="2443">
        <v>0</v>
      </c>
      <c r="M102" s="2443"/>
      <c r="N102" s="2443"/>
      <c r="P102" s="2444">
        <v>0.44892400002572685</v>
      </c>
      <c r="Q102" s="2444"/>
      <c r="R102" s="452">
        <f t="shared" si="2"/>
        <v>0</v>
      </c>
      <c r="S102" s="452">
        <f t="shared" si="3"/>
        <v>0</v>
      </c>
    </row>
    <row r="103" spans="2:19" ht="13.35" customHeight="1">
      <c r="B103" s="2430" t="s">
        <v>352</v>
      </c>
      <c r="C103" s="2430"/>
      <c r="D103" s="2430"/>
      <c r="E103" s="2430"/>
      <c r="G103" s="2442" t="s">
        <v>353</v>
      </c>
      <c r="H103" s="2442"/>
      <c r="I103" s="2442"/>
      <c r="L103" s="2443">
        <v>0.32645900000352407</v>
      </c>
      <c r="M103" s="2443"/>
      <c r="N103" s="2443"/>
      <c r="P103" s="2444">
        <v>0</v>
      </c>
      <c r="Q103" s="2444"/>
      <c r="R103" s="452">
        <f t="shared" si="2"/>
        <v>0</v>
      </c>
      <c r="S103" s="452">
        <f t="shared" si="3"/>
        <v>0</v>
      </c>
    </row>
    <row r="104" spans="2:19" ht="13.35" customHeight="1">
      <c r="B104" s="2430" t="s">
        <v>1305</v>
      </c>
      <c r="C104" s="2430"/>
      <c r="D104" s="2430"/>
      <c r="E104" s="2430"/>
      <c r="G104" s="2442" t="s">
        <v>1306</v>
      </c>
      <c r="H104" s="2442"/>
      <c r="I104" s="2442"/>
      <c r="L104" s="2443">
        <v>0</v>
      </c>
      <c r="M104" s="2443"/>
      <c r="N104" s="2443"/>
      <c r="P104" s="2444">
        <v>1113</v>
      </c>
      <c r="Q104" s="2444"/>
      <c r="R104" s="452">
        <f t="shared" si="2"/>
        <v>0</v>
      </c>
      <c r="S104" s="452">
        <f t="shared" si="3"/>
        <v>1</v>
      </c>
    </row>
    <row r="105" spans="2:19" ht="13.35" customHeight="1">
      <c r="B105" s="2430" t="s">
        <v>354</v>
      </c>
      <c r="C105" s="2430"/>
      <c r="D105" s="2430"/>
      <c r="E105" s="2430"/>
      <c r="G105" s="2442" t="s">
        <v>355</v>
      </c>
      <c r="H105" s="2442"/>
      <c r="I105" s="2442"/>
      <c r="L105" s="2443">
        <v>0</v>
      </c>
      <c r="M105" s="2443"/>
      <c r="N105" s="2443"/>
      <c r="P105" s="2444">
        <v>14499.999439000036</v>
      </c>
      <c r="Q105" s="2444"/>
      <c r="R105" s="452">
        <f t="shared" si="2"/>
        <v>0</v>
      </c>
      <c r="S105" s="452">
        <f t="shared" si="3"/>
        <v>14</v>
      </c>
    </row>
    <row r="106" spans="2:19" ht="13.35" customHeight="1">
      <c r="B106" s="2430" t="s">
        <v>356</v>
      </c>
      <c r="C106" s="2430"/>
      <c r="D106" s="2430"/>
      <c r="E106" s="2430"/>
      <c r="G106" s="2442" t="s">
        <v>357</v>
      </c>
      <c r="H106" s="2442"/>
      <c r="I106" s="2442"/>
      <c r="L106" s="2443">
        <v>0</v>
      </c>
      <c r="M106" s="2443"/>
      <c r="N106" s="2443"/>
      <c r="P106" s="2444">
        <v>2.9900000081397593E-3</v>
      </c>
      <c r="Q106" s="2444"/>
      <c r="R106" s="452">
        <f t="shared" si="2"/>
        <v>0</v>
      </c>
      <c r="S106" s="452">
        <f t="shared" si="3"/>
        <v>0</v>
      </c>
    </row>
    <row r="107" spans="2:19" ht="13.35" customHeight="1">
      <c r="B107" s="2430" t="s">
        <v>358</v>
      </c>
      <c r="C107" s="2430"/>
      <c r="D107" s="2430"/>
      <c r="E107" s="2430"/>
      <c r="G107" s="2442" t="s">
        <v>359</v>
      </c>
      <c r="H107" s="2442"/>
      <c r="I107" s="2442"/>
      <c r="L107" s="2443">
        <v>1.5000003622844815E-4</v>
      </c>
      <c r="M107" s="2443"/>
      <c r="N107" s="2443"/>
      <c r="P107" s="2444">
        <v>0</v>
      </c>
      <c r="Q107" s="2444"/>
      <c r="R107" s="452">
        <f t="shared" si="2"/>
        <v>0</v>
      </c>
      <c r="S107" s="452">
        <f t="shared" si="3"/>
        <v>0</v>
      </c>
    </row>
    <row r="108" spans="2:19" ht="13.35" customHeight="1">
      <c r="B108" s="2430" t="s">
        <v>360</v>
      </c>
      <c r="C108" s="2430"/>
      <c r="D108" s="2430"/>
      <c r="E108" s="2430"/>
      <c r="G108" s="2442" t="s">
        <v>361</v>
      </c>
      <c r="H108" s="2442"/>
      <c r="I108" s="2442"/>
      <c r="L108" s="2443">
        <v>0</v>
      </c>
      <c r="M108" s="2443"/>
      <c r="N108" s="2443"/>
      <c r="P108" s="2444">
        <v>1.3220000255387276E-3</v>
      </c>
      <c r="Q108" s="2444"/>
      <c r="R108" s="452">
        <f t="shared" si="2"/>
        <v>0</v>
      </c>
      <c r="S108" s="452">
        <f t="shared" si="3"/>
        <v>0</v>
      </c>
    </row>
    <row r="109" spans="2:19" ht="13.35" customHeight="1">
      <c r="B109" s="2430" t="s">
        <v>362</v>
      </c>
      <c r="C109" s="2430"/>
      <c r="D109" s="2430"/>
      <c r="E109" s="2430"/>
      <c r="G109" s="2442" t="s">
        <v>363</v>
      </c>
      <c r="H109" s="2442"/>
      <c r="I109" s="2442"/>
      <c r="L109" s="2443">
        <v>0</v>
      </c>
      <c r="M109" s="2443"/>
      <c r="N109" s="2443"/>
      <c r="P109" s="2444">
        <v>7875.3259680000483</v>
      </c>
      <c r="Q109" s="2444"/>
      <c r="R109" s="452">
        <f t="shared" si="2"/>
        <v>0</v>
      </c>
      <c r="S109" s="452">
        <f t="shared" si="3"/>
        <v>8</v>
      </c>
    </row>
    <row r="110" spans="2:19" ht="13.35" customHeight="1">
      <c r="B110" s="2430" t="s">
        <v>364</v>
      </c>
      <c r="C110" s="2430"/>
      <c r="D110" s="2430"/>
      <c r="E110" s="2430"/>
      <c r="G110" s="2442" t="s">
        <v>365</v>
      </c>
      <c r="H110" s="2442"/>
      <c r="I110" s="2442"/>
      <c r="L110" s="2443">
        <v>0</v>
      </c>
      <c r="M110" s="2443"/>
      <c r="N110" s="2443"/>
      <c r="P110" s="2444">
        <v>1.0000000656873453E-5</v>
      </c>
      <c r="Q110" s="2444"/>
      <c r="R110" s="452">
        <f t="shared" si="2"/>
        <v>0</v>
      </c>
      <c r="S110" s="452">
        <f t="shared" si="3"/>
        <v>0</v>
      </c>
    </row>
    <row r="111" spans="2:19" ht="13.35" customHeight="1">
      <c r="B111" s="2430" t="s">
        <v>366</v>
      </c>
      <c r="C111" s="2430"/>
      <c r="D111" s="2430"/>
      <c r="E111" s="2430"/>
      <c r="G111" s="2442" t="s">
        <v>367</v>
      </c>
      <c r="H111" s="2442"/>
      <c r="I111" s="2442"/>
      <c r="L111" s="2443">
        <v>0</v>
      </c>
      <c r="M111" s="2443"/>
      <c r="N111" s="2443"/>
      <c r="P111" s="2444">
        <v>7336.945721999974</v>
      </c>
      <c r="Q111" s="2444"/>
      <c r="R111" s="452">
        <f t="shared" si="2"/>
        <v>0</v>
      </c>
      <c r="S111" s="452">
        <f t="shared" si="3"/>
        <v>7</v>
      </c>
    </row>
    <row r="112" spans="2:19" ht="13.35" customHeight="1">
      <c r="B112" s="2430" t="s">
        <v>368</v>
      </c>
      <c r="C112" s="2430"/>
      <c r="D112" s="2430"/>
      <c r="E112" s="2430"/>
      <c r="G112" s="2442" t="s">
        <v>369</v>
      </c>
      <c r="H112" s="2442"/>
      <c r="I112" s="2442"/>
      <c r="L112" s="2443">
        <v>0</v>
      </c>
      <c r="M112" s="2443"/>
      <c r="N112" s="2443"/>
      <c r="P112" s="2444">
        <v>4499.5080819999566</v>
      </c>
      <c r="Q112" s="2444"/>
      <c r="R112" s="452">
        <f t="shared" si="2"/>
        <v>0</v>
      </c>
      <c r="S112" s="452">
        <f t="shared" si="3"/>
        <v>4</v>
      </c>
    </row>
    <row r="113" spans="2:19" ht="13.35" customHeight="1">
      <c r="B113" s="2430" t="s">
        <v>1088</v>
      </c>
      <c r="C113" s="2430"/>
      <c r="D113" s="2430"/>
      <c r="E113" s="2430"/>
      <c r="G113" s="2442" t="s">
        <v>1089</v>
      </c>
      <c r="H113" s="2442"/>
      <c r="I113" s="2442"/>
      <c r="L113" s="2443">
        <v>1.3000000000829459E-2</v>
      </c>
      <c r="M113" s="2443"/>
      <c r="N113" s="2443"/>
      <c r="P113" s="2444">
        <v>0</v>
      </c>
      <c r="Q113" s="2444"/>
      <c r="R113" s="452">
        <f t="shared" si="2"/>
        <v>0</v>
      </c>
      <c r="S113" s="452">
        <f t="shared" si="3"/>
        <v>0</v>
      </c>
    </row>
    <row r="114" spans="2:19" ht="13.35" customHeight="1">
      <c r="B114" s="2430" t="s">
        <v>370</v>
      </c>
      <c r="C114" s="2430"/>
      <c r="D114" s="2430"/>
      <c r="E114" s="2430"/>
      <c r="G114" s="2442" t="s">
        <v>371</v>
      </c>
      <c r="H114" s="2442"/>
      <c r="I114" s="2442"/>
      <c r="L114" s="2443">
        <v>0</v>
      </c>
      <c r="M114" s="2443"/>
      <c r="N114" s="2443"/>
      <c r="P114" s="2444">
        <v>0.47090600000228738</v>
      </c>
      <c r="Q114" s="2444"/>
      <c r="R114" s="452">
        <f t="shared" si="2"/>
        <v>0</v>
      </c>
      <c r="S114" s="452">
        <f t="shared" si="3"/>
        <v>0</v>
      </c>
    </row>
    <row r="115" spans="2:19" ht="13.35" customHeight="1">
      <c r="B115" s="2430" t="s">
        <v>372</v>
      </c>
      <c r="C115" s="2430"/>
      <c r="D115" s="2430"/>
      <c r="E115" s="2430"/>
      <c r="G115" s="2442" t="s">
        <v>373</v>
      </c>
      <c r="H115" s="2442"/>
      <c r="I115" s="2442"/>
      <c r="L115" s="2443">
        <v>0</v>
      </c>
      <c r="M115" s="2443"/>
      <c r="N115" s="2443"/>
      <c r="P115" s="2444">
        <v>3749.6678909999896</v>
      </c>
      <c r="Q115" s="2444"/>
      <c r="R115" s="452">
        <f t="shared" si="2"/>
        <v>0</v>
      </c>
      <c r="S115" s="452">
        <f t="shared" si="3"/>
        <v>4</v>
      </c>
    </row>
    <row r="116" spans="2:19" ht="13.35" customHeight="1">
      <c r="B116" s="2430" t="s">
        <v>1307</v>
      </c>
      <c r="C116" s="2430"/>
      <c r="D116" s="2430"/>
      <c r="E116" s="2430"/>
      <c r="G116" s="2442" t="s">
        <v>1308</v>
      </c>
      <c r="H116" s="2442"/>
      <c r="I116" s="2442"/>
      <c r="L116" s="2443">
        <v>0</v>
      </c>
      <c r="M116" s="2443"/>
      <c r="N116" s="2443"/>
      <c r="P116" s="2444">
        <v>1174.5</v>
      </c>
      <c r="Q116" s="2444"/>
      <c r="R116" s="452">
        <f t="shared" si="2"/>
        <v>0</v>
      </c>
      <c r="S116" s="452">
        <f t="shared" si="3"/>
        <v>1</v>
      </c>
    </row>
    <row r="117" spans="2:19" ht="13.35" customHeight="1">
      <c r="B117" s="2430" t="s">
        <v>1090</v>
      </c>
      <c r="C117" s="2430"/>
      <c r="D117" s="2430"/>
      <c r="E117" s="2430"/>
      <c r="G117" s="2442" t="s">
        <v>1091</v>
      </c>
      <c r="H117" s="2442"/>
      <c r="I117" s="2442"/>
      <c r="L117" s="2443">
        <v>0</v>
      </c>
      <c r="M117" s="2443"/>
      <c r="N117" s="2443"/>
      <c r="P117" s="2444">
        <v>0.27934000000095693</v>
      </c>
      <c r="Q117" s="2444"/>
      <c r="R117" s="452">
        <f t="shared" si="2"/>
        <v>0</v>
      </c>
      <c r="S117" s="452">
        <f t="shared" si="3"/>
        <v>0</v>
      </c>
    </row>
    <row r="118" spans="2:19" ht="13.35" customHeight="1">
      <c r="B118" s="2430" t="s">
        <v>374</v>
      </c>
      <c r="C118" s="2430"/>
      <c r="D118" s="2430"/>
      <c r="E118" s="2430"/>
      <c r="G118" s="2442" t="s">
        <v>375</v>
      </c>
      <c r="H118" s="2442"/>
      <c r="I118" s="2442"/>
      <c r="L118" s="2443">
        <v>0</v>
      </c>
      <c r="M118" s="2443"/>
      <c r="N118" s="2443"/>
      <c r="P118" s="2444">
        <v>3723.2200000000012</v>
      </c>
      <c r="Q118" s="2444"/>
      <c r="R118" s="452">
        <f t="shared" si="2"/>
        <v>0</v>
      </c>
      <c r="S118" s="452">
        <f t="shared" si="3"/>
        <v>4</v>
      </c>
    </row>
    <row r="119" spans="2:19" ht="13.35" customHeight="1">
      <c r="B119" s="2430" t="s">
        <v>376</v>
      </c>
      <c r="C119" s="2430"/>
      <c r="D119" s="2430"/>
      <c r="E119" s="2430"/>
      <c r="G119" s="2442" t="s">
        <v>377</v>
      </c>
      <c r="H119" s="2442"/>
      <c r="I119" s="2442"/>
      <c r="L119" s="2443">
        <v>0</v>
      </c>
      <c r="M119" s="2443"/>
      <c r="N119" s="2443"/>
      <c r="P119" s="2444">
        <v>999.66726699999708</v>
      </c>
      <c r="Q119" s="2444"/>
      <c r="R119" s="452">
        <f t="shared" si="2"/>
        <v>0</v>
      </c>
      <c r="S119" s="452">
        <f t="shared" si="3"/>
        <v>1</v>
      </c>
    </row>
    <row r="120" spans="2:19" ht="13.35" customHeight="1">
      <c r="B120" s="2430" t="s">
        <v>378</v>
      </c>
      <c r="C120" s="2430"/>
      <c r="D120" s="2430"/>
      <c r="E120" s="2430"/>
      <c r="G120" s="2442" t="s">
        <v>379</v>
      </c>
      <c r="H120" s="2442"/>
      <c r="I120" s="2442"/>
      <c r="L120" s="2443">
        <v>0.13000000000010914</v>
      </c>
      <c r="M120" s="2443"/>
      <c r="N120" s="2443"/>
      <c r="P120" s="2444">
        <v>0</v>
      </c>
      <c r="Q120" s="2444"/>
      <c r="R120" s="452">
        <f t="shared" si="2"/>
        <v>0</v>
      </c>
      <c r="S120" s="452">
        <f t="shared" si="3"/>
        <v>0</v>
      </c>
    </row>
    <row r="121" spans="2:19" ht="13.35" customHeight="1">
      <c r="B121" s="2430" t="s">
        <v>380</v>
      </c>
      <c r="C121" s="2430"/>
      <c r="D121" s="2430"/>
      <c r="E121" s="2430"/>
      <c r="G121" s="2442" t="s">
        <v>381</v>
      </c>
      <c r="H121" s="2442"/>
      <c r="I121" s="2442"/>
      <c r="L121" s="2443">
        <v>0</v>
      </c>
      <c r="M121" s="2443"/>
      <c r="N121" s="2443"/>
      <c r="P121" s="2444">
        <v>5.136800000036601E-2</v>
      </c>
      <c r="Q121" s="2444"/>
      <c r="R121" s="452">
        <f t="shared" si="2"/>
        <v>0</v>
      </c>
      <c r="S121" s="452">
        <f t="shared" si="3"/>
        <v>0</v>
      </c>
    </row>
    <row r="122" spans="2:19" ht="13.35" customHeight="1">
      <c r="B122" s="2430" t="s">
        <v>382</v>
      </c>
      <c r="C122" s="2430"/>
      <c r="D122" s="2430"/>
      <c r="E122" s="2430"/>
      <c r="G122" s="2442" t="s">
        <v>383</v>
      </c>
      <c r="H122" s="2442"/>
      <c r="I122" s="2442"/>
      <c r="L122" s="2443">
        <v>0</v>
      </c>
      <c r="M122" s="2443"/>
      <c r="N122" s="2443"/>
      <c r="P122" s="2444">
        <v>0.5</v>
      </c>
      <c r="Q122" s="2444"/>
      <c r="R122" s="452">
        <f t="shared" si="2"/>
        <v>0</v>
      </c>
      <c r="S122" s="452">
        <f t="shared" si="3"/>
        <v>0</v>
      </c>
    </row>
    <row r="123" spans="2:19" ht="13.35" customHeight="1">
      <c r="B123" s="2430" t="s">
        <v>384</v>
      </c>
      <c r="C123" s="2430"/>
      <c r="D123" s="2430"/>
      <c r="E123" s="2430"/>
      <c r="G123" s="2442" t="s">
        <v>385</v>
      </c>
      <c r="H123" s="2442"/>
      <c r="I123" s="2442"/>
      <c r="L123" s="2443">
        <v>0</v>
      </c>
      <c r="M123" s="2443"/>
      <c r="N123" s="2443"/>
      <c r="P123" s="2444">
        <v>6756.0420000000013</v>
      </c>
      <c r="Q123" s="2444"/>
      <c r="R123" s="452">
        <f t="shared" si="2"/>
        <v>0</v>
      </c>
      <c r="S123" s="452">
        <f t="shared" si="3"/>
        <v>7</v>
      </c>
    </row>
    <row r="124" spans="2:19" ht="13.35" customHeight="1">
      <c r="B124" s="2430" t="s">
        <v>386</v>
      </c>
      <c r="C124" s="2430"/>
      <c r="D124" s="2430"/>
      <c r="E124" s="2430"/>
      <c r="G124" s="2442" t="s">
        <v>387</v>
      </c>
      <c r="H124" s="2442"/>
      <c r="I124" s="2442"/>
      <c r="L124" s="2443">
        <v>0.18519999999989523</v>
      </c>
      <c r="M124" s="2443"/>
      <c r="N124" s="2443"/>
      <c r="P124" s="2444">
        <v>0</v>
      </c>
      <c r="Q124" s="2444"/>
      <c r="R124" s="452">
        <f t="shared" si="2"/>
        <v>0</v>
      </c>
      <c r="S124" s="452">
        <f t="shared" si="3"/>
        <v>0</v>
      </c>
    </row>
    <row r="125" spans="2:19" ht="13.35" customHeight="1">
      <c r="B125" s="2430" t="s">
        <v>1092</v>
      </c>
      <c r="C125" s="2430"/>
      <c r="D125" s="2430"/>
      <c r="E125" s="2430"/>
      <c r="G125" s="2442" t="s">
        <v>1093</v>
      </c>
      <c r="H125" s="2442"/>
      <c r="I125" s="2442"/>
      <c r="L125" s="2443">
        <v>0.34200000000419095</v>
      </c>
      <c r="M125" s="2443"/>
      <c r="N125" s="2443"/>
      <c r="P125" s="2444">
        <v>0</v>
      </c>
      <c r="Q125" s="2444"/>
      <c r="R125" s="452">
        <f t="shared" si="2"/>
        <v>0</v>
      </c>
      <c r="S125" s="452">
        <f t="shared" si="3"/>
        <v>0</v>
      </c>
    </row>
    <row r="126" spans="2:19" ht="13.35" customHeight="1">
      <c r="B126" s="2430" t="s">
        <v>1094</v>
      </c>
      <c r="C126" s="2430"/>
      <c r="D126" s="2430"/>
      <c r="E126" s="2430"/>
      <c r="G126" s="2442" t="s">
        <v>1095</v>
      </c>
      <c r="H126" s="2442"/>
      <c r="I126" s="2442"/>
      <c r="L126" s="2443">
        <v>0</v>
      </c>
      <c r="M126" s="2443"/>
      <c r="N126" s="2443"/>
      <c r="P126" s="2444">
        <v>6318.1834999999983</v>
      </c>
      <c r="Q126" s="2444"/>
      <c r="R126" s="452">
        <f t="shared" si="2"/>
        <v>0</v>
      </c>
      <c r="S126" s="452">
        <f t="shared" si="3"/>
        <v>6</v>
      </c>
    </row>
    <row r="127" spans="2:19" ht="13.35" customHeight="1">
      <c r="B127" s="2430" t="s">
        <v>1096</v>
      </c>
      <c r="C127" s="2430"/>
      <c r="D127" s="2430"/>
      <c r="E127" s="2430"/>
      <c r="G127" s="2442" t="s">
        <v>1097</v>
      </c>
      <c r="H127" s="2442"/>
      <c r="I127" s="2442"/>
      <c r="L127" s="2443">
        <v>0</v>
      </c>
      <c r="M127" s="2443"/>
      <c r="N127" s="2443"/>
      <c r="P127" s="2444">
        <v>0.25</v>
      </c>
      <c r="Q127" s="2444"/>
      <c r="R127" s="452">
        <f t="shared" si="2"/>
        <v>0</v>
      </c>
      <c r="S127" s="452">
        <f t="shared" si="3"/>
        <v>0</v>
      </c>
    </row>
    <row r="128" spans="2:19" s="454" customFormat="1" ht="13.35" customHeight="1">
      <c r="B128" s="2445" t="s">
        <v>944</v>
      </c>
      <c r="C128" s="2445"/>
      <c r="D128" s="2445"/>
      <c r="E128" s="2445"/>
      <c r="G128" s="2446" t="s">
        <v>945</v>
      </c>
      <c r="H128" s="2446"/>
      <c r="I128" s="2446"/>
      <c r="L128" s="2447">
        <v>0</v>
      </c>
      <c r="M128" s="2447"/>
      <c r="N128" s="2447"/>
      <c r="O128" s="455"/>
      <c r="P128" s="2448">
        <v>113397.54999999888</v>
      </c>
      <c r="Q128" s="2448"/>
      <c r="R128" s="455">
        <f t="shared" si="2"/>
        <v>0</v>
      </c>
      <c r="S128" s="455">
        <f t="shared" si="3"/>
        <v>113</v>
      </c>
    </row>
    <row r="129" spans="2:19" ht="13.35" customHeight="1">
      <c r="B129" s="2434" t="s">
        <v>946</v>
      </c>
      <c r="C129" s="2434"/>
      <c r="D129" s="2434"/>
      <c r="E129" s="2434"/>
      <c r="G129" s="2435" t="s">
        <v>947</v>
      </c>
      <c r="H129" s="2435"/>
      <c r="I129" s="2435"/>
      <c r="L129" s="2436">
        <v>0</v>
      </c>
      <c r="M129" s="2436"/>
      <c r="N129" s="2436"/>
      <c r="P129" s="2437">
        <v>113697.54999999888</v>
      </c>
      <c r="Q129" s="2437"/>
      <c r="R129" s="452">
        <f t="shared" si="2"/>
        <v>0</v>
      </c>
      <c r="S129" s="452">
        <f t="shared" si="3"/>
        <v>114</v>
      </c>
    </row>
    <row r="130" spans="2:19" ht="13.35" customHeight="1">
      <c r="B130" s="2430" t="s">
        <v>388</v>
      </c>
      <c r="C130" s="2430"/>
      <c r="D130" s="2430"/>
      <c r="E130" s="2430"/>
      <c r="G130" s="2442" t="s">
        <v>389</v>
      </c>
      <c r="H130" s="2442"/>
      <c r="I130" s="2442"/>
      <c r="L130" s="2443">
        <v>0</v>
      </c>
      <c r="M130" s="2443"/>
      <c r="N130" s="2443"/>
      <c r="P130" s="2444">
        <v>113697.54999999888</v>
      </c>
      <c r="Q130" s="2444"/>
      <c r="R130" s="452">
        <f t="shared" si="2"/>
        <v>0</v>
      </c>
      <c r="S130" s="452">
        <f t="shared" si="3"/>
        <v>114</v>
      </c>
    </row>
    <row r="131" spans="2:19" ht="13.35" customHeight="1">
      <c r="B131" s="2434" t="s">
        <v>1098</v>
      </c>
      <c r="C131" s="2434"/>
      <c r="D131" s="2434"/>
      <c r="E131" s="2434"/>
      <c r="G131" s="2435" t="s">
        <v>1099</v>
      </c>
      <c r="H131" s="2435"/>
      <c r="I131" s="2435"/>
      <c r="L131" s="2436">
        <v>300</v>
      </c>
      <c r="M131" s="2436"/>
      <c r="N131" s="2436"/>
      <c r="P131" s="2437">
        <v>0</v>
      </c>
      <c r="Q131" s="2437"/>
      <c r="R131" s="452">
        <f t="shared" si="2"/>
        <v>0</v>
      </c>
      <c r="S131" s="452">
        <f t="shared" si="3"/>
        <v>0</v>
      </c>
    </row>
    <row r="132" spans="2:19" ht="13.35" customHeight="1">
      <c r="B132" s="2430" t="s">
        <v>390</v>
      </c>
      <c r="C132" s="2430"/>
      <c r="D132" s="2430"/>
      <c r="E132" s="2430"/>
      <c r="G132" s="2442" t="s">
        <v>391</v>
      </c>
      <c r="H132" s="2442"/>
      <c r="I132" s="2442"/>
      <c r="L132" s="2443">
        <v>300</v>
      </c>
      <c r="M132" s="2443"/>
      <c r="N132" s="2443"/>
      <c r="P132" s="2444">
        <v>0</v>
      </c>
      <c r="Q132" s="2444"/>
      <c r="R132" s="452">
        <f t="shared" si="2"/>
        <v>0</v>
      </c>
      <c r="S132" s="452">
        <f t="shared" si="3"/>
        <v>0</v>
      </c>
    </row>
    <row r="133" spans="2:19" ht="13.35" customHeight="1">
      <c r="B133" s="2434" t="s">
        <v>948</v>
      </c>
      <c r="C133" s="2434"/>
      <c r="D133" s="2434"/>
      <c r="E133" s="2434"/>
      <c r="G133" s="2435" t="s">
        <v>949</v>
      </c>
      <c r="H133" s="2435"/>
      <c r="I133" s="2435"/>
      <c r="L133" s="2436">
        <v>0</v>
      </c>
      <c r="M133" s="2436"/>
      <c r="N133" s="2436"/>
      <c r="P133" s="2437">
        <v>5649382.8097700002</v>
      </c>
      <c r="Q133" s="2437"/>
      <c r="R133" s="452">
        <f t="shared" si="2"/>
        <v>0</v>
      </c>
      <c r="S133" s="452">
        <f t="shared" si="3"/>
        <v>5649</v>
      </c>
    </row>
    <row r="134" spans="2:19" s="454" customFormat="1" ht="13.35" customHeight="1">
      <c r="B134" s="2445" t="s">
        <v>950</v>
      </c>
      <c r="C134" s="2445"/>
      <c r="D134" s="2445"/>
      <c r="E134" s="2445"/>
      <c r="G134" s="2446" t="s">
        <v>951</v>
      </c>
      <c r="H134" s="2446"/>
      <c r="I134" s="2446"/>
      <c r="L134" s="2447">
        <v>0</v>
      </c>
      <c r="M134" s="2447"/>
      <c r="N134" s="2447"/>
      <c r="O134" s="455"/>
      <c r="P134" s="2448">
        <v>226575.01999999979</v>
      </c>
      <c r="Q134" s="2448"/>
      <c r="R134" s="455">
        <f t="shared" si="2"/>
        <v>0</v>
      </c>
      <c r="S134" s="455">
        <f t="shared" si="3"/>
        <v>227</v>
      </c>
    </row>
    <row r="135" spans="2:19" ht="13.35" customHeight="1">
      <c r="B135" s="2430" t="s">
        <v>392</v>
      </c>
      <c r="C135" s="2430"/>
      <c r="D135" s="2430"/>
      <c r="E135" s="2430"/>
      <c r="G135" s="2442" t="s">
        <v>393</v>
      </c>
      <c r="H135" s="2442"/>
      <c r="I135" s="2442"/>
      <c r="L135" s="2443">
        <v>0</v>
      </c>
      <c r="M135" s="2443"/>
      <c r="N135" s="2443"/>
      <c r="P135" s="2444">
        <v>177803.00999999978</v>
      </c>
      <c r="Q135" s="2444"/>
      <c r="R135" s="452">
        <f t="shared" si="2"/>
        <v>0</v>
      </c>
      <c r="S135" s="452">
        <f t="shared" si="3"/>
        <v>178</v>
      </c>
    </row>
    <row r="136" spans="2:19" ht="13.35" customHeight="1">
      <c r="B136" s="2430" t="s">
        <v>394</v>
      </c>
      <c r="C136" s="2430"/>
      <c r="D136" s="2430"/>
      <c r="E136" s="2430"/>
      <c r="G136" s="2442" t="s">
        <v>395</v>
      </c>
      <c r="H136" s="2442"/>
      <c r="I136" s="2442"/>
      <c r="L136" s="2443">
        <v>0</v>
      </c>
      <c r="M136" s="2443"/>
      <c r="N136" s="2443"/>
      <c r="P136" s="2444">
        <v>48772.010000000009</v>
      </c>
      <c r="Q136" s="2444"/>
      <c r="R136" s="452">
        <f t="shared" si="2"/>
        <v>0</v>
      </c>
      <c r="S136" s="452">
        <f t="shared" si="3"/>
        <v>49</v>
      </c>
    </row>
    <row r="137" spans="2:19" s="454" customFormat="1" ht="13.35" customHeight="1">
      <c r="B137" s="2445" t="s">
        <v>952</v>
      </c>
      <c r="C137" s="2445"/>
      <c r="D137" s="2445"/>
      <c r="E137" s="2445"/>
      <c r="G137" s="2446" t="s">
        <v>953</v>
      </c>
      <c r="H137" s="2446"/>
      <c r="I137" s="2446"/>
      <c r="L137" s="2447">
        <v>0</v>
      </c>
      <c r="M137" s="2447"/>
      <c r="N137" s="2447"/>
      <c r="O137" s="455"/>
      <c r="P137" s="2448">
        <v>112733.16999999993</v>
      </c>
      <c r="Q137" s="2448"/>
      <c r="R137" s="455">
        <f t="shared" si="2"/>
        <v>0</v>
      </c>
      <c r="S137" s="455">
        <f t="shared" si="3"/>
        <v>113</v>
      </c>
    </row>
    <row r="138" spans="2:19" ht="13.35" customHeight="1">
      <c r="B138" s="2430" t="s">
        <v>396</v>
      </c>
      <c r="C138" s="2430"/>
      <c r="D138" s="2430"/>
      <c r="E138" s="2430"/>
      <c r="G138" s="2442" t="s">
        <v>397</v>
      </c>
      <c r="H138" s="2442"/>
      <c r="I138" s="2442"/>
      <c r="L138" s="2443">
        <v>0</v>
      </c>
      <c r="M138" s="2443"/>
      <c r="N138" s="2443"/>
      <c r="P138" s="2444">
        <v>112733.16999999993</v>
      </c>
      <c r="Q138" s="2444"/>
      <c r="R138" s="452">
        <f t="shared" si="2"/>
        <v>0</v>
      </c>
      <c r="S138" s="452">
        <f t="shared" si="3"/>
        <v>113</v>
      </c>
    </row>
    <row r="139" spans="2:19" s="454" customFormat="1" ht="13.35" customHeight="1">
      <c r="B139" s="2445" t="s">
        <v>954</v>
      </c>
      <c r="C139" s="2445"/>
      <c r="D139" s="2445"/>
      <c r="E139" s="2445"/>
      <c r="G139" s="2446" t="s">
        <v>955</v>
      </c>
      <c r="H139" s="2446"/>
      <c r="I139" s="2446"/>
      <c r="L139" s="2447">
        <v>0</v>
      </c>
      <c r="M139" s="2447"/>
      <c r="N139" s="2447"/>
      <c r="O139" s="455"/>
      <c r="P139" s="2448">
        <v>49997.849999999977</v>
      </c>
      <c r="Q139" s="2448"/>
      <c r="R139" s="455">
        <f t="shared" si="2"/>
        <v>0</v>
      </c>
      <c r="S139" s="455">
        <f t="shared" si="3"/>
        <v>50</v>
      </c>
    </row>
    <row r="140" spans="2:19" ht="13.35" customHeight="1">
      <c r="B140" s="2430" t="s">
        <v>398</v>
      </c>
      <c r="C140" s="2430"/>
      <c r="D140" s="2430"/>
      <c r="E140" s="2430"/>
      <c r="G140" s="2442" t="s">
        <v>399</v>
      </c>
      <c r="H140" s="2442"/>
      <c r="I140" s="2442"/>
      <c r="L140" s="2443">
        <v>0</v>
      </c>
      <c r="M140" s="2443"/>
      <c r="N140" s="2443"/>
      <c r="P140" s="2444">
        <v>49997.849999999977</v>
      </c>
      <c r="Q140" s="2444"/>
      <c r="R140" s="452">
        <f t="shared" ref="R140:R203" si="4">ROUND(L140/1000,0)</f>
        <v>0</v>
      </c>
      <c r="S140" s="452">
        <f t="shared" ref="S140:S203" si="5">ROUND(P140/1000,0)</f>
        <v>50</v>
      </c>
    </row>
    <row r="141" spans="2:19" s="454" customFormat="1" ht="13.35" customHeight="1">
      <c r="B141" s="2445" t="s">
        <v>956</v>
      </c>
      <c r="C141" s="2445"/>
      <c r="D141" s="2445"/>
      <c r="E141" s="2445"/>
      <c r="G141" s="2446" t="s">
        <v>957</v>
      </c>
      <c r="H141" s="2446"/>
      <c r="I141" s="2446"/>
      <c r="L141" s="2447">
        <v>0</v>
      </c>
      <c r="M141" s="2447"/>
      <c r="N141" s="2447"/>
      <c r="O141" s="455"/>
      <c r="P141" s="2448">
        <v>174316.57999999996</v>
      </c>
      <c r="Q141" s="2448"/>
      <c r="R141" s="455">
        <f t="shared" si="4"/>
        <v>0</v>
      </c>
      <c r="S141" s="455">
        <f t="shared" si="5"/>
        <v>174</v>
      </c>
    </row>
    <row r="142" spans="2:19" ht="13.35" customHeight="1">
      <c r="B142" s="2430" t="s">
        <v>400</v>
      </c>
      <c r="C142" s="2430"/>
      <c r="D142" s="2430"/>
      <c r="E142" s="2430"/>
      <c r="G142" s="2442" t="s">
        <v>401</v>
      </c>
      <c r="H142" s="2442"/>
      <c r="I142" s="2442"/>
      <c r="L142" s="2443">
        <v>0</v>
      </c>
      <c r="M142" s="2443"/>
      <c r="N142" s="2443"/>
      <c r="P142" s="2444">
        <v>174316.57999999996</v>
      </c>
      <c r="Q142" s="2444"/>
      <c r="R142" s="452">
        <f t="shared" si="4"/>
        <v>0</v>
      </c>
      <c r="S142" s="452">
        <f t="shared" si="5"/>
        <v>174</v>
      </c>
    </row>
    <row r="143" spans="2:19" s="454" customFormat="1" ht="13.35" customHeight="1">
      <c r="B143" s="2445" t="s">
        <v>958</v>
      </c>
      <c r="C143" s="2445"/>
      <c r="D143" s="2445"/>
      <c r="E143" s="2445"/>
      <c r="G143" s="2446" t="s">
        <v>959</v>
      </c>
      <c r="H143" s="2446"/>
      <c r="I143" s="2446"/>
      <c r="L143" s="2447">
        <v>0</v>
      </c>
      <c r="M143" s="2447"/>
      <c r="N143" s="2447"/>
      <c r="O143" s="455"/>
      <c r="P143" s="2448">
        <v>15183.640000000012</v>
      </c>
      <c r="Q143" s="2448"/>
      <c r="R143" s="455">
        <f t="shared" si="4"/>
        <v>0</v>
      </c>
      <c r="S143" s="455">
        <f t="shared" si="5"/>
        <v>15</v>
      </c>
    </row>
    <row r="144" spans="2:19" ht="13.35" customHeight="1">
      <c r="B144" s="2430" t="s">
        <v>402</v>
      </c>
      <c r="C144" s="2430"/>
      <c r="D144" s="2430"/>
      <c r="E144" s="2430"/>
      <c r="G144" s="2442" t="s">
        <v>403</v>
      </c>
      <c r="H144" s="2442"/>
      <c r="I144" s="2442"/>
      <c r="L144" s="2443">
        <v>0</v>
      </c>
      <c r="M144" s="2443"/>
      <c r="N144" s="2443"/>
      <c r="P144" s="2444">
        <v>183.62999999997555</v>
      </c>
      <c r="Q144" s="2444"/>
      <c r="R144" s="452">
        <f t="shared" si="4"/>
        <v>0</v>
      </c>
      <c r="S144" s="452">
        <f t="shared" si="5"/>
        <v>0</v>
      </c>
    </row>
    <row r="145" spans="2:19" ht="13.35" customHeight="1">
      <c r="B145" s="2430" t="s">
        <v>404</v>
      </c>
      <c r="C145" s="2430"/>
      <c r="D145" s="2430"/>
      <c r="E145" s="2430"/>
      <c r="G145" s="2442" t="s">
        <v>405</v>
      </c>
      <c r="H145" s="2442"/>
      <c r="I145" s="2442"/>
      <c r="L145" s="2443">
        <v>0</v>
      </c>
      <c r="M145" s="2443"/>
      <c r="N145" s="2443"/>
      <c r="P145" s="2444">
        <v>15000.010000000009</v>
      </c>
      <c r="Q145" s="2444"/>
      <c r="R145" s="452">
        <f t="shared" si="4"/>
        <v>0</v>
      </c>
      <c r="S145" s="452">
        <f t="shared" si="5"/>
        <v>15</v>
      </c>
    </row>
    <row r="146" spans="2:19" s="454" customFormat="1" ht="13.35" customHeight="1">
      <c r="B146" s="2445" t="s">
        <v>960</v>
      </c>
      <c r="C146" s="2445"/>
      <c r="D146" s="2445"/>
      <c r="E146" s="2445"/>
      <c r="G146" s="2446" t="s">
        <v>407</v>
      </c>
      <c r="H146" s="2446"/>
      <c r="I146" s="2446"/>
      <c r="L146" s="2447">
        <v>0</v>
      </c>
      <c r="M146" s="2447"/>
      <c r="N146" s="2447"/>
      <c r="O146" s="455"/>
      <c r="P146" s="2448">
        <v>72236.780000000261</v>
      </c>
      <c r="Q146" s="2448"/>
      <c r="R146" s="455">
        <f t="shared" si="4"/>
        <v>0</v>
      </c>
      <c r="S146" s="455">
        <f t="shared" si="5"/>
        <v>72</v>
      </c>
    </row>
    <row r="147" spans="2:19" ht="13.35" customHeight="1">
      <c r="B147" s="2430" t="s">
        <v>406</v>
      </c>
      <c r="C147" s="2430"/>
      <c r="D147" s="2430"/>
      <c r="E147" s="2430"/>
      <c r="G147" s="2442" t="s">
        <v>407</v>
      </c>
      <c r="H147" s="2442"/>
      <c r="I147" s="2442"/>
      <c r="L147" s="2443">
        <v>0</v>
      </c>
      <c r="M147" s="2443"/>
      <c r="N147" s="2443"/>
      <c r="P147" s="2444">
        <v>72236.780000000261</v>
      </c>
      <c r="Q147" s="2444"/>
      <c r="R147" s="452">
        <f t="shared" si="4"/>
        <v>0</v>
      </c>
      <c r="S147" s="452">
        <f t="shared" si="5"/>
        <v>72</v>
      </c>
    </row>
    <row r="148" spans="2:19" s="454" customFormat="1" ht="13.35" customHeight="1">
      <c r="B148" s="2445" t="s">
        <v>961</v>
      </c>
      <c r="C148" s="2445"/>
      <c r="D148" s="2445"/>
      <c r="E148" s="2445"/>
      <c r="G148" s="2446" t="s">
        <v>119</v>
      </c>
      <c r="H148" s="2446"/>
      <c r="I148" s="2446"/>
      <c r="L148" s="2447">
        <v>0</v>
      </c>
      <c r="M148" s="2447"/>
      <c r="N148" s="2447"/>
      <c r="O148" s="455"/>
      <c r="P148" s="2448">
        <v>3803.8126849999953</v>
      </c>
      <c r="Q148" s="2448"/>
      <c r="R148" s="455">
        <f t="shared" si="4"/>
        <v>0</v>
      </c>
      <c r="S148" s="455">
        <f t="shared" si="5"/>
        <v>4</v>
      </c>
    </row>
    <row r="149" spans="2:19" ht="13.35" customHeight="1">
      <c r="B149" s="2430" t="s">
        <v>1309</v>
      </c>
      <c r="C149" s="2430"/>
      <c r="D149" s="2430"/>
      <c r="E149" s="2430"/>
      <c r="G149" s="2442" t="s">
        <v>1310</v>
      </c>
      <c r="H149" s="2442"/>
      <c r="I149" s="2442"/>
      <c r="L149" s="2443">
        <v>0.13700000000062573</v>
      </c>
      <c r="M149" s="2443"/>
      <c r="N149" s="2443"/>
      <c r="P149" s="2444">
        <v>0</v>
      </c>
      <c r="Q149" s="2444"/>
      <c r="R149" s="452">
        <f t="shared" si="4"/>
        <v>0</v>
      </c>
      <c r="S149" s="452">
        <f t="shared" si="5"/>
        <v>0</v>
      </c>
    </row>
    <row r="150" spans="2:19" ht="13.35" customHeight="1">
      <c r="B150" s="2430" t="s">
        <v>1100</v>
      </c>
      <c r="C150" s="2430"/>
      <c r="D150" s="2430"/>
      <c r="E150" s="2430"/>
      <c r="G150" s="2442" t="s">
        <v>1101</v>
      </c>
      <c r="H150" s="2442"/>
      <c r="I150" s="2442"/>
      <c r="L150" s="2443">
        <v>0</v>
      </c>
      <c r="M150" s="2443"/>
      <c r="N150" s="2443"/>
      <c r="P150" s="2444">
        <v>223.52680000000009</v>
      </c>
      <c r="Q150" s="2444"/>
      <c r="R150" s="452">
        <f t="shared" si="4"/>
        <v>0</v>
      </c>
      <c r="S150" s="452">
        <f t="shared" si="5"/>
        <v>0</v>
      </c>
    </row>
    <row r="151" spans="2:19" ht="13.35" customHeight="1">
      <c r="B151" s="2430" t="s">
        <v>1311</v>
      </c>
      <c r="C151" s="2430"/>
      <c r="D151" s="2430"/>
      <c r="E151" s="2430"/>
      <c r="G151" s="2442" t="s">
        <v>1312</v>
      </c>
      <c r="H151" s="2442"/>
      <c r="I151" s="2442"/>
      <c r="L151" s="2443">
        <v>0</v>
      </c>
      <c r="M151" s="2443"/>
      <c r="N151" s="2443"/>
      <c r="P151" s="2444">
        <v>0.3999999999996362</v>
      </c>
      <c r="Q151" s="2444"/>
      <c r="R151" s="452">
        <f t="shared" si="4"/>
        <v>0</v>
      </c>
      <c r="S151" s="452">
        <f t="shared" si="5"/>
        <v>0</v>
      </c>
    </row>
    <row r="152" spans="2:19" ht="13.35" customHeight="1">
      <c r="B152" s="2430" t="s">
        <v>1102</v>
      </c>
      <c r="C152" s="2430"/>
      <c r="D152" s="2430"/>
      <c r="E152" s="2430"/>
      <c r="G152" s="2442" t="s">
        <v>1103</v>
      </c>
      <c r="H152" s="2442"/>
      <c r="I152" s="2442"/>
      <c r="L152" s="2443">
        <v>0</v>
      </c>
      <c r="M152" s="2443"/>
      <c r="N152" s="2443"/>
      <c r="P152" s="2444">
        <v>2.4400000000241562E-2</v>
      </c>
      <c r="Q152" s="2444"/>
      <c r="R152" s="452">
        <f t="shared" si="4"/>
        <v>0</v>
      </c>
      <c r="S152" s="452">
        <f t="shared" si="5"/>
        <v>0</v>
      </c>
    </row>
    <row r="153" spans="2:19" ht="13.35" customHeight="1">
      <c r="B153" s="2430" t="s">
        <v>1104</v>
      </c>
      <c r="C153" s="2430"/>
      <c r="D153" s="2430"/>
      <c r="E153" s="2430"/>
      <c r="G153" s="2442" t="s">
        <v>1105</v>
      </c>
      <c r="H153" s="2442"/>
      <c r="I153" s="2442"/>
      <c r="L153" s="2443">
        <v>806.71200200000021</v>
      </c>
      <c r="M153" s="2443"/>
      <c r="N153" s="2443"/>
      <c r="P153" s="2444">
        <v>0</v>
      </c>
      <c r="Q153" s="2444"/>
      <c r="R153" s="452">
        <f t="shared" si="4"/>
        <v>1</v>
      </c>
      <c r="S153" s="452">
        <f t="shared" si="5"/>
        <v>0</v>
      </c>
    </row>
    <row r="154" spans="2:19" ht="13.35" customHeight="1">
      <c r="B154" s="2430" t="s">
        <v>1106</v>
      </c>
      <c r="C154" s="2430"/>
      <c r="D154" s="2430"/>
      <c r="E154" s="2430"/>
      <c r="G154" s="2442" t="s">
        <v>1107</v>
      </c>
      <c r="H154" s="2442"/>
      <c r="I154" s="2442"/>
      <c r="L154" s="2443">
        <v>0</v>
      </c>
      <c r="M154" s="2443"/>
      <c r="N154" s="2443"/>
      <c r="P154" s="2444">
        <v>496.43499900000006</v>
      </c>
      <c r="Q154" s="2444"/>
      <c r="R154" s="452">
        <f t="shared" si="4"/>
        <v>0</v>
      </c>
      <c r="S154" s="452">
        <f t="shared" si="5"/>
        <v>0</v>
      </c>
    </row>
    <row r="155" spans="2:19" ht="13.35" customHeight="1">
      <c r="B155" s="2430" t="s">
        <v>1108</v>
      </c>
      <c r="C155" s="2430"/>
      <c r="D155" s="2430"/>
      <c r="E155" s="2430"/>
      <c r="G155" s="2442" t="s">
        <v>1109</v>
      </c>
      <c r="H155" s="2442"/>
      <c r="I155" s="2442"/>
      <c r="L155" s="2443">
        <v>0</v>
      </c>
      <c r="M155" s="2443"/>
      <c r="N155" s="2443"/>
      <c r="P155" s="2444">
        <v>326.70000000000005</v>
      </c>
      <c r="Q155" s="2444"/>
      <c r="R155" s="452">
        <f t="shared" si="4"/>
        <v>0</v>
      </c>
      <c r="S155" s="452">
        <f t="shared" si="5"/>
        <v>0</v>
      </c>
    </row>
    <row r="156" spans="2:19" ht="13.35" customHeight="1">
      <c r="B156" s="2430" t="s">
        <v>1110</v>
      </c>
      <c r="C156" s="2430"/>
      <c r="D156" s="2430"/>
      <c r="E156" s="2430"/>
      <c r="G156" s="2442" t="s">
        <v>1111</v>
      </c>
      <c r="H156" s="2442"/>
      <c r="I156" s="2442"/>
      <c r="L156" s="2443">
        <v>0</v>
      </c>
      <c r="M156" s="2443"/>
      <c r="N156" s="2443"/>
      <c r="P156" s="2444">
        <v>458.27219999999943</v>
      </c>
      <c r="Q156" s="2444"/>
      <c r="R156" s="452">
        <f t="shared" si="4"/>
        <v>0</v>
      </c>
      <c r="S156" s="452">
        <f t="shared" si="5"/>
        <v>0</v>
      </c>
    </row>
    <row r="157" spans="2:19" ht="13.35" customHeight="1">
      <c r="B157" s="2430" t="s">
        <v>1112</v>
      </c>
      <c r="C157" s="2430"/>
      <c r="D157" s="2430"/>
      <c r="E157" s="2430"/>
      <c r="G157" s="2442" t="s">
        <v>1113</v>
      </c>
      <c r="H157" s="2442"/>
      <c r="I157" s="2442"/>
      <c r="L157" s="2443">
        <v>1.9999999999996021E-2</v>
      </c>
      <c r="M157" s="2443"/>
      <c r="N157" s="2443"/>
      <c r="P157" s="2444">
        <v>0</v>
      </c>
      <c r="Q157" s="2444"/>
      <c r="R157" s="452">
        <f t="shared" si="4"/>
        <v>0</v>
      </c>
      <c r="S157" s="452">
        <f t="shared" si="5"/>
        <v>0</v>
      </c>
    </row>
    <row r="158" spans="2:19" ht="13.35" customHeight="1">
      <c r="B158" s="2430" t="s">
        <v>1114</v>
      </c>
      <c r="C158" s="2430"/>
      <c r="D158" s="2430"/>
      <c r="E158" s="2430"/>
      <c r="G158" s="2442" t="s">
        <v>1115</v>
      </c>
      <c r="H158" s="2442"/>
      <c r="I158" s="2442"/>
      <c r="L158" s="2443">
        <v>0.32999999999992724</v>
      </c>
      <c r="M158" s="2443"/>
      <c r="N158" s="2443"/>
      <c r="P158" s="2444">
        <v>0</v>
      </c>
      <c r="Q158" s="2444"/>
      <c r="R158" s="452">
        <f t="shared" si="4"/>
        <v>0</v>
      </c>
      <c r="S158" s="452">
        <f t="shared" si="5"/>
        <v>0</v>
      </c>
    </row>
    <row r="159" spans="2:19" ht="13.35" customHeight="1">
      <c r="B159" s="2430" t="s">
        <v>1313</v>
      </c>
      <c r="C159" s="2430"/>
      <c r="D159" s="2430"/>
      <c r="E159" s="2430"/>
      <c r="G159" s="2442" t="s">
        <v>1314</v>
      </c>
      <c r="H159" s="2442"/>
      <c r="I159" s="2442"/>
      <c r="L159" s="2443">
        <v>0.14999999999999858</v>
      </c>
      <c r="M159" s="2443"/>
      <c r="N159" s="2443"/>
      <c r="P159" s="2444">
        <v>0</v>
      </c>
      <c r="Q159" s="2444"/>
      <c r="R159" s="452">
        <f t="shared" si="4"/>
        <v>0</v>
      </c>
      <c r="S159" s="452">
        <f t="shared" si="5"/>
        <v>0</v>
      </c>
    </row>
    <row r="160" spans="2:19" ht="13.35" customHeight="1">
      <c r="B160" s="2430" t="s">
        <v>1116</v>
      </c>
      <c r="C160" s="2430"/>
      <c r="D160" s="2430"/>
      <c r="E160" s="2430"/>
      <c r="G160" s="2442" t="s">
        <v>1117</v>
      </c>
      <c r="H160" s="2442"/>
      <c r="I160" s="2442"/>
      <c r="L160" s="2443">
        <v>0</v>
      </c>
      <c r="M160" s="2443"/>
      <c r="N160" s="2443"/>
      <c r="P160" s="2444">
        <v>90.087299999999232</v>
      </c>
      <c r="Q160" s="2444"/>
      <c r="R160" s="452">
        <f t="shared" si="4"/>
        <v>0</v>
      </c>
      <c r="S160" s="452">
        <f t="shared" si="5"/>
        <v>0</v>
      </c>
    </row>
    <row r="161" spans="2:19" ht="13.35" customHeight="1">
      <c r="B161" s="2430" t="s">
        <v>1118</v>
      </c>
      <c r="C161" s="2430"/>
      <c r="D161" s="2430"/>
      <c r="E161" s="2430"/>
      <c r="G161" s="2442" t="s">
        <v>1119</v>
      </c>
      <c r="H161" s="2442"/>
      <c r="I161" s="2442"/>
      <c r="L161" s="2443">
        <v>0</v>
      </c>
      <c r="M161" s="2443"/>
      <c r="N161" s="2443"/>
      <c r="P161" s="2444">
        <v>1262.5</v>
      </c>
      <c r="Q161" s="2444"/>
      <c r="R161" s="452">
        <f t="shared" si="4"/>
        <v>0</v>
      </c>
      <c r="S161" s="452">
        <f t="shared" si="5"/>
        <v>1</v>
      </c>
    </row>
    <row r="162" spans="2:19" ht="13.35" customHeight="1">
      <c r="B162" s="2430" t="s">
        <v>1120</v>
      </c>
      <c r="C162" s="2430"/>
      <c r="D162" s="2430"/>
      <c r="E162" s="2430"/>
      <c r="G162" s="2442" t="s">
        <v>1121</v>
      </c>
      <c r="H162" s="2442"/>
      <c r="I162" s="2442"/>
      <c r="L162" s="2443">
        <v>1019</v>
      </c>
      <c r="M162" s="2443"/>
      <c r="N162" s="2443"/>
      <c r="P162" s="2444">
        <v>0</v>
      </c>
      <c r="Q162" s="2444"/>
      <c r="R162" s="452">
        <f t="shared" si="4"/>
        <v>1</v>
      </c>
      <c r="S162" s="452">
        <f t="shared" si="5"/>
        <v>0</v>
      </c>
    </row>
    <row r="163" spans="2:19" ht="13.35" customHeight="1">
      <c r="B163" s="2430" t="s">
        <v>1122</v>
      </c>
      <c r="C163" s="2430"/>
      <c r="D163" s="2430"/>
      <c r="E163" s="2430"/>
      <c r="G163" s="2442" t="s">
        <v>1123</v>
      </c>
      <c r="H163" s="2442"/>
      <c r="I163" s="2442"/>
      <c r="L163" s="2443">
        <v>0</v>
      </c>
      <c r="M163" s="2443"/>
      <c r="N163" s="2443"/>
      <c r="P163" s="2444">
        <v>1197.5951999999997</v>
      </c>
      <c r="Q163" s="2444"/>
      <c r="R163" s="452">
        <f t="shared" si="4"/>
        <v>0</v>
      </c>
      <c r="S163" s="452">
        <f t="shared" si="5"/>
        <v>1</v>
      </c>
    </row>
    <row r="164" spans="2:19" ht="13.35" customHeight="1">
      <c r="B164" s="2430" t="s">
        <v>1124</v>
      </c>
      <c r="C164" s="2430"/>
      <c r="D164" s="2430"/>
      <c r="E164" s="2430"/>
      <c r="G164" s="2442" t="s">
        <v>1125</v>
      </c>
      <c r="H164" s="2442"/>
      <c r="I164" s="2442"/>
      <c r="L164" s="2443">
        <v>0</v>
      </c>
      <c r="M164" s="2443"/>
      <c r="N164" s="2443"/>
      <c r="P164" s="2444">
        <v>952.12811999999985</v>
      </c>
      <c r="Q164" s="2444"/>
      <c r="R164" s="452">
        <f t="shared" si="4"/>
        <v>0</v>
      </c>
      <c r="S164" s="452">
        <f t="shared" si="5"/>
        <v>1</v>
      </c>
    </row>
    <row r="165" spans="2:19" ht="13.35" customHeight="1">
      <c r="B165" s="2430" t="s">
        <v>1126</v>
      </c>
      <c r="C165" s="2430"/>
      <c r="D165" s="2430"/>
      <c r="E165" s="2430"/>
      <c r="G165" s="2442" t="s">
        <v>1127</v>
      </c>
      <c r="H165" s="2442"/>
      <c r="I165" s="2442"/>
      <c r="L165" s="2443">
        <v>626.44000000000005</v>
      </c>
      <c r="M165" s="2443"/>
      <c r="N165" s="2443"/>
      <c r="P165" s="2444">
        <v>0</v>
      </c>
      <c r="Q165" s="2444"/>
      <c r="R165" s="452">
        <f t="shared" si="4"/>
        <v>1</v>
      </c>
      <c r="S165" s="452">
        <f t="shared" si="5"/>
        <v>0</v>
      </c>
    </row>
    <row r="166" spans="2:19" ht="13.35" customHeight="1">
      <c r="B166" s="2430" t="s">
        <v>1128</v>
      </c>
      <c r="C166" s="2430"/>
      <c r="D166" s="2430"/>
      <c r="E166" s="2430"/>
      <c r="G166" s="2442" t="s">
        <v>1129</v>
      </c>
      <c r="H166" s="2442"/>
      <c r="I166" s="2442"/>
      <c r="L166" s="2443">
        <v>325.7</v>
      </c>
      <c r="M166" s="2443"/>
      <c r="N166" s="2443"/>
      <c r="P166" s="2444">
        <v>0</v>
      </c>
      <c r="Q166" s="2444"/>
      <c r="R166" s="452">
        <f t="shared" si="4"/>
        <v>0</v>
      </c>
      <c r="S166" s="452">
        <f t="shared" si="5"/>
        <v>0</v>
      </c>
    </row>
    <row r="167" spans="2:19" ht="13.35" customHeight="1">
      <c r="B167" s="2430" t="s">
        <v>408</v>
      </c>
      <c r="C167" s="2430"/>
      <c r="D167" s="2430"/>
      <c r="E167" s="2430"/>
      <c r="G167" s="2442" t="s">
        <v>409</v>
      </c>
      <c r="H167" s="2442"/>
      <c r="I167" s="2442"/>
      <c r="L167" s="2443">
        <v>0</v>
      </c>
      <c r="M167" s="2443"/>
      <c r="N167" s="2443"/>
      <c r="P167" s="2444">
        <v>158.60803299999952</v>
      </c>
      <c r="Q167" s="2444"/>
      <c r="R167" s="452">
        <f t="shared" si="4"/>
        <v>0</v>
      </c>
      <c r="S167" s="452">
        <f t="shared" si="5"/>
        <v>0</v>
      </c>
    </row>
    <row r="168" spans="2:19" ht="13.35" customHeight="1">
      <c r="B168" s="2430" t="s">
        <v>1130</v>
      </c>
      <c r="C168" s="2430"/>
      <c r="D168" s="2430"/>
      <c r="E168" s="2430"/>
      <c r="G168" s="2442" t="s">
        <v>1131</v>
      </c>
      <c r="H168" s="2442"/>
      <c r="I168" s="2442"/>
      <c r="L168" s="2443">
        <v>2.9000999999993837E-2</v>
      </c>
      <c r="M168" s="2443"/>
      <c r="N168" s="2443"/>
      <c r="P168" s="2444">
        <v>0</v>
      </c>
      <c r="Q168" s="2444"/>
      <c r="R168" s="452">
        <f t="shared" si="4"/>
        <v>0</v>
      </c>
      <c r="S168" s="452">
        <f t="shared" si="5"/>
        <v>0</v>
      </c>
    </row>
    <row r="169" spans="2:19" ht="13.35" customHeight="1">
      <c r="B169" s="2430" t="s">
        <v>1132</v>
      </c>
      <c r="C169" s="2430"/>
      <c r="D169" s="2430"/>
      <c r="E169" s="2430"/>
      <c r="G169" s="2442" t="s">
        <v>1133</v>
      </c>
      <c r="H169" s="2442"/>
      <c r="I169" s="2442"/>
      <c r="L169" s="2443">
        <v>4.9999999999954525E-2</v>
      </c>
      <c r="M169" s="2443"/>
      <c r="N169" s="2443"/>
      <c r="P169" s="2444">
        <v>0</v>
      </c>
      <c r="Q169" s="2444"/>
      <c r="R169" s="452">
        <f t="shared" si="4"/>
        <v>0</v>
      </c>
      <c r="S169" s="452">
        <f t="shared" si="5"/>
        <v>0</v>
      </c>
    </row>
    <row r="170" spans="2:19" ht="13.35" customHeight="1">
      <c r="B170" s="2430" t="s">
        <v>1134</v>
      </c>
      <c r="C170" s="2430"/>
      <c r="D170" s="2430"/>
      <c r="E170" s="2430"/>
      <c r="G170" s="2442" t="s">
        <v>1135</v>
      </c>
      <c r="H170" s="2442"/>
      <c r="I170" s="2442"/>
      <c r="L170" s="2443">
        <v>588.7560000000002</v>
      </c>
      <c r="M170" s="2443"/>
      <c r="N170" s="2443"/>
      <c r="P170" s="2444">
        <v>0</v>
      </c>
      <c r="Q170" s="2444"/>
      <c r="R170" s="452">
        <f t="shared" si="4"/>
        <v>1</v>
      </c>
      <c r="S170" s="452">
        <f t="shared" si="5"/>
        <v>0</v>
      </c>
    </row>
    <row r="171" spans="2:19" ht="13.35" customHeight="1">
      <c r="B171" s="2430" t="s">
        <v>1136</v>
      </c>
      <c r="C171" s="2430"/>
      <c r="D171" s="2430"/>
      <c r="E171" s="2430"/>
      <c r="G171" s="2442" t="s">
        <v>1137</v>
      </c>
      <c r="H171" s="2442"/>
      <c r="I171" s="2442"/>
      <c r="L171" s="2443">
        <v>0</v>
      </c>
      <c r="M171" s="2443"/>
      <c r="N171" s="2443"/>
      <c r="P171" s="2444">
        <v>1018.8290000000002</v>
      </c>
      <c r="Q171" s="2444"/>
      <c r="R171" s="452">
        <f t="shared" si="4"/>
        <v>0</v>
      </c>
      <c r="S171" s="452">
        <f t="shared" si="5"/>
        <v>1</v>
      </c>
    </row>
    <row r="172" spans="2:19" ht="13.35" customHeight="1">
      <c r="B172" s="2430" t="s">
        <v>1138</v>
      </c>
      <c r="C172" s="2430"/>
      <c r="D172" s="2430"/>
      <c r="E172" s="2430"/>
      <c r="G172" s="2442" t="s">
        <v>1139</v>
      </c>
      <c r="H172" s="2442"/>
      <c r="I172" s="2442"/>
      <c r="L172" s="2443">
        <v>0</v>
      </c>
      <c r="M172" s="2443"/>
      <c r="N172" s="2443"/>
      <c r="P172" s="2444">
        <v>0.16049999999995634</v>
      </c>
      <c r="Q172" s="2444"/>
      <c r="R172" s="452">
        <f t="shared" si="4"/>
        <v>0</v>
      </c>
      <c r="S172" s="452">
        <f t="shared" si="5"/>
        <v>0</v>
      </c>
    </row>
    <row r="173" spans="2:19" ht="13.35" customHeight="1">
      <c r="B173" s="2430" t="s">
        <v>410</v>
      </c>
      <c r="C173" s="2430"/>
      <c r="D173" s="2430"/>
      <c r="E173" s="2430"/>
      <c r="G173" s="2442" t="s">
        <v>411</v>
      </c>
      <c r="H173" s="2442"/>
      <c r="I173" s="2442"/>
      <c r="L173" s="2443">
        <v>0</v>
      </c>
      <c r="M173" s="2443"/>
      <c r="N173" s="2443"/>
      <c r="P173" s="2444">
        <v>103.45836599999893</v>
      </c>
      <c r="Q173" s="2444"/>
      <c r="R173" s="452">
        <f t="shared" si="4"/>
        <v>0</v>
      </c>
      <c r="S173" s="452">
        <f t="shared" si="5"/>
        <v>0</v>
      </c>
    </row>
    <row r="174" spans="2:19" ht="13.35" customHeight="1">
      <c r="B174" s="2430" t="s">
        <v>1140</v>
      </c>
      <c r="C174" s="2430"/>
      <c r="D174" s="2430"/>
      <c r="E174" s="2430"/>
      <c r="G174" s="2442" t="s">
        <v>1141</v>
      </c>
      <c r="H174" s="2442"/>
      <c r="I174" s="2442"/>
      <c r="L174" s="2443">
        <v>0</v>
      </c>
      <c r="M174" s="2443"/>
      <c r="N174" s="2443"/>
      <c r="P174" s="2444">
        <v>0.39808099999982005</v>
      </c>
      <c r="Q174" s="2444"/>
      <c r="R174" s="452">
        <f t="shared" si="4"/>
        <v>0</v>
      </c>
      <c r="S174" s="452">
        <f t="shared" si="5"/>
        <v>0</v>
      </c>
    </row>
    <row r="175" spans="2:19" ht="13.35" customHeight="1">
      <c r="B175" s="2430" t="s">
        <v>1142</v>
      </c>
      <c r="C175" s="2430"/>
      <c r="D175" s="2430"/>
      <c r="E175" s="2430"/>
      <c r="G175" s="2442" t="s">
        <v>1143</v>
      </c>
      <c r="H175" s="2442"/>
      <c r="I175" s="2442"/>
      <c r="L175" s="2443">
        <v>483.2</v>
      </c>
      <c r="M175" s="2443"/>
      <c r="N175" s="2443"/>
      <c r="P175" s="2444">
        <v>0</v>
      </c>
      <c r="Q175" s="2444"/>
      <c r="R175" s="452">
        <f t="shared" si="4"/>
        <v>0</v>
      </c>
      <c r="S175" s="452">
        <f t="shared" si="5"/>
        <v>0</v>
      </c>
    </row>
    <row r="176" spans="2:19" ht="13.35" customHeight="1">
      <c r="B176" s="2430" t="s">
        <v>1144</v>
      </c>
      <c r="C176" s="2430"/>
      <c r="D176" s="2430"/>
      <c r="E176" s="2430"/>
      <c r="G176" s="2442" t="s">
        <v>1145</v>
      </c>
      <c r="H176" s="2442"/>
      <c r="I176" s="2442"/>
      <c r="L176" s="2443">
        <v>0</v>
      </c>
      <c r="M176" s="2443"/>
      <c r="N176" s="2443"/>
      <c r="P176" s="2444">
        <v>173.25098900000012</v>
      </c>
      <c r="Q176" s="2444"/>
      <c r="R176" s="452">
        <f t="shared" si="4"/>
        <v>0</v>
      </c>
      <c r="S176" s="452">
        <f t="shared" si="5"/>
        <v>0</v>
      </c>
    </row>
    <row r="177" spans="2:19" ht="13.35" customHeight="1">
      <c r="B177" s="2430" t="s">
        <v>1146</v>
      </c>
      <c r="C177" s="2430"/>
      <c r="D177" s="2430"/>
      <c r="E177" s="2430"/>
      <c r="G177" s="2442" t="s">
        <v>1147</v>
      </c>
      <c r="H177" s="2442"/>
      <c r="I177" s="2442"/>
      <c r="L177" s="2443">
        <v>0</v>
      </c>
      <c r="M177" s="2443"/>
      <c r="N177" s="2443"/>
      <c r="P177" s="2444">
        <v>973.69849999999997</v>
      </c>
      <c r="Q177" s="2444"/>
      <c r="R177" s="452">
        <f t="shared" si="4"/>
        <v>0</v>
      </c>
      <c r="S177" s="452">
        <f t="shared" si="5"/>
        <v>1</v>
      </c>
    </row>
    <row r="178" spans="2:19" ht="13.35" customHeight="1">
      <c r="B178" s="2430" t="s">
        <v>1148</v>
      </c>
      <c r="C178" s="2430"/>
      <c r="D178" s="2430"/>
      <c r="E178" s="2430"/>
      <c r="G178" s="2442" t="s">
        <v>1149</v>
      </c>
      <c r="H178" s="2442"/>
      <c r="I178" s="2442"/>
      <c r="L178" s="2443">
        <v>0</v>
      </c>
      <c r="M178" s="2443"/>
      <c r="N178" s="2443"/>
      <c r="P178" s="2444">
        <v>217.74889999999959</v>
      </c>
      <c r="Q178" s="2444"/>
      <c r="R178" s="452">
        <f t="shared" si="4"/>
        <v>0</v>
      </c>
      <c r="S178" s="452">
        <f t="shared" si="5"/>
        <v>0</v>
      </c>
    </row>
    <row r="179" spans="2:19" ht="13.35" customHeight="1">
      <c r="B179" s="2430" t="s">
        <v>1150</v>
      </c>
      <c r="C179" s="2430"/>
      <c r="D179" s="2430"/>
      <c r="E179" s="2430"/>
      <c r="G179" s="2442" t="s">
        <v>1151</v>
      </c>
      <c r="H179" s="2442"/>
      <c r="I179" s="2442"/>
      <c r="L179" s="2443">
        <v>0</v>
      </c>
      <c r="M179" s="2443"/>
      <c r="N179" s="2443"/>
      <c r="P179" s="2444">
        <v>0.60950000000002547</v>
      </c>
      <c r="Q179" s="2444"/>
      <c r="R179" s="452">
        <f t="shared" si="4"/>
        <v>0</v>
      </c>
      <c r="S179" s="452">
        <f t="shared" si="5"/>
        <v>0</v>
      </c>
    </row>
    <row r="180" spans="2:19" ht="13.35" customHeight="1">
      <c r="B180" s="2430" t="s">
        <v>1315</v>
      </c>
      <c r="C180" s="2430"/>
      <c r="D180" s="2430"/>
      <c r="E180" s="2430"/>
      <c r="G180" s="2442" t="s">
        <v>1316</v>
      </c>
      <c r="H180" s="2442"/>
      <c r="I180" s="2442"/>
      <c r="L180" s="2443">
        <v>7.550000000000523E-2</v>
      </c>
      <c r="M180" s="2443"/>
      <c r="N180" s="2443"/>
      <c r="P180" s="2444">
        <v>0</v>
      </c>
      <c r="Q180" s="2444"/>
      <c r="R180" s="452">
        <f t="shared" si="4"/>
        <v>0</v>
      </c>
      <c r="S180" s="452">
        <f t="shared" si="5"/>
        <v>0</v>
      </c>
    </row>
    <row r="181" spans="2:19" ht="13.35" customHeight="1">
      <c r="B181" s="2430" t="s">
        <v>1152</v>
      </c>
      <c r="C181" s="2430"/>
      <c r="D181" s="2430"/>
      <c r="E181" s="2430"/>
      <c r="G181" s="2442" t="s">
        <v>1153</v>
      </c>
      <c r="H181" s="2442"/>
      <c r="I181" s="2442"/>
      <c r="L181" s="2443">
        <v>1.8699999999967076E-2</v>
      </c>
      <c r="M181" s="2443"/>
      <c r="N181" s="2443"/>
      <c r="P181" s="2444">
        <v>0</v>
      </c>
      <c r="Q181" s="2444"/>
      <c r="R181" s="452">
        <f t="shared" si="4"/>
        <v>0</v>
      </c>
      <c r="S181" s="452">
        <f t="shared" si="5"/>
        <v>0</v>
      </c>
    </row>
    <row r="182" spans="2:19" s="454" customFormat="1" ht="13.35" customHeight="1">
      <c r="B182" s="2445" t="s">
        <v>962</v>
      </c>
      <c r="C182" s="2445"/>
      <c r="D182" s="2445"/>
      <c r="E182" s="2445"/>
      <c r="G182" s="2446" t="s">
        <v>963</v>
      </c>
      <c r="H182" s="2446"/>
      <c r="I182" s="2446"/>
      <c r="L182" s="2447">
        <v>0</v>
      </c>
      <c r="M182" s="2447"/>
      <c r="N182" s="2447"/>
      <c r="O182" s="455"/>
      <c r="P182" s="2448">
        <v>137300.6699999999</v>
      </c>
      <c r="Q182" s="2448"/>
      <c r="R182" s="455">
        <f t="shared" si="4"/>
        <v>0</v>
      </c>
      <c r="S182" s="455">
        <f t="shared" si="5"/>
        <v>137</v>
      </c>
    </row>
    <row r="183" spans="2:19" ht="13.35" customHeight="1">
      <c r="B183" s="2430" t="s">
        <v>412</v>
      </c>
      <c r="C183" s="2430"/>
      <c r="D183" s="2430"/>
      <c r="E183" s="2430"/>
      <c r="G183" s="2442" t="s">
        <v>413</v>
      </c>
      <c r="H183" s="2442"/>
      <c r="I183" s="2442"/>
      <c r="L183" s="2443">
        <v>0</v>
      </c>
      <c r="M183" s="2443"/>
      <c r="N183" s="2443"/>
      <c r="P183" s="2444">
        <v>137300.66999999993</v>
      </c>
      <c r="Q183" s="2444"/>
      <c r="R183" s="452">
        <f t="shared" si="4"/>
        <v>0</v>
      </c>
      <c r="S183" s="452">
        <f t="shared" si="5"/>
        <v>137</v>
      </c>
    </row>
    <row r="184" spans="2:19" s="454" customFormat="1" ht="13.35" customHeight="1">
      <c r="B184" s="2445" t="s">
        <v>964</v>
      </c>
      <c r="C184" s="2445"/>
      <c r="D184" s="2445"/>
      <c r="E184" s="2445"/>
      <c r="G184" s="2446" t="s">
        <v>965</v>
      </c>
      <c r="H184" s="2446"/>
      <c r="I184" s="2446"/>
      <c r="L184" s="2447">
        <v>0</v>
      </c>
      <c r="M184" s="2447"/>
      <c r="N184" s="2447"/>
      <c r="O184" s="455"/>
      <c r="P184" s="2448">
        <v>14345.607084999978</v>
      </c>
      <c r="Q184" s="2448"/>
      <c r="R184" s="455">
        <f t="shared" si="4"/>
        <v>0</v>
      </c>
      <c r="S184" s="455">
        <f t="shared" si="5"/>
        <v>14</v>
      </c>
    </row>
    <row r="185" spans="2:19" ht="13.35" customHeight="1">
      <c r="B185" s="2430" t="s">
        <v>416</v>
      </c>
      <c r="C185" s="2430"/>
      <c r="D185" s="2430"/>
      <c r="E185" s="2430"/>
      <c r="G185" s="2442" t="s">
        <v>417</v>
      </c>
      <c r="H185" s="2442"/>
      <c r="I185" s="2442"/>
      <c r="L185" s="2443">
        <v>0.31000000000130967</v>
      </c>
      <c r="M185" s="2443"/>
      <c r="N185" s="2443"/>
      <c r="P185" s="2444">
        <v>0</v>
      </c>
      <c r="Q185" s="2444"/>
      <c r="R185" s="452">
        <f t="shared" si="4"/>
        <v>0</v>
      </c>
      <c r="S185" s="452">
        <f t="shared" si="5"/>
        <v>0</v>
      </c>
    </row>
    <row r="186" spans="2:19" ht="13.35" customHeight="1">
      <c r="B186" s="2430" t="s">
        <v>418</v>
      </c>
      <c r="C186" s="2430"/>
      <c r="D186" s="2430"/>
      <c r="E186" s="2430"/>
      <c r="G186" s="2442" t="s">
        <v>419</v>
      </c>
      <c r="H186" s="2442"/>
      <c r="I186" s="2442"/>
      <c r="L186" s="2443">
        <v>0.66068799999993644</v>
      </c>
      <c r="M186" s="2443"/>
      <c r="N186" s="2443"/>
      <c r="P186" s="2444">
        <v>0</v>
      </c>
      <c r="Q186" s="2444"/>
      <c r="R186" s="452">
        <f t="shared" si="4"/>
        <v>0</v>
      </c>
      <c r="S186" s="452">
        <f t="shared" si="5"/>
        <v>0</v>
      </c>
    </row>
    <row r="187" spans="2:19" ht="13.35" customHeight="1">
      <c r="B187" s="2430" t="s">
        <v>1154</v>
      </c>
      <c r="C187" s="2430"/>
      <c r="D187" s="2430"/>
      <c r="E187" s="2430"/>
      <c r="G187" s="2442" t="s">
        <v>1155</v>
      </c>
      <c r="H187" s="2442"/>
      <c r="I187" s="2442"/>
      <c r="L187" s="2443">
        <v>0</v>
      </c>
      <c r="M187" s="2443"/>
      <c r="N187" s="2443"/>
      <c r="P187" s="2444">
        <v>425.97279999999955</v>
      </c>
      <c r="Q187" s="2444"/>
      <c r="R187" s="452">
        <f t="shared" si="4"/>
        <v>0</v>
      </c>
      <c r="S187" s="452">
        <f t="shared" si="5"/>
        <v>0</v>
      </c>
    </row>
    <row r="188" spans="2:19" ht="13.35" customHeight="1">
      <c r="B188" s="2430" t="s">
        <v>420</v>
      </c>
      <c r="C188" s="2430"/>
      <c r="D188" s="2430"/>
      <c r="E188" s="2430"/>
      <c r="G188" s="2442" t="s">
        <v>421</v>
      </c>
      <c r="H188" s="2442"/>
      <c r="I188" s="2442"/>
      <c r="L188" s="2443">
        <v>0</v>
      </c>
      <c r="M188" s="2443"/>
      <c r="N188" s="2443"/>
      <c r="P188" s="2444">
        <v>428.03199999999924</v>
      </c>
      <c r="Q188" s="2444"/>
      <c r="R188" s="452">
        <f t="shared" si="4"/>
        <v>0</v>
      </c>
      <c r="S188" s="452">
        <f t="shared" si="5"/>
        <v>0</v>
      </c>
    </row>
    <row r="189" spans="2:19" ht="13.35" customHeight="1">
      <c r="B189" s="2430" t="s">
        <v>1156</v>
      </c>
      <c r="C189" s="2430"/>
      <c r="D189" s="2430"/>
      <c r="E189" s="2430"/>
      <c r="G189" s="2442" t="s">
        <v>1157</v>
      </c>
      <c r="H189" s="2442"/>
      <c r="I189" s="2442"/>
      <c r="L189" s="2443">
        <v>1915</v>
      </c>
      <c r="M189" s="2443"/>
      <c r="N189" s="2443"/>
      <c r="P189" s="2444">
        <v>0</v>
      </c>
      <c r="Q189" s="2444"/>
      <c r="R189" s="452">
        <f t="shared" si="4"/>
        <v>2</v>
      </c>
      <c r="S189" s="452">
        <f t="shared" si="5"/>
        <v>0</v>
      </c>
    </row>
    <row r="190" spans="2:19" ht="13.35" customHeight="1">
      <c r="B190" s="2430" t="s">
        <v>1158</v>
      </c>
      <c r="C190" s="2430"/>
      <c r="D190" s="2430"/>
      <c r="E190" s="2430"/>
      <c r="G190" s="2442" t="s">
        <v>1159</v>
      </c>
      <c r="H190" s="2442"/>
      <c r="I190" s="2442"/>
      <c r="L190" s="2443">
        <v>3162</v>
      </c>
      <c r="M190" s="2443"/>
      <c r="N190" s="2443"/>
      <c r="P190" s="2444">
        <v>0</v>
      </c>
      <c r="Q190" s="2444"/>
      <c r="R190" s="452">
        <f t="shared" si="4"/>
        <v>3</v>
      </c>
      <c r="S190" s="452">
        <f t="shared" si="5"/>
        <v>0</v>
      </c>
    </row>
    <row r="191" spans="2:19" ht="13.35" customHeight="1">
      <c r="B191" s="2430" t="s">
        <v>422</v>
      </c>
      <c r="C191" s="2430"/>
      <c r="D191" s="2430"/>
      <c r="E191" s="2430"/>
      <c r="G191" s="2442" t="s">
        <v>423</v>
      </c>
      <c r="H191" s="2442"/>
      <c r="I191" s="2442"/>
      <c r="L191" s="2443">
        <v>0</v>
      </c>
      <c r="M191" s="2443"/>
      <c r="N191" s="2443"/>
      <c r="P191" s="2444">
        <v>1431.9860479999988</v>
      </c>
      <c r="Q191" s="2444"/>
      <c r="R191" s="452">
        <f t="shared" si="4"/>
        <v>0</v>
      </c>
      <c r="S191" s="452">
        <f t="shared" si="5"/>
        <v>1</v>
      </c>
    </row>
    <row r="192" spans="2:19" ht="13.35" customHeight="1">
      <c r="B192" s="2430" t="s">
        <v>424</v>
      </c>
      <c r="C192" s="2430"/>
      <c r="D192" s="2430"/>
      <c r="E192" s="2430"/>
      <c r="G192" s="2442" t="s">
        <v>425</v>
      </c>
      <c r="H192" s="2442"/>
      <c r="I192" s="2442"/>
      <c r="L192" s="2443">
        <v>0</v>
      </c>
      <c r="M192" s="2443"/>
      <c r="N192" s="2443"/>
      <c r="P192" s="2444">
        <v>3161.6002619999999</v>
      </c>
      <c r="Q192" s="2444"/>
      <c r="R192" s="452">
        <f t="shared" si="4"/>
        <v>0</v>
      </c>
      <c r="S192" s="452">
        <f t="shared" si="5"/>
        <v>3</v>
      </c>
    </row>
    <row r="193" spans="2:19" ht="13.35" customHeight="1">
      <c r="B193" s="2430" t="s">
        <v>426</v>
      </c>
      <c r="C193" s="2430"/>
      <c r="D193" s="2430"/>
      <c r="E193" s="2430"/>
      <c r="G193" s="2442" t="s">
        <v>427</v>
      </c>
      <c r="H193" s="2442"/>
      <c r="I193" s="2442"/>
      <c r="L193" s="2443">
        <v>0</v>
      </c>
      <c r="M193" s="2443"/>
      <c r="N193" s="2443"/>
      <c r="P193" s="2444">
        <v>6.0303999998723164E-2</v>
      </c>
      <c r="Q193" s="2444"/>
      <c r="R193" s="452">
        <f t="shared" si="4"/>
        <v>0</v>
      </c>
      <c r="S193" s="452">
        <f t="shared" si="5"/>
        <v>0</v>
      </c>
    </row>
    <row r="194" spans="2:19" ht="13.35" customHeight="1">
      <c r="B194" s="2430" t="s">
        <v>428</v>
      </c>
      <c r="C194" s="2430"/>
      <c r="D194" s="2430"/>
      <c r="E194" s="2430"/>
      <c r="G194" s="2442" t="s">
        <v>429</v>
      </c>
      <c r="H194" s="2442"/>
      <c r="I194" s="2442"/>
      <c r="L194" s="2443">
        <v>0</v>
      </c>
      <c r="M194" s="2443"/>
      <c r="N194" s="2443"/>
      <c r="P194" s="2444">
        <v>4173.9987200000032</v>
      </c>
      <c r="Q194" s="2444"/>
      <c r="R194" s="452">
        <f t="shared" si="4"/>
        <v>0</v>
      </c>
      <c r="S194" s="452">
        <f t="shared" si="5"/>
        <v>4</v>
      </c>
    </row>
    <row r="195" spans="2:19" ht="13.35" customHeight="1">
      <c r="B195" s="2430" t="s">
        <v>430</v>
      </c>
      <c r="C195" s="2430"/>
      <c r="D195" s="2430"/>
      <c r="E195" s="2430"/>
      <c r="G195" s="2442" t="s">
        <v>431</v>
      </c>
      <c r="H195" s="2442"/>
      <c r="I195" s="2442"/>
      <c r="L195" s="2443">
        <v>0</v>
      </c>
      <c r="M195" s="2443"/>
      <c r="N195" s="2443"/>
      <c r="P195" s="2444">
        <v>1420.2935939999988</v>
      </c>
      <c r="Q195" s="2444"/>
      <c r="R195" s="452">
        <f t="shared" si="4"/>
        <v>0</v>
      </c>
      <c r="S195" s="452">
        <f t="shared" si="5"/>
        <v>1</v>
      </c>
    </row>
    <row r="196" spans="2:19" ht="13.35" customHeight="1">
      <c r="B196" s="2430" t="s">
        <v>1160</v>
      </c>
      <c r="C196" s="2430"/>
      <c r="D196" s="2430"/>
      <c r="E196" s="2430"/>
      <c r="G196" s="2442" t="s">
        <v>1161</v>
      </c>
      <c r="H196" s="2442"/>
      <c r="I196" s="2442"/>
      <c r="L196" s="2443">
        <v>0.20208000000002357</v>
      </c>
      <c r="M196" s="2443"/>
      <c r="N196" s="2443"/>
      <c r="P196" s="2444">
        <v>0</v>
      </c>
      <c r="Q196" s="2444"/>
      <c r="R196" s="452">
        <f t="shared" si="4"/>
        <v>0</v>
      </c>
      <c r="S196" s="452">
        <f t="shared" si="5"/>
        <v>0</v>
      </c>
    </row>
    <row r="197" spans="2:19" ht="13.35" customHeight="1">
      <c r="B197" s="2430" t="s">
        <v>432</v>
      </c>
      <c r="C197" s="2430"/>
      <c r="D197" s="2430"/>
      <c r="E197" s="2430"/>
      <c r="G197" s="2442" t="s">
        <v>433</v>
      </c>
      <c r="H197" s="2442"/>
      <c r="I197" s="2442"/>
      <c r="L197" s="2443">
        <v>0</v>
      </c>
      <c r="M197" s="2443"/>
      <c r="N197" s="2443"/>
      <c r="P197" s="2444">
        <v>0.38857199999984005</v>
      </c>
      <c r="Q197" s="2444"/>
      <c r="R197" s="452">
        <f t="shared" si="4"/>
        <v>0</v>
      </c>
      <c r="S197" s="452">
        <f t="shared" si="5"/>
        <v>0</v>
      </c>
    </row>
    <row r="198" spans="2:19" ht="13.35" customHeight="1">
      <c r="B198" s="2430" t="s">
        <v>434</v>
      </c>
      <c r="C198" s="2430"/>
      <c r="D198" s="2430"/>
      <c r="E198" s="2430"/>
      <c r="G198" s="2442" t="s">
        <v>435</v>
      </c>
      <c r="H198" s="2442"/>
      <c r="I198" s="2442"/>
      <c r="L198" s="2443">
        <v>0</v>
      </c>
      <c r="M198" s="2443"/>
      <c r="N198" s="2443"/>
      <c r="P198" s="2444">
        <v>0.19257199999992736</v>
      </c>
      <c r="Q198" s="2444"/>
      <c r="R198" s="452">
        <f t="shared" si="4"/>
        <v>0</v>
      </c>
      <c r="S198" s="452">
        <f t="shared" si="5"/>
        <v>0</v>
      </c>
    </row>
    <row r="199" spans="2:19" ht="13.35" customHeight="1">
      <c r="B199" s="2430" t="s">
        <v>436</v>
      </c>
      <c r="C199" s="2430"/>
      <c r="D199" s="2430"/>
      <c r="E199" s="2430"/>
      <c r="G199" s="2442" t="s">
        <v>437</v>
      </c>
      <c r="H199" s="2442"/>
      <c r="I199" s="2442"/>
      <c r="L199" s="2443">
        <v>0</v>
      </c>
      <c r="M199" s="2443"/>
      <c r="N199" s="2443"/>
      <c r="P199" s="2444">
        <v>2321.7641409999997</v>
      </c>
      <c r="Q199" s="2444"/>
      <c r="R199" s="452">
        <f t="shared" si="4"/>
        <v>0</v>
      </c>
      <c r="S199" s="452">
        <f t="shared" si="5"/>
        <v>2</v>
      </c>
    </row>
    <row r="200" spans="2:19" ht="13.35" customHeight="1">
      <c r="B200" s="2430" t="s">
        <v>438</v>
      </c>
      <c r="C200" s="2430"/>
      <c r="D200" s="2430"/>
      <c r="E200" s="2430"/>
      <c r="G200" s="2442" t="s">
        <v>439</v>
      </c>
      <c r="H200" s="2442"/>
      <c r="I200" s="2442"/>
      <c r="L200" s="2443">
        <v>0</v>
      </c>
      <c r="M200" s="2443"/>
      <c r="N200" s="2443"/>
      <c r="P200" s="2444">
        <v>1260.2874770000017</v>
      </c>
      <c r="Q200" s="2444"/>
      <c r="R200" s="452">
        <f t="shared" si="4"/>
        <v>0</v>
      </c>
      <c r="S200" s="452">
        <f t="shared" si="5"/>
        <v>1</v>
      </c>
    </row>
    <row r="201" spans="2:19" ht="13.35" customHeight="1">
      <c r="B201" s="2430" t="s">
        <v>440</v>
      </c>
      <c r="C201" s="2430"/>
      <c r="D201" s="2430"/>
      <c r="E201" s="2430"/>
      <c r="G201" s="2442" t="s">
        <v>441</v>
      </c>
      <c r="H201" s="2442"/>
      <c r="I201" s="2442"/>
      <c r="L201" s="2443">
        <v>0</v>
      </c>
      <c r="M201" s="2443"/>
      <c r="N201" s="2443"/>
      <c r="P201" s="2444">
        <v>1775.1125019999961</v>
      </c>
      <c r="Q201" s="2444"/>
      <c r="R201" s="452">
        <f t="shared" si="4"/>
        <v>0</v>
      </c>
      <c r="S201" s="452">
        <f t="shared" si="5"/>
        <v>2</v>
      </c>
    </row>
    <row r="202" spans="2:19" ht="13.35" customHeight="1">
      <c r="B202" s="2430" t="s">
        <v>442</v>
      </c>
      <c r="C202" s="2430"/>
      <c r="D202" s="2430"/>
      <c r="E202" s="2430"/>
      <c r="G202" s="2442" t="s">
        <v>443</v>
      </c>
      <c r="H202" s="2442"/>
      <c r="I202" s="2442"/>
      <c r="L202" s="2443">
        <v>0</v>
      </c>
      <c r="M202" s="2443"/>
      <c r="N202" s="2443"/>
      <c r="P202" s="2444">
        <v>331.87681599999632</v>
      </c>
      <c r="Q202" s="2444"/>
      <c r="R202" s="452">
        <f t="shared" si="4"/>
        <v>0</v>
      </c>
      <c r="S202" s="452">
        <f t="shared" si="5"/>
        <v>0</v>
      </c>
    </row>
    <row r="203" spans="2:19" ht="13.35" customHeight="1">
      <c r="B203" s="2430" t="s">
        <v>444</v>
      </c>
      <c r="C203" s="2430"/>
      <c r="D203" s="2430"/>
      <c r="E203" s="2430"/>
      <c r="G203" s="2442" t="s">
        <v>445</v>
      </c>
      <c r="H203" s="2442"/>
      <c r="I203" s="2442"/>
      <c r="L203" s="2443">
        <v>0</v>
      </c>
      <c r="M203" s="2443"/>
      <c r="N203" s="2443"/>
      <c r="P203" s="2444">
        <v>601.12722100000246</v>
      </c>
      <c r="Q203" s="2444"/>
      <c r="R203" s="452">
        <f t="shared" si="4"/>
        <v>0</v>
      </c>
      <c r="S203" s="452">
        <f t="shared" si="5"/>
        <v>1</v>
      </c>
    </row>
    <row r="204" spans="2:19" ht="13.35" customHeight="1">
      <c r="B204" s="2430" t="s">
        <v>446</v>
      </c>
      <c r="C204" s="2430"/>
      <c r="D204" s="2430"/>
      <c r="E204" s="2430"/>
      <c r="G204" s="2442" t="s">
        <v>447</v>
      </c>
      <c r="H204" s="2442"/>
      <c r="I204" s="2442"/>
      <c r="L204" s="2443">
        <v>0</v>
      </c>
      <c r="M204" s="2443"/>
      <c r="N204" s="2443"/>
      <c r="P204" s="2444">
        <v>0.95880000000033772</v>
      </c>
      <c r="Q204" s="2444"/>
      <c r="R204" s="452">
        <f t="shared" ref="R204:R267" si="6">ROUND(L204/1000,0)</f>
        <v>0</v>
      </c>
      <c r="S204" s="452">
        <f t="shared" ref="S204:S267" si="7">ROUND(P204/1000,0)</f>
        <v>0</v>
      </c>
    </row>
    <row r="205" spans="2:19" ht="13.35" customHeight="1">
      <c r="B205" s="2430" t="s">
        <v>448</v>
      </c>
      <c r="C205" s="2430"/>
      <c r="D205" s="2430"/>
      <c r="E205" s="2430"/>
      <c r="G205" s="2442" t="s">
        <v>449</v>
      </c>
      <c r="H205" s="2442"/>
      <c r="I205" s="2442"/>
      <c r="L205" s="2443">
        <v>0.5030399999996007</v>
      </c>
      <c r="M205" s="2443"/>
      <c r="N205" s="2443"/>
      <c r="P205" s="2444">
        <v>0</v>
      </c>
      <c r="Q205" s="2444"/>
      <c r="R205" s="452">
        <f t="shared" si="6"/>
        <v>0</v>
      </c>
      <c r="S205" s="452">
        <f t="shared" si="7"/>
        <v>0</v>
      </c>
    </row>
    <row r="206" spans="2:19" ht="13.35" customHeight="1">
      <c r="B206" s="2430" t="s">
        <v>450</v>
      </c>
      <c r="C206" s="2430"/>
      <c r="D206" s="2430"/>
      <c r="E206" s="2430"/>
      <c r="G206" s="2442" t="s">
        <v>451</v>
      </c>
      <c r="H206" s="2442"/>
      <c r="I206" s="2442"/>
      <c r="L206" s="2443">
        <v>0</v>
      </c>
      <c r="M206" s="2443"/>
      <c r="N206" s="2443"/>
      <c r="P206" s="2444">
        <v>599.63126200000261</v>
      </c>
      <c r="Q206" s="2444"/>
      <c r="R206" s="452">
        <f t="shared" si="6"/>
        <v>0</v>
      </c>
      <c r="S206" s="452">
        <f t="shared" si="7"/>
        <v>1</v>
      </c>
    </row>
    <row r="207" spans="2:19" ht="13.35" customHeight="1">
      <c r="B207" s="2430" t="s">
        <v>1162</v>
      </c>
      <c r="C207" s="2430"/>
      <c r="D207" s="2430"/>
      <c r="E207" s="2430"/>
      <c r="G207" s="2442" t="s">
        <v>1163</v>
      </c>
      <c r="H207" s="2442"/>
      <c r="I207" s="2442"/>
      <c r="L207" s="2443">
        <v>0</v>
      </c>
      <c r="M207" s="2443"/>
      <c r="N207" s="2443"/>
      <c r="P207" s="2444">
        <v>0.12469400000009045</v>
      </c>
      <c r="Q207" s="2444"/>
      <c r="R207" s="452">
        <f t="shared" si="6"/>
        <v>0</v>
      </c>
      <c r="S207" s="452">
        <f t="shared" si="7"/>
        <v>0</v>
      </c>
    </row>
    <row r="208" spans="2:19" ht="13.35" customHeight="1">
      <c r="B208" s="2430" t="s">
        <v>452</v>
      </c>
      <c r="C208" s="2430"/>
      <c r="D208" s="2430"/>
      <c r="E208" s="2430"/>
      <c r="G208" s="2442" t="s">
        <v>453</v>
      </c>
      <c r="H208" s="2442"/>
      <c r="I208" s="2442"/>
      <c r="L208" s="2443">
        <v>0</v>
      </c>
      <c r="M208" s="2443"/>
      <c r="N208" s="2443"/>
      <c r="P208" s="2444">
        <v>599.95359999999903</v>
      </c>
      <c r="Q208" s="2444"/>
      <c r="R208" s="452">
        <f t="shared" si="6"/>
        <v>0</v>
      </c>
      <c r="S208" s="452">
        <f t="shared" si="7"/>
        <v>1</v>
      </c>
    </row>
    <row r="209" spans="2:19" ht="13.35" customHeight="1">
      <c r="B209" s="2430" t="s">
        <v>454</v>
      </c>
      <c r="C209" s="2430"/>
      <c r="D209" s="2430"/>
      <c r="E209" s="2430"/>
      <c r="G209" s="2442" t="s">
        <v>455</v>
      </c>
      <c r="H209" s="2442"/>
      <c r="I209" s="2442"/>
      <c r="L209" s="2443">
        <v>0</v>
      </c>
      <c r="M209" s="2443"/>
      <c r="N209" s="2443"/>
      <c r="P209" s="2444">
        <v>160.54316099999957</v>
      </c>
      <c r="Q209" s="2444"/>
      <c r="R209" s="452">
        <f t="shared" si="6"/>
        <v>0</v>
      </c>
      <c r="S209" s="452">
        <f t="shared" si="7"/>
        <v>0</v>
      </c>
    </row>
    <row r="210" spans="2:19" ht="13.35" customHeight="1">
      <c r="B210" s="2430" t="s">
        <v>456</v>
      </c>
      <c r="C210" s="2430"/>
      <c r="D210" s="2430"/>
      <c r="E210" s="2430"/>
      <c r="G210" s="2442" t="s">
        <v>457</v>
      </c>
      <c r="H210" s="2442"/>
      <c r="I210" s="2442"/>
      <c r="L210" s="2443">
        <v>482.87200000000121</v>
      </c>
      <c r="M210" s="2443"/>
      <c r="N210" s="2443"/>
      <c r="P210" s="2444">
        <v>0</v>
      </c>
      <c r="Q210" s="2444"/>
      <c r="R210" s="452">
        <f t="shared" si="6"/>
        <v>0</v>
      </c>
      <c r="S210" s="452">
        <f t="shared" si="7"/>
        <v>0</v>
      </c>
    </row>
    <row r="211" spans="2:19" ht="13.35" customHeight="1">
      <c r="B211" s="2430" t="s">
        <v>1164</v>
      </c>
      <c r="C211" s="2430"/>
      <c r="D211" s="2430"/>
      <c r="E211" s="2430"/>
      <c r="G211" s="2442" t="s">
        <v>1165</v>
      </c>
      <c r="H211" s="2442"/>
      <c r="I211" s="2442"/>
      <c r="L211" s="2443">
        <v>399.3747199999998</v>
      </c>
      <c r="M211" s="2443"/>
      <c r="N211" s="2443"/>
      <c r="P211" s="2444">
        <v>0</v>
      </c>
      <c r="Q211" s="2444"/>
      <c r="R211" s="452">
        <f t="shared" si="6"/>
        <v>0</v>
      </c>
      <c r="S211" s="452">
        <f t="shared" si="7"/>
        <v>0</v>
      </c>
    </row>
    <row r="212" spans="2:19" ht="13.35" customHeight="1">
      <c r="B212" s="2430" t="s">
        <v>458</v>
      </c>
      <c r="C212" s="2430"/>
      <c r="D212" s="2430"/>
      <c r="E212" s="2430"/>
      <c r="G212" s="2442" t="s">
        <v>459</v>
      </c>
      <c r="H212" s="2442"/>
      <c r="I212" s="2442"/>
      <c r="L212" s="2443">
        <v>0.10000000000002274</v>
      </c>
      <c r="M212" s="2443"/>
      <c r="N212" s="2443"/>
      <c r="P212" s="2444">
        <v>0</v>
      </c>
      <c r="Q212" s="2444"/>
      <c r="R212" s="452">
        <f t="shared" si="6"/>
        <v>0</v>
      </c>
      <c r="S212" s="452">
        <f t="shared" si="7"/>
        <v>0</v>
      </c>
    </row>
    <row r="213" spans="2:19" ht="13.35" customHeight="1">
      <c r="B213" s="2430" t="s">
        <v>460</v>
      </c>
      <c r="C213" s="2430"/>
      <c r="D213" s="2430"/>
      <c r="E213" s="2430"/>
      <c r="G213" s="2442" t="s">
        <v>461</v>
      </c>
      <c r="H213" s="2442"/>
      <c r="I213" s="2442"/>
      <c r="L213" s="2443">
        <v>0</v>
      </c>
      <c r="M213" s="2443"/>
      <c r="N213" s="2443"/>
      <c r="P213" s="2444">
        <v>0.84421900000052119</v>
      </c>
      <c r="Q213" s="2444"/>
      <c r="R213" s="452">
        <f t="shared" si="6"/>
        <v>0</v>
      </c>
      <c r="S213" s="452">
        <f t="shared" si="7"/>
        <v>0</v>
      </c>
    </row>
    <row r="214" spans="2:19" ht="13.35" customHeight="1">
      <c r="B214" s="2430" t="s">
        <v>1166</v>
      </c>
      <c r="C214" s="2430"/>
      <c r="D214" s="2430"/>
      <c r="E214" s="2430"/>
      <c r="G214" s="2442" t="s">
        <v>1167</v>
      </c>
      <c r="H214" s="2442"/>
      <c r="I214" s="2442"/>
      <c r="L214" s="2443">
        <v>0.20000000000004547</v>
      </c>
      <c r="M214" s="2443"/>
      <c r="N214" s="2443"/>
      <c r="P214" s="2444">
        <v>0</v>
      </c>
      <c r="Q214" s="2444"/>
      <c r="R214" s="452">
        <f t="shared" si="6"/>
        <v>0</v>
      </c>
      <c r="S214" s="452">
        <f t="shared" si="7"/>
        <v>0</v>
      </c>
    </row>
    <row r="215" spans="2:19" ht="13.35" customHeight="1">
      <c r="B215" s="2430" t="s">
        <v>462</v>
      </c>
      <c r="C215" s="2430"/>
      <c r="D215" s="2430"/>
      <c r="E215" s="2430"/>
      <c r="G215" s="2442" t="s">
        <v>463</v>
      </c>
      <c r="H215" s="2442"/>
      <c r="I215" s="2442"/>
      <c r="L215" s="2443">
        <v>0</v>
      </c>
      <c r="M215" s="2443"/>
      <c r="N215" s="2443"/>
      <c r="P215" s="2444">
        <v>0.16000000000002501</v>
      </c>
      <c r="Q215" s="2444"/>
      <c r="R215" s="452">
        <f t="shared" si="6"/>
        <v>0</v>
      </c>
      <c r="S215" s="452">
        <f t="shared" si="7"/>
        <v>0</v>
      </c>
    </row>
    <row r="216" spans="2:19" ht="13.35" customHeight="1">
      <c r="B216" s="2430" t="s">
        <v>464</v>
      </c>
      <c r="C216" s="2430"/>
      <c r="D216" s="2430"/>
      <c r="E216" s="2430"/>
      <c r="G216" s="2442" t="s">
        <v>465</v>
      </c>
      <c r="H216" s="2442"/>
      <c r="I216" s="2442"/>
      <c r="L216" s="2443">
        <v>0</v>
      </c>
      <c r="M216" s="2443"/>
      <c r="N216" s="2443"/>
      <c r="P216" s="2444">
        <v>1080.4987199999996</v>
      </c>
      <c r="Q216" s="2444"/>
      <c r="R216" s="452">
        <f t="shared" si="6"/>
        <v>0</v>
      </c>
      <c r="S216" s="452">
        <f t="shared" si="7"/>
        <v>1</v>
      </c>
    </row>
    <row r="217" spans="2:19" ht="13.35" customHeight="1">
      <c r="B217" s="2430" t="s">
        <v>466</v>
      </c>
      <c r="C217" s="2430"/>
      <c r="D217" s="2430"/>
      <c r="E217" s="2430"/>
      <c r="G217" s="2442" t="s">
        <v>467</v>
      </c>
      <c r="H217" s="2442"/>
      <c r="I217" s="2442"/>
      <c r="L217" s="2443">
        <v>0</v>
      </c>
      <c r="M217" s="2443"/>
      <c r="N217" s="2443"/>
      <c r="P217" s="2444">
        <v>343.11276799999996</v>
      </c>
      <c r="Q217" s="2444"/>
      <c r="R217" s="452">
        <f t="shared" si="6"/>
        <v>0</v>
      </c>
      <c r="S217" s="452">
        <f t="shared" si="7"/>
        <v>0</v>
      </c>
    </row>
    <row r="218" spans="2:19" ht="13.35" customHeight="1">
      <c r="B218" s="2430" t="s">
        <v>1168</v>
      </c>
      <c r="C218" s="2430"/>
      <c r="D218" s="2430"/>
      <c r="E218" s="2430"/>
      <c r="G218" s="2442" t="s">
        <v>1169</v>
      </c>
      <c r="H218" s="2442"/>
      <c r="I218" s="2442"/>
      <c r="L218" s="2443">
        <v>0</v>
      </c>
      <c r="M218" s="2443"/>
      <c r="N218" s="2443"/>
      <c r="P218" s="2444">
        <v>0.38935999999921478</v>
      </c>
      <c r="Q218" s="2444"/>
      <c r="R218" s="452">
        <f t="shared" si="6"/>
        <v>0</v>
      </c>
      <c r="S218" s="452">
        <f t="shared" si="7"/>
        <v>0</v>
      </c>
    </row>
    <row r="219" spans="2:19" ht="13.35" customHeight="1">
      <c r="B219" s="2430" t="s">
        <v>1170</v>
      </c>
      <c r="C219" s="2430"/>
      <c r="D219" s="2430"/>
      <c r="E219" s="2430"/>
      <c r="G219" s="2442" t="s">
        <v>1171</v>
      </c>
      <c r="H219" s="2442"/>
      <c r="I219" s="2442"/>
      <c r="L219" s="2443">
        <v>0</v>
      </c>
      <c r="M219" s="2443"/>
      <c r="N219" s="2443"/>
      <c r="P219" s="2444">
        <v>187.92</v>
      </c>
      <c r="Q219" s="2444"/>
      <c r="R219" s="452">
        <f t="shared" si="6"/>
        <v>0</v>
      </c>
      <c r="S219" s="452">
        <f t="shared" si="7"/>
        <v>0</v>
      </c>
    </row>
    <row r="220" spans="2:19" s="454" customFormat="1" ht="13.35" customHeight="1">
      <c r="B220" s="2445" t="s">
        <v>1317</v>
      </c>
      <c r="C220" s="2445"/>
      <c r="D220" s="2445"/>
      <c r="E220" s="2445"/>
      <c r="G220" s="2446" t="s">
        <v>1318</v>
      </c>
      <c r="H220" s="2446"/>
      <c r="I220" s="2446"/>
      <c r="L220" s="2447">
        <v>0</v>
      </c>
      <c r="M220" s="2447"/>
      <c r="N220" s="2447"/>
      <c r="O220" s="455"/>
      <c r="P220" s="2448">
        <v>4842889.6800000006</v>
      </c>
      <c r="Q220" s="2448"/>
      <c r="R220" s="455">
        <f t="shared" si="6"/>
        <v>0</v>
      </c>
      <c r="S220" s="455">
        <f t="shared" si="7"/>
        <v>4843</v>
      </c>
    </row>
    <row r="221" spans="2:19" ht="13.35" customHeight="1">
      <c r="B221" s="2430" t="s">
        <v>1319</v>
      </c>
      <c r="C221" s="2430"/>
      <c r="D221" s="2430"/>
      <c r="E221" s="2430"/>
      <c r="G221" s="2442" t="s">
        <v>1318</v>
      </c>
      <c r="H221" s="2442"/>
      <c r="I221" s="2442"/>
      <c r="L221" s="2443">
        <v>0</v>
      </c>
      <c r="M221" s="2443"/>
      <c r="N221" s="2443"/>
      <c r="P221" s="2444">
        <v>4842889.6800000006</v>
      </c>
      <c r="Q221" s="2444"/>
      <c r="R221" s="452">
        <f t="shared" si="6"/>
        <v>0</v>
      </c>
      <c r="S221" s="452">
        <f t="shared" si="7"/>
        <v>4843</v>
      </c>
    </row>
    <row r="222" spans="2:19" s="454" customFormat="1" ht="13.35" customHeight="1">
      <c r="B222" s="2445" t="s">
        <v>966</v>
      </c>
      <c r="C222" s="2445"/>
      <c r="D222" s="2445"/>
      <c r="E222" s="2445"/>
      <c r="G222" s="2446" t="s">
        <v>967</v>
      </c>
      <c r="H222" s="2446"/>
      <c r="I222" s="2446"/>
      <c r="L222" s="2447">
        <v>0</v>
      </c>
      <c r="M222" s="2447"/>
      <c r="N222" s="2447"/>
      <c r="O222" s="455"/>
      <c r="P222" s="2448">
        <v>39508.510000000009</v>
      </c>
      <c r="Q222" s="2448"/>
      <c r="R222" s="455">
        <f t="shared" si="6"/>
        <v>0</v>
      </c>
      <c r="S222" s="455">
        <f t="shared" si="7"/>
        <v>40</v>
      </c>
    </row>
    <row r="223" spans="2:19" ht="13.35" customHeight="1">
      <c r="B223" s="2434" t="s">
        <v>968</v>
      </c>
      <c r="C223" s="2434"/>
      <c r="D223" s="2434"/>
      <c r="E223" s="2434"/>
      <c r="G223" s="2435" t="s">
        <v>469</v>
      </c>
      <c r="H223" s="2435"/>
      <c r="I223" s="2435"/>
      <c r="L223" s="2436">
        <v>0</v>
      </c>
      <c r="M223" s="2436"/>
      <c r="N223" s="2436"/>
      <c r="P223" s="2437">
        <v>39508.510000000009</v>
      </c>
      <c r="Q223" s="2437"/>
      <c r="R223" s="452">
        <f t="shared" si="6"/>
        <v>0</v>
      </c>
      <c r="S223" s="452">
        <f t="shared" si="7"/>
        <v>40</v>
      </c>
    </row>
    <row r="224" spans="2:19" ht="13.35" customHeight="1">
      <c r="B224" s="2430" t="s">
        <v>468</v>
      </c>
      <c r="C224" s="2430"/>
      <c r="D224" s="2430"/>
      <c r="E224" s="2430"/>
      <c r="G224" s="2442" t="s">
        <v>469</v>
      </c>
      <c r="H224" s="2442"/>
      <c r="I224" s="2442"/>
      <c r="L224" s="2443">
        <v>0</v>
      </c>
      <c r="M224" s="2443"/>
      <c r="N224" s="2443"/>
      <c r="P224" s="2444">
        <v>22321.489999999998</v>
      </c>
      <c r="Q224" s="2444"/>
      <c r="R224" s="452">
        <f t="shared" si="6"/>
        <v>0</v>
      </c>
      <c r="S224" s="452">
        <f t="shared" si="7"/>
        <v>22</v>
      </c>
    </row>
    <row r="225" spans="2:19" ht="13.35" customHeight="1">
      <c r="B225" s="2430" t="s">
        <v>470</v>
      </c>
      <c r="C225" s="2430"/>
      <c r="D225" s="2430"/>
      <c r="E225" s="2430"/>
      <c r="G225" s="2442" t="s">
        <v>471</v>
      </c>
      <c r="H225" s="2442"/>
      <c r="I225" s="2442"/>
      <c r="L225" s="2443">
        <v>0</v>
      </c>
      <c r="M225" s="2443"/>
      <c r="N225" s="2443"/>
      <c r="P225" s="2444">
        <v>17186.429999999993</v>
      </c>
      <c r="Q225" s="2444"/>
      <c r="R225" s="452">
        <f t="shared" si="6"/>
        <v>0</v>
      </c>
      <c r="S225" s="452">
        <f t="shared" si="7"/>
        <v>17</v>
      </c>
    </row>
    <row r="226" spans="2:19" ht="13.35" customHeight="1">
      <c r="B226" s="2430" t="s">
        <v>472</v>
      </c>
      <c r="C226" s="2430"/>
      <c r="D226" s="2430"/>
      <c r="E226" s="2430"/>
      <c r="G226" s="2442" t="s">
        <v>473</v>
      </c>
      <c r="H226" s="2442"/>
      <c r="I226" s="2442"/>
      <c r="L226" s="2443">
        <v>0</v>
      </c>
      <c r="M226" s="2443"/>
      <c r="N226" s="2443"/>
      <c r="P226" s="2444">
        <v>0.58999999999650754</v>
      </c>
      <c r="Q226" s="2444"/>
      <c r="R226" s="452">
        <f t="shared" si="6"/>
        <v>0</v>
      </c>
      <c r="S226" s="452">
        <f t="shared" si="7"/>
        <v>0</v>
      </c>
    </row>
    <row r="227" spans="2:19" ht="13.35" customHeight="1">
      <c r="B227" s="2434" t="s">
        <v>969</v>
      </c>
      <c r="C227" s="2434"/>
      <c r="D227" s="2434"/>
      <c r="E227" s="2434"/>
      <c r="G227" s="2435" t="s">
        <v>782</v>
      </c>
      <c r="H227" s="2435"/>
      <c r="I227" s="2435"/>
      <c r="L227" s="2436">
        <v>257482147.93203887</v>
      </c>
      <c r="M227" s="2436"/>
      <c r="N227" s="2436"/>
      <c r="P227" s="2437">
        <v>0</v>
      </c>
      <c r="Q227" s="2437"/>
      <c r="R227" s="452">
        <f t="shared" si="6"/>
        <v>257482</v>
      </c>
      <c r="S227" s="452">
        <f t="shared" si="7"/>
        <v>0</v>
      </c>
    </row>
    <row r="228" spans="2:19" s="454" customFormat="1" ht="13.35" customHeight="1">
      <c r="B228" s="2445" t="s">
        <v>970</v>
      </c>
      <c r="C228" s="2445"/>
      <c r="D228" s="2445"/>
      <c r="E228" s="2445"/>
      <c r="G228" s="2446" t="s">
        <v>475</v>
      </c>
      <c r="H228" s="2446"/>
      <c r="I228" s="2446"/>
      <c r="L228" s="2447">
        <v>0</v>
      </c>
      <c r="M228" s="2447"/>
      <c r="N228" s="2447"/>
      <c r="O228" s="455"/>
      <c r="P228" s="2448">
        <v>1.0899999998509884</v>
      </c>
      <c r="Q228" s="2448"/>
      <c r="R228" s="455">
        <f t="shared" si="6"/>
        <v>0</v>
      </c>
      <c r="S228" s="455">
        <f t="shared" si="7"/>
        <v>0</v>
      </c>
    </row>
    <row r="229" spans="2:19" ht="13.35" customHeight="1">
      <c r="B229" s="2434" t="s">
        <v>971</v>
      </c>
      <c r="C229" s="2434"/>
      <c r="D229" s="2434"/>
      <c r="E229" s="2434"/>
      <c r="G229" s="2435" t="s">
        <v>475</v>
      </c>
      <c r="H229" s="2435"/>
      <c r="I229" s="2435"/>
      <c r="L229" s="2436">
        <v>0</v>
      </c>
      <c r="M229" s="2436"/>
      <c r="N229" s="2436"/>
      <c r="P229" s="2437">
        <v>1.0899999998509884</v>
      </c>
      <c r="Q229" s="2437"/>
      <c r="R229" s="452">
        <f t="shared" si="6"/>
        <v>0</v>
      </c>
      <c r="S229" s="452">
        <f t="shared" si="7"/>
        <v>0</v>
      </c>
    </row>
    <row r="230" spans="2:19" ht="13.35" customHeight="1">
      <c r="B230" s="2430" t="s">
        <v>474</v>
      </c>
      <c r="C230" s="2430"/>
      <c r="D230" s="2430"/>
      <c r="E230" s="2430"/>
      <c r="G230" s="2442" t="s">
        <v>475</v>
      </c>
      <c r="H230" s="2442"/>
      <c r="I230" s="2442"/>
      <c r="L230" s="2443">
        <v>0</v>
      </c>
      <c r="M230" s="2443"/>
      <c r="N230" s="2443"/>
      <c r="P230" s="2444">
        <v>1.0899999998509884</v>
      </c>
      <c r="Q230" s="2444"/>
      <c r="R230" s="452">
        <f t="shared" si="6"/>
        <v>0</v>
      </c>
      <c r="S230" s="452">
        <f t="shared" si="7"/>
        <v>0</v>
      </c>
    </row>
    <row r="231" spans="2:19" ht="13.35" customHeight="1">
      <c r="B231" s="2434" t="s">
        <v>972</v>
      </c>
      <c r="C231" s="2434"/>
      <c r="D231" s="2434"/>
      <c r="E231" s="2434"/>
      <c r="G231" s="2435" t="s">
        <v>973</v>
      </c>
      <c r="H231" s="2435"/>
      <c r="I231" s="2435"/>
      <c r="L231" s="2436">
        <v>185773330.14262199</v>
      </c>
      <c r="M231" s="2436"/>
      <c r="N231" s="2436"/>
      <c r="P231" s="2437">
        <v>0</v>
      </c>
      <c r="Q231" s="2437"/>
      <c r="R231" s="452">
        <f t="shared" si="6"/>
        <v>185773</v>
      </c>
      <c r="S231" s="452">
        <f t="shared" si="7"/>
        <v>0</v>
      </c>
    </row>
    <row r="232" spans="2:19" s="454" customFormat="1" ht="13.35" customHeight="1">
      <c r="B232" s="2445" t="s">
        <v>974</v>
      </c>
      <c r="C232" s="2445"/>
      <c r="D232" s="2445"/>
      <c r="E232" s="2445"/>
      <c r="G232" s="2446" t="s">
        <v>975</v>
      </c>
      <c r="H232" s="2446"/>
      <c r="I232" s="2446"/>
      <c r="L232" s="2447">
        <v>138519530.52262497</v>
      </c>
      <c r="M232" s="2447"/>
      <c r="N232" s="2447"/>
      <c r="O232" s="455"/>
      <c r="P232" s="2448">
        <v>0</v>
      </c>
      <c r="Q232" s="2448"/>
      <c r="R232" s="455">
        <f t="shared" si="6"/>
        <v>138520</v>
      </c>
      <c r="S232" s="455">
        <f t="shared" si="7"/>
        <v>0</v>
      </c>
    </row>
    <row r="233" spans="2:19" ht="13.35" customHeight="1">
      <c r="B233" s="2430" t="s">
        <v>476</v>
      </c>
      <c r="C233" s="2430"/>
      <c r="D233" s="2430"/>
      <c r="E233" s="2430"/>
      <c r="G233" s="2442" t="s">
        <v>477</v>
      </c>
      <c r="H233" s="2442"/>
      <c r="I233" s="2442"/>
      <c r="L233" s="2443">
        <v>126726025.2568202</v>
      </c>
      <c r="M233" s="2443"/>
      <c r="N233" s="2443"/>
      <c r="P233" s="2444">
        <v>0</v>
      </c>
      <c r="Q233" s="2444"/>
      <c r="R233" s="452">
        <f t="shared" si="6"/>
        <v>126726</v>
      </c>
      <c r="S233" s="452">
        <f t="shared" si="7"/>
        <v>0</v>
      </c>
    </row>
    <row r="234" spans="2:19" ht="13.35" customHeight="1">
      <c r="B234" s="2430" t="s">
        <v>478</v>
      </c>
      <c r="C234" s="2430"/>
      <c r="D234" s="2430"/>
      <c r="E234" s="2430"/>
      <c r="G234" s="2442" t="s">
        <v>479</v>
      </c>
      <c r="H234" s="2442"/>
      <c r="I234" s="2442"/>
      <c r="L234" s="2443">
        <v>11793505.265804291</v>
      </c>
      <c r="M234" s="2443"/>
      <c r="N234" s="2443"/>
      <c r="P234" s="2444">
        <v>0</v>
      </c>
      <c r="Q234" s="2444"/>
      <c r="R234" s="452">
        <f t="shared" si="6"/>
        <v>11794</v>
      </c>
      <c r="S234" s="452">
        <f t="shared" si="7"/>
        <v>0</v>
      </c>
    </row>
    <row r="235" spans="2:19" s="454" customFormat="1" ht="13.35" customHeight="1">
      <c r="B235" s="2445" t="s">
        <v>976</v>
      </c>
      <c r="C235" s="2445"/>
      <c r="D235" s="2445"/>
      <c r="E235" s="2445"/>
      <c r="G235" s="2446" t="s">
        <v>977</v>
      </c>
      <c r="H235" s="2446"/>
      <c r="I235" s="2446"/>
      <c r="L235" s="2447">
        <v>0</v>
      </c>
      <c r="M235" s="2447"/>
      <c r="N235" s="2447"/>
      <c r="O235" s="455"/>
      <c r="P235" s="2448">
        <v>0.54500199947506189</v>
      </c>
      <c r="Q235" s="2448"/>
      <c r="R235" s="455">
        <f t="shared" si="6"/>
        <v>0</v>
      </c>
      <c r="S235" s="455">
        <f t="shared" si="7"/>
        <v>0</v>
      </c>
    </row>
    <row r="236" spans="2:19" ht="13.35" customHeight="1">
      <c r="B236" s="2430" t="s">
        <v>480</v>
      </c>
      <c r="C236" s="2430"/>
      <c r="D236" s="2430"/>
      <c r="E236" s="2430"/>
      <c r="G236" s="2442" t="s">
        <v>481</v>
      </c>
      <c r="H236" s="2442"/>
      <c r="I236" s="2442"/>
      <c r="L236" s="2443">
        <v>4285791</v>
      </c>
      <c r="M236" s="2443"/>
      <c r="N236" s="2443"/>
      <c r="P236" s="2444">
        <v>0</v>
      </c>
      <c r="Q236" s="2444"/>
      <c r="R236" s="452">
        <f t="shared" si="6"/>
        <v>4286</v>
      </c>
      <c r="S236" s="452">
        <f t="shared" si="7"/>
        <v>0</v>
      </c>
    </row>
    <row r="237" spans="2:19" ht="13.35" customHeight="1">
      <c r="B237" s="2430" t="s">
        <v>482</v>
      </c>
      <c r="C237" s="2430"/>
      <c r="D237" s="2430"/>
      <c r="E237" s="2430"/>
      <c r="G237" s="2442" t="s">
        <v>483</v>
      </c>
      <c r="H237" s="2442"/>
      <c r="I237" s="2442"/>
      <c r="L237" s="2443">
        <v>332251.56999999983</v>
      </c>
      <c r="M237" s="2443"/>
      <c r="N237" s="2443"/>
      <c r="P237" s="2444">
        <v>0</v>
      </c>
      <c r="Q237" s="2444"/>
      <c r="R237" s="452">
        <f t="shared" si="6"/>
        <v>332</v>
      </c>
      <c r="S237" s="452">
        <f t="shared" si="7"/>
        <v>0</v>
      </c>
    </row>
    <row r="238" spans="2:19" ht="13.35" customHeight="1">
      <c r="B238" s="2430" t="s">
        <v>484</v>
      </c>
      <c r="C238" s="2430"/>
      <c r="D238" s="2430"/>
      <c r="E238" s="2430"/>
      <c r="G238" s="2442" t="s">
        <v>485</v>
      </c>
      <c r="H238" s="2442"/>
      <c r="I238" s="2442"/>
      <c r="L238" s="2443">
        <v>77250.444997999817</v>
      </c>
      <c r="M238" s="2443"/>
      <c r="N238" s="2443"/>
      <c r="P238" s="2444">
        <v>0</v>
      </c>
      <c r="Q238" s="2444"/>
      <c r="R238" s="452">
        <f t="shared" si="6"/>
        <v>77</v>
      </c>
      <c r="S238" s="452">
        <f t="shared" si="7"/>
        <v>0</v>
      </c>
    </row>
    <row r="239" spans="2:19" ht="13.35" customHeight="1">
      <c r="B239" s="2430" t="s">
        <v>1172</v>
      </c>
      <c r="C239" s="2430"/>
      <c r="D239" s="2430"/>
      <c r="E239" s="2430"/>
      <c r="G239" s="2442" t="s">
        <v>1173</v>
      </c>
      <c r="H239" s="2442"/>
      <c r="I239" s="2442"/>
      <c r="L239" s="2443">
        <v>0</v>
      </c>
      <c r="M239" s="2443"/>
      <c r="N239" s="2443"/>
      <c r="P239" s="2444">
        <v>4695293.5599999996</v>
      </c>
      <c r="Q239" s="2444"/>
      <c r="R239" s="452">
        <f t="shared" si="6"/>
        <v>0</v>
      </c>
      <c r="S239" s="452">
        <f t="shared" si="7"/>
        <v>4695</v>
      </c>
    </row>
    <row r="240" spans="2:19" s="454" customFormat="1" ht="13.35" customHeight="1">
      <c r="B240" s="2445" t="s">
        <v>978</v>
      </c>
      <c r="C240" s="2445"/>
      <c r="D240" s="2445"/>
      <c r="E240" s="2445"/>
      <c r="G240" s="2446" t="s">
        <v>979</v>
      </c>
      <c r="H240" s="2446"/>
      <c r="I240" s="2446"/>
      <c r="L240" s="2447">
        <v>47253800.164998993</v>
      </c>
      <c r="M240" s="2447"/>
      <c r="N240" s="2447"/>
      <c r="O240" s="455"/>
      <c r="P240" s="2448">
        <v>0</v>
      </c>
      <c r="Q240" s="2448"/>
      <c r="R240" s="455">
        <f t="shared" si="6"/>
        <v>47254</v>
      </c>
      <c r="S240" s="455">
        <f t="shared" si="7"/>
        <v>0</v>
      </c>
    </row>
    <row r="241" spans="2:19" ht="13.35" customHeight="1">
      <c r="B241" s="2430" t="s">
        <v>486</v>
      </c>
      <c r="C241" s="2430"/>
      <c r="D241" s="2430"/>
      <c r="E241" s="2430"/>
      <c r="G241" s="2442" t="s">
        <v>487</v>
      </c>
      <c r="H241" s="2442"/>
      <c r="I241" s="2442"/>
      <c r="L241" s="2443">
        <v>47000000.00999999</v>
      </c>
      <c r="M241" s="2443"/>
      <c r="N241" s="2443"/>
      <c r="P241" s="2444">
        <v>0</v>
      </c>
      <c r="Q241" s="2444"/>
      <c r="R241" s="452">
        <f t="shared" si="6"/>
        <v>47000</v>
      </c>
      <c r="S241" s="452">
        <f t="shared" si="7"/>
        <v>0</v>
      </c>
    </row>
    <row r="242" spans="2:19" ht="13.35" customHeight="1">
      <c r="B242" s="2430" t="s">
        <v>1174</v>
      </c>
      <c r="C242" s="2430"/>
      <c r="D242" s="2430"/>
      <c r="E242" s="2430"/>
      <c r="G242" s="2442" t="s">
        <v>1175</v>
      </c>
      <c r="H242" s="2442"/>
      <c r="I242" s="2442"/>
      <c r="L242" s="2443">
        <v>137300.15499900002</v>
      </c>
      <c r="M242" s="2443"/>
      <c r="N242" s="2443"/>
      <c r="P242" s="2444">
        <v>0</v>
      </c>
      <c r="Q242" s="2444"/>
      <c r="R242" s="452">
        <f t="shared" si="6"/>
        <v>137</v>
      </c>
      <c r="S242" s="452">
        <f t="shared" si="7"/>
        <v>0</v>
      </c>
    </row>
    <row r="243" spans="2:19" ht="13.35" customHeight="1">
      <c r="B243" s="2430" t="s">
        <v>488</v>
      </c>
      <c r="C243" s="2430"/>
      <c r="D243" s="2430"/>
      <c r="E243" s="2430"/>
      <c r="G243" s="2442" t="s">
        <v>489</v>
      </c>
      <c r="H243" s="2442"/>
      <c r="I243" s="2442"/>
      <c r="L243" s="2443">
        <v>116500</v>
      </c>
      <c r="M243" s="2443"/>
      <c r="N243" s="2443"/>
      <c r="P243" s="2444">
        <v>0</v>
      </c>
      <c r="Q243" s="2444"/>
      <c r="R243" s="452">
        <f t="shared" si="6"/>
        <v>117</v>
      </c>
      <c r="S243" s="452">
        <f t="shared" si="7"/>
        <v>0</v>
      </c>
    </row>
    <row r="244" spans="2:19" ht="13.35" customHeight="1">
      <c r="B244" s="2434" t="s">
        <v>980</v>
      </c>
      <c r="C244" s="2434"/>
      <c r="D244" s="2434"/>
      <c r="E244" s="2434"/>
      <c r="G244" s="2435" t="s">
        <v>981</v>
      </c>
      <c r="H244" s="2435"/>
      <c r="I244" s="2435"/>
      <c r="L244" s="2436">
        <v>1.2753963470458984E-2</v>
      </c>
      <c r="M244" s="2436"/>
      <c r="N244" s="2436"/>
      <c r="P244" s="2437">
        <v>0</v>
      </c>
      <c r="Q244" s="2437"/>
      <c r="R244" s="452">
        <f t="shared" si="6"/>
        <v>0</v>
      </c>
      <c r="S244" s="452">
        <f t="shared" si="7"/>
        <v>0</v>
      </c>
    </row>
    <row r="245" spans="2:19" ht="13.35" customHeight="1">
      <c r="B245" s="2434" t="s">
        <v>982</v>
      </c>
      <c r="C245" s="2434"/>
      <c r="D245" s="2434"/>
      <c r="E245" s="2434"/>
      <c r="G245" s="2435" t="s">
        <v>981</v>
      </c>
      <c r="H245" s="2435"/>
      <c r="I245" s="2435"/>
      <c r="L245" s="2436">
        <v>1.2753963470458984E-2</v>
      </c>
      <c r="M245" s="2436"/>
      <c r="N245" s="2436"/>
      <c r="P245" s="2437">
        <v>0</v>
      </c>
      <c r="Q245" s="2437"/>
      <c r="R245" s="452">
        <f t="shared" si="6"/>
        <v>0</v>
      </c>
      <c r="S245" s="452">
        <f t="shared" si="7"/>
        <v>0</v>
      </c>
    </row>
    <row r="246" spans="2:19" ht="13.35" customHeight="1">
      <c r="B246" s="2430" t="s">
        <v>1176</v>
      </c>
      <c r="C246" s="2430"/>
      <c r="D246" s="2430"/>
      <c r="E246" s="2430"/>
      <c r="G246" s="2442" t="s">
        <v>1177</v>
      </c>
      <c r="H246" s="2442"/>
      <c r="I246" s="2442"/>
      <c r="L246" s="2443">
        <v>0</v>
      </c>
      <c r="M246" s="2443"/>
      <c r="N246" s="2443"/>
      <c r="P246" s="2444">
        <v>1101.1912330389023</v>
      </c>
      <c r="Q246" s="2444"/>
      <c r="R246" s="452">
        <f t="shared" si="6"/>
        <v>0</v>
      </c>
      <c r="S246" s="452">
        <f t="shared" si="7"/>
        <v>1</v>
      </c>
    </row>
    <row r="247" spans="2:19" ht="13.35" customHeight="1">
      <c r="B247" s="2430" t="s">
        <v>490</v>
      </c>
      <c r="C247" s="2430"/>
      <c r="D247" s="2430"/>
      <c r="E247" s="2430"/>
      <c r="G247" s="2442" t="s">
        <v>491</v>
      </c>
      <c r="H247" s="2442"/>
      <c r="I247" s="2442"/>
      <c r="L247" s="2443">
        <v>4.0009617805480957E-3</v>
      </c>
      <c r="M247" s="2443"/>
      <c r="N247" s="2443"/>
      <c r="P247" s="2444">
        <v>0</v>
      </c>
      <c r="Q247" s="2444"/>
      <c r="R247" s="452">
        <f t="shared" si="6"/>
        <v>0</v>
      </c>
      <c r="S247" s="452">
        <f t="shared" si="7"/>
        <v>0</v>
      </c>
    </row>
    <row r="248" spans="2:19" ht="13.35" customHeight="1">
      <c r="B248" s="2430" t="s">
        <v>492</v>
      </c>
      <c r="C248" s="2430"/>
      <c r="D248" s="2430"/>
      <c r="E248" s="2430"/>
      <c r="G248" s="2442" t="s">
        <v>493</v>
      </c>
      <c r="H248" s="2442"/>
      <c r="I248" s="2442"/>
      <c r="L248" s="2443">
        <v>1.97601318359375E-3</v>
      </c>
      <c r="M248" s="2443"/>
      <c r="N248" s="2443"/>
      <c r="P248" s="2444">
        <v>0</v>
      </c>
      <c r="Q248" s="2444"/>
      <c r="R248" s="452">
        <f t="shared" si="6"/>
        <v>0</v>
      </c>
      <c r="S248" s="452">
        <f t="shared" si="7"/>
        <v>0</v>
      </c>
    </row>
    <row r="249" spans="2:19" ht="13.35" customHeight="1">
      <c r="B249" s="2430" t="s">
        <v>494</v>
      </c>
      <c r="C249" s="2430"/>
      <c r="D249" s="2430"/>
      <c r="E249" s="2430"/>
      <c r="G249" s="2442" t="s">
        <v>495</v>
      </c>
      <c r="H249" s="2442"/>
      <c r="I249" s="2442"/>
      <c r="L249" s="2443">
        <v>4.1739940643310547E-3</v>
      </c>
      <c r="M249" s="2443"/>
      <c r="N249" s="2443"/>
      <c r="P249" s="2444">
        <v>0</v>
      </c>
      <c r="Q249" s="2444"/>
      <c r="R249" s="452">
        <f t="shared" si="6"/>
        <v>0</v>
      </c>
      <c r="S249" s="452">
        <f t="shared" si="7"/>
        <v>0</v>
      </c>
    </row>
    <row r="250" spans="2:19" ht="13.35" customHeight="1">
      <c r="B250" s="2430" t="s">
        <v>496</v>
      </c>
      <c r="C250" s="2430"/>
      <c r="D250" s="2430"/>
      <c r="E250" s="2430"/>
      <c r="G250" s="2442" t="s">
        <v>497</v>
      </c>
      <c r="H250" s="2442"/>
      <c r="I250" s="2442"/>
      <c r="L250" s="2443">
        <v>2.9999911785125732E-3</v>
      </c>
      <c r="M250" s="2443"/>
      <c r="N250" s="2443"/>
      <c r="P250" s="2444">
        <v>0</v>
      </c>
      <c r="Q250" s="2444"/>
      <c r="R250" s="452">
        <f t="shared" si="6"/>
        <v>0</v>
      </c>
      <c r="S250" s="452">
        <f t="shared" si="7"/>
        <v>0</v>
      </c>
    </row>
    <row r="251" spans="2:19" ht="13.35" customHeight="1">
      <c r="B251" s="2430" t="s">
        <v>498</v>
      </c>
      <c r="C251" s="2430"/>
      <c r="D251" s="2430"/>
      <c r="E251" s="2430"/>
      <c r="G251" s="2442" t="s">
        <v>499</v>
      </c>
      <c r="H251" s="2442"/>
      <c r="I251" s="2442"/>
      <c r="L251" s="2443">
        <v>5966.1652799844733</v>
      </c>
      <c r="M251" s="2443"/>
      <c r="N251" s="2443"/>
      <c r="P251" s="2444">
        <v>0</v>
      </c>
      <c r="Q251" s="2444"/>
      <c r="R251" s="452">
        <f t="shared" si="6"/>
        <v>6</v>
      </c>
      <c r="S251" s="452">
        <f t="shared" si="7"/>
        <v>0</v>
      </c>
    </row>
    <row r="252" spans="2:19" ht="13.35" customHeight="1">
      <c r="B252" s="2430" t="s">
        <v>500</v>
      </c>
      <c r="C252" s="2430"/>
      <c r="D252" s="2430"/>
      <c r="E252" s="2430"/>
      <c r="G252" s="2442" t="s">
        <v>501</v>
      </c>
      <c r="H252" s="2442"/>
      <c r="I252" s="2442"/>
      <c r="L252" s="2443">
        <v>4.999999888241291E-3</v>
      </c>
      <c r="M252" s="2443"/>
      <c r="N252" s="2443"/>
      <c r="P252" s="2444">
        <v>0</v>
      </c>
      <c r="Q252" s="2444"/>
      <c r="R252" s="452">
        <f t="shared" si="6"/>
        <v>0</v>
      </c>
      <c r="S252" s="452">
        <f t="shared" si="7"/>
        <v>0</v>
      </c>
    </row>
    <row r="253" spans="2:19" ht="13.35" customHeight="1">
      <c r="B253" s="2430" t="s">
        <v>502</v>
      </c>
      <c r="C253" s="2430"/>
      <c r="D253" s="2430"/>
      <c r="E253" s="2430"/>
      <c r="G253" s="2442" t="s">
        <v>503</v>
      </c>
      <c r="H253" s="2442"/>
      <c r="I253" s="2442"/>
      <c r="L253" s="2443">
        <v>2.6999711990356445E-3</v>
      </c>
      <c r="M253" s="2443"/>
      <c r="N253" s="2443"/>
      <c r="P253" s="2444">
        <v>0</v>
      </c>
      <c r="Q253" s="2444"/>
      <c r="R253" s="452">
        <f t="shared" si="6"/>
        <v>0</v>
      </c>
      <c r="S253" s="452">
        <f t="shared" si="7"/>
        <v>0</v>
      </c>
    </row>
    <row r="254" spans="2:19" ht="13.35" customHeight="1">
      <c r="B254" s="2430" t="s">
        <v>504</v>
      </c>
      <c r="C254" s="2430"/>
      <c r="D254" s="2430"/>
      <c r="E254" s="2430"/>
      <c r="G254" s="2442" t="s">
        <v>505</v>
      </c>
      <c r="H254" s="2442"/>
      <c r="I254" s="2442"/>
      <c r="L254" s="2443">
        <v>3.9920061826705933E-3</v>
      </c>
      <c r="M254" s="2443"/>
      <c r="N254" s="2443"/>
      <c r="P254" s="2444">
        <v>0</v>
      </c>
      <c r="Q254" s="2444"/>
      <c r="R254" s="452">
        <f t="shared" si="6"/>
        <v>0</v>
      </c>
      <c r="S254" s="452">
        <f t="shared" si="7"/>
        <v>0</v>
      </c>
    </row>
    <row r="255" spans="2:19" ht="13.35" customHeight="1">
      <c r="B255" s="2430" t="s">
        <v>506</v>
      </c>
      <c r="C255" s="2430"/>
      <c r="D255" s="2430"/>
      <c r="E255" s="2430"/>
      <c r="G255" s="2442" t="s">
        <v>507</v>
      </c>
      <c r="H255" s="2442"/>
      <c r="I255" s="2442"/>
      <c r="L255" s="2443">
        <v>4.0120184421539307E-3</v>
      </c>
      <c r="M255" s="2443"/>
      <c r="N255" s="2443"/>
      <c r="P255" s="2444">
        <v>0</v>
      </c>
      <c r="Q255" s="2444"/>
      <c r="R255" s="452">
        <f t="shared" si="6"/>
        <v>0</v>
      </c>
      <c r="S255" s="452">
        <f t="shared" si="7"/>
        <v>0</v>
      </c>
    </row>
    <row r="256" spans="2:19" ht="13.35" customHeight="1">
      <c r="B256" s="2430" t="s">
        <v>508</v>
      </c>
      <c r="C256" s="2430"/>
      <c r="D256" s="2430"/>
      <c r="E256" s="2430"/>
      <c r="G256" s="2442" t="s">
        <v>509</v>
      </c>
      <c r="H256" s="2442"/>
      <c r="I256" s="2442"/>
      <c r="L256" s="2443">
        <v>4.2909979820251465E-3</v>
      </c>
      <c r="M256" s="2443"/>
      <c r="N256" s="2443"/>
      <c r="P256" s="2444">
        <v>0</v>
      </c>
      <c r="Q256" s="2444"/>
      <c r="R256" s="452">
        <f t="shared" si="6"/>
        <v>0</v>
      </c>
      <c r="S256" s="452">
        <f t="shared" si="7"/>
        <v>0</v>
      </c>
    </row>
    <row r="257" spans="2:19" ht="13.35" customHeight="1">
      <c r="B257" s="2430" t="s">
        <v>510</v>
      </c>
      <c r="C257" s="2430"/>
      <c r="D257" s="2430"/>
      <c r="E257" s="2430"/>
      <c r="G257" s="2442" t="s">
        <v>511</v>
      </c>
      <c r="H257" s="2442"/>
      <c r="I257" s="2442"/>
      <c r="L257" s="2443">
        <v>1.2701749801635742E-4</v>
      </c>
      <c r="M257" s="2443"/>
      <c r="N257" s="2443"/>
      <c r="P257" s="2444">
        <v>0</v>
      </c>
      <c r="Q257" s="2444"/>
      <c r="R257" s="452">
        <f t="shared" si="6"/>
        <v>0</v>
      </c>
      <c r="S257" s="452">
        <f t="shared" si="7"/>
        <v>0</v>
      </c>
    </row>
    <row r="258" spans="2:19" ht="13.35" customHeight="1">
      <c r="B258" s="2430" t="s">
        <v>512</v>
      </c>
      <c r="C258" s="2430"/>
      <c r="D258" s="2430"/>
      <c r="E258" s="2430"/>
      <c r="G258" s="2442" t="s">
        <v>513</v>
      </c>
      <c r="H258" s="2442"/>
      <c r="I258" s="2442"/>
      <c r="L258" s="2443">
        <v>0</v>
      </c>
      <c r="M258" s="2443"/>
      <c r="N258" s="2443"/>
      <c r="P258" s="2444">
        <v>4.999995231628418E-3</v>
      </c>
      <c r="Q258" s="2444"/>
      <c r="R258" s="452">
        <f t="shared" si="6"/>
        <v>0</v>
      </c>
      <c r="S258" s="452">
        <f t="shared" si="7"/>
        <v>0</v>
      </c>
    </row>
    <row r="259" spans="2:19" ht="13.35" customHeight="1">
      <c r="B259" s="2430" t="s">
        <v>514</v>
      </c>
      <c r="C259" s="2430"/>
      <c r="D259" s="2430"/>
      <c r="E259" s="2430"/>
      <c r="G259" s="2442" t="s">
        <v>515</v>
      </c>
      <c r="H259" s="2442"/>
      <c r="I259" s="2442"/>
      <c r="L259" s="2443">
        <v>3.9994716644287109E-5</v>
      </c>
      <c r="M259" s="2443"/>
      <c r="N259" s="2443"/>
      <c r="P259" s="2444">
        <v>0</v>
      </c>
      <c r="Q259" s="2444"/>
      <c r="R259" s="452">
        <f t="shared" si="6"/>
        <v>0</v>
      </c>
      <c r="S259" s="452">
        <f t="shared" si="7"/>
        <v>0</v>
      </c>
    </row>
    <row r="260" spans="2:19" ht="13.35" customHeight="1">
      <c r="B260" s="2430" t="s">
        <v>516</v>
      </c>
      <c r="C260" s="2430"/>
      <c r="D260" s="2430"/>
      <c r="E260" s="2430"/>
      <c r="G260" s="2442" t="s">
        <v>517</v>
      </c>
      <c r="H260" s="2442"/>
      <c r="I260" s="2442"/>
      <c r="L260" s="2443">
        <v>8.989572525024413E-4</v>
      </c>
      <c r="M260" s="2443"/>
      <c r="N260" s="2443"/>
      <c r="P260" s="2444">
        <v>0</v>
      </c>
      <c r="Q260" s="2444"/>
      <c r="R260" s="452">
        <f t="shared" si="6"/>
        <v>0</v>
      </c>
      <c r="S260" s="452">
        <f t="shared" si="7"/>
        <v>0</v>
      </c>
    </row>
    <row r="261" spans="2:19" ht="13.35" customHeight="1">
      <c r="B261" s="2430" t="s">
        <v>518</v>
      </c>
      <c r="C261" s="2430"/>
      <c r="D261" s="2430"/>
      <c r="E261" s="2430"/>
      <c r="G261" s="2442" t="s">
        <v>519</v>
      </c>
      <c r="H261" s="2442"/>
      <c r="I261" s="2442"/>
      <c r="L261" s="2443">
        <v>4.999999888241291E-3</v>
      </c>
      <c r="M261" s="2443"/>
      <c r="N261" s="2443"/>
      <c r="P261" s="2444">
        <v>0</v>
      </c>
      <c r="Q261" s="2444"/>
      <c r="R261" s="452">
        <f t="shared" si="6"/>
        <v>0</v>
      </c>
      <c r="S261" s="452">
        <f t="shared" si="7"/>
        <v>0</v>
      </c>
    </row>
    <row r="262" spans="2:19" ht="13.35" customHeight="1">
      <c r="B262" s="2430" t="s">
        <v>520</v>
      </c>
      <c r="C262" s="2430"/>
      <c r="D262" s="2430"/>
      <c r="E262" s="2430"/>
      <c r="G262" s="2442" t="s">
        <v>521</v>
      </c>
      <c r="H262" s="2442"/>
      <c r="I262" s="2442"/>
      <c r="L262" s="2443">
        <v>1.0013580322265625E-5</v>
      </c>
      <c r="M262" s="2443"/>
      <c r="N262" s="2443"/>
      <c r="P262" s="2444">
        <v>0</v>
      </c>
      <c r="Q262" s="2444"/>
      <c r="R262" s="452">
        <f t="shared" si="6"/>
        <v>0</v>
      </c>
      <c r="S262" s="452">
        <f t="shared" si="7"/>
        <v>0</v>
      </c>
    </row>
    <row r="263" spans="2:19" ht="13.35" customHeight="1">
      <c r="B263" s="2430" t="s">
        <v>522</v>
      </c>
      <c r="C263" s="2430"/>
      <c r="D263" s="2430"/>
      <c r="E263" s="2430"/>
      <c r="G263" s="2442" t="s">
        <v>523</v>
      </c>
      <c r="H263" s="2442"/>
      <c r="I263" s="2442"/>
      <c r="L263" s="2443">
        <v>4.9999989569187164E-3</v>
      </c>
      <c r="M263" s="2443"/>
      <c r="N263" s="2443"/>
      <c r="P263" s="2444">
        <v>0</v>
      </c>
      <c r="Q263" s="2444"/>
      <c r="R263" s="452">
        <f t="shared" si="6"/>
        <v>0</v>
      </c>
      <c r="S263" s="452">
        <f t="shared" si="7"/>
        <v>0</v>
      </c>
    </row>
    <row r="264" spans="2:19" ht="13.35" customHeight="1">
      <c r="B264" s="2430" t="s">
        <v>524</v>
      </c>
      <c r="C264" s="2430"/>
      <c r="D264" s="2430"/>
      <c r="E264" s="2430"/>
      <c r="G264" s="2442" t="s">
        <v>525</v>
      </c>
      <c r="H264" s="2442"/>
      <c r="I264" s="2442"/>
      <c r="L264" s="2443">
        <v>0</v>
      </c>
      <c r="M264" s="2443"/>
      <c r="N264" s="2443"/>
      <c r="P264" s="2444">
        <v>3.9919614791870117E-3</v>
      </c>
      <c r="Q264" s="2444"/>
      <c r="R264" s="452">
        <f t="shared" si="6"/>
        <v>0</v>
      </c>
      <c r="S264" s="452">
        <f t="shared" si="7"/>
        <v>0</v>
      </c>
    </row>
    <row r="265" spans="2:19" ht="13.35" customHeight="1">
      <c r="B265" s="2430" t="s">
        <v>526</v>
      </c>
      <c r="C265" s="2430"/>
      <c r="D265" s="2430"/>
      <c r="E265" s="2430"/>
      <c r="G265" s="2442" t="s">
        <v>527</v>
      </c>
      <c r="H265" s="2442"/>
      <c r="I265" s="2442"/>
      <c r="L265" s="2443">
        <v>0</v>
      </c>
      <c r="M265" s="2443"/>
      <c r="N265" s="2443"/>
      <c r="P265" s="2444">
        <v>4864.9965229034424</v>
      </c>
      <c r="Q265" s="2444"/>
      <c r="R265" s="452">
        <f t="shared" si="6"/>
        <v>0</v>
      </c>
      <c r="S265" s="452">
        <f t="shared" si="7"/>
        <v>5</v>
      </c>
    </row>
    <row r="266" spans="2:19" s="454" customFormat="1" ht="13.35" customHeight="1">
      <c r="B266" s="2445" t="s">
        <v>983</v>
      </c>
      <c r="C266" s="2445"/>
      <c r="D266" s="2445"/>
      <c r="E266" s="2445"/>
      <c r="G266" s="2446" t="s">
        <v>984</v>
      </c>
      <c r="H266" s="2446"/>
      <c r="I266" s="2446"/>
      <c r="L266" s="2447">
        <v>2380531.1093060002</v>
      </c>
      <c r="M266" s="2447"/>
      <c r="N266" s="2447"/>
      <c r="O266" s="455"/>
      <c r="P266" s="2448">
        <v>0</v>
      </c>
      <c r="Q266" s="2448"/>
      <c r="R266" s="455">
        <f t="shared" si="6"/>
        <v>2381</v>
      </c>
      <c r="S266" s="455">
        <f t="shared" si="7"/>
        <v>0</v>
      </c>
    </row>
    <row r="267" spans="2:19" ht="13.35" customHeight="1">
      <c r="B267" s="2434" t="s">
        <v>985</v>
      </c>
      <c r="C267" s="2434"/>
      <c r="D267" s="2434"/>
      <c r="E267" s="2434"/>
      <c r="G267" s="2435" t="s">
        <v>136</v>
      </c>
      <c r="H267" s="2435"/>
      <c r="I267" s="2435"/>
      <c r="L267" s="2436">
        <v>999</v>
      </c>
      <c r="M267" s="2436"/>
      <c r="N267" s="2436"/>
      <c r="P267" s="2437">
        <v>0</v>
      </c>
      <c r="Q267" s="2437"/>
      <c r="R267" s="452">
        <f t="shared" si="6"/>
        <v>1</v>
      </c>
      <c r="S267" s="452">
        <f t="shared" si="7"/>
        <v>0</v>
      </c>
    </row>
    <row r="268" spans="2:19" ht="13.35" customHeight="1">
      <c r="B268" s="2430" t="s">
        <v>528</v>
      </c>
      <c r="C268" s="2430"/>
      <c r="D268" s="2430"/>
      <c r="E268" s="2430"/>
      <c r="G268" s="2442" t="s">
        <v>529</v>
      </c>
      <c r="H268" s="2442"/>
      <c r="I268" s="2442"/>
      <c r="L268" s="2443">
        <v>999</v>
      </c>
      <c r="M268" s="2443"/>
      <c r="N268" s="2443"/>
      <c r="P268" s="2444">
        <v>0</v>
      </c>
      <c r="Q268" s="2444"/>
      <c r="R268" s="452">
        <f t="shared" ref="R268:R331" si="8">ROUND(L268/1000,0)</f>
        <v>1</v>
      </c>
      <c r="S268" s="452">
        <f t="shared" ref="S268:S331" si="9">ROUND(P268/1000,0)</f>
        <v>0</v>
      </c>
    </row>
    <row r="269" spans="2:19" ht="13.35" customHeight="1">
      <c r="B269" s="2434" t="s">
        <v>986</v>
      </c>
      <c r="C269" s="2434"/>
      <c r="D269" s="2434"/>
      <c r="E269" s="2434"/>
      <c r="G269" s="2435" t="s">
        <v>121</v>
      </c>
      <c r="H269" s="2435"/>
      <c r="I269" s="2435"/>
      <c r="L269" s="2436">
        <v>1820811.7300000002</v>
      </c>
      <c r="M269" s="2436"/>
      <c r="N269" s="2436"/>
      <c r="P269" s="2437">
        <v>0</v>
      </c>
      <c r="Q269" s="2437"/>
      <c r="R269" s="452">
        <f t="shared" si="8"/>
        <v>1821</v>
      </c>
      <c r="S269" s="452">
        <f t="shared" si="9"/>
        <v>0</v>
      </c>
    </row>
    <row r="270" spans="2:19" ht="13.35" customHeight="1">
      <c r="B270" s="2430" t="s">
        <v>1320</v>
      </c>
      <c r="C270" s="2430"/>
      <c r="D270" s="2430"/>
      <c r="E270" s="2430"/>
      <c r="G270" s="2442" t="s">
        <v>1321</v>
      </c>
      <c r="H270" s="2442"/>
      <c r="I270" s="2442"/>
      <c r="L270" s="2443">
        <v>1820811.7300000002</v>
      </c>
      <c r="M270" s="2443"/>
      <c r="N270" s="2443"/>
      <c r="P270" s="2444">
        <v>0</v>
      </c>
      <c r="Q270" s="2444"/>
      <c r="R270" s="452">
        <f t="shared" si="8"/>
        <v>1821</v>
      </c>
      <c r="S270" s="452">
        <f t="shared" si="9"/>
        <v>0</v>
      </c>
    </row>
    <row r="271" spans="2:19" ht="13.35" customHeight="1">
      <c r="B271" s="2434" t="s">
        <v>987</v>
      </c>
      <c r="C271" s="2434"/>
      <c r="D271" s="2434"/>
      <c r="E271" s="2434"/>
      <c r="G271" s="2435" t="s">
        <v>988</v>
      </c>
      <c r="H271" s="2435"/>
      <c r="I271" s="2435"/>
      <c r="L271" s="2436">
        <v>0</v>
      </c>
      <c r="M271" s="2436"/>
      <c r="N271" s="2436"/>
      <c r="P271" s="2437">
        <v>1736.5952140009031</v>
      </c>
      <c r="Q271" s="2437"/>
      <c r="R271" s="452">
        <f t="shared" si="8"/>
        <v>0</v>
      </c>
      <c r="S271" s="452">
        <f t="shared" si="9"/>
        <v>2</v>
      </c>
    </row>
    <row r="272" spans="2:19" ht="13.35" customHeight="1">
      <c r="B272" s="2430" t="s">
        <v>1322</v>
      </c>
      <c r="C272" s="2430"/>
      <c r="D272" s="2430"/>
      <c r="E272" s="2430"/>
      <c r="G272" s="2442" t="s">
        <v>1323</v>
      </c>
      <c r="H272" s="2442"/>
      <c r="I272" s="2442"/>
      <c r="L272" s="2443">
        <v>1291.6575339995325</v>
      </c>
      <c r="M272" s="2443"/>
      <c r="N272" s="2443"/>
      <c r="P272" s="2444">
        <v>0</v>
      </c>
      <c r="Q272" s="2444"/>
      <c r="R272" s="452">
        <f t="shared" si="8"/>
        <v>1</v>
      </c>
      <c r="S272" s="452">
        <f t="shared" si="9"/>
        <v>0</v>
      </c>
    </row>
    <row r="273" spans="2:19" ht="13.35" customHeight="1">
      <c r="B273" s="2430" t="s">
        <v>536</v>
      </c>
      <c r="C273" s="2430"/>
      <c r="D273" s="2430"/>
      <c r="E273" s="2430"/>
      <c r="G273" s="2442" t="s">
        <v>537</v>
      </c>
      <c r="H273" s="2442"/>
      <c r="I273" s="2442"/>
      <c r="L273" s="2443">
        <v>0</v>
      </c>
      <c r="M273" s="2443"/>
      <c r="N273" s="2443"/>
      <c r="P273" s="2444">
        <v>3028.252748000436</v>
      </c>
      <c r="Q273" s="2444"/>
      <c r="R273" s="452">
        <f t="shared" si="8"/>
        <v>0</v>
      </c>
      <c r="S273" s="452">
        <f t="shared" si="9"/>
        <v>3</v>
      </c>
    </row>
    <row r="274" spans="2:19" ht="13.35" customHeight="1">
      <c r="B274" s="2434" t="s">
        <v>989</v>
      </c>
      <c r="C274" s="2434"/>
      <c r="D274" s="2434"/>
      <c r="E274" s="2434"/>
      <c r="G274" s="2435" t="s">
        <v>539</v>
      </c>
      <c r="H274" s="2435"/>
      <c r="I274" s="2435"/>
      <c r="L274" s="2436">
        <v>560456.97452000156</v>
      </c>
      <c r="M274" s="2436"/>
      <c r="N274" s="2436"/>
      <c r="P274" s="2437">
        <v>0</v>
      </c>
      <c r="Q274" s="2437"/>
      <c r="R274" s="452">
        <f t="shared" si="8"/>
        <v>560</v>
      </c>
      <c r="S274" s="452">
        <f t="shared" si="9"/>
        <v>0</v>
      </c>
    </row>
    <row r="275" spans="2:19" ht="13.35" customHeight="1">
      <c r="B275" s="2430" t="s">
        <v>538</v>
      </c>
      <c r="C275" s="2430"/>
      <c r="D275" s="2430"/>
      <c r="E275" s="2430"/>
      <c r="G275" s="2442" t="s">
        <v>539</v>
      </c>
      <c r="H275" s="2442"/>
      <c r="I275" s="2442"/>
      <c r="L275" s="2443">
        <v>560456.97452000156</v>
      </c>
      <c r="M275" s="2443"/>
      <c r="N275" s="2443"/>
      <c r="P275" s="2444">
        <v>0</v>
      </c>
      <c r="Q275" s="2444"/>
      <c r="R275" s="452">
        <f t="shared" si="8"/>
        <v>560</v>
      </c>
      <c r="S275" s="452">
        <f t="shared" si="9"/>
        <v>0</v>
      </c>
    </row>
    <row r="276" spans="2:19" s="454" customFormat="1" ht="13.35" customHeight="1">
      <c r="B276" s="2445" t="s">
        <v>990</v>
      </c>
      <c r="C276" s="2445"/>
      <c r="D276" s="2445"/>
      <c r="E276" s="2445"/>
      <c r="G276" s="2446" t="s">
        <v>991</v>
      </c>
      <c r="H276" s="2446"/>
      <c r="I276" s="2446"/>
      <c r="L276" s="2447">
        <v>65973233.387356877</v>
      </c>
      <c r="M276" s="2447"/>
      <c r="N276" s="2447"/>
      <c r="O276" s="455"/>
      <c r="P276" s="2448">
        <v>0</v>
      </c>
      <c r="Q276" s="2448"/>
      <c r="R276" s="455">
        <f t="shared" si="8"/>
        <v>65973</v>
      </c>
      <c r="S276" s="455">
        <f t="shared" si="9"/>
        <v>0</v>
      </c>
    </row>
    <row r="277" spans="2:19" ht="13.35" customHeight="1">
      <c r="B277" s="2434" t="s">
        <v>992</v>
      </c>
      <c r="C277" s="2434"/>
      <c r="D277" s="2434"/>
      <c r="E277" s="2434"/>
      <c r="G277" s="2435" t="s">
        <v>993</v>
      </c>
      <c r="H277" s="2435"/>
      <c r="I277" s="2435"/>
      <c r="L277" s="2436">
        <v>0.58440089225769032</v>
      </c>
      <c r="M277" s="2436"/>
      <c r="N277" s="2436"/>
      <c r="P277" s="2437">
        <v>0</v>
      </c>
      <c r="Q277" s="2437"/>
      <c r="R277" s="452">
        <f t="shared" si="8"/>
        <v>0</v>
      </c>
      <c r="S277" s="452">
        <f t="shared" si="9"/>
        <v>0</v>
      </c>
    </row>
    <row r="278" spans="2:19" ht="13.35" customHeight="1">
      <c r="B278" s="2430" t="s">
        <v>540</v>
      </c>
      <c r="C278" s="2430"/>
      <c r="D278" s="2430"/>
      <c r="E278" s="2430"/>
      <c r="G278" s="2442" t="s">
        <v>541</v>
      </c>
      <c r="H278" s="2442"/>
      <c r="I278" s="2442"/>
      <c r="L278" s="2443">
        <v>0.58440089225769032</v>
      </c>
      <c r="M278" s="2443"/>
      <c r="N278" s="2443"/>
      <c r="P278" s="2444">
        <v>0</v>
      </c>
      <c r="Q278" s="2444"/>
      <c r="R278" s="452">
        <f t="shared" si="8"/>
        <v>0</v>
      </c>
      <c r="S278" s="452">
        <f t="shared" si="9"/>
        <v>0</v>
      </c>
    </row>
    <row r="279" spans="2:19" ht="13.35" customHeight="1">
      <c r="B279" s="2434" t="s">
        <v>994</v>
      </c>
      <c r="C279" s="2434"/>
      <c r="D279" s="2434"/>
      <c r="E279" s="2434"/>
      <c r="G279" s="2435" t="s">
        <v>995</v>
      </c>
      <c r="H279" s="2435"/>
      <c r="I279" s="2435"/>
      <c r="L279" s="2436">
        <v>38510.560000000056</v>
      </c>
      <c r="M279" s="2436"/>
      <c r="N279" s="2436"/>
      <c r="P279" s="2437">
        <v>0</v>
      </c>
      <c r="Q279" s="2437"/>
      <c r="R279" s="452">
        <f t="shared" si="8"/>
        <v>39</v>
      </c>
      <c r="S279" s="452">
        <f t="shared" si="9"/>
        <v>0</v>
      </c>
    </row>
    <row r="280" spans="2:19" ht="13.35" customHeight="1">
      <c r="B280" s="2430" t="s">
        <v>546</v>
      </c>
      <c r="C280" s="2430"/>
      <c r="D280" s="2430"/>
      <c r="E280" s="2430"/>
      <c r="G280" s="2442" t="s">
        <v>547</v>
      </c>
      <c r="H280" s="2442"/>
      <c r="I280" s="2442"/>
      <c r="L280" s="2443">
        <v>38510.560000000056</v>
      </c>
      <c r="M280" s="2443"/>
      <c r="N280" s="2443"/>
      <c r="P280" s="2444">
        <v>0</v>
      </c>
      <c r="Q280" s="2444"/>
      <c r="R280" s="452">
        <f t="shared" si="8"/>
        <v>39</v>
      </c>
      <c r="S280" s="452">
        <f t="shared" si="9"/>
        <v>0</v>
      </c>
    </row>
    <row r="281" spans="2:19" ht="13.35" customHeight="1">
      <c r="B281" s="2434" t="s">
        <v>996</v>
      </c>
      <c r="C281" s="2434"/>
      <c r="D281" s="2434"/>
      <c r="E281" s="2434"/>
      <c r="G281" s="2435" t="s">
        <v>845</v>
      </c>
      <c r="H281" s="2435"/>
      <c r="I281" s="2435"/>
      <c r="L281" s="2436">
        <v>15428.612108945847</v>
      </c>
      <c r="M281" s="2436"/>
      <c r="N281" s="2436"/>
      <c r="P281" s="2437">
        <v>0</v>
      </c>
      <c r="Q281" s="2437"/>
      <c r="R281" s="452">
        <f t="shared" si="8"/>
        <v>15</v>
      </c>
      <c r="S281" s="452">
        <f t="shared" si="9"/>
        <v>0</v>
      </c>
    </row>
    <row r="282" spans="2:19" ht="13.35" customHeight="1">
      <c r="B282" s="2430" t="s">
        <v>550</v>
      </c>
      <c r="C282" s="2430"/>
      <c r="D282" s="2430"/>
      <c r="E282" s="2430"/>
      <c r="G282" s="2442" t="s">
        <v>551</v>
      </c>
      <c r="H282" s="2442"/>
      <c r="I282" s="2442"/>
      <c r="L282" s="2443">
        <v>15428.612108945847</v>
      </c>
      <c r="M282" s="2443"/>
      <c r="N282" s="2443"/>
      <c r="P282" s="2444">
        <v>0</v>
      </c>
      <c r="Q282" s="2444"/>
      <c r="R282" s="452">
        <f t="shared" si="8"/>
        <v>15</v>
      </c>
      <c r="S282" s="452">
        <f t="shared" si="9"/>
        <v>0</v>
      </c>
    </row>
    <row r="283" spans="2:19" ht="13.35" customHeight="1">
      <c r="B283" s="2434" t="s">
        <v>997</v>
      </c>
      <c r="C283" s="2434"/>
      <c r="D283" s="2434"/>
      <c r="E283" s="2434"/>
      <c r="G283" s="2435" t="s">
        <v>97</v>
      </c>
      <c r="H283" s="2435"/>
      <c r="I283" s="2435"/>
      <c r="L283" s="2436">
        <v>19999.570000052452</v>
      </c>
      <c r="M283" s="2436"/>
      <c r="N283" s="2436"/>
      <c r="P283" s="2437">
        <v>0</v>
      </c>
      <c r="Q283" s="2437"/>
      <c r="R283" s="452">
        <f t="shared" si="8"/>
        <v>20</v>
      </c>
      <c r="S283" s="452">
        <f t="shared" si="9"/>
        <v>0</v>
      </c>
    </row>
    <row r="284" spans="2:19" ht="13.35" customHeight="1">
      <c r="B284" s="2430" t="s">
        <v>554</v>
      </c>
      <c r="C284" s="2430"/>
      <c r="D284" s="2430"/>
      <c r="E284" s="2430"/>
      <c r="G284" s="2442" t="s">
        <v>97</v>
      </c>
      <c r="H284" s="2442"/>
      <c r="I284" s="2442"/>
      <c r="L284" s="2443">
        <v>9999.5700000524521</v>
      </c>
      <c r="M284" s="2443"/>
      <c r="N284" s="2443"/>
      <c r="P284" s="2444">
        <v>0</v>
      </c>
      <c r="Q284" s="2444"/>
      <c r="R284" s="452">
        <f t="shared" si="8"/>
        <v>10</v>
      </c>
      <c r="S284" s="452">
        <f t="shared" si="9"/>
        <v>0</v>
      </c>
    </row>
    <row r="285" spans="2:19" ht="13.35" customHeight="1">
      <c r="B285" s="2430" t="s">
        <v>555</v>
      </c>
      <c r="C285" s="2430"/>
      <c r="D285" s="2430"/>
      <c r="E285" s="2430"/>
      <c r="G285" s="2442" t="s">
        <v>556</v>
      </c>
      <c r="H285" s="2442"/>
      <c r="I285" s="2442"/>
      <c r="L285" s="2443">
        <v>10000</v>
      </c>
      <c r="M285" s="2443"/>
      <c r="N285" s="2443"/>
      <c r="P285" s="2444">
        <v>0</v>
      </c>
      <c r="Q285" s="2444"/>
      <c r="R285" s="452">
        <f t="shared" si="8"/>
        <v>10</v>
      </c>
      <c r="S285" s="452">
        <f t="shared" si="9"/>
        <v>0</v>
      </c>
    </row>
    <row r="286" spans="2:19" ht="13.35" customHeight="1">
      <c r="B286" s="2434" t="s">
        <v>998</v>
      </c>
      <c r="C286" s="2434"/>
      <c r="D286" s="2434"/>
      <c r="E286" s="2434"/>
      <c r="G286" s="2435" t="s">
        <v>999</v>
      </c>
      <c r="H286" s="2435"/>
      <c r="I286" s="2435"/>
      <c r="L286" s="2436">
        <v>0</v>
      </c>
      <c r="M286" s="2436"/>
      <c r="N286" s="2436"/>
      <c r="P286" s="2437">
        <v>0.31203508377075195</v>
      </c>
      <c r="Q286" s="2437"/>
      <c r="R286" s="452">
        <f t="shared" si="8"/>
        <v>0</v>
      </c>
      <c r="S286" s="452">
        <f t="shared" si="9"/>
        <v>0</v>
      </c>
    </row>
    <row r="287" spans="2:19" ht="13.35" customHeight="1">
      <c r="B287" s="2430" t="s">
        <v>559</v>
      </c>
      <c r="C287" s="2430"/>
      <c r="D287" s="2430"/>
      <c r="E287" s="2430"/>
      <c r="G287" s="2442" t="s">
        <v>1324</v>
      </c>
      <c r="H287" s="2442"/>
      <c r="I287" s="2442"/>
      <c r="L287" s="2443">
        <v>0</v>
      </c>
      <c r="M287" s="2443"/>
      <c r="N287" s="2443"/>
      <c r="P287" s="2444">
        <v>0.31203508377075195</v>
      </c>
      <c r="Q287" s="2444"/>
      <c r="R287" s="452">
        <f t="shared" si="8"/>
        <v>0</v>
      </c>
      <c r="S287" s="452">
        <f t="shared" si="9"/>
        <v>0</v>
      </c>
    </row>
    <row r="288" spans="2:19" ht="13.35" customHeight="1">
      <c r="B288" s="2434" t="s">
        <v>1000</v>
      </c>
      <c r="C288" s="2434"/>
      <c r="D288" s="2434"/>
      <c r="E288" s="2434"/>
      <c r="G288" s="2435" t="s">
        <v>1001</v>
      </c>
      <c r="H288" s="2435"/>
      <c r="I288" s="2435"/>
      <c r="L288" s="2436">
        <v>65899294.372882009</v>
      </c>
      <c r="M288" s="2436"/>
      <c r="N288" s="2436"/>
      <c r="P288" s="2437">
        <v>0</v>
      </c>
      <c r="Q288" s="2437"/>
      <c r="R288" s="452">
        <f t="shared" si="8"/>
        <v>65899</v>
      </c>
      <c r="S288" s="452">
        <f t="shared" si="9"/>
        <v>0</v>
      </c>
    </row>
    <row r="289" spans="2:19" ht="13.35" customHeight="1">
      <c r="B289" s="2430" t="s">
        <v>1178</v>
      </c>
      <c r="C289" s="2430"/>
      <c r="D289" s="2430"/>
      <c r="E289" s="2430"/>
      <c r="G289" s="2442" t="s">
        <v>1179</v>
      </c>
      <c r="H289" s="2442"/>
      <c r="I289" s="2442"/>
      <c r="L289" s="2443">
        <v>7036608.882881999</v>
      </c>
      <c r="M289" s="2443"/>
      <c r="N289" s="2443"/>
      <c r="P289" s="2444">
        <v>0</v>
      </c>
      <c r="Q289" s="2444"/>
      <c r="R289" s="452">
        <f t="shared" si="8"/>
        <v>7037</v>
      </c>
      <c r="S289" s="452">
        <f t="shared" si="9"/>
        <v>0</v>
      </c>
    </row>
    <row r="290" spans="2:19" ht="13.35" customHeight="1">
      <c r="B290" s="2430" t="s">
        <v>561</v>
      </c>
      <c r="C290" s="2430"/>
      <c r="D290" s="2430"/>
      <c r="E290" s="2430"/>
      <c r="G290" s="2442" t="s">
        <v>1325</v>
      </c>
      <c r="H290" s="2442"/>
      <c r="I290" s="2442"/>
      <c r="L290" s="2443">
        <v>2.0000000000436557E-2</v>
      </c>
      <c r="M290" s="2443"/>
      <c r="N290" s="2443"/>
      <c r="P290" s="2444">
        <v>0</v>
      </c>
      <c r="Q290" s="2444"/>
      <c r="R290" s="452">
        <f t="shared" si="8"/>
        <v>0</v>
      </c>
      <c r="S290" s="452">
        <f t="shared" si="9"/>
        <v>0</v>
      </c>
    </row>
    <row r="291" spans="2:19" ht="13.35" customHeight="1">
      <c r="B291" s="2430" t="s">
        <v>1326</v>
      </c>
      <c r="C291" s="2430"/>
      <c r="D291" s="2430"/>
      <c r="E291" s="2430"/>
      <c r="G291" s="2442" t="s">
        <v>1327</v>
      </c>
      <c r="H291" s="2442"/>
      <c r="I291" s="2442"/>
      <c r="L291" s="2443">
        <v>58862685.469999999</v>
      </c>
      <c r="M291" s="2443"/>
      <c r="N291" s="2443"/>
      <c r="P291" s="2444">
        <v>0</v>
      </c>
      <c r="Q291" s="2444"/>
      <c r="R291" s="452">
        <f t="shared" si="8"/>
        <v>58863</v>
      </c>
      <c r="S291" s="452">
        <f t="shared" si="9"/>
        <v>0</v>
      </c>
    </row>
    <row r="292" spans="2:19" s="454" customFormat="1" ht="13.35" customHeight="1">
      <c r="B292" s="2445" t="s">
        <v>1002</v>
      </c>
      <c r="C292" s="2445"/>
      <c r="D292" s="2445"/>
      <c r="E292" s="2445"/>
      <c r="G292" s="2446" t="s">
        <v>141</v>
      </c>
      <c r="H292" s="2446"/>
      <c r="I292" s="2446"/>
      <c r="L292" s="2447">
        <v>2700000</v>
      </c>
      <c r="M292" s="2447"/>
      <c r="N292" s="2447"/>
      <c r="O292" s="455"/>
      <c r="P292" s="2448">
        <v>0</v>
      </c>
      <c r="Q292" s="2448"/>
      <c r="R292" s="455">
        <f t="shared" si="8"/>
        <v>2700</v>
      </c>
      <c r="S292" s="455">
        <f t="shared" si="9"/>
        <v>0</v>
      </c>
    </row>
    <row r="293" spans="2:19" ht="13.35" customHeight="1">
      <c r="B293" s="2434" t="s">
        <v>1003</v>
      </c>
      <c r="C293" s="2434"/>
      <c r="D293" s="2434"/>
      <c r="E293" s="2434"/>
      <c r="G293" s="2435" t="s">
        <v>1004</v>
      </c>
      <c r="H293" s="2435"/>
      <c r="I293" s="2435"/>
      <c r="L293" s="2436">
        <v>2700000</v>
      </c>
      <c r="M293" s="2436"/>
      <c r="N293" s="2436"/>
      <c r="P293" s="2437">
        <v>0</v>
      </c>
      <c r="Q293" s="2437"/>
      <c r="R293" s="452">
        <f t="shared" si="8"/>
        <v>2700</v>
      </c>
      <c r="S293" s="452">
        <f t="shared" si="9"/>
        <v>0</v>
      </c>
    </row>
    <row r="294" spans="2:19" ht="13.35" customHeight="1">
      <c r="B294" s="2430" t="s">
        <v>567</v>
      </c>
      <c r="C294" s="2430"/>
      <c r="D294" s="2430"/>
      <c r="E294" s="2430"/>
      <c r="G294" s="2442" t="s">
        <v>568</v>
      </c>
      <c r="H294" s="2442"/>
      <c r="I294" s="2442"/>
      <c r="L294" s="2443">
        <v>100000</v>
      </c>
      <c r="M294" s="2443"/>
      <c r="N294" s="2443"/>
      <c r="P294" s="2444">
        <v>0</v>
      </c>
      <c r="Q294" s="2444"/>
      <c r="R294" s="452">
        <f t="shared" si="8"/>
        <v>100</v>
      </c>
      <c r="S294" s="452">
        <f t="shared" si="9"/>
        <v>0</v>
      </c>
    </row>
    <row r="295" spans="2:19" ht="13.35" customHeight="1">
      <c r="B295" s="2430" t="s">
        <v>569</v>
      </c>
      <c r="C295" s="2430"/>
      <c r="D295" s="2430"/>
      <c r="E295" s="2430"/>
      <c r="G295" s="2442" t="s">
        <v>570</v>
      </c>
      <c r="H295" s="2442"/>
      <c r="I295" s="2442"/>
      <c r="L295" s="2443">
        <v>2500000</v>
      </c>
      <c r="M295" s="2443"/>
      <c r="N295" s="2443"/>
      <c r="P295" s="2444">
        <v>0</v>
      </c>
      <c r="Q295" s="2444"/>
      <c r="R295" s="452">
        <f t="shared" si="8"/>
        <v>2500</v>
      </c>
      <c r="S295" s="452">
        <f t="shared" si="9"/>
        <v>0</v>
      </c>
    </row>
    <row r="296" spans="2:19" ht="13.35" customHeight="1">
      <c r="B296" s="2430" t="s">
        <v>571</v>
      </c>
      <c r="C296" s="2430"/>
      <c r="D296" s="2430"/>
      <c r="E296" s="2430"/>
      <c r="G296" s="2442" t="s">
        <v>572</v>
      </c>
      <c r="H296" s="2442"/>
      <c r="I296" s="2442"/>
      <c r="L296" s="2443">
        <v>100000</v>
      </c>
      <c r="M296" s="2443"/>
      <c r="N296" s="2443"/>
      <c r="P296" s="2444">
        <v>0</v>
      </c>
      <c r="Q296" s="2444"/>
      <c r="R296" s="452">
        <f t="shared" si="8"/>
        <v>100</v>
      </c>
      <c r="S296" s="452">
        <f t="shared" si="9"/>
        <v>0</v>
      </c>
    </row>
    <row r="297" spans="2:19" s="454" customFormat="1" ht="13.35" customHeight="1">
      <c r="B297" s="2445" t="s">
        <v>1005</v>
      </c>
      <c r="C297" s="2445"/>
      <c r="D297" s="2445"/>
      <c r="E297" s="2445"/>
      <c r="G297" s="2446" t="s">
        <v>122</v>
      </c>
      <c r="H297" s="2446"/>
      <c r="I297" s="2446"/>
      <c r="L297" s="2447">
        <v>38680.179999999993</v>
      </c>
      <c r="M297" s="2447"/>
      <c r="N297" s="2447"/>
      <c r="O297" s="455"/>
      <c r="P297" s="2448">
        <v>0</v>
      </c>
      <c r="Q297" s="2448"/>
      <c r="R297" s="455">
        <f t="shared" si="8"/>
        <v>39</v>
      </c>
      <c r="S297" s="455">
        <f t="shared" si="9"/>
        <v>0</v>
      </c>
    </row>
    <row r="298" spans="2:19" ht="13.35" customHeight="1">
      <c r="B298" s="2434" t="s">
        <v>1006</v>
      </c>
      <c r="C298" s="2434"/>
      <c r="D298" s="2434"/>
      <c r="E298" s="2434"/>
      <c r="G298" s="2435" t="s">
        <v>122</v>
      </c>
      <c r="H298" s="2435"/>
      <c r="I298" s="2435"/>
      <c r="L298" s="2436">
        <v>38680.179999999993</v>
      </c>
      <c r="M298" s="2436"/>
      <c r="N298" s="2436"/>
      <c r="P298" s="2437">
        <v>0</v>
      </c>
      <c r="Q298" s="2437"/>
      <c r="R298" s="452">
        <f t="shared" si="8"/>
        <v>39</v>
      </c>
      <c r="S298" s="452">
        <f t="shared" si="9"/>
        <v>0</v>
      </c>
    </row>
    <row r="299" spans="2:19" ht="13.35" customHeight="1">
      <c r="B299" s="2430" t="s">
        <v>573</v>
      </c>
      <c r="C299" s="2430"/>
      <c r="D299" s="2430"/>
      <c r="E299" s="2430"/>
      <c r="G299" s="2442" t="s">
        <v>574</v>
      </c>
      <c r="H299" s="2442"/>
      <c r="I299" s="2442"/>
      <c r="L299" s="2443">
        <v>14877.359999999988</v>
      </c>
      <c r="M299" s="2443"/>
      <c r="N299" s="2443"/>
      <c r="P299" s="2444">
        <v>0</v>
      </c>
      <c r="Q299" s="2444"/>
      <c r="R299" s="452">
        <f t="shared" si="8"/>
        <v>15</v>
      </c>
      <c r="S299" s="452">
        <f t="shared" si="9"/>
        <v>0</v>
      </c>
    </row>
    <row r="300" spans="2:19" ht="13.35" customHeight="1">
      <c r="B300" s="2430" t="s">
        <v>575</v>
      </c>
      <c r="C300" s="2430"/>
      <c r="D300" s="2430"/>
      <c r="E300" s="2430"/>
      <c r="G300" s="2442" t="s">
        <v>576</v>
      </c>
      <c r="H300" s="2442"/>
      <c r="I300" s="2442"/>
      <c r="L300" s="2443">
        <v>14877.319999999978</v>
      </c>
      <c r="M300" s="2443"/>
      <c r="N300" s="2443"/>
      <c r="P300" s="2444">
        <v>0</v>
      </c>
      <c r="Q300" s="2444"/>
      <c r="R300" s="452">
        <f t="shared" si="8"/>
        <v>15</v>
      </c>
      <c r="S300" s="452">
        <f t="shared" si="9"/>
        <v>0</v>
      </c>
    </row>
    <row r="301" spans="2:19" ht="13.35" customHeight="1">
      <c r="B301" s="2430" t="s">
        <v>577</v>
      </c>
      <c r="C301" s="2430"/>
      <c r="D301" s="2430"/>
      <c r="E301" s="2430"/>
      <c r="G301" s="2442" t="s">
        <v>578</v>
      </c>
      <c r="H301" s="2442"/>
      <c r="I301" s="2442"/>
      <c r="L301" s="2443">
        <v>8925.5</v>
      </c>
      <c r="M301" s="2443"/>
      <c r="N301" s="2443"/>
      <c r="P301" s="2444">
        <v>0</v>
      </c>
      <c r="Q301" s="2444"/>
      <c r="R301" s="452">
        <f t="shared" si="8"/>
        <v>9</v>
      </c>
      <c r="S301" s="452">
        <f t="shared" si="9"/>
        <v>0</v>
      </c>
    </row>
    <row r="302" spans="2:19" s="454" customFormat="1" ht="13.35" customHeight="1">
      <c r="B302" s="2445" t="s">
        <v>1007</v>
      </c>
      <c r="C302" s="2445"/>
      <c r="D302" s="2445"/>
      <c r="E302" s="2445"/>
      <c r="G302" s="2446" t="s">
        <v>142</v>
      </c>
      <c r="H302" s="2446"/>
      <c r="I302" s="2446"/>
      <c r="L302" s="2447">
        <v>498178.45999999996</v>
      </c>
      <c r="M302" s="2447"/>
      <c r="N302" s="2447"/>
      <c r="O302" s="455"/>
      <c r="P302" s="2448">
        <v>0</v>
      </c>
      <c r="Q302" s="2448"/>
      <c r="R302" s="455">
        <f t="shared" si="8"/>
        <v>498</v>
      </c>
      <c r="S302" s="455">
        <f t="shared" si="9"/>
        <v>0</v>
      </c>
    </row>
    <row r="303" spans="2:19" ht="13.35" customHeight="1">
      <c r="B303" s="2434" t="s">
        <v>1008</v>
      </c>
      <c r="C303" s="2434"/>
      <c r="D303" s="2434"/>
      <c r="E303" s="2434"/>
      <c r="G303" s="2435" t="s">
        <v>1009</v>
      </c>
      <c r="H303" s="2435"/>
      <c r="I303" s="2435"/>
      <c r="L303" s="2436">
        <v>498178.45999999996</v>
      </c>
      <c r="M303" s="2436"/>
      <c r="N303" s="2436"/>
      <c r="P303" s="2437">
        <v>0</v>
      </c>
      <c r="Q303" s="2437"/>
      <c r="R303" s="452">
        <f t="shared" si="8"/>
        <v>498</v>
      </c>
      <c r="S303" s="452">
        <f t="shared" si="9"/>
        <v>0</v>
      </c>
    </row>
    <row r="304" spans="2:19" ht="13.35" customHeight="1">
      <c r="B304" s="2430" t="s">
        <v>579</v>
      </c>
      <c r="C304" s="2430"/>
      <c r="D304" s="2430"/>
      <c r="E304" s="2430"/>
      <c r="G304" s="2442" t="s">
        <v>580</v>
      </c>
      <c r="H304" s="2442"/>
      <c r="I304" s="2442"/>
      <c r="L304" s="2443">
        <v>2598.5899999999674</v>
      </c>
      <c r="M304" s="2443"/>
      <c r="N304" s="2443"/>
      <c r="P304" s="2444">
        <v>0</v>
      </c>
      <c r="Q304" s="2444"/>
      <c r="R304" s="452">
        <f t="shared" si="8"/>
        <v>3</v>
      </c>
      <c r="S304" s="452">
        <f t="shared" si="9"/>
        <v>0</v>
      </c>
    </row>
    <row r="305" spans="2:19" ht="13.35" customHeight="1">
      <c r="B305" s="2430" t="s">
        <v>581</v>
      </c>
      <c r="C305" s="2430"/>
      <c r="D305" s="2430"/>
      <c r="E305" s="2430"/>
      <c r="G305" s="2442" t="s">
        <v>582</v>
      </c>
      <c r="H305" s="2442"/>
      <c r="I305" s="2442"/>
      <c r="L305" s="2443">
        <v>108456.4</v>
      </c>
      <c r="M305" s="2443"/>
      <c r="N305" s="2443"/>
      <c r="P305" s="2444">
        <v>0</v>
      </c>
      <c r="Q305" s="2444"/>
      <c r="R305" s="452">
        <f t="shared" si="8"/>
        <v>108</v>
      </c>
      <c r="S305" s="452">
        <f t="shared" si="9"/>
        <v>0</v>
      </c>
    </row>
    <row r="306" spans="2:19" ht="13.35" customHeight="1">
      <c r="B306" s="2430" t="s">
        <v>583</v>
      </c>
      <c r="C306" s="2430"/>
      <c r="D306" s="2430"/>
      <c r="E306" s="2430"/>
      <c r="G306" s="2442" t="s">
        <v>584</v>
      </c>
      <c r="H306" s="2442"/>
      <c r="I306" s="2442"/>
      <c r="L306" s="2443">
        <v>387123.47</v>
      </c>
      <c r="M306" s="2443"/>
      <c r="N306" s="2443"/>
      <c r="P306" s="2444">
        <v>0</v>
      </c>
      <c r="Q306" s="2444"/>
      <c r="R306" s="452">
        <f t="shared" si="8"/>
        <v>387</v>
      </c>
      <c r="S306" s="452">
        <f t="shared" si="9"/>
        <v>0</v>
      </c>
    </row>
    <row r="307" spans="2:19" s="454" customFormat="1" ht="13.35" customHeight="1">
      <c r="B307" s="2445" t="s">
        <v>1010</v>
      </c>
      <c r="C307" s="2445"/>
      <c r="D307" s="2445"/>
      <c r="E307" s="2445"/>
      <c r="G307" s="2446" t="s">
        <v>1011</v>
      </c>
      <c r="H307" s="2446"/>
      <c r="I307" s="2446"/>
      <c r="L307" s="2447">
        <v>118194.99000000954</v>
      </c>
      <c r="M307" s="2447"/>
      <c r="N307" s="2447"/>
      <c r="O307" s="455"/>
      <c r="P307" s="2448">
        <v>0</v>
      </c>
      <c r="Q307" s="2448"/>
      <c r="R307" s="455">
        <f t="shared" si="8"/>
        <v>118</v>
      </c>
      <c r="S307" s="455">
        <f t="shared" si="9"/>
        <v>0</v>
      </c>
    </row>
    <row r="308" spans="2:19" ht="13.35" customHeight="1">
      <c r="B308" s="2434" t="s">
        <v>1012</v>
      </c>
      <c r="C308" s="2434"/>
      <c r="D308" s="2434"/>
      <c r="E308" s="2434"/>
      <c r="G308" s="2435" t="s">
        <v>1011</v>
      </c>
      <c r="H308" s="2435"/>
      <c r="I308" s="2435"/>
      <c r="L308" s="2436">
        <v>118194.99000000954</v>
      </c>
      <c r="M308" s="2436"/>
      <c r="N308" s="2436"/>
      <c r="P308" s="2437">
        <v>0</v>
      </c>
      <c r="Q308" s="2437"/>
      <c r="R308" s="452">
        <f t="shared" si="8"/>
        <v>118</v>
      </c>
      <c r="S308" s="452">
        <f t="shared" si="9"/>
        <v>0</v>
      </c>
    </row>
    <row r="309" spans="2:19" ht="13.35" customHeight="1">
      <c r="B309" s="2430" t="s">
        <v>585</v>
      </c>
      <c r="C309" s="2430"/>
      <c r="D309" s="2430"/>
      <c r="E309" s="2430"/>
      <c r="G309" s="2442" t="s">
        <v>586</v>
      </c>
      <c r="H309" s="2442"/>
      <c r="I309" s="2442"/>
      <c r="L309" s="2443">
        <v>118194.99000000954</v>
      </c>
      <c r="M309" s="2443"/>
      <c r="N309" s="2443"/>
      <c r="P309" s="2444">
        <v>0</v>
      </c>
      <c r="Q309" s="2444"/>
      <c r="R309" s="452">
        <f t="shared" si="8"/>
        <v>118</v>
      </c>
      <c r="S309" s="452">
        <f t="shared" si="9"/>
        <v>0</v>
      </c>
    </row>
    <row r="310" spans="2:19" ht="13.35" customHeight="1">
      <c r="B310" s="2434" t="s">
        <v>1180</v>
      </c>
      <c r="C310" s="2434"/>
      <c r="D310" s="2434"/>
      <c r="E310" s="2434"/>
      <c r="G310" s="2435" t="s">
        <v>1181</v>
      </c>
      <c r="H310" s="2435"/>
      <c r="I310" s="2435"/>
      <c r="L310" s="2436">
        <v>0.74000000394880772</v>
      </c>
      <c r="M310" s="2436"/>
      <c r="N310" s="2436"/>
      <c r="P310" s="2437">
        <v>0</v>
      </c>
      <c r="Q310" s="2437"/>
      <c r="R310" s="452">
        <f t="shared" si="8"/>
        <v>0</v>
      </c>
      <c r="S310" s="452">
        <f t="shared" si="9"/>
        <v>0</v>
      </c>
    </row>
    <row r="311" spans="2:19" ht="13.35" customHeight="1">
      <c r="B311" s="2434" t="s">
        <v>1182</v>
      </c>
      <c r="C311" s="2434"/>
      <c r="D311" s="2434"/>
      <c r="E311" s="2434"/>
      <c r="G311" s="2435" t="s">
        <v>588</v>
      </c>
      <c r="H311" s="2435"/>
      <c r="I311" s="2435"/>
      <c r="L311" s="2436">
        <v>0.73000000417232513</v>
      </c>
      <c r="M311" s="2436"/>
      <c r="N311" s="2436"/>
      <c r="P311" s="2437">
        <v>0</v>
      </c>
      <c r="Q311" s="2437"/>
      <c r="R311" s="452">
        <f t="shared" si="8"/>
        <v>0</v>
      </c>
      <c r="S311" s="452">
        <f t="shared" si="9"/>
        <v>0</v>
      </c>
    </row>
    <row r="312" spans="2:19" ht="13.35" customHeight="1">
      <c r="B312" s="2430" t="s">
        <v>587</v>
      </c>
      <c r="C312" s="2430"/>
      <c r="D312" s="2430"/>
      <c r="E312" s="2430"/>
      <c r="G312" s="2442" t="s">
        <v>588</v>
      </c>
      <c r="H312" s="2442"/>
      <c r="I312" s="2442"/>
      <c r="L312" s="2443">
        <v>0.73000000417232513</v>
      </c>
      <c r="M312" s="2443"/>
      <c r="N312" s="2443"/>
      <c r="P312" s="2444">
        <v>0</v>
      </c>
      <c r="Q312" s="2444"/>
      <c r="R312" s="452">
        <f t="shared" si="8"/>
        <v>0</v>
      </c>
      <c r="S312" s="452">
        <f t="shared" si="9"/>
        <v>0</v>
      </c>
    </row>
    <row r="313" spans="2:19" ht="13.35" customHeight="1">
      <c r="B313" s="2434" t="s">
        <v>1183</v>
      </c>
      <c r="C313" s="2434"/>
      <c r="D313" s="2434"/>
      <c r="E313" s="2434"/>
      <c r="G313" s="2435" t="s">
        <v>590</v>
      </c>
      <c r="H313" s="2435"/>
      <c r="I313" s="2435"/>
      <c r="L313" s="2436">
        <v>9.9999997764825821E-3</v>
      </c>
      <c r="M313" s="2436"/>
      <c r="N313" s="2436"/>
      <c r="P313" s="2437">
        <v>0</v>
      </c>
      <c r="Q313" s="2437"/>
      <c r="R313" s="452">
        <f t="shared" si="8"/>
        <v>0</v>
      </c>
      <c r="S313" s="452">
        <f t="shared" si="9"/>
        <v>0</v>
      </c>
    </row>
    <row r="314" spans="2:19" ht="13.35" customHeight="1">
      <c r="B314" s="2430" t="s">
        <v>589</v>
      </c>
      <c r="C314" s="2430"/>
      <c r="D314" s="2430"/>
      <c r="E314" s="2430"/>
      <c r="G314" s="2442" t="s">
        <v>590</v>
      </c>
      <c r="H314" s="2442"/>
      <c r="I314" s="2442"/>
      <c r="L314" s="2443">
        <v>9.9999997764825821E-3</v>
      </c>
      <c r="M314" s="2443"/>
      <c r="N314" s="2443"/>
      <c r="P314" s="2444">
        <v>0</v>
      </c>
      <c r="Q314" s="2444"/>
      <c r="R314" s="452">
        <f t="shared" si="8"/>
        <v>0</v>
      </c>
      <c r="S314" s="452">
        <f t="shared" si="9"/>
        <v>0</v>
      </c>
    </row>
    <row r="315" spans="2:19" ht="13.35" customHeight="1">
      <c r="B315" s="2434" t="s">
        <v>1013</v>
      </c>
      <c r="C315" s="2434"/>
      <c r="D315" s="2434"/>
      <c r="E315" s="2434"/>
      <c r="G315" s="2435" t="s">
        <v>1014</v>
      </c>
      <c r="H315" s="2435"/>
      <c r="I315" s="2435"/>
      <c r="L315" s="2436">
        <v>0</v>
      </c>
      <c r="M315" s="2436"/>
      <c r="N315" s="2436"/>
      <c r="P315" s="2437">
        <v>22031149.100028992</v>
      </c>
      <c r="Q315" s="2437"/>
      <c r="R315" s="452">
        <f t="shared" si="8"/>
        <v>0</v>
      </c>
      <c r="S315" s="452">
        <f t="shared" si="9"/>
        <v>22031</v>
      </c>
    </row>
    <row r="316" spans="2:19" ht="13.35" customHeight="1">
      <c r="B316" s="2434" t="s">
        <v>1015</v>
      </c>
      <c r="C316" s="2434"/>
      <c r="D316" s="2434"/>
      <c r="E316" s="2434"/>
      <c r="G316" s="2435" t="s">
        <v>1016</v>
      </c>
      <c r="H316" s="2435"/>
      <c r="I316" s="2435"/>
      <c r="L316" s="2436">
        <v>0</v>
      </c>
      <c r="M316" s="2436"/>
      <c r="N316" s="2436"/>
      <c r="P316" s="2437">
        <v>10500544.319919053</v>
      </c>
      <c r="Q316" s="2437"/>
      <c r="R316" s="452">
        <f t="shared" si="8"/>
        <v>0</v>
      </c>
      <c r="S316" s="452">
        <f t="shared" si="9"/>
        <v>10501</v>
      </c>
    </row>
    <row r="317" spans="2:19" s="454" customFormat="1" ht="13.35" customHeight="1">
      <c r="B317" s="2445" t="s">
        <v>1017</v>
      </c>
      <c r="C317" s="2445"/>
      <c r="D317" s="2445"/>
      <c r="E317" s="2445"/>
      <c r="G317" s="2446" t="s">
        <v>1018</v>
      </c>
      <c r="H317" s="2446"/>
      <c r="I317" s="2446"/>
      <c r="L317" s="2447">
        <v>0</v>
      </c>
      <c r="M317" s="2447"/>
      <c r="N317" s="2447"/>
      <c r="O317" s="455"/>
      <c r="P317" s="2448">
        <v>2673132.4378000498</v>
      </c>
      <c r="Q317" s="2448"/>
      <c r="R317" s="455">
        <f t="shared" si="8"/>
        <v>0</v>
      </c>
      <c r="S317" s="455">
        <f t="shared" si="9"/>
        <v>2673</v>
      </c>
    </row>
    <row r="318" spans="2:19" ht="13.35" customHeight="1">
      <c r="B318" s="2430" t="s">
        <v>591</v>
      </c>
      <c r="C318" s="2430"/>
      <c r="D318" s="2430"/>
      <c r="E318" s="2430"/>
      <c r="G318" s="2442" t="s">
        <v>592</v>
      </c>
      <c r="H318" s="2442"/>
      <c r="I318" s="2442"/>
      <c r="L318" s="2443">
        <v>0</v>
      </c>
      <c r="M318" s="2443"/>
      <c r="N318" s="2443"/>
      <c r="P318" s="2444">
        <v>2657382.4378000498</v>
      </c>
      <c r="Q318" s="2444"/>
      <c r="R318" s="452">
        <f t="shared" si="8"/>
        <v>0</v>
      </c>
      <c r="S318" s="452">
        <f t="shared" si="9"/>
        <v>2657</v>
      </c>
    </row>
    <row r="319" spans="2:19" ht="13.35" customHeight="1">
      <c r="B319" s="2430" t="s">
        <v>593</v>
      </c>
      <c r="C319" s="2430"/>
      <c r="D319" s="2430"/>
      <c r="E319" s="2430"/>
      <c r="G319" s="2442" t="s">
        <v>594</v>
      </c>
      <c r="H319" s="2442"/>
      <c r="I319" s="2442"/>
      <c r="L319" s="2443">
        <v>0</v>
      </c>
      <c r="M319" s="2443"/>
      <c r="N319" s="2443"/>
      <c r="P319" s="2444">
        <v>15750</v>
      </c>
      <c r="Q319" s="2444"/>
      <c r="R319" s="452">
        <f t="shared" si="8"/>
        <v>0</v>
      </c>
      <c r="S319" s="452">
        <f t="shared" si="9"/>
        <v>16</v>
      </c>
    </row>
    <row r="320" spans="2:19" s="454" customFormat="1" ht="13.35" customHeight="1">
      <c r="B320" s="2445" t="s">
        <v>1019</v>
      </c>
      <c r="C320" s="2445"/>
      <c r="D320" s="2445"/>
      <c r="E320" s="2445"/>
      <c r="G320" s="2446" t="s">
        <v>1020</v>
      </c>
      <c r="H320" s="2446"/>
      <c r="I320" s="2446"/>
      <c r="L320" s="2447">
        <v>0</v>
      </c>
      <c r="M320" s="2447"/>
      <c r="N320" s="2447"/>
      <c r="O320" s="455"/>
      <c r="P320" s="2448">
        <v>5361771</v>
      </c>
      <c r="Q320" s="2448"/>
      <c r="R320" s="455">
        <f t="shared" si="8"/>
        <v>0</v>
      </c>
      <c r="S320" s="455">
        <f t="shared" si="9"/>
        <v>5362</v>
      </c>
    </row>
    <row r="321" spans="2:19" ht="13.35" customHeight="1">
      <c r="B321" s="2430" t="s">
        <v>595</v>
      </c>
      <c r="C321" s="2430"/>
      <c r="D321" s="2430"/>
      <c r="E321" s="2430"/>
      <c r="G321" s="2442" t="s">
        <v>596</v>
      </c>
      <c r="H321" s="2442"/>
      <c r="I321" s="2442"/>
      <c r="L321" s="2443">
        <v>0</v>
      </c>
      <c r="M321" s="2443"/>
      <c r="N321" s="2443"/>
      <c r="P321" s="2444">
        <v>5361771</v>
      </c>
      <c r="Q321" s="2444"/>
      <c r="R321" s="452">
        <f t="shared" si="8"/>
        <v>0</v>
      </c>
      <c r="S321" s="452">
        <f t="shared" si="9"/>
        <v>5362</v>
      </c>
    </row>
    <row r="322" spans="2:19" s="454" customFormat="1" ht="13.35" customHeight="1">
      <c r="B322" s="2445" t="s">
        <v>1021</v>
      </c>
      <c r="C322" s="2445"/>
      <c r="D322" s="2445"/>
      <c r="E322" s="2445"/>
      <c r="G322" s="2446" t="s">
        <v>1022</v>
      </c>
      <c r="H322" s="2446"/>
      <c r="I322" s="2446"/>
      <c r="L322" s="2447">
        <v>0</v>
      </c>
      <c r="M322" s="2447"/>
      <c r="N322" s="2447"/>
      <c r="O322" s="455"/>
      <c r="P322" s="2448">
        <v>182255.52532500029</v>
      </c>
      <c r="Q322" s="2448"/>
      <c r="R322" s="455">
        <f t="shared" si="8"/>
        <v>0</v>
      </c>
      <c r="S322" s="455">
        <f t="shared" si="9"/>
        <v>182</v>
      </c>
    </row>
    <row r="323" spans="2:19" ht="13.35" customHeight="1">
      <c r="B323" s="2430" t="s">
        <v>597</v>
      </c>
      <c r="C323" s="2430"/>
      <c r="D323" s="2430"/>
      <c r="E323" s="2430"/>
      <c r="G323" s="2442" t="s">
        <v>598</v>
      </c>
      <c r="H323" s="2442"/>
      <c r="I323" s="2442"/>
      <c r="L323" s="2443">
        <v>0</v>
      </c>
      <c r="M323" s="2443"/>
      <c r="N323" s="2443"/>
      <c r="P323" s="2444">
        <v>182255.52532500029</v>
      </c>
      <c r="Q323" s="2444"/>
      <c r="R323" s="452">
        <f t="shared" si="8"/>
        <v>0</v>
      </c>
      <c r="S323" s="452">
        <f t="shared" si="9"/>
        <v>182</v>
      </c>
    </row>
    <row r="324" spans="2:19" s="454" customFormat="1" ht="13.35" customHeight="1">
      <c r="B324" s="2445" t="s">
        <v>1023</v>
      </c>
      <c r="C324" s="2445"/>
      <c r="D324" s="2445"/>
      <c r="E324" s="2445"/>
      <c r="G324" s="2446" t="s">
        <v>600</v>
      </c>
      <c r="H324" s="2446"/>
      <c r="I324" s="2446"/>
      <c r="L324" s="2447">
        <v>0</v>
      </c>
      <c r="M324" s="2447"/>
      <c r="N324" s="2447"/>
      <c r="O324" s="455"/>
      <c r="P324" s="2448">
        <v>2283385.3567940015</v>
      </c>
      <c r="Q324" s="2448"/>
      <c r="R324" s="455">
        <f t="shared" si="8"/>
        <v>0</v>
      </c>
      <c r="S324" s="455">
        <f t="shared" si="9"/>
        <v>2283</v>
      </c>
    </row>
    <row r="325" spans="2:19" ht="13.35" customHeight="1">
      <c r="B325" s="2430" t="s">
        <v>599</v>
      </c>
      <c r="C325" s="2430"/>
      <c r="D325" s="2430"/>
      <c r="E325" s="2430"/>
      <c r="G325" s="2442" t="s">
        <v>600</v>
      </c>
      <c r="H325" s="2442"/>
      <c r="I325" s="2442"/>
      <c r="L325" s="2443">
        <v>0</v>
      </c>
      <c r="M325" s="2443"/>
      <c r="N325" s="2443"/>
      <c r="P325" s="2444">
        <v>2290885.3567940015</v>
      </c>
      <c r="Q325" s="2444"/>
      <c r="R325" s="452">
        <f t="shared" si="8"/>
        <v>0</v>
      </c>
      <c r="S325" s="452">
        <f t="shared" si="9"/>
        <v>2291</v>
      </c>
    </row>
    <row r="326" spans="2:19" ht="13.35" customHeight="1">
      <c r="B326" s="2430" t="s">
        <v>1328</v>
      </c>
      <c r="C326" s="2430"/>
      <c r="D326" s="2430"/>
      <c r="E326" s="2430"/>
      <c r="G326" s="2442" t="s">
        <v>1329</v>
      </c>
      <c r="H326" s="2442"/>
      <c r="I326" s="2442"/>
      <c r="L326" s="2443">
        <v>7500</v>
      </c>
      <c r="M326" s="2443"/>
      <c r="N326" s="2443"/>
      <c r="P326" s="2444">
        <v>0</v>
      </c>
      <c r="Q326" s="2444"/>
      <c r="R326" s="452">
        <f t="shared" si="8"/>
        <v>8</v>
      </c>
      <c r="S326" s="452">
        <f t="shared" si="9"/>
        <v>0</v>
      </c>
    </row>
    <row r="327" spans="2:19" s="454" customFormat="1" ht="13.35" customHeight="1">
      <c r="B327" s="2445" t="s">
        <v>1024</v>
      </c>
      <c r="C327" s="2445"/>
      <c r="D327" s="2445"/>
      <c r="E327" s="2445"/>
      <c r="G327" s="2446" t="s">
        <v>1025</v>
      </c>
      <c r="H327" s="2446"/>
      <c r="I327" s="2446"/>
      <c r="L327" s="2447">
        <v>0</v>
      </c>
      <c r="M327" s="2447"/>
      <c r="N327" s="2447"/>
      <c r="O327" s="455"/>
      <c r="P327" s="2448">
        <v>1802901.0699999987</v>
      </c>
      <c r="Q327" s="2448"/>
      <c r="R327" s="455">
        <f t="shared" si="8"/>
        <v>0</v>
      </c>
      <c r="S327" s="455">
        <f t="shared" si="9"/>
        <v>1803</v>
      </c>
    </row>
    <row r="328" spans="2:19" ht="13.35" customHeight="1">
      <c r="B328" s="2434" t="s">
        <v>1026</v>
      </c>
      <c r="C328" s="2434"/>
      <c r="D328" s="2434"/>
      <c r="E328" s="2434"/>
      <c r="G328" s="2435" t="s">
        <v>1027</v>
      </c>
      <c r="H328" s="2435"/>
      <c r="I328" s="2435"/>
      <c r="L328" s="2436">
        <v>0</v>
      </c>
      <c r="M328" s="2436"/>
      <c r="N328" s="2436"/>
      <c r="P328" s="2437">
        <v>5150.7299999995157</v>
      </c>
      <c r="Q328" s="2437"/>
      <c r="R328" s="452">
        <f t="shared" si="8"/>
        <v>0</v>
      </c>
      <c r="S328" s="452">
        <f t="shared" si="9"/>
        <v>5</v>
      </c>
    </row>
    <row r="329" spans="2:19" ht="13.35" customHeight="1">
      <c r="B329" s="2430" t="s">
        <v>605</v>
      </c>
      <c r="C329" s="2430"/>
      <c r="D329" s="2430"/>
      <c r="E329" s="2430"/>
      <c r="G329" s="2442" t="s">
        <v>606</v>
      </c>
      <c r="H329" s="2442"/>
      <c r="I329" s="2442"/>
      <c r="L329" s="2443">
        <v>0</v>
      </c>
      <c r="M329" s="2443"/>
      <c r="N329" s="2443"/>
      <c r="P329" s="2444">
        <v>5150.7299999995157</v>
      </c>
      <c r="Q329" s="2444"/>
      <c r="R329" s="452">
        <f t="shared" si="8"/>
        <v>0</v>
      </c>
      <c r="S329" s="452">
        <f t="shared" si="9"/>
        <v>5</v>
      </c>
    </row>
    <row r="330" spans="2:19" ht="13.35" customHeight="1">
      <c r="B330" s="2434" t="s">
        <v>1184</v>
      </c>
      <c r="C330" s="2434"/>
      <c r="D330" s="2434"/>
      <c r="E330" s="2434"/>
      <c r="G330" s="2435" t="s">
        <v>1185</v>
      </c>
      <c r="H330" s="2435"/>
      <c r="I330" s="2435"/>
      <c r="L330" s="2436">
        <v>0</v>
      </c>
      <c r="M330" s="2436"/>
      <c r="N330" s="2436"/>
      <c r="P330" s="2437">
        <v>1797750.34</v>
      </c>
      <c r="Q330" s="2437"/>
      <c r="R330" s="452">
        <f t="shared" si="8"/>
        <v>0</v>
      </c>
      <c r="S330" s="452">
        <f t="shared" si="9"/>
        <v>1798</v>
      </c>
    </row>
    <row r="331" spans="2:19" ht="13.35" customHeight="1">
      <c r="B331" s="2430" t="s">
        <v>1330</v>
      </c>
      <c r="C331" s="2430"/>
      <c r="D331" s="2430"/>
      <c r="E331" s="2430"/>
      <c r="G331" s="2442" t="s">
        <v>1331</v>
      </c>
      <c r="H331" s="2442"/>
      <c r="I331" s="2442"/>
      <c r="L331" s="2443">
        <v>0</v>
      </c>
      <c r="M331" s="2443"/>
      <c r="N331" s="2443"/>
      <c r="P331" s="2444">
        <v>1797750.34</v>
      </c>
      <c r="Q331" s="2444"/>
      <c r="R331" s="452">
        <f t="shared" si="8"/>
        <v>0</v>
      </c>
      <c r="S331" s="452">
        <f t="shared" si="9"/>
        <v>1798</v>
      </c>
    </row>
    <row r="332" spans="2:19" s="454" customFormat="1" ht="13.35" customHeight="1">
      <c r="B332" s="2445" t="s">
        <v>1028</v>
      </c>
      <c r="C332" s="2445"/>
      <c r="D332" s="2445"/>
      <c r="E332" s="2445"/>
      <c r="G332" s="2446" t="s">
        <v>1029</v>
      </c>
      <c r="H332" s="2446"/>
      <c r="I332" s="2446"/>
      <c r="L332" s="2447">
        <v>0</v>
      </c>
      <c r="M332" s="2447"/>
      <c r="N332" s="2447"/>
      <c r="O332" s="455"/>
      <c r="P332" s="2448">
        <v>2165168.8400000036</v>
      </c>
      <c r="Q332" s="2448"/>
      <c r="R332" s="455">
        <f t="shared" ref="R332:R395" si="10">ROUND(L332/1000,0)</f>
        <v>0</v>
      </c>
      <c r="S332" s="455">
        <f t="shared" ref="S332:S395" si="11">ROUND(P332/1000,0)</f>
        <v>2165</v>
      </c>
    </row>
    <row r="333" spans="2:19" ht="13.35" customHeight="1">
      <c r="B333" s="2434" t="s">
        <v>1030</v>
      </c>
      <c r="C333" s="2434"/>
      <c r="D333" s="2434"/>
      <c r="E333" s="2434"/>
      <c r="G333" s="2435" t="s">
        <v>1029</v>
      </c>
      <c r="H333" s="2435"/>
      <c r="I333" s="2435"/>
      <c r="L333" s="2436">
        <v>0</v>
      </c>
      <c r="M333" s="2436"/>
      <c r="N333" s="2436"/>
      <c r="P333" s="2437">
        <v>2165168.8400000036</v>
      </c>
      <c r="Q333" s="2437"/>
      <c r="R333" s="452">
        <f t="shared" si="10"/>
        <v>0</v>
      </c>
      <c r="S333" s="452">
        <f t="shared" si="11"/>
        <v>2165</v>
      </c>
    </row>
    <row r="334" spans="2:19" ht="13.35" customHeight="1">
      <c r="B334" s="2430" t="s">
        <v>613</v>
      </c>
      <c r="C334" s="2430"/>
      <c r="D334" s="2430"/>
      <c r="E334" s="2430"/>
      <c r="G334" s="2442" t="s">
        <v>247</v>
      </c>
      <c r="H334" s="2442"/>
      <c r="I334" s="2442"/>
      <c r="L334" s="2443">
        <v>0</v>
      </c>
      <c r="M334" s="2443"/>
      <c r="N334" s="2443"/>
      <c r="P334" s="2444">
        <v>2165168.8400000036</v>
      </c>
      <c r="Q334" s="2444"/>
      <c r="R334" s="452">
        <f t="shared" si="10"/>
        <v>0</v>
      </c>
      <c r="S334" s="452">
        <f t="shared" si="11"/>
        <v>2165</v>
      </c>
    </row>
    <row r="335" spans="2:19" s="454" customFormat="1" ht="13.35" customHeight="1">
      <c r="B335" s="2445" t="s">
        <v>1031</v>
      </c>
      <c r="C335" s="2445"/>
      <c r="D335" s="2445"/>
      <c r="E335" s="2445"/>
      <c r="G335" s="2446" t="s">
        <v>1032</v>
      </c>
      <c r="H335" s="2446"/>
      <c r="I335" s="2446"/>
      <c r="L335" s="2447">
        <v>4368269.9999999944</v>
      </c>
      <c r="M335" s="2447"/>
      <c r="N335" s="2447"/>
      <c r="O335" s="455"/>
      <c r="P335" s="2448">
        <v>0</v>
      </c>
      <c r="Q335" s="2448"/>
      <c r="R335" s="455">
        <f t="shared" si="10"/>
        <v>4368</v>
      </c>
      <c r="S335" s="455">
        <f t="shared" si="11"/>
        <v>0</v>
      </c>
    </row>
    <row r="336" spans="2:19" ht="13.35" customHeight="1">
      <c r="B336" s="2434" t="s">
        <v>1033</v>
      </c>
      <c r="C336" s="2434"/>
      <c r="D336" s="2434"/>
      <c r="E336" s="2434"/>
      <c r="G336" s="2435" t="s">
        <v>1032</v>
      </c>
      <c r="H336" s="2435"/>
      <c r="I336" s="2435"/>
      <c r="L336" s="2436">
        <v>4368269.9999999944</v>
      </c>
      <c r="M336" s="2436"/>
      <c r="N336" s="2436"/>
      <c r="P336" s="2437">
        <v>0</v>
      </c>
      <c r="Q336" s="2437"/>
      <c r="R336" s="452">
        <f t="shared" si="10"/>
        <v>4368</v>
      </c>
      <c r="S336" s="452">
        <f t="shared" si="11"/>
        <v>0</v>
      </c>
    </row>
    <row r="337" spans="2:19" ht="13.35" customHeight="1">
      <c r="B337" s="2430" t="s">
        <v>622</v>
      </c>
      <c r="C337" s="2430"/>
      <c r="D337" s="2430"/>
      <c r="E337" s="2430"/>
      <c r="G337" s="2442" t="s">
        <v>261</v>
      </c>
      <c r="H337" s="2442"/>
      <c r="I337" s="2442"/>
      <c r="L337" s="2443">
        <v>2383498.5700000003</v>
      </c>
      <c r="M337" s="2443"/>
      <c r="N337" s="2443"/>
      <c r="P337" s="2444">
        <v>0</v>
      </c>
      <c r="Q337" s="2444"/>
      <c r="R337" s="452">
        <f t="shared" si="10"/>
        <v>2383</v>
      </c>
      <c r="S337" s="452">
        <f t="shared" si="11"/>
        <v>0</v>
      </c>
    </row>
    <row r="338" spans="2:19" ht="13.35" customHeight="1">
      <c r="B338" s="2430" t="s">
        <v>625</v>
      </c>
      <c r="C338" s="2430"/>
      <c r="D338" s="2430"/>
      <c r="E338" s="2430"/>
      <c r="G338" s="2442" t="s">
        <v>626</v>
      </c>
      <c r="H338" s="2442"/>
      <c r="I338" s="2442"/>
      <c r="L338" s="2443">
        <v>1984951.7799999975</v>
      </c>
      <c r="M338" s="2443"/>
      <c r="N338" s="2443"/>
      <c r="P338" s="2444">
        <v>0</v>
      </c>
      <c r="Q338" s="2444"/>
      <c r="R338" s="452">
        <f t="shared" si="10"/>
        <v>1985</v>
      </c>
      <c r="S338" s="452">
        <f t="shared" si="11"/>
        <v>0</v>
      </c>
    </row>
    <row r="339" spans="2:19" ht="13.35" customHeight="1">
      <c r="B339" s="2430" t="s">
        <v>628</v>
      </c>
      <c r="C339" s="2430"/>
      <c r="D339" s="2430"/>
      <c r="E339" s="2430"/>
      <c r="G339" s="2442" t="s">
        <v>269</v>
      </c>
      <c r="H339" s="2442"/>
      <c r="I339" s="2442"/>
      <c r="L339" s="2443">
        <v>0</v>
      </c>
      <c r="M339" s="2443"/>
      <c r="N339" s="2443"/>
      <c r="P339" s="2444">
        <v>180.35000000000036</v>
      </c>
      <c r="Q339" s="2444"/>
      <c r="R339" s="452">
        <f t="shared" si="10"/>
        <v>0</v>
      </c>
      <c r="S339" s="452">
        <f t="shared" si="11"/>
        <v>0</v>
      </c>
    </row>
    <row r="340" spans="2:19" s="454" customFormat="1" ht="13.35" customHeight="1">
      <c r="B340" s="2445" t="s">
        <v>1034</v>
      </c>
      <c r="C340" s="2445"/>
      <c r="D340" s="2445"/>
      <c r="E340" s="2445"/>
      <c r="G340" s="2446" t="s">
        <v>1035</v>
      </c>
      <c r="H340" s="2446"/>
      <c r="I340" s="2446"/>
      <c r="L340" s="2447">
        <v>0</v>
      </c>
      <c r="M340" s="2447"/>
      <c r="N340" s="2447"/>
      <c r="O340" s="455"/>
      <c r="P340" s="2448">
        <v>11930804.870108711</v>
      </c>
      <c r="Q340" s="2448"/>
      <c r="R340" s="455">
        <f t="shared" si="10"/>
        <v>0</v>
      </c>
      <c r="S340" s="455">
        <f t="shared" si="11"/>
        <v>11931</v>
      </c>
    </row>
    <row r="341" spans="2:19" ht="13.35" customHeight="1">
      <c r="B341" s="2434" t="s">
        <v>1036</v>
      </c>
      <c r="C341" s="2434"/>
      <c r="D341" s="2434"/>
      <c r="E341" s="2434"/>
      <c r="G341" s="2435" t="s">
        <v>1035</v>
      </c>
      <c r="H341" s="2435"/>
      <c r="I341" s="2435"/>
      <c r="L341" s="2436">
        <v>0</v>
      </c>
      <c r="M341" s="2436"/>
      <c r="N341" s="2436"/>
      <c r="P341" s="2437">
        <v>11930804.870108711</v>
      </c>
      <c r="Q341" s="2437"/>
      <c r="R341" s="452">
        <f t="shared" si="10"/>
        <v>0</v>
      </c>
      <c r="S341" s="452">
        <f t="shared" si="11"/>
        <v>11931</v>
      </c>
    </row>
    <row r="342" spans="2:19" ht="13.35" customHeight="1">
      <c r="B342" s="2430" t="s">
        <v>630</v>
      </c>
      <c r="C342" s="2430"/>
      <c r="D342" s="2430"/>
      <c r="E342" s="2430"/>
      <c r="G342" s="2442" t="s">
        <v>479</v>
      </c>
      <c r="H342" s="2442"/>
      <c r="I342" s="2442"/>
      <c r="L342" s="2443">
        <v>0</v>
      </c>
      <c r="M342" s="2443"/>
      <c r="N342" s="2443"/>
      <c r="P342" s="2444">
        <v>11793505.261110306</v>
      </c>
      <c r="Q342" s="2444"/>
      <c r="R342" s="452">
        <f t="shared" si="10"/>
        <v>0</v>
      </c>
      <c r="S342" s="452">
        <f t="shared" si="11"/>
        <v>11794</v>
      </c>
    </row>
    <row r="343" spans="2:19" ht="13.35" customHeight="1">
      <c r="B343" s="2430" t="s">
        <v>631</v>
      </c>
      <c r="C343" s="2430"/>
      <c r="D343" s="2430"/>
      <c r="E343" s="2430"/>
      <c r="G343" s="2442" t="s">
        <v>485</v>
      </c>
      <c r="H343" s="2442"/>
      <c r="I343" s="2442"/>
      <c r="L343" s="2443">
        <v>0.55100099742412567</v>
      </c>
      <c r="M343" s="2443"/>
      <c r="N343" s="2443"/>
      <c r="P343" s="2444">
        <v>0</v>
      </c>
      <c r="Q343" s="2444"/>
      <c r="R343" s="452">
        <f t="shared" si="10"/>
        <v>0</v>
      </c>
      <c r="S343" s="452">
        <f t="shared" si="11"/>
        <v>0</v>
      </c>
    </row>
    <row r="344" spans="2:19" ht="13.35" customHeight="1">
      <c r="B344" s="2430" t="s">
        <v>1186</v>
      </c>
      <c r="C344" s="2430"/>
      <c r="D344" s="2430"/>
      <c r="E344" s="2430"/>
      <c r="G344" s="2442" t="s">
        <v>1187</v>
      </c>
      <c r="H344" s="2442"/>
      <c r="I344" s="2442"/>
      <c r="L344" s="2443">
        <v>0</v>
      </c>
      <c r="M344" s="2443"/>
      <c r="N344" s="2443"/>
      <c r="P344" s="2444">
        <v>137300.15999899991</v>
      </c>
      <c r="Q344" s="2444"/>
      <c r="R344" s="452">
        <f t="shared" si="10"/>
        <v>0</v>
      </c>
      <c r="S344" s="452">
        <f t="shared" si="11"/>
        <v>137</v>
      </c>
    </row>
    <row r="345" spans="2:19" ht="13.35" customHeight="1">
      <c r="B345" s="2434" t="s">
        <v>1037</v>
      </c>
      <c r="C345" s="2434"/>
      <c r="D345" s="2434"/>
      <c r="E345" s="2434"/>
      <c r="G345" s="2435" t="s">
        <v>1038</v>
      </c>
      <c r="H345" s="2435"/>
      <c r="I345" s="2435"/>
      <c r="L345" s="2436">
        <v>5068571.6854380034</v>
      </c>
      <c r="M345" s="2436"/>
      <c r="N345" s="2436"/>
      <c r="P345" s="2437">
        <v>0</v>
      </c>
      <c r="Q345" s="2437"/>
      <c r="R345" s="452">
        <f t="shared" si="10"/>
        <v>5069</v>
      </c>
      <c r="S345" s="452">
        <f t="shared" si="11"/>
        <v>0</v>
      </c>
    </row>
    <row r="346" spans="2:19" s="454" customFormat="1" ht="13.35" customHeight="1">
      <c r="B346" s="2445" t="s">
        <v>1039</v>
      </c>
      <c r="C346" s="2445"/>
      <c r="D346" s="2445"/>
      <c r="E346" s="2445"/>
      <c r="G346" s="2446" t="s">
        <v>1040</v>
      </c>
      <c r="H346" s="2446"/>
      <c r="I346" s="2446"/>
      <c r="L346" s="2447">
        <v>3121051.3900000062</v>
      </c>
      <c r="M346" s="2447"/>
      <c r="N346" s="2447"/>
      <c r="O346" s="455"/>
      <c r="P346" s="2448">
        <v>0</v>
      </c>
      <c r="Q346" s="2448"/>
      <c r="R346" s="455">
        <f t="shared" si="10"/>
        <v>3121</v>
      </c>
      <c r="S346" s="455">
        <f t="shared" si="11"/>
        <v>0</v>
      </c>
    </row>
    <row r="347" spans="2:19" ht="13.35" customHeight="1">
      <c r="B347" s="2434" t="s">
        <v>1041</v>
      </c>
      <c r="C347" s="2434"/>
      <c r="D347" s="2434"/>
      <c r="E347" s="2434"/>
      <c r="G347" s="2435" t="s">
        <v>1042</v>
      </c>
      <c r="H347" s="2435"/>
      <c r="I347" s="2435"/>
      <c r="L347" s="2436">
        <v>2326989.870000001</v>
      </c>
      <c r="M347" s="2436"/>
      <c r="N347" s="2436"/>
      <c r="P347" s="2437">
        <v>0</v>
      </c>
      <c r="Q347" s="2437"/>
      <c r="R347" s="452">
        <f t="shared" si="10"/>
        <v>2327</v>
      </c>
      <c r="S347" s="452">
        <f t="shared" si="11"/>
        <v>0</v>
      </c>
    </row>
    <row r="348" spans="2:19" ht="13.35" customHeight="1">
      <c r="B348" s="2430" t="s">
        <v>634</v>
      </c>
      <c r="C348" s="2430"/>
      <c r="D348" s="2430"/>
      <c r="E348" s="2430"/>
      <c r="G348" s="2442" t="s">
        <v>635</v>
      </c>
      <c r="H348" s="2442"/>
      <c r="I348" s="2442"/>
      <c r="L348" s="2443">
        <v>2239178.1099999994</v>
      </c>
      <c r="M348" s="2443"/>
      <c r="N348" s="2443"/>
      <c r="P348" s="2444">
        <v>0</v>
      </c>
      <c r="Q348" s="2444"/>
      <c r="R348" s="452">
        <f t="shared" si="10"/>
        <v>2239</v>
      </c>
      <c r="S348" s="452">
        <f t="shared" si="11"/>
        <v>0</v>
      </c>
    </row>
    <row r="349" spans="2:19" ht="13.35" customHeight="1">
      <c r="B349" s="2430" t="s">
        <v>636</v>
      </c>
      <c r="C349" s="2430"/>
      <c r="D349" s="2430"/>
      <c r="E349" s="2430"/>
      <c r="G349" s="2442" t="s">
        <v>637</v>
      </c>
      <c r="H349" s="2442"/>
      <c r="I349" s="2442"/>
      <c r="L349" s="2443">
        <v>70618.140000000596</v>
      </c>
      <c r="M349" s="2443"/>
      <c r="N349" s="2443"/>
      <c r="P349" s="2444">
        <v>0</v>
      </c>
      <c r="Q349" s="2444"/>
      <c r="R349" s="452">
        <f t="shared" si="10"/>
        <v>71</v>
      </c>
      <c r="S349" s="452">
        <f t="shared" si="11"/>
        <v>0</v>
      </c>
    </row>
    <row r="350" spans="2:19" ht="13.35" customHeight="1">
      <c r="B350" s="2430" t="s">
        <v>638</v>
      </c>
      <c r="C350" s="2430"/>
      <c r="D350" s="2430"/>
      <c r="E350" s="2430"/>
      <c r="G350" s="2442" t="s">
        <v>639</v>
      </c>
      <c r="H350" s="2442"/>
      <c r="I350" s="2442"/>
      <c r="L350" s="2443">
        <v>17193.620000000112</v>
      </c>
      <c r="M350" s="2443"/>
      <c r="N350" s="2443"/>
      <c r="P350" s="2444">
        <v>0</v>
      </c>
      <c r="Q350" s="2444"/>
      <c r="R350" s="452">
        <f t="shared" si="10"/>
        <v>17</v>
      </c>
      <c r="S350" s="452">
        <f t="shared" si="11"/>
        <v>0</v>
      </c>
    </row>
    <row r="351" spans="2:19" ht="13.35" customHeight="1">
      <c r="B351" s="2434" t="s">
        <v>1043</v>
      </c>
      <c r="C351" s="2434"/>
      <c r="D351" s="2434"/>
      <c r="E351" s="2434"/>
      <c r="G351" s="2435" t="s">
        <v>1044</v>
      </c>
      <c r="H351" s="2435"/>
      <c r="I351" s="2435"/>
      <c r="L351" s="2436">
        <v>0</v>
      </c>
      <c r="M351" s="2436"/>
      <c r="N351" s="2436"/>
      <c r="P351" s="2437">
        <v>8186.1099999984726</v>
      </c>
      <c r="Q351" s="2437"/>
      <c r="R351" s="452">
        <f t="shared" si="10"/>
        <v>0</v>
      </c>
      <c r="S351" s="452">
        <f t="shared" si="11"/>
        <v>8</v>
      </c>
    </row>
    <row r="352" spans="2:19" ht="13.35" customHeight="1">
      <c r="B352" s="2430" t="s">
        <v>640</v>
      </c>
      <c r="C352" s="2430"/>
      <c r="D352" s="2430"/>
      <c r="E352" s="2430"/>
      <c r="G352" s="2442" t="s">
        <v>641</v>
      </c>
      <c r="H352" s="2442"/>
      <c r="I352" s="2442"/>
      <c r="L352" s="2443">
        <v>0</v>
      </c>
      <c r="M352" s="2443"/>
      <c r="N352" s="2443"/>
      <c r="P352" s="2444">
        <v>7783.359999999404</v>
      </c>
      <c r="Q352" s="2444"/>
      <c r="R352" s="452">
        <f t="shared" si="10"/>
        <v>0</v>
      </c>
      <c r="S352" s="452">
        <f t="shared" si="11"/>
        <v>8</v>
      </c>
    </row>
    <row r="353" spans="2:19" ht="13.35" customHeight="1">
      <c r="B353" s="2430" t="s">
        <v>642</v>
      </c>
      <c r="C353" s="2430"/>
      <c r="D353" s="2430"/>
      <c r="E353" s="2430"/>
      <c r="G353" s="2442" t="s">
        <v>643</v>
      </c>
      <c r="H353" s="2442"/>
      <c r="I353" s="2442"/>
      <c r="L353" s="2443">
        <v>0</v>
      </c>
      <c r="M353" s="2443"/>
      <c r="N353" s="2443"/>
      <c r="P353" s="2444">
        <v>324.14999999850988</v>
      </c>
      <c r="Q353" s="2444"/>
      <c r="R353" s="452">
        <f t="shared" si="10"/>
        <v>0</v>
      </c>
      <c r="S353" s="452">
        <f t="shared" si="11"/>
        <v>0</v>
      </c>
    </row>
    <row r="354" spans="2:19" ht="13.35" customHeight="1">
      <c r="B354" s="2430" t="s">
        <v>644</v>
      </c>
      <c r="C354" s="2430"/>
      <c r="D354" s="2430"/>
      <c r="E354" s="2430"/>
      <c r="G354" s="2442" t="s">
        <v>645</v>
      </c>
      <c r="H354" s="2442"/>
      <c r="I354" s="2442"/>
      <c r="L354" s="2443">
        <v>0</v>
      </c>
      <c r="M354" s="2443"/>
      <c r="N354" s="2443"/>
      <c r="P354" s="2444">
        <v>78.600000000558794</v>
      </c>
      <c r="Q354" s="2444"/>
      <c r="R354" s="452">
        <f t="shared" si="10"/>
        <v>0</v>
      </c>
      <c r="S354" s="452">
        <f t="shared" si="11"/>
        <v>0</v>
      </c>
    </row>
    <row r="355" spans="2:19" ht="13.35" customHeight="1">
      <c r="B355" s="2434" t="s">
        <v>1045</v>
      </c>
      <c r="C355" s="2434"/>
      <c r="D355" s="2434"/>
      <c r="E355" s="2434"/>
      <c r="G355" s="2435" t="s">
        <v>1046</v>
      </c>
      <c r="H355" s="2435"/>
      <c r="I355" s="2435"/>
      <c r="L355" s="2436">
        <v>427084.92000000004</v>
      </c>
      <c r="M355" s="2436"/>
      <c r="N355" s="2436"/>
      <c r="P355" s="2437">
        <v>0</v>
      </c>
      <c r="Q355" s="2437"/>
      <c r="R355" s="452">
        <f t="shared" si="10"/>
        <v>427</v>
      </c>
      <c r="S355" s="452">
        <f t="shared" si="11"/>
        <v>0</v>
      </c>
    </row>
    <row r="356" spans="2:19" ht="13.35" customHeight="1">
      <c r="B356" s="2430" t="s">
        <v>646</v>
      </c>
      <c r="C356" s="2430"/>
      <c r="D356" s="2430"/>
      <c r="E356" s="2430"/>
      <c r="G356" s="2442" t="s">
        <v>647</v>
      </c>
      <c r="H356" s="2442"/>
      <c r="I356" s="2442"/>
      <c r="L356" s="2443">
        <v>410983.6100000001</v>
      </c>
      <c r="M356" s="2443"/>
      <c r="N356" s="2443"/>
      <c r="P356" s="2444">
        <v>0</v>
      </c>
      <c r="Q356" s="2444"/>
      <c r="R356" s="452">
        <f t="shared" si="10"/>
        <v>411</v>
      </c>
      <c r="S356" s="452">
        <f t="shared" si="11"/>
        <v>0</v>
      </c>
    </row>
    <row r="357" spans="2:19" ht="13.35" customHeight="1">
      <c r="B357" s="2430" t="s">
        <v>648</v>
      </c>
      <c r="C357" s="2430"/>
      <c r="D357" s="2430"/>
      <c r="E357" s="2430"/>
      <c r="G357" s="2442" t="s">
        <v>649</v>
      </c>
      <c r="H357" s="2442"/>
      <c r="I357" s="2442"/>
      <c r="L357" s="2443">
        <v>12948.649999999965</v>
      </c>
      <c r="M357" s="2443"/>
      <c r="N357" s="2443"/>
      <c r="P357" s="2444">
        <v>0</v>
      </c>
      <c r="Q357" s="2444"/>
      <c r="R357" s="452">
        <f t="shared" si="10"/>
        <v>13</v>
      </c>
      <c r="S357" s="452">
        <f t="shared" si="11"/>
        <v>0</v>
      </c>
    </row>
    <row r="358" spans="2:19" ht="13.35" customHeight="1">
      <c r="B358" s="2430" t="s">
        <v>650</v>
      </c>
      <c r="C358" s="2430"/>
      <c r="D358" s="2430"/>
      <c r="E358" s="2430"/>
      <c r="G358" s="2442" t="s">
        <v>651</v>
      </c>
      <c r="H358" s="2442"/>
      <c r="I358" s="2442"/>
      <c r="L358" s="2443">
        <v>3152.66</v>
      </c>
      <c r="M358" s="2443"/>
      <c r="N358" s="2443"/>
      <c r="P358" s="2444">
        <v>0</v>
      </c>
      <c r="Q358" s="2444"/>
      <c r="R358" s="452">
        <f t="shared" si="10"/>
        <v>3</v>
      </c>
      <c r="S358" s="452">
        <f t="shared" si="11"/>
        <v>0</v>
      </c>
    </row>
    <row r="359" spans="2:19" ht="13.35" customHeight="1">
      <c r="B359" s="2434" t="s">
        <v>1332</v>
      </c>
      <c r="C359" s="2434"/>
      <c r="D359" s="2434"/>
      <c r="E359" s="2434"/>
      <c r="G359" s="2435" t="s">
        <v>1333</v>
      </c>
      <c r="H359" s="2435"/>
      <c r="I359" s="2435"/>
      <c r="L359" s="2436">
        <v>375162.71</v>
      </c>
      <c r="M359" s="2436"/>
      <c r="N359" s="2436"/>
      <c r="P359" s="2437">
        <v>0</v>
      </c>
      <c r="Q359" s="2437"/>
      <c r="R359" s="452">
        <f t="shared" si="10"/>
        <v>375</v>
      </c>
      <c r="S359" s="452">
        <f t="shared" si="11"/>
        <v>0</v>
      </c>
    </row>
    <row r="360" spans="2:19" ht="13.35" customHeight="1">
      <c r="B360" s="2430" t="s">
        <v>1334</v>
      </c>
      <c r="C360" s="2430"/>
      <c r="D360" s="2430"/>
      <c r="E360" s="2430"/>
      <c r="G360" s="2442" t="s">
        <v>1335</v>
      </c>
      <c r="H360" s="2442"/>
      <c r="I360" s="2442"/>
      <c r="L360" s="2443">
        <v>361014.49</v>
      </c>
      <c r="M360" s="2443"/>
      <c r="N360" s="2443"/>
      <c r="P360" s="2444">
        <v>0</v>
      </c>
      <c r="Q360" s="2444"/>
      <c r="R360" s="452">
        <f t="shared" si="10"/>
        <v>361</v>
      </c>
      <c r="S360" s="452">
        <f t="shared" si="11"/>
        <v>0</v>
      </c>
    </row>
    <row r="361" spans="2:19" ht="13.35" customHeight="1">
      <c r="B361" s="2430" t="s">
        <v>1336</v>
      </c>
      <c r="C361" s="2430"/>
      <c r="D361" s="2430"/>
      <c r="E361" s="2430"/>
      <c r="G361" s="2442" t="s">
        <v>1337</v>
      </c>
      <c r="H361" s="2442"/>
      <c r="I361" s="2442"/>
      <c r="L361" s="2443">
        <v>11376.59</v>
      </c>
      <c r="M361" s="2443"/>
      <c r="N361" s="2443"/>
      <c r="P361" s="2444">
        <v>0</v>
      </c>
      <c r="Q361" s="2444"/>
      <c r="R361" s="452">
        <f t="shared" si="10"/>
        <v>11</v>
      </c>
      <c r="S361" s="452">
        <f t="shared" si="11"/>
        <v>0</v>
      </c>
    </row>
    <row r="362" spans="2:19" ht="13.35" customHeight="1">
      <c r="B362" s="2430" t="s">
        <v>1338</v>
      </c>
      <c r="C362" s="2430"/>
      <c r="D362" s="2430"/>
      <c r="E362" s="2430"/>
      <c r="G362" s="2442" t="s">
        <v>1339</v>
      </c>
      <c r="H362" s="2442"/>
      <c r="I362" s="2442"/>
      <c r="L362" s="2443">
        <v>2771.63</v>
      </c>
      <c r="M362" s="2443"/>
      <c r="N362" s="2443"/>
      <c r="P362" s="2444">
        <v>0</v>
      </c>
      <c r="Q362" s="2444"/>
      <c r="R362" s="452">
        <f t="shared" si="10"/>
        <v>3</v>
      </c>
      <c r="S362" s="452">
        <f t="shared" si="11"/>
        <v>0</v>
      </c>
    </row>
    <row r="363" spans="2:19" s="454" customFormat="1" ht="13.35" customHeight="1">
      <c r="B363" s="2445" t="s">
        <v>1047</v>
      </c>
      <c r="C363" s="2445"/>
      <c r="D363" s="2445"/>
      <c r="E363" s="2445"/>
      <c r="G363" s="2446" t="s">
        <v>159</v>
      </c>
      <c r="H363" s="2446"/>
      <c r="I363" s="2446"/>
      <c r="L363" s="2447">
        <v>347123.37000000104</v>
      </c>
      <c r="M363" s="2447"/>
      <c r="N363" s="2447"/>
      <c r="O363" s="455"/>
      <c r="P363" s="2448">
        <v>0</v>
      </c>
      <c r="Q363" s="2448"/>
      <c r="R363" s="455">
        <f t="shared" si="10"/>
        <v>347</v>
      </c>
      <c r="S363" s="455">
        <f t="shared" si="11"/>
        <v>0</v>
      </c>
    </row>
    <row r="364" spans="2:19" ht="13.35" customHeight="1">
      <c r="B364" s="2434" t="s">
        <v>1048</v>
      </c>
      <c r="C364" s="2434"/>
      <c r="D364" s="2434"/>
      <c r="E364" s="2434"/>
      <c r="G364" s="2435" t="s">
        <v>159</v>
      </c>
      <c r="H364" s="2435"/>
      <c r="I364" s="2435"/>
      <c r="L364" s="2436">
        <v>347123.37000000104</v>
      </c>
      <c r="M364" s="2436"/>
      <c r="N364" s="2436"/>
      <c r="P364" s="2437">
        <v>0</v>
      </c>
      <c r="Q364" s="2437"/>
      <c r="R364" s="452">
        <f t="shared" si="10"/>
        <v>347</v>
      </c>
      <c r="S364" s="452">
        <f t="shared" si="11"/>
        <v>0</v>
      </c>
    </row>
    <row r="365" spans="2:19" ht="13.35" customHeight="1">
      <c r="B365" s="2430" t="s">
        <v>652</v>
      </c>
      <c r="C365" s="2430"/>
      <c r="D365" s="2430"/>
      <c r="E365" s="2430"/>
      <c r="G365" s="2442" t="s">
        <v>159</v>
      </c>
      <c r="H365" s="2442"/>
      <c r="I365" s="2442"/>
      <c r="L365" s="2443">
        <v>347123.37000000104</v>
      </c>
      <c r="M365" s="2443"/>
      <c r="N365" s="2443"/>
      <c r="P365" s="2444">
        <v>0</v>
      </c>
      <c r="Q365" s="2444"/>
      <c r="R365" s="452">
        <f t="shared" si="10"/>
        <v>347</v>
      </c>
      <c r="S365" s="452">
        <f t="shared" si="11"/>
        <v>0</v>
      </c>
    </row>
    <row r="366" spans="2:19" s="454" customFormat="1" ht="13.35" customHeight="1">
      <c r="B366" s="2445" t="s">
        <v>1049</v>
      </c>
      <c r="C366" s="2445"/>
      <c r="D366" s="2445"/>
      <c r="E366" s="2445"/>
      <c r="G366" s="2446" t="s">
        <v>1050</v>
      </c>
      <c r="H366" s="2446"/>
      <c r="I366" s="2446"/>
      <c r="L366" s="2447">
        <v>336075.21420000022</v>
      </c>
      <c r="M366" s="2447"/>
      <c r="N366" s="2447"/>
      <c r="O366" s="455"/>
      <c r="P366" s="2448">
        <v>0</v>
      </c>
      <c r="Q366" s="2448"/>
      <c r="R366" s="455">
        <f t="shared" si="10"/>
        <v>336</v>
      </c>
      <c r="S366" s="455">
        <f t="shared" si="11"/>
        <v>0</v>
      </c>
    </row>
    <row r="367" spans="2:19" ht="13.35" customHeight="1">
      <c r="B367" s="2434" t="s">
        <v>1051</v>
      </c>
      <c r="C367" s="2434"/>
      <c r="D367" s="2434"/>
      <c r="E367" s="2434"/>
      <c r="G367" s="2435" t="s">
        <v>1052</v>
      </c>
      <c r="H367" s="2435"/>
      <c r="I367" s="2435"/>
      <c r="L367" s="2436">
        <v>323812.21420000022</v>
      </c>
      <c r="M367" s="2436"/>
      <c r="N367" s="2436"/>
      <c r="P367" s="2437">
        <v>0</v>
      </c>
      <c r="Q367" s="2437"/>
      <c r="R367" s="452">
        <f t="shared" si="10"/>
        <v>324</v>
      </c>
      <c r="S367" s="452">
        <f t="shared" si="11"/>
        <v>0</v>
      </c>
    </row>
    <row r="368" spans="2:19" ht="13.35" customHeight="1">
      <c r="B368" s="2430" t="s">
        <v>653</v>
      </c>
      <c r="C368" s="2430"/>
      <c r="D368" s="2430"/>
      <c r="E368" s="2430"/>
      <c r="G368" s="2442" t="s">
        <v>654</v>
      </c>
      <c r="H368" s="2442"/>
      <c r="I368" s="2442"/>
      <c r="L368" s="2443">
        <v>12950</v>
      </c>
      <c r="M368" s="2443"/>
      <c r="N368" s="2443"/>
      <c r="P368" s="2444">
        <v>0</v>
      </c>
      <c r="Q368" s="2444"/>
      <c r="R368" s="452">
        <f t="shared" si="10"/>
        <v>13</v>
      </c>
      <c r="S368" s="452">
        <f t="shared" si="11"/>
        <v>0</v>
      </c>
    </row>
    <row r="369" spans="2:19" ht="13.35" customHeight="1">
      <c r="B369" s="2430" t="s">
        <v>1188</v>
      </c>
      <c r="C369" s="2430"/>
      <c r="D369" s="2430"/>
      <c r="E369" s="2430"/>
      <c r="G369" s="2442" t="s">
        <v>1189</v>
      </c>
      <c r="H369" s="2442"/>
      <c r="I369" s="2442"/>
      <c r="L369" s="2443">
        <v>10000</v>
      </c>
      <c r="M369" s="2443"/>
      <c r="N369" s="2443"/>
      <c r="P369" s="2444">
        <v>0</v>
      </c>
      <c r="Q369" s="2444"/>
      <c r="R369" s="452">
        <f t="shared" si="10"/>
        <v>10</v>
      </c>
      <c r="S369" s="452">
        <f t="shared" si="11"/>
        <v>0</v>
      </c>
    </row>
    <row r="370" spans="2:19" ht="13.35" customHeight="1">
      <c r="B370" s="2430" t="s">
        <v>1190</v>
      </c>
      <c r="C370" s="2430"/>
      <c r="D370" s="2430"/>
      <c r="E370" s="2430"/>
      <c r="G370" s="2442" t="s">
        <v>1191</v>
      </c>
      <c r="H370" s="2442"/>
      <c r="I370" s="2442"/>
      <c r="L370" s="2443">
        <v>12815.5</v>
      </c>
      <c r="M370" s="2443"/>
      <c r="N370" s="2443"/>
      <c r="P370" s="2444">
        <v>0</v>
      </c>
      <c r="Q370" s="2444"/>
      <c r="R370" s="452">
        <f t="shared" si="10"/>
        <v>13</v>
      </c>
      <c r="S370" s="452">
        <f t="shared" si="11"/>
        <v>0</v>
      </c>
    </row>
    <row r="371" spans="2:19" ht="13.35" customHeight="1">
      <c r="B371" s="2430" t="s">
        <v>655</v>
      </c>
      <c r="C371" s="2430"/>
      <c r="D371" s="2430"/>
      <c r="E371" s="2430"/>
      <c r="G371" s="2442" t="s">
        <v>656</v>
      </c>
      <c r="H371" s="2442"/>
      <c r="I371" s="2442"/>
      <c r="L371" s="2443">
        <v>2670.1199999999953</v>
      </c>
      <c r="M371" s="2443"/>
      <c r="N371" s="2443"/>
      <c r="P371" s="2444">
        <v>0</v>
      </c>
      <c r="Q371" s="2444"/>
      <c r="R371" s="452">
        <f t="shared" si="10"/>
        <v>3</v>
      </c>
      <c r="S371" s="452">
        <f t="shared" si="11"/>
        <v>0</v>
      </c>
    </row>
    <row r="372" spans="2:19" ht="13.35" customHeight="1">
      <c r="B372" s="2430" t="s">
        <v>657</v>
      </c>
      <c r="C372" s="2430"/>
      <c r="D372" s="2430"/>
      <c r="E372" s="2430"/>
      <c r="G372" s="2442" t="s">
        <v>658</v>
      </c>
      <c r="H372" s="2442"/>
      <c r="I372" s="2442"/>
      <c r="L372" s="2443">
        <v>3870.6000000000936</v>
      </c>
      <c r="M372" s="2443"/>
      <c r="N372" s="2443"/>
      <c r="P372" s="2444">
        <v>0</v>
      </c>
      <c r="Q372" s="2444"/>
      <c r="R372" s="452">
        <f t="shared" si="10"/>
        <v>4</v>
      </c>
      <c r="S372" s="452">
        <f t="shared" si="11"/>
        <v>0</v>
      </c>
    </row>
    <row r="373" spans="2:19" ht="13.35" customHeight="1">
      <c r="B373" s="2430" t="s">
        <v>659</v>
      </c>
      <c r="C373" s="2430"/>
      <c r="D373" s="2430"/>
      <c r="E373" s="2430"/>
      <c r="G373" s="2442" t="s">
        <v>660</v>
      </c>
      <c r="H373" s="2442"/>
      <c r="I373" s="2442"/>
      <c r="L373" s="2443">
        <v>33295.92650000006</v>
      </c>
      <c r="M373" s="2443"/>
      <c r="N373" s="2443"/>
      <c r="P373" s="2444">
        <v>0</v>
      </c>
      <c r="Q373" s="2444"/>
      <c r="R373" s="452">
        <f t="shared" si="10"/>
        <v>33</v>
      </c>
      <c r="S373" s="452">
        <f t="shared" si="11"/>
        <v>0</v>
      </c>
    </row>
    <row r="374" spans="2:19" ht="13.35" customHeight="1">
      <c r="B374" s="2430" t="s">
        <v>661</v>
      </c>
      <c r="C374" s="2430"/>
      <c r="D374" s="2430"/>
      <c r="E374" s="2430"/>
      <c r="G374" s="2442" t="s">
        <v>662</v>
      </c>
      <c r="H374" s="2442"/>
      <c r="I374" s="2442"/>
      <c r="L374" s="2443">
        <v>29112</v>
      </c>
      <c r="M374" s="2443"/>
      <c r="N374" s="2443"/>
      <c r="P374" s="2444">
        <v>0</v>
      </c>
      <c r="Q374" s="2444"/>
      <c r="R374" s="452">
        <f t="shared" si="10"/>
        <v>29</v>
      </c>
      <c r="S374" s="452">
        <f t="shared" si="11"/>
        <v>0</v>
      </c>
    </row>
    <row r="375" spans="2:19" ht="13.35" customHeight="1">
      <c r="B375" s="2430" t="s">
        <v>663</v>
      </c>
      <c r="C375" s="2430"/>
      <c r="D375" s="2430"/>
      <c r="E375" s="2430"/>
      <c r="G375" s="2442" t="s">
        <v>664</v>
      </c>
      <c r="H375" s="2442"/>
      <c r="I375" s="2442"/>
      <c r="L375" s="2443">
        <v>7859.9450000000061</v>
      </c>
      <c r="M375" s="2443"/>
      <c r="N375" s="2443"/>
      <c r="P375" s="2444">
        <v>0</v>
      </c>
      <c r="Q375" s="2444"/>
      <c r="R375" s="452">
        <f t="shared" si="10"/>
        <v>8</v>
      </c>
      <c r="S375" s="452">
        <f t="shared" si="11"/>
        <v>0</v>
      </c>
    </row>
    <row r="376" spans="2:19" ht="13.35" customHeight="1">
      <c r="B376" s="2430" t="s">
        <v>665</v>
      </c>
      <c r="C376" s="2430"/>
      <c r="D376" s="2430"/>
      <c r="E376" s="2430"/>
      <c r="G376" s="2442" t="s">
        <v>666</v>
      </c>
      <c r="H376" s="2442"/>
      <c r="I376" s="2442"/>
      <c r="L376" s="2443">
        <v>18812.669999999984</v>
      </c>
      <c r="M376" s="2443"/>
      <c r="N376" s="2443"/>
      <c r="P376" s="2444">
        <v>0</v>
      </c>
      <c r="Q376" s="2444"/>
      <c r="R376" s="452">
        <f t="shared" si="10"/>
        <v>19</v>
      </c>
      <c r="S376" s="452">
        <f t="shared" si="11"/>
        <v>0</v>
      </c>
    </row>
    <row r="377" spans="2:19" ht="13.35" customHeight="1">
      <c r="B377" s="2430" t="s">
        <v>671</v>
      </c>
      <c r="C377" s="2430"/>
      <c r="D377" s="2430"/>
      <c r="E377" s="2430"/>
      <c r="G377" s="2442" t="s">
        <v>672</v>
      </c>
      <c r="H377" s="2442"/>
      <c r="I377" s="2442"/>
      <c r="L377" s="2443">
        <v>43435.786699999997</v>
      </c>
      <c r="M377" s="2443"/>
      <c r="N377" s="2443"/>
      <c r="P377" s="2444">
        <v>0</v>
      </c>
      <c r="Q377" s="2444"/>
      <c r="R377" s="452">
        <f t="shared" si="10"/>
        <v>43</v>
      </c>
      <c r="S377" s="452">
        <f t="shared" si="11"/>
        <v>0</v>
      </c>
    </row>
    <row r="378" spans="2:19" ht="13.35" customHeight="1">
      <c r="B378" s="2430" t="s">
        <v>673</v>
      </c>
      <c r="C378" s="2430"/>
      <c r="D378" s="2430"/>
      <c r="E378" s="2430"/>
      <c r="G378" s="2442" t="s">
        <v>674</v>
      </c>
      <c r="H378" s="2442"/>
      <c r="I378" s="2442"/>
      <c r="L378" s="2443">
        <v>14950</v>
      </c>
      <c r="M378" s="2443"/>
      <c r="N378" s="2443"/>
      <c r="P378" s="2444">
        <v>0</v>
      </c>
      <c r="Q378" s="2444"/>
      <c r="R378" s="452">
        <f t="shared" si="10"/>
        <v>15</v>
      </c>
      <c r="S378" s="452">
        <f t="shared" si="11"/>
        <v>0</v>
      </c>
    </row>
    <row r="379" spans="2:19" ht="13.35" customHeight="1">
      <c r="B379" s="2430" t="s">
        <v>675</v>
      </c>
      <c r="C379" s="2430"/>
      <c r="D379" s="2430"/>
      <c r="E379" s="2430"/>
      <c r="G379" s="2442" t="s">
        <v>676</v>
      </c>
      <c r="H379" s="2442"/>
      <c r="I379" s="2442"/>
      <c r="L379" s="2443">
        <v>22894.062000000034</v>
      </c>
      <c r="M379" s="2443"/>
      <c r="N379" s="2443"/>
      <c r="P379" s="2444">
        <v>0</v>
      </c>
      <c r="Q379" s="2444"/>
      <c r="R379" s="452">
        <f t="shared" si="10"/>
        <v>23</v>
      </c>
      <c r="S379" s="452">
        <f t="shared" si="11"/>
        <v>0</v>
      </c>
    </row>
    <row r="380" spans="2:19" ht="13.35" customHeight="1">
      <c r="B380" s="2430" t="s">
        <v>1192</v>
      </c>
      <c r="C380" s="2430"/>
      <c r="D380" s="2430"/>
      <c r="E380" s="2430"/>
      <c r="G380" s="2442" t="s">
        <v>1193</v>
      </c>
      <c r="H380" s="2442"/>
      <c r="I380" s="2442"/>
      <c r="L380" s="2443">
        <v>11698.583999999999</v>
      </c>
      <c r="M380" s="2443"/>
      <c r="N380" s="2443"/>
      <c r="P380" s="2444">
        <v>0</v>
      </c>
      <c r="Q380" s="2444"/>
      <c r="R380" s="452">
        <f t="shared" si="10"/>
        <v>12</v>
      </c>
      <c r="S380" s="452">
        <f t="shared" si="11"/>
        <v>0</v>
      </c>
    </row>
    <row r="381" spans="2:19" ht="13.35" customHeight="1">
      <c r="B381" s="2430" t="s">
        <v>677</v>
      </c>
      <c r="C381" s="2430"/>
      <c r="D381" s="2430"/>
      <c r="E381" s="2430"/>
      <c r="G381" s="2442" t="s">
        <v>678</v>
      </c>
      <c r="H381" s="2442"/>
      <c r="I381" s="2442"/>
      <c r="L381" s="2443">
        <v>54276.934000000008</v>
      </c>
      <c r="M381" s="2443"/>
      <c r="N381" s="2443"/>
      <c r="P381" s="2444">
        <v>0</v>
      </c>
      <c r="Q381" s="2444"/>
      <c r="R381" s="452">
        <f t="shared" si="10"/>
        <v>54</v>
      </c>
      <c r="S381" s="452">
        <f t="shared" si="11"/>
        <v>0</v>
      </c>
    </row>
    <row r="382" spans="2:19" ht="13.35" customHeight="1">
      <c r="B382" s="2430" t="s">
        <v>681</v>
      </c>
      <c r="C382" s="2430"/>
      <c r="D382" s="2430"/>
      <c r="E382" s="2430"/>
      <c r="G382" s="2442" t="s">
        <v>682</v>
      </c>
      <c r="H382" s="2442"/>
      <c r="I382" s="2442"/>
      <c r="L382" s="2443">
        <v>13312.943999999989</v>
      </c>
      <c r="M382" s="2443"/>
      <c r="N382" s="2443"/>
      <c r="P382" s="2444">
        <v>0</v>
      </c>
      <c r="Q382" s="2444"/>
      <c r="R382" s="452">
        <f t="shared" si="10"/>
        <v>13</v>
      </c>
      <c r="S382" s="452">
        <f t="shared" si="11"/>
        <v>0</v>
      </c>
    </row>
    <row r="383" spans="2:19" ht="13.35" customHeight="1">
      <c r="B383" s="2430" t="s">
        <v>1340</v>
      </c>
      <c r="C383" s="2430"/>
      <c r="D383" s="2430"/>
      <c r="E383" s="2430"/>
      <c r="G383" s="2442" t="s">
        <v>1341</v>
      </c>
      <c r="H383" s="2442"/>
      <c r="I383" s="2442"/>
      <c r="L383" s="2443">
        <v>1424.5</v>
      </c>
      <c r="M383" s="2443"/>
      <c r="N383" s="2443"/>
      <c r="P383" s="2444">
        <v>0</v>
      </c>
      <c r="Q383" s="2444"/>
      <c r="R383" s="452">
        <f t="shared" si="10"/>
        <v>1</v>
      </c>
      <c r="S383" s="452">
        <f t="shared" si="11"/>
        <v>0</v>
      </c>
    </row>
    <row r="384" spans="2:19" ht="13.35" customHeight="1">
      <c r="B384" s="2430" t="s">
        <v>683</v>
      </c>
      <c r="C384" s="2430"/>
      <c r="D384" s="2430"/>
      <c r="E384" s="2430"/>
      <c r="G384" s="2442" t="s">
        <v>684</v>
      </c>
      <c r="H384" s="2442"/>
      <c r="I384" s="2442"/>
      <c r="L384" s="2443">
        <v>1250</v>
      </c>
      <c r="M384" s="2443"/>
      <c r="N384" s="2443"/>
      <c r="P384" s="2444">
        <v>0</v>
      </c>
      <c r="Q384" s="2444"/>
      <c r="R384" s="452">
        <f t="shared" si="10"/>
        <v>1</v>
      </c>
      <c r="S384" s="452">
        <f t="shared" si="11"/>
        <v>0</v>
      </c>
    </row>
    <row r="385" spans="2:19" ht="13.35" customHeight="1">
      <c r="B385" s="2430" t="s">
        <v>685</v>
      </c>
      <c r="C385" s="2430"/>
      <c r="D385" s="2430"/>
      <c r="E385" s="2430"/>
      <c r="G385" s="2442" t="s">
        <v>686</v>
      </c>
      <c r="H385" s="2442"/>
      <c r="I385" s="2442"/>
      <c r="L385" s="2443">
        <v>12887.377</v>
      </c>
      <c r="M385" s="2443"/>
      <c r="N385" s="2443"/>
      <c r="P385" s="2444">
        <v>0</v>
      </c>
      <c r="Q385" s="2444"/>
      <c r="R385" s="452">
        <f t="shared" si="10"/>
        <v>13</v>
      </c>
      <c r="S385" s="452">
        <f t="shared" si="11"/>
        <v>0</v>
      </c>
    </row>
    <row r="386" spans="2:19" ht="13.35" customHeight="1">
      <c r="B386" s="2430" t="s">
        <v>687</v>
      </c>
      <c r="C386" s="2430"/>
      <c r="D386" s="2430"/>
      <c r="E386" s="2430"/>
      <c r="G386" s="2442" t="s">
        <v>688</v>
      </c>
      <c r="H386" s="2442"/>
      <c r="I386" s="2442"/>
      <c r="L386" s="2443">
        <v>1714</v>
      </c>
      <c r="M386" s="2443"/>
      <c r="N386" s="2443"/>
      <c r="P386" s="2444">
        <v>0</v>
      </c>
      <c r="Q386" s="2444"/>
      <c r="R386" s="452">
        <f t="shared" si="10"/>
        <v>2</v>
      </c>
      <c r="S386" s="452">
        <f t="shared" si="11"/>
        <v>0</v>
      </c>
    </row>
    <row r="387" spans="2:19" ht="13.35" customHeight="1">
      <c r="B387" s="2430" t="s">
        <v>1194</v>
      </c>
      <c r="C387" s="2430"/>
      <c r="D387" s="2430"/>
      <c r="E387" s="2430"/>
      <c r="G387" s="2442" t="s">
        <v>1195</v>
      </c>
      <c r="H387" s="2442"/>
      <c r="I387" s="2442"/>
      <c r="L387" s="2443">
        <v>1875</v>
      </c>
      <c r="M387" s="2443"/>
      <c r="N387" s="2443"/>
      <c r="P387" s="2444">
        <v>0</v>
      </c>
      <c r="Q387" s="2444"/>
      <c r="R387" s="452">
        <f t="shared" si="10"/>
        <v>2</v>
      </c>
      <c r="S387" s="452">
        <f t="shared" si="11"/>
        <v>0</v>
      </c>
    </row>
    <row r="388" spans="2:19" ht="13.35" customHeight="1">
      <c r="B388" s="2430" t="s">
        <v>1196</v>
      </c>
      <c r="C388" s="2430"/>
      <c r="D388" s="2430"/>
      <c r="E388" s="2430"/>
      <c r="G388" s="2442" t="s">
        <v>1197</v>
      </c>
      <c r="H388" s="2442"/>
      <c r="I388" s="2442"/>
      <c r="L388" s="2443">
        <v>5750</v>
      </c>
      <c r="M388" s="2443"/>
      <c r="N388" s="2443"/>
      <c r="P388" s="2444">
        <v>0</v>
      </c>
      <c r="Q388" s="2444"/>
      <c r="R388" s="452">
        <f t="shared" si="10"/>
        <v>6</v>
      </c>
      <c r="S388" s="452">
        <f t="shared" si="11"/>
        <v>0</v>
      </c>
    </row>
    <row r="389" spans="2:19" ht="13.35" customHeight="1">
      <c r="B389" s="2430" t="s">
        <v>689</v>
      </c>
      <c r="C389" s="2430"/>
      <c r="D389" s="2430"/>
      <c r="E389" s="2430"/>
      <c r="G389" s="2442" t="s">
        <v>690</v>
      </c>
      <c r="H389" s="2442"/>
      <c r="I389" s="2442"/>
      <c r="L389" s="2443">
        <v>6756.2650000000003</v>
      </c>
      <c r="M389" s="2443"/>
      <c r="N389" s="2443"/>
      <c r="P389" s="2444">
        <v>0</v>
      </c>
      <c r="Q389" s="2444"/>
      <c r="R389" s="452">
        <f t="shared" si="10"/>
        <v>7</v>
      </c>
      <c r="S389" s="452">
        <f t="shared" si="11"/>
        <v>0</v>
      </c>
    </row>
    <row r="390" spans="2:19" ht="13.35" customHeight="1">
      <c r="B390" s="2430" t="s">
        <v>1198</v>
      </c>
      <c r="C390" s="2430"/>
      <c r="D390" s="2430"/>
      <c r="E390" s="2430"/>
      <c r="G390" s="2442" t="s">
        <v>1097</v>
      </c>
      <c r="H390" s="2442"/>
      <c r="I390" s="2442"/>
      <c r="L390" s="2443">
        <v>200</v>
      </c>
      <c r="M390" s="2443"/>
      <c r="N390" s="2443"/>
      <c r="P390" s="2444">
        <v>0</v>
      </c>
      <c r="Q390" s="2444"/>
      <c r="R390" s="452">
        <f t="shared" si="10"/>
        <v>0</v>
      </c>
      <c r="S390" s="452">
        <f t="shared" si="11"/>
        <v>0</v>
      </c>
    </row>
    <row r="391" spans="2:19" ht="13.35" customHeight="1">
      <c r="B391" s="2434" t="s">
        <v>1199</v>
      </c>
      <c r="C391" s="2434"/>
      <c r="D391" s="2434"/>
      <c r="E391" s="2434"/>
      <c r="G391" s="2435" t="s">
        <v>1200</v>
      </c>
      <c r="H391" s="2435"/>
      <c r="I391" s="2435"/>
      <c r="L391" s="2436">
        <v>12263</v>
      </c>
      <c r="M391" s="2436"/>
      <c r="N391" s="2436"/>
      <c r="P391" s="2437">
        <v>0</v>
      </c>
      <c r="Q391" s="2437"/>
      <c r="R391" s="452">
        <f t="shared" si="10"/>
        <v>12</v>
      </c>
      <c r="S391" s="452">
        <f t="shared" si="11"/>
        <v>0</v>
      </c>
    </row>
    <row r="392" spans="2:19" ht="13.35" customHeight="1">
      <c r="B392" s="2430" t="s">
        <v>1201</v>
      </c>
      <c r="C392" s="2430"/>
      <c r="D392" s="2430"/>
      <c r="E392" s="2430"/>
      <c r="G392" s="2442" t="s">
        <v>1202</v>
      </c>
      <c r="H392" s="2442"/>
      <c r="I392" s="2442"/>
      <c r="L392" s="2443">
        <v>2500</v>
      </c>
      <c r="M392" s="2443"/>
      <c r="N392" s="2443"/>
      <c r="P392" s="2444">
        <v>0</v>
      </c>
      <c r="Q392" s="2444"/>
      <c r="R392" s="452">
        <f t="shared" si="10"/>
        <v>3</v>
      </c>
      <c r="S392" s="452">
        <f t="shared" si="11"/>
        <v>0</v>
      </c>
    </row>
    <row r="393" spans="2:19" ht="13.35" customHeight="1">
      <c r="B393" s="2430" t="s">
        <v>1342</v>
      </c>
      <c r="C393" s="2430"/>
      <c r="D393" s="2430"/>
      <c r="E393" s="2430"/>
      <c r="G393" s="2442" t="s">
        <v>1343</v>
      </c>
      <c r="H393" s="2442"/>
      <c r="I393" s="2442"/>
      <c r="L393" s="2443">
        <v>1113</v>
      </c>
      <c r="M393" s="2443"/>
      <c r="N393" s="2443"/>
      <c r="P393" s="2444">
        <v>0</v>
      </c>
      <c r="Q393" s="2444"/>
      <c r="R393" s="452">
        <f t="shared" si="10"/>
        <v>1</v>
      </c>
      <c r="S393" s="452">
        <f t="shared" si="11"/>
        <v>0</v>
      </c>
    </row>
    <row r="394" spans="2:19" ht="13.35" customHeight="1">
      <c r="B394" s="2430" t="s">
        <v>1203</v>
      </c>
      <c r="C394" s="2430"/>
      <c r="D394" s="2430"/>
      <c r="E394" s="2430"/>
      <c r="G394" s="2442" t="s">
        <v>1204</v>
      </c>
      <c r="H394" s="2442"/>
      <c r="I394" s="2442"/>
      <c r="L394" s="2443">
        <v>8650</v>
      </c>
      <c r="M394" s="2443"/>
      <c r="N394" s="2443"/>
      <c r="P394" s="2444">
        <v>0</v>
      </c>
      <c r="Q394" s="2444"/>
      <c r="R394" s="452">
        <f t="shared" si="10"/>
        <v>9</v>
      </c>
      <c r="S394" s="452">
        <f t="shared" si="11"/>
        <v>0</v>
      </c>
    </row>
    <row r="395" spans="2:19" ht="13.35" customHeight="1">
      <c r="B395" s="2434" t="s">
        <v>1053</v>
      </c>
      <c r="C395" s="2434"/>
      <c r="D395" s="2434"/>
      <c r="E395" s="2434"/>
      <c r="G395" s="2435" t="s">
        <v>1054</v>
      </c>
      <c r="H395" s="2435"/>
      <c r="I395" s="2435"/>
      <c r="L395" s="2436">
        <v>654853.39000000025</v>
      </c>
      <c r="M395" s="2436"/>
      <c r="N395" s="2436"/>
      <c r="P395" s="2437">
        <v>0</v>
      </c>
      <c r="Q395" s="2437"/>
      <c r="R395" s="452">
        <f t="shared" si="10"/>
        <v>655</v>
      </c>
      <c r="S395" s="452">
        <f t="shared" si="11"/>
        <v>0</v>
      </c>
    </row>
    <row r="396" spans="2:19" s="454" customFormat="1" ht="13.35" customHeight="1">
      <c r="B396" s="2445" t="s">
        <v>1055</v>
      </c>
      <c r="C396" s="2445"/>
      <c r="D396" s="2445"/>
      <c r="E396" s="2445"/>
      <c r="G396" s="2446" t="s">
        <v>1056</v>
      </c>
      <c r="H396" s="2446"/>
      <c r="I396" s="2446"/>
      <c r="L396" s="2447">
        <v>39319.789999999979</v>
      </c>
      <c r="M396" s="2447"/>
      <c r="N396" s="2447"/>
      <c r="O396" s="455"/>
      <c r="P396" s="2448">
        <v>0</v>
      </c>
      <c r="Q396" s="2448"/>
      <c r="R396" s="455">
        <f t="shared" ref="R396:R459" si="12">ROUND(L396/1000,0)</f>
        <v>39</v>
      </c>
      <c r="S396" s="455">
        <f t="shared" ref="S396:S459" si="13">ROUND(P396/1000,0)</f>
        <v>0</v>
      </c>
    </row>
    <row r="397" spans="2:19" ht="13.35" customHeight="1">
      <c r="B397" s="2430" t="s">
        <v>693</v>
      </c>
      <c r="C397" s="2430"/>
      <c r="D397" s="2430"/>
      <c r="E397" s="2430"/>
      <c r="G397" s="2442" t="s">
        <v>694</v>
      </c>
      <c r="H397" s="2442"/>
      <c r="I397" s="2442"/>
      <c r="L397" s="2443">
        <v>15122.630000000003</v>
      </c>
      <c r="M397" s="2443"/>
      <c r="N397" s="2443"/>
      <c r="P397" s="2444">
        <v>0</v>
      </c>
      <c r="Q397" s="2444"/>
      <c r="R397" s="452">
        <f t="shared" si="12"/>
        <v>15</v>
      </c>
      <c r="S397" s="452">
        <f t="shared" si="13"/>
        <v>0</v>
      </c>
    </row>
    <row r="398" spans="2:19" ht="13.35" customHeight="1">
      <c r="B398" s="2430" t="s">
        <v>695</v>
      </c>
      <c r="C398" s="2430"/>
      <c r="D398" s="2430"/>
      <c r="E398" s="2430"/>
      <c r="G398" s="2442" t="s">
        <v>696</v>
      </c>
      <c r="H398" s="2442"/>
      <c r="I398" s="2442"/>
      <c r="L398" s="2443">
        <v>15122.669999999984</v>
      </c>
      <c r="M398" s="2443"/>
      <c r="N398" s="2443"/>
      <c r="P398" s="2444">
        <v>0</v>
      </c>
      <c r="Q398" s="2444"/>
      <c r="R398" s="452">
        <f t="shared" si="12"/>
        <v>15</v>
      </c>
      <c r="S398" s="452">
        <f t="shared" si="13"/>
        <v>0</v>
      </c>
    </row>
    <row r="399" spans="2:19" ht="13.35" customHeight="1">
      <c r="B399" s="2430" t="s">
        <v>697</v>
      </c>
      <c r="C399" s="2430"/>
      <c r="D399" s="2430"/>
      <c r="E399" s="2430"/>
      <c r="G399" s="2442" t="s">
        <v>698</v>
      </c>
      <c r="H399" s="2442"/>
      <c r="I399" s="2442"/>
      <c r="L399" s="2443">
        <v>9074.4899999999907</v>
      </c>
      <c r="M399" s="2443"/>
      <c r="N399" s="2443"/>
      <c r="P399" s="2444">
        <v>0</v>
      </c>
      <c r="Q399" s="2444"/>
      <c r="R399" s="452">
        <f t="shared" si="12"/>
        <v>9</v>
      </c>
      <c r="S399" s="452">
        <f t="shared" si="13"/>
        <v>0</v>
      </c>
    </row>
    <row r="400" spans="2:19" s="454" customFormat="1" ht="13.35" customHeight="1">
      <c r="B400" s="2445" t="s">
        <v>1057</v>
      </c>
      <c r="C400" s="2445"/>
      <c r="D400" s="2445"/>
      <c r="E400" s="2445"/>
      <c r="G400" s="2446" t="s">
        <v>117</v>
      </c>
      <c r="H400" s="2446"/>
      <c r="I400" s="2446"/>
      <c r="L400" s="2447">
        <v>239575.01999999979</v>
      </c>
      <c r="M400" s="2447"/>
      <c r="N400" s="2447"/>
      <c r="O400" s="455"/>
      <c r="P400" s="2448">
        <v>0</v>
      </c>
      <c r="Q400" s="2448"/>
      <c r="R400" s="455">
        <f t="shared" si="12"/>
        <v>240</v>
      </c>
      <c r="S400" s="455">
        <f t="shared" si="13"/>
        <v>0</v>
      </c>
    </row>
    <row r="401" spans="2:19" ht="13.35" customHeight="1">
      <c r="B401" s="2430" t="s">
        <v>699</v>
      </c>
      <c r="C401" s="2430"/>
      <c r="D401" s="2430"/>
      <c r="E401" s="2430"/>
      <c r="G401" s="2442" t="s">
        <v>700</v>
      </c>
      <c r="H401" s="2442"/>
      <c r="I401" s="2442"/>
      <c r="L401" s="2443">
        <v>177803.00999999978</v>
      </c>
      <c r="M401" s="2443"/>
      <c r="N401" s="2443"/>
      <c r="P401" s="2444">
        <v>0</v>
      </c>
      <c r="Q401" s="2444"/>
      <c r="R401" s="452">
        <f t="shared" si="12"/>
        <v>178</v>
      </c>
      <c r="S401" s="452">
        <f t="shared" si="13"/>
        <v>0</v>
      </c>
    </row>
    <row r="402" spans="2:19" ht="13.35" customHeight="1">
      <c r="B402" s="2430" t="s">
        <v>701</v>
      </c>
      <c r="C402" s="2430"/>
      <c r="D402" s="2430"/>
      <c r="E402" s="2430"/>
      <c r="G402" s="2442" t="s">
        <v>702</v>
      </c>
      <c r="H402" s="2442"/>
      <c r="I402" s="2442"/>
      <c r="L402" s="2443">
        <v>13000</v>
      </c>
      <c r="M402" s="2443"/>
      <c r="N402" s="2443"/>
      <c r="P402" s="2444">
        <v>0</v>
      </c>
      <c r="Q402" s="2444"/>
      <c r="R402" s="452">
        <f t="shared" si="12"/>
        <v>13</v>
      </c>
      <c r="S402" s="452">
        <f t="shared" si="13"/>
        <v>0</v>
      </c>
    </row>
    <row r="403" spans="2:19" ht="13.35" customHeight="1">
      <c r="B403" s="2430" t="s">
        <v>703</v>
      </c>
      <c r="C403" s="2430"/>
      <c r="D403" s="2430"/>
      <c r="E403" s="2430"/>
      <c r="G403" s="2442" t="s">
        <v>395</v>
      </c>
      <c r="H403" s="2442"/>
      <c r="I403" s="2442"/>
      <c r="L403" s="2443">
        <v>48772.010000000009</v>
      </c>
      <c r="M403" s="2443"/>
      <c r="N403" s="2443"/>
      <c r="P403" s="2444">
        <v>0</v>
      </c>
      <c r="Q403" s="2444"/>
      <c r="R403" s="452">
        <f t="shared" si="12"/>
        <v>49</v>
      </c>
      <c r="S403" s="452">
        <f t="shared" si="13"/>
        <v>0</v>
      </c>
    </row>
    <row r="404" spans="2:19" s="454" customFormat="1" ht="13.35" customHeight="1">
      <c r="B404" s="2445" t="s">
        <v>1058</v>
      </c>
      <c r="C404" s="2445"/>
      <c r="D404" s="2445"/>
      <c r="E404" s="2445"/>
      <c r="G404" s="2446" t="s">
        <v>1059</v>
      </c>
      <c r="H404" s="2446"/>
      <c r="I404" s="2446"/>
      <c r="L404" s="2447">
        <v>112733.54000000004</v>
      </c>
      <c r="M404" s="2447"/>
      <c r="N404" s="2447"/>
      <c r="O404" s="455"/>
      <c r="P404" s="2448">
        <v>0</v>
      </c>
      <c r="Q404" s="2448"/>
      <c r="R404" s="455">
        <f t="shared" si="12"/>
        <v>113</v>
      </c>
      <c r="S404" s="455">
        <f t="shared" si="13"/>
        <v>0</v>
      </c>
    </row>
    <row r="405" spans="2:19" ht="13.35" customHeight="1">
      <c r="B405" s="2430" t="s">
        <v>704</v>
      </c>
      <c r="C405" s="2430"/>
      <c r="D405" s="2430"/>
      <c r="E405" s="2430"/>
      <c r="G405" s="2442" t="s">
        <v>705</v>
      </c>
      <c r="H405" s="2442"/>
      <c r="I405" s="2442"/>
      <c r="L405" s="2443">
        <v>112733.54000000004</v>
      </c>
      <c r="M405" s="2443"/>
      <c r="N405" s="2443"/>
      <c r="P405" s="2444">
        <v>0</v>
      </c>
      <c r="Q405" s="2444"/>
      <c r="R405" s="452">
        <f t="shared" si="12"/>
        <v>113</v>
      </c>
      <c r="S405" s="452">
        <f t="shared" si="13"/>
        <v>0</v>
      </c>
    </row>
    <row r="406" spans="2:19" s="454" customFormat="1" ht="13.35" customHeight="1">
      <c r="B406" s="2445" t="s">
        <v>1060</v>
      </c>
      <c r="C406" s="2445"/>
      <c r="D406" s="2445"/>
      <c r="E406" s="2445"/>
      <c r="G406" s="2446" t="s">
        <v>1061</v>
      </c>
      <c r="H406" s="2446"/>
      <c r="I406" s="2446"/>
      <c r="L406" s="2447">
        <v>60997.849999999977</v>
      </c>
      <c r="M406" s="2447"/>
      <c r="N406" s="2447"/>
      <c r="O406" s="455"/>
      <c r="P406" s="2448">
        <v>0</v>
      </c>
      <c r="Q406" s="2448"/>
      <c r="R406" s="455">
        <f t="shared" si="12"/>
        <v>61</v>
      </c>
      <c r="S406" s="455">
        <f t="shared" si="13"/>
        <v>0</v>
      </c>
    </row>
    <row r="407" spans="2:19" ht="13.35" customHeight="1">
      <c r="B407" s="2430" t="s">
        <v>708</v>
      </c>
      <c r="C407" s="2430"/>
      <c r="D407" s="2430"/>
      <c r="E407" s="2430"/>
      <c r="G407" s="2442" t="s">
        <v>709</v>
      </c>
      <c r="H407" s="2442"/>
      <c r="I407" s="2442"/>
      <c r="L407" s="2443">
        <v>60997.849999999977</v>
      </c>
      <c r="M407" s="2443"/>
      <c r="N407" s="2443"/>
      <c r="P407" s="2444">
        <v>0</v>
      </c>
      <c r="Q407" s="2444"/>
      <c r="R407" s="452">
        <f t="shared" si="12"/>
        <v>61</v>
      </c>
      <c r="S407" s="452">
        <f t="shared" si="13"/>
        <v>0</v>
      </c>
    </row>
    <row r="408" spans="2:19" s="454" customFormat="1" ht="13.35" customHeight="1">
      <c r="B408" s="2445" t="s">
        <v>1062</v>
      </c>
      <c r="C408" s="2445"/>
      <c r="D408" s="2445"/>
      <c r="E408" s="2445"/>
      <c r="G408" s="2446" t="s">
        <v>711</v>
      </c>
      <c r="H408" s="2446"/>
      <c r="I408" s="2446"/>
      <c r="L408" s="2447">
        <v>53258.780000001192</v>
      </c>
      <c r="M408" s="2447"/>
      <c r="N408" s="2447"/>
      <c r="O408" s="455"/>
      <c r="P408" s="2448">
        <v>0</v>
      </c>
      <c r="Q408" s="2448"/>
      <c r="R408" s="455">
        <f t="shared" si="12"/>
        <v>53</v>
      </c>
      <c r="S408" s="455">
        <f t="shared" si="13"/>
        <v>0</v>
      </c>
    </row>
    <row r="409" spans="2:19" ht="13.35" customHeight="1">
      <c r="B409" s="2430" t="s">
        <v>710</v>
      </c>
      <c r="C409" s="2430"/>
      <c r="D409" s="2430"/>
      <c r="E409" s="2430"/>
      <c r="G409" s="2442" t="s">
        <v>711</v>
      </c>
      <c r="H409" s="2442"/>
      <c r="I409" s="2442"/>
      <c r="L409" s="2443">
        <v>53258.780000001192</v>
      </c>
      <c r="M409" s="2443"/>
      <c r="N409" s="2443"/>
      <c r="P409" s="2444">
        <v>0</v>
      </c>
      <c r="Q409" s="2444"/>
      <c r="R409" s="452">
        <f t="shared" si="12"/>
        <v>53</v>
      </c>
      <c r="S409" s="452">
        <f t="shared" si="13"/>
        <v>0</v>
      </c>
    </row>
    <row r="410" spans="2:19" s="454" customFormat="1" ht="13.35" customHeight="1">
      <c r="B410" s="2445" t="s">
        <v>1063</v>
      </c>
      <c r="C410" s="2445"/>
      <c r="D410" s="2445"/>
      <c r="E410" s="2445"/>
      <c r="G410" s="2446" t="s">
        <v>1064</v>
      </c>
      <c r="H410" s="2446"/>
      <c r="I410" s="2446"/>
      <c r="L410" s="2447">
        <v>38766.589999999967</v>
      </c>
      <c r="M410" s="2447"/>
      <c r="N410" s="2447"/>
      <c r="O410" s="455"/>
      <c r="P410" s="2448">
        <v>0</v>
      </c>
      <c r="Q410" s="2448"/>
      <c r="R410" s="455">
        <f t="shared" si="12"/>
        <v>39</v>
      </c>
      <c r="S410" s="455">
        <f t="shared" si="13"/>
        <v>0</v>
      </c>
    </row>
    <row r="411" spans="2:19" ht="13.35" customHeight="1">
      <c r="B411" s="2430" t="s">
        <v>712</v>
      </c>
      <c r="C411" s="2430"/>
      <c r="D411" s="2430"/>
      <c r="E411" s="2430"/>
      <c r="G411" s="2442" t="s">
        <v>713</v>
      </c>
      <c r="H411" s="2442"/>
      <c r="I411" s="2442"/>
      <c r="L411" s="2443">
        <v>24316.589999999967</v>
      </c>
      <c r="M411" s="2443"/>
      <c r="N411" s="2443"/>
      <c r="P411" s="2444">
        <v>0</v>
      </c>
      <c r="Q411" s="2444"/>
      <c r="R411" s="452">
        <f t="shared" si="12"/>
        <v>24</v>
      </c>
      <c r="S411" s="452">
        <f t="shared" si="13"/>
        <v>0</v>
      </c>
    </row>
    <row r="412" spans="2:19" ht="13.35" customHeight="1">
      <c r="B412" s="2430" t="s">
        <v>1344</v>
      </c>
      <c r="C412" s="2430"/>
      <c r="D412" s="2430"/>
      <c r="E412" s="2430"/>
      <c r="G412" s="2442" t="s">
        <v>702</v>
      </c>
      <c r="H412" s="2442"/>
      <c r="I412" s="2442"/>
      <c r="L412" s="2443">
        <v>14450</v>
      </c>
      <c r="M412" s="2443"/>
      <c r="N412" s="2443"/>
      <c r="P412" s="2444">
        <v>0</v>
      </c>
      <c r="Q412" s="2444"/>
      <c r="R412" s="452">
        <f t="shared" si="12"/>
        <v>14</v>
      </c>
      <c r="S412" s="452">
        <f t="shared" si="13"/>
        <v>0</v>
      </c>
    </row>
    <row r="413" spans="2:19" s="454" customFormat="1" ht="13.35" customHeight="1">
      <c r="B413" s="2445" t="s">
        <v>1065</v>
      </c>
      <c r="C413" s="2445"/>
      <c r="D413" s="2445"/>
      <c r="E413" s="2445"/>
      <c r="G413" s="2446" t="s">
        <v>1066</v>
      </c>
      <c r="H413" s="2446"/>
      <c r="I413" s="2446"/>
      <c r="L413" s="2447">
        <v>110201.82000000007</v>
      </c>
      <c r="M413" s="2447"/>
      <c r="N413" s="2447"/>
      <c r="O413" s="455"/>
      <c r="P413" s="2448">
        <v>0</v>
      </c>
      <c r="Q413" s="2448"/>
      <c r="R413" s="455">
        <f t="shared" si="12"/>
        <v>110</v>
      </c>
      <c r="S413" s="455">
        <f t="shared" si="13"/>
        <v>0</v>
      </c>
    </row>
    <row r="414" spans="2:19" ht="13.35" customHeight="1">
      <c r="B414" s="2430" t="s">
        <v>714</v>
      </c>
      <c r="C414" s="2430"/>
      <c r="D414" s="2430"/>
      <c r="E414" s="2430"/>
      <c r="G414" s="2442" t="s">
        <v>715</v>
      </c>
      <c r="H414" s="2442"/>
      <c r="I414" s="2442"/>
      <c r="L414" s="2443">
        <v>12321.690000000002</v>
      </c>
      <c r="M414" s="2443"/>
      <c r="N414" s="2443"/>
      <c r="P414" s="2444">
        <v>0</v>
      </c>
      <c r="Q414" s="2444"/>
      <c r="R414" s="452">
        <f t="shared" si="12"/>
        <v>12</v>
      </c>
      <c r="S414" s="452">
        <f t="shared" si="13"/>
        <v>0</v>
      </c>
    </row>
    <row r="415" spans="2:19" ht="13.35" customHeight="1">
      <c r="B415" s="2430" t="s">
        <v>716</v>
      </c>
      <c r="C415" s="2430"/>
      <c r="D415" s="2430"/>
      <c r="E415" s="2430"/>
      <c r="G415" s="2442" t="s">
        <v>717</v>
      </c>
      <c r="H415" s="2442"/>
      <c r="I415" s="2442"/>
      <c r="L415" s="2443">
        <v>2906.9199999999983</v>
      </c>
      <c r="M415" s="2443"/>
      <c r="N415" s="2443"/>
      <c r="P415" s="2444">
        <v>0</v>
      </c>
      <c r="Q415" s="2444"/>
      <c r="R415" s="452">
        <f t="shared" si="12"/>
        <v>3</v>
      </c>
      <c r="S415" s="452">
        <f t="shared" si="13"/>
        <v>0</v>
      </c>
    </row>
    <row r="416" spans="2:19" ht="13.35" customHeight="1">
      <c r="B416" s="2430" t="s">
        <v>718</v>
      </c>
      <c r="C416" s="2430"/>
      <c r="D416" s="2430"/>
      <c r="E416" s="2430"/>
      <c r="G416" s="2442" t="s">
        <v>719</v>
      </c>
      <c r="H416" s="2442"/>
      <c r="I416" s="2442"/>
      <c r="L416" s="2443">
        <v>4973.1999999999971</v>
      </c>
      <c r="M416" s="2443"/>
      <c r="N416" s="2443"/>
      <c r="P416" s="2444">
        <v>0</v>
      </c>
      <c r="Q416" s="2444"/>
      <c r="R416" s="452">
        <f t="shared" si="12"/>
        <v>5</v>
      </c>
      <c r="S416" s="452">
        <f t="shared" si="13"/>
        <v>0</v>
      </c>
    </row>
    <row r="417" spans="2:19" ht="13.35" customHeight="1">
      <c r="B417" s="2430" t="s">
        <v>720</v>
      </c>
      <c r="C417" s="2430"/>
      <c r="D417" s="2430"/>
      <c r="E417" s="2430"/>
      <c r="G417" s="2442" t="s">
        <v>721</v>
      </c>
      <c r="H417" s="2442"/>
      <c r="I417" s="2442"/>
      <c r="L417" s="2443">
        <v>90000.010000000009</v>
      </c>
      <c r="M417" s="2443"/>
      <c r="N417" s="2443"/>
      <c r="P417" s="2444">
        <v>0</v>
      </c>
      <c r="Q417" s="2444"/>
      <c r="R417" s="452">
        <f t="shared" si="12"/>
        <v>90</v>
      </c>
      <c r="S417" s="452">
        <f t="shared" si="13"/>
        <v>0</v>
      </c>
    </row>
    <row r="418" spans="2:19" s="454" customFormat="1" ht="13.35" customHeight="1">
      <c r="B418" s="2445" t="s">
        <v>1067</v>
      </c>
      <c r="C418" s="2445"/>
      <c r="D418" s="2445"/>
      <c r="E418" s="2445"/>
      <c r="G418" s="2446" t="s">
        <v>1068</v>
      </c>
      <c r="H418" s="2446"/>
      <c r="I418" s="2446"/>
      <c r="L418" s="2447">
        <v>35240.229999999887</v>
      </c>
      <c r="M418" s="2447"/>
      <c r="N418" s="2447"/>
      <c r="O418" s="455"/>
      <c r="P418" s="2448">
        <v>0</v>
      </c>
      <c r="Q418" s="2448"/>
      <c r="R418" s="455">
        <f t="shared" si="12"/>
        <v>35</v>
      </c>
      <c r="S418" s="455">
        <f t="shared" si="13"/>
        <v>0</v>
      </c>
    </row>
    <row r="419" spans="2:19" ht="13.35" customHeight="1">
      <c r="B419" s="2434" t="s">
        <v>1069</v>
      </c>
      <c r="C419" s="2434"/>
      <c r="D419" s="2434"/>
      <c r="E419" s="2434"/>
      <c r="G419" s="2435" t="s">
        <v>1070</v>
      </c>
      <c r="H419" s="2435"/>
      <c r="I419" s="2435"/>
      <c r="L419" s="2436">
        <v>35240.229999999887</v>
      </c>
      <c r="M419" s="2436"/>
      <c r="N419" s="2436"/>
      <c r="P419" s="2437">
        <v>0</v>
      </c>
      <c r="Q419" s="2437"/>
      <c r="R419" s="452">
        <f t="shared" si="12"/>
        <v>35</v>
      </c>
      <c r="S419" s="452">
        <f t="shared" si="13"/>
        <v>0</v>
      </c>
    </row>
    <row r="420" spans="2:19" ht="13.35" customHeight="1">
      <c r="B420" s="2430" t="s">
        <v>724</v>
      </c>
      <c r="C420" s="2430"/>
      <c r="D420" s="2430"/>
      <c r="E420" s="2430"/>
      <c r="G420" s="2442" t="s">
        <v>725</v>
      </c>
      <c r="H420" s="2442"/>
      <c r="I420" s="2442"/>
      <c r="L420" s="2443">
        <v>135.62999999999738</v>
      </c>
      <c r="M420" s="2443"/>
      <c r="N420" s="2443"/>
      <c r="P420" s="2444">
        <v>0</v>
      </c>
      <c r="Q420" s="2444"/>
      <c r="R420" s="452">
        <f t="shared" si="12"/>
        <v>0</v>
      </c>
      <c r="S420" s="452">
        <f t="shared" si="13"/>
        <v>0</v>
      </c>
    </row>
    <row r="421" spans="2:19" ht="13.35" customHeight="1">
      <c r="B421" s="2430" t="s">
        <v>1205</v>
      </c>
      <c r="C421" s="2430"/>
      <c r="D421" s="2430"/>
      <c r="E421" s="2430"/>
      <c r="G421" s="2442" t="s">
        <v>1206</v>
      </c>
      <c r="H421" s="2442"/>
      <c r="I421" s="2442"/>
      <c r="L421" s="2443">
        <v>31214</v>
      </c>
      <c r="M421" s="2443"/>
      <c r="N421" s="2443"/>
      <c r="P421" s="2444">
        <v>0</v>
      </c>
      <c r="Q421" s="2444"/>
      <c r="R421" s="452">
        <f t="shared" si="12"/>
        <v>31</v>
      </c>
      <c r="S421" s="452">
        <f t="shared" si="13"/>
        <v>0</v>
      </c>
    </row>
    <row r="422" spans="2:19" ht="13.35" customHeight="1">
      <c r="B422" s="2430" t="s">
        <v>1345</v>
      </c>
      <c r="C422" s="2430"/>
      <c r="D422" s="2430"/>
      <c r="E422" s="2430"/>
      <c r="G422" s="2442" t="s">
        <v>1346</v>
      </c>
      <c r="H422" s="2442"/>
      <c r="I422" s="2442"/>
      <c r="L422" s="2443">
        <v>200</v>
      </c>
      <c r="M422" s="2443"/>
      <c r="N422" s="2443"/>
      <c r="P422" s="2444">
        <v>0</v>
      </c>
      <c r="Q422" s="2444"/>
      <c r="R422" s="452">
        <f t="shared" si="12"/>
        <v>0</v>
      </c>
      <c r="S422" s="452">
        <f t="shared" si="13"/>
        <v>0</v>
      </c>
    </row>
    <row r="423" spans="2:19" ht="13.35" customHeight="1">
      <c r="B423" s="2430" t="s">
        <v>1347</v>
      </c>
      <c r="C423" s="2430"/>
      <c r="D423" s="2430"/>
      <c r="E423" s="2430"/>
      <c r="G423" s="2442" t="s">
        <v>1348</v>
      </c>
      <c r="H423" s="2442"/>
      <c r="I423" s="2442"/>
      <c r="L423" s="2443">
        <v>3690.6000000000008</v>
      </c>
      <c r="M423" s="2443"/>
      <c r="N423" s="2443"/>
      <c r="P423" s="2444">
        <v>0</v>
      </c>
      <c r="Q423" s="2444"/>
      <c r="R423" s="452">
        <f t="shared" si="12"/>
        <v>4</v>
      </c>
      <c r="S423" s="452">
        <f t="shared" si="13"/>
        <v>0</v>
      </c>
    </row>
    <row r="424" spans="2:19" s="454" customFormat="1" ht="13.35" customHeight="1">
      <c r="B424" s="2445" t="s">
        <v>1207</v>
      </c>
      <c r="C424" s="2445"/>
      <c r="D424" s="2445"/>
      <c r="E424" s="2445"/>
      <c r="G424" s="2446" t="s">
        <v>1208</v>
      </c>
      <c r="H424" s="2446"/>
      <c r="I424" s="2446"/>
      <c r="L424" s="2447">
        <v>12939.911798000006</v>
      </c>
      <c r="M424" s="2447"/>
      <c r="N424" s="2447"/>
      <c r="O424" s="455"/>
      <c r="P424" s="2448">
        <v>0</v>
      </c>
      <c r="Q424" s="2448"/>
      <c r="R424" s="455">
        <f t="shared" si="12"/>
        <v>13</v>
      </c>
      <c r="S424" s="455">
        <f t="shared" si="13"/>
        <v>0</v>
      </c>
    </row>
    <row r="425" spans="2:19" ht="13.35" customHeight="1">
      <c r="B425" s="2434" t="s">
        <v>1209</v>
      </c>
      <c r="C425" s="2434"/>
      <c r="D425" s="2434"/>
      <c r="E425" s="2434"/>
      <c r="G425" s="2435" t="s">
        <v>1210</v>
      </c>
      <c r="H425" s="2435"/>
      <c r="I425" s="2435"/>
      <c r="L425" s="2436">
        <v>12939.911798000006</v>
      </c>
      <c r="M425" s="2436"/>
      <c r="N425" s="2436"/>
      <c r="P425" s="2437">
        <v>0</v>
      </c>
      <c r="Q425" s="2437"/>
      <c r="R425" s="452">
        <f t="shared" si="12"/>
        <v>13</v>
      </c>
      <c r="S425" s="452">
        <f t="shared" si="13"/>
        <v>0</v>
      </c>
    </row>
    <row r="426" spans="2:19" ht="13.35" customHeight="1">
      <c r="B426" s="2430" t="s">
        <v>1211</v>
      </c>
      <c r="C426" s="2430"/>
      <c r="D426" s="2430"/>
      <c r="E426" s="2430"/>
      <c r="G426" s="2442" t="s">
        <v>1212</v>
      </c>
      <c r="H426" s="2442"/>
      <c r="I426" s="2442"/>
      <c r="L426" s="2443">
        <v>102.56199999999808</v>
      </c>
      <c r="M426" s="2443"/>
      <c r="N426" s="2443"/>
      <c r="P426" s="2444">
        <v>0</v>
      </c>
      <c r="Q426" s="2444"/>
      <c r="R426" s="452">
        <f t="shared" si="12"/>
        <v>0</v>
      </c>
      <c r="S426" s="452">
        <f t="shared" si="13"/>
        <v>0</v>
      </c>
    </row>
    <row r="427" spans="2:19" ht="13.35" customHeight="1">
      <c r="B427" s="2430" t="s">
        <v>1349</v>
      </c>
      <c r="C427" s="2430"/>
      <c r="D427" s="2430"/>
      <c r="E427" s="2430"/>
      <c r="G427" s="2442" t="s">
        <v>1350</v>
      </c>
      <c r="H427" s="2442"/>
      <c r="I427" s="2442"/>
      <c r="L427" s="2443">
        <v>466.81349999999657</v>
      </c>
      <c r="M427" s="2443"/>
      <c r="N427" s="2443"/>
      <c r="P427" s="2444">
        <v>0</v>
      </c>
      <c r="Q427" s="2444"/>
      <c r="R427" s="452">
        <f t="shared" si="12"/>
        <v>0</v>
      </c>
      <c r="S427" s="452">
        <f t="shared" si="13"/>
        <v>0</v>
      </c>
    </row>
    <row r="428" spans="2:19" ht="13.35" customHeight="1">
      <c r="B428" s="2430" t="s">
        <v>1213</v>
      </c>
      <c r="C428" s="2430"/>
      <c r="D428" s="2430"/>
      <c r="E428" s="2430"/>
      <c r="G428" s="2442" t="s">
        <v>1214</v>
      </c>
      <c r="H428" s="2442"/>
      <c r="I428" s="2442"/>
      <c r="L428" s="2443">
        <v>542.63280000000032</v>
      </c>
      <c r="M428" s="2443"/>
      <c r="N428" s="2443"/>
      <c r="P428" s="2444">
        <v>0</v>
      </c>
      <c r="Q428" s="2444"/>
      <c r="R428" s="452">
        <f t="shared" si="12"/>
        <v>1</v>
      </c>
      <c r="S428" s="452">
        <f t="shared" si="13"/>
        <v>0</v>
      </c>
    </row>
    <row r="429" spans="2:19" ht="13.35" customHeight="1">
      <c r="B429" s="2430" t="s">
        <v>1215</v>
      </c>
      <c r="C429" s="2430"/>
      <c r="D429" s="2430"/>
      <c r="E429" s="2430"/>
      <c r="G429" s="2442" t="s">
        <v>1216</v>
      </c>
      <c r="H429" s="2442"/>
      <c r="I429" s="2442"/>
      <c r="L429" s="2443">
        <v>258.04000000000087</v>
      </c>
      <c r="M429" s="2443"/>
      <c r="N429" s="2443"/>
      <c r="P429" s="2444">
        <v>0</v>
      </c>
      <c r="Q429" s="2444"/>
      <c r="R429" s="452">
        <f t="shared" si="12"/>
        <v>0</v>
      </c>
      <c r="S429" s="452">
        <f t="shared" si="13"/>
        <v>0</v>
      </c>
    </row>
    <row r="430" spans="2:19" ht="13.35" customHeight="1">
      <c r="B430" s="2430" t="s">
        <v>1217</v>
      </c>
      <c r="C430" s="2430"/>
      <c r="D430" s="2430"/>
      <c r="E430" s="2430"/>
      <c r="G430" s="2442" t="s">
        <v>1218</v>
      </c>
      <c r="H430" s="2442"/>
      <c r="I430" s="2442"/>
      <c r="L430" s="2443">
        <v>1073.0429989999975</v>
      </c>
      <c r="M430" s="2443"/>
      <c r="N430" s="2443"/>
      <c r="P430" s="2444">
        <v>0</v>
      </c>
      <c r="Q430" s="2444"/>
      <c r="R430" s="452">
        <f t="shared" si="12"/>
        <v>1</v>
      </c>
      <c r="S430" s="452">
        <f t="shared" si="13"/>
        <v>0</v>
      </c>
    </row>
    <row r="431" spans="2:19" ht="13.35" customHeight="1">
      <c r="B431" s="2430" t="s">
        <v>1219</v>
      </c>
      <c r="C431" s="2430"/>
      <c r="D431" s="2430"/>
      <c r="E431" s="2430"/>
      <c r="G431" s="2442" t="s">
        <v>1220</v>
      </c>
      <c r="H431" s="2442"/>
      <c r="I431" s="2442"/>
      <c r="L431" s="2443">
        <v>251.60000000000036</v>
      </c>
      <c r="M431" s="2443"/>
      <c r="N431" s="2443"/>
      <c r="P431" s="2444">
        <v>0</v>
      </c>
      <c r="Q431" s="2444"/>
      <c r="R431" s="452">
        <f t="shared" si="12"/>
        <v>0</v>
      </c>
      <c r="S431" s="452">
        <f t="shared" si="13"/>
        <v>0</v>
      </c>
    </row>
    <row r="432" spans="2:19" ht="13.35" customHeight="1">
      <c r="B432" s="2430" t="s">
        <v>1221</v>
      </c>
      <c r="C432" s="2430"/>
      <c r="D432" s="2430"/>
      <c r="E432" s="2430"/>
      <c r="G432" s="2442" t="s">
        <v>1222</v>
      </c>
      <c r="H432" s="2442"/>
      <c r="I432" s="2442"/>
      <c r="L432" s="2443">
        <v>1940.8000000000004</v>
      </c>
      <c r="M432" s="2443"/>
      <c r="N432" s="2443"/>
      <c r="P432" s="2444">
        <v>0</v>
      </c>
      <c r="Q432" s="2444"/>
      <c r="R432" s="452">
        <f t="shared" si="12"/>
        <v>2</v>
      </c>
      <c r="S432" s="452">
        <f t="shared" si="13"/>
        <v>0</v>
      </c>
    </row>
    <row r="433" spans="2:19" ht="13.35" customHeight="1">
      <c r="B433" s="2430" t="s">
        <v>1223</v>
      </c>
      <c r="C433" s="2430"/>
      <c r="D433" s="2430"/>
      <c r="E433" s="2430"/>
      <c r="G433" s="2442" t="s">
        <v>1224</v>
      </c>
      <c r="H433" s="2442"/>
      <c r="I433" s="2442"/>
      <c r="L433" s="2443">
        <v>173.47500000000036</v>
      </c>
      <c r="M433" s="2443"/>
      <c r="N433" s="2443"/>
      <c r="P433" s="2444">
        <v>0</v>
      </c>
      <c r="Q433" s="2444"/>
      <c r="R433" s="452">
        <f t="shared" si="12"/>
        <v>0</v>
      </c>
      <c r="S433" s="452">
        <f t="shared" si="13"/>
        <v>0</v>
      </c>
    </row>
    <row r="434" spans="2:19" ht="13.35" customHeight="1">
      <c r="B434" s="2430" t="s">
        <v>1225</v>
      </c>
      <c r="C434" s="2430"/>
      <c r="D434" s="2430"/>
      <c r="E434" s="2430"/>
      <c r="G434" s="2442" t="s">
        <v>1226</v>
      </c>
      <c r="H434" s="2442"/>
      <c r="I434" s="2442"/>
      <c r="L434" s="2443">
        <v>457.92770000000019</v>
      </c>
      <c r="M434" s="2443"/>
      <c r="N434" s="2443"/>
      <c r="P434" s="2444">
        <v>0</v>
      </c>
      <c r="Q434" s="2444"/>
      <c r="R434" s="452">
        <f t="shared" si="12"/>
        <v>0</v>
      </c>
      <c r="S434" s="452">
        <f t="shared" si="13"/>
        <v>0</v>
      </c>
    </row>
    <row r="435" spans="2:19" ht="13.35" customHeight="1">
      <c r="B435" s="2430" t="s">
        <v>1227</v>
      </c>
      <c r="C435" s="2430"/>
      <c r="D435" s="2430"/>
      <c r="E435" s="2430"/>
      <c r="G435" s="2442" t="s">
        <v>1228</v>
      </c>
      <c r="H435" s="2442"/>
      <c r="I435" s="2442"/>
      <c r="L435" s="2443">
        <v>988.71980000000076</v>
      </c>
      <c r="M435" s="2443"/>
      <c r="N435" s="2443"/>
      <c r="P435" s="2444">
        <v>0</v>
      </c>
      <c r="Q435" s="2444"/>
      <c r="R435" s="452">
        <f t="shared" si="12"/>
        <v>1</v>
      </c>
      <c r="S435" s="452">
        <f t="shared" si="13"/>
        <v>0</v>
      </c>
    </row>
    <row r="436" spans="2:19" ht="13.35" customHeight="1">
      <c r="B436" s="2430" t="s">
        <v>1229</v>
      </c>
      <c r="C436" s="2430"/>
      <c r="D436" s="2430"/>
      <c r="E436" s="2430"/>
      <c r="G436" s="2442" t="s">
        <v>1230</v>
      </c>
      <c r="H436" s="2442"/>
      <c r="I436" s="2442"/>
      <c r="L436" s="2443">
        <v>2378.4975000000013</v>
      </c>
      <c r="M436" s="2443"/>
      <c r="N436" s="2443"/>
      <c r="P436" s="2444">
        <v>0</v>
      </c>
      <c r="Q436" s="2444"/>
      <c r="R436" s="452">
        <f t="shared" si="12"/>
        <v>2</v>
      </c>
      <c r="S436" s="452">
        <f t="shared" si="13"/>
        <v>0</v>
      </c>
    </row>
    <row r="437" spans="2:19" ht="13.35" customHeight="1">
      <c r="B437" s="2430" t="s">
        <v>1231</v>
      </c>
      <c r="C437" s="2430"/>
      <c r="D437" s="2430"/>
      <c r="E437" s="2430"/>
      <c r="G437" s="2442" t="s">
        <v>1232</v>
      </c>
      <c r="H437" s="2442"/>
      <c r="I437" s="2442"/>
      <c r="L437" s="2443">
        <v>230.5625</v>
      </c>
      <c r="M437" s="2443"/>
      <c r="N437" s="2443"/>
      <c r="P437" s="2444">
        <v>0</v>
      </c>
      <c r="Q437" s="2444"/>
      <c r="R437" s="452">
        <f t="shared" si="12"/>
        <v>0</v>
      </c>
      <c r="S437" s="452">
        <f t="shared" si="13"/>
        <v>0</v>
      </c>
    </row>
    <row r="438" spans="2:19" ht="13.35" customHeight="1">
      <c r="B438" s="2430" t="s">
        <v>1233</v>
      </c>
      <c r="C438" s="2430"/>
      <c r="D438" s="2430"/>
      <c r="E438" s="2430"/>
      <c r="G438" s="2442" t="s">
        <v>1234</v>
      </c>
      <c r="H438" s="2442"/>
      <c r="I438" s="2442"/>
      <c r="L438" s="2443">
        <v>2487.514999</v>
      </c>
      <c r="M438" s="2443"/>
      <c r="N438" s="2443"/>
      <c r="P438" s="2444">
        <v>0</v>
      </c>
      <c r="Q438" s="2444"/>
      <c r="R438" s="452">
        <f t="shared" si="12"/>
        <v>2</v>
      </c>
      <c r="S438" s="452">
        <f t="shared" si="13"/>
        <v>0</v>
      </c>
    </row>
    <row r="439" spans="2:19" ht="13.35" customHeight="1">
      <c r="B439" s="2430" t="s">
        <v>1235</v>
      </c>
      <c r="C439" s="2430"/>
      <c r="D439" s="2430"/>
      <c r="E439" s="2430"/>
      <c r="G439" s="2442" t="s">
        <v>1236</v>
      </c>
      <c r="H439" s="2442"/>
      <c r="I439" s="2442"/>
      <c r="L439" s="2443">
        <v>461.71099999999979</v>
      </c>
      <c r="M439" s="2443"/>
      <c r="N439" s="2443"/>
      <c r="P439" s="2444">
        <v>0</v>
      </c>
      <c r="Q439" s="2444"/>
      <c r="R439" s="452">
        <f t="shared" si="12"/>
        <v>0</v>
      </c>
      <c r="S439" s="452">
        <f t="shared" si="13"/>
        <v>0</v>
      </c>
    </row>
    <row r="440" spans="2:19" ht="13.35" customHeight="1">
      <c r="B440" s="2430" t="s">
        <v>1237</v>
      </c>
      <c r="C440" s="2430"/>
      <c r="D440" s="2430"/>
      <c r="E440" s="2430"/>
      <c r="G440" s="2442" t="s">
        <v>1238</v>
      </c>
      <c r="H440" s="2442"/>
      <c r="I440" s="2442"/>
      <c r="L440" s="2443">
        <v>490.49349999999993</v>
      </c>
      <c r="M440" s="2443"/>
      <c r="N440" s="2443"/>
      <c r="P440" s="2444">
        <v>0</v>
      </c>
      <c r="Q440" s="2444"/>
      <c r="R440" s="452">
        <f t="shared" si="12"/>
        <v>0</v>
      </c>
      <c r="S440" s="452">
        <f t="shared" si="13"/>
        <v>0</v>
      </c>
    </row>
    <row r="441" spans="2:19" ht="13.35" customHeight="1">
      <c r="B441" s="2430" t="s">
        <v>1239</v>
      </c>
      <c r="C441" s="2430"/>
      <c r="D441" s="2430"/>
      <c r="E441" s="2430"/>
      <c r="G441" s="2442" t="s">
        <v>1240</v>
      </c>
      <c r="H441" s="2442"/>
      <c r="I441" s="2442"/>
      <c r="L441" s="2443">
        <v>340.18600000000015</v>
      </c>
      <c r="M441" s="2443"/>
      <c r="N441" s="2443"/>
      <c r="P441" s="2444">
        <v>0</v>
      </c>
      <c r="Q441" s="2444"/>
      <c r="R441" s="452">
        <f t="shared" si="12"/>
        <v>0</v>
      </c>
      <c r="S441" s="452">
        <f t="shared" si="13"/>
        <v>0</v>
      </c>
    </row>
    <row r="442" spans="2:19" ht="13.35" customHeight="1">
      <c r="B442" s="2430" t="s">
        <v>1241</v>
      </c>
      <c r="C442" s="2430"/>
      <c r="D442" s="2430"/>
      <c r="E442" s="2430"/>
      <c r="G442" s="2442" t="s">
        <v>1242</v>
      </c>
      <c r="H442" s="2442"/>
      <c r="I442" s="2442"/>
      <c r="L442" s="2443">
        <v>47.200000000000045</v>
      </c>
      <c r="M442" s="2443"/>
      <c r="N442" s="2443"/>
      <c r="P442" s="2444">
        <v>0</v>
      </c>
      <c r="Q442" s="2444"/>
      <c r="R442" s="452">
        <f t="shared" si="12"/>
        <v>0</v>
      </c>
      <c r="S442" s="452">
        <f t="shared" si="13"/>
        <v>0</v>
      </c>
    </row>
    <row r="443" spans="2:19" ht="13.35" customHeight="1">
      <c r="B443" s="2430" t="s">
        <v>1351</v>
      </c>
      <c r="C443" s="2430"/>
      <c r="D443" s="2430"/>
      <c r="E443" s="2430"/>
      <c r="G443" s="2442" t="s">
        <v>1352</v>
      </c>
      <c r="H443" s="2442"/>
      <c r="I443" s="2442"/>
      <c r="L443" s="2443">
        <v>30.85</v>
      </c>
      <c r="M443" s="2443"/>
      <c r="N443" s="2443"/>
      <c r="P443" s="2444">
        <v>0</v>
      </c>
      <c r="Q443" s="2444"/>
      <c r="R443" s="452">
        <f t="shared" si="12"/>
        <v>0</v>
      </c>
      <c r="S443" s="452">
        <f t="shared" si="13"/>
        <v>0</v>
      </c>
    </row>
    <row r="444" spans="2:19" ht="13.35" customHeight="1">
      <c r="B444" s="2430" t="s">
        <v>1243</v>
      </c>
      <c r="C444" s="2430"/>
      <c r="D444" s="2430"/>
      <c r="E444" s="2430"/>
      <c r="G444" s="2442" t="s">
        <v>1244</v>
      </c>
      <c r="H444" s="2442"/>
      <c r="I444" s="2442"/>
      <c r="L444" s="2443">
        <v>217.28249999999991</v>
      </c>
      <c r="M444" s="2443"/>
      <c r="N444" s="2443"/>
      <c r="P444" s="2444">
        <v>0</v>
      </c>
      <c r="Q444" s="2444"/>
      <c r="R444" s="452">
        <f t="shared" si="12"/>
        <v>0</v>
      </c>
      <c r="S444" s="452">
        <f t="shared" si="13"/>
        <v>0</v>
      </c>
    </row>
    <row r="445" spans="2:19" s="454" customFormat="1" ht="13.35" customHeight="1">
      <c r="B445" s="2445" t="s">
        <v>1071</v>
      </c>
      <c r="C445" s="2445"/>
      <c r="D445" s="2445"/>
      <c r="E445" s="2445"/>
      <c r="G445" s="2446" t="s">
        <v>1072</v>
      </c>
      <c r="H445" s="2446"/>
      <c r="I445" s="2446"/>
      <c r="L445" s="2447">
        <v>53711.829440000023</v>
      </c>
      <c r="M445" s="2447"/>
      <c r="N445" s="2447"/>
      <c r="O445" s="455"/>
      <c r="P445" s="2448">
        <v>0</v>
      </c>
      <c r="Q445" s="2448"/>
      <c r="R445" s="455">
        <f t="shared" si="12"/>
        <v>54</v>
      </c>
      <c r="S445" s="455">
        <f t="shared" si="13"/>
        <v>0</v>
      </c>
    </row>
    <row r="446" spans="2:19" ht="13.35" customHeight="1">
      <c r="B446" s="2434" t="s">
        <v>1073</v>
      </c>
      <c r="C446" s="2434"/>
      <c r="D446" s="2434"/>
      <c r="E446" s="2434"/>
      <c r="G446" s="2435" t="s">
        <v>1072</v>
      </c>
      <c r="H446" s="2435"/>
      <c r="I446" s="2435"/>
      <c r="L446" s="2436">
        <v>53711.829440000023</v>
      </c>
      <c r="M446" s="2436"/>
      <c r="N446" s="2436"/>
      <c r="P446" s="2437">
        <v>0</v>
      </c>
      <c r="Q446" s="2437"/>
      <c r="R446" s="452">
        <f t="shared" si="12"/>
        <v>54</v>
      </c>
      <c r="S446" s="452">
        <f t="shared" si="13"/>
        <v>0</v>
      </c>
    </row>
    <row r="447" spans="2:19" ht="13.35" customHeight="1">
      <c r="B447" s="2430" t="s">
        <v>1245</v>
      </c>
      <c r="C447" s="2430"/>
      <c r="D447" s="2430"/>
      <c r="E447" s="2430"/>
      <c r="G447" s="2442" t="s">
        <v>1246</v>
      </c>
      <c r="H447" s="2442"/>
      <c r="I447" s="2442"/>
      <c r="L447" s="2443">
        <v>1600.0000000000018</v>
      </c>
      <c r="M447" s="2443"/>
      <c r="N447" s="2443"/>
      <c r="P447" s="2444">
        <v>0</v>
      </c>
      <c r="Q447" s="2444"/>
      <c r="R447" s="452">
        <f t="shared" si="12"/>
        <v>2</v>
      </c>
      <c r="S447" s="452">
        <f t="shared" si="13"/>
        <v>0</v>
      </c>
    </row>
    <row r="448" spans="2:19" ht="13.35" customHeight="1">
      <c r="B448" s="2430" t="s">
        <v>1247</v>
      </c>
      <c r="C448" s="2430"/>
      <c r="D448" s="2430"/>
      <c r="E448" s="2430"/>
      <c r="G448" s="2442" t="s">
        <v>1248</v>
      </c>
      <c r="H448" s="2442"/>
      <c r="I448" s="2442"/>
      <c r="L448" s="2443">
        <v>1871.7734399999999</v>
      </c>
      <c r="M448" s="2443"/>
      <c r="N448" s="2443"/>
      <c r="P448" s="2444">
        <v>0</v>
      </c>
      <c r="Q448" s="2444"/>
      <c r="R448" s="452">
        <f t="shared" si="12"/>
        <v>2</v>
      </c>
      <c r="S448" s="452">
        <f t="shared" si="13"/>
        <v>0</v>
      </c>
    </row>
    <row r="449" spans="2:19" ht="13.35" customHeight="1">
      <c r="B449" s="2430" t="s">
        <v>1249</v>
      </c>
      <c r="C449" s="2430"/>
      <c r="D449" s="2430"/>
      <c r="E449" s="2430"/>
      <c r="G449" s="2442" t="s">
        <v>1250</v>
      </c>
      <c r="H449" s="2442"/>
      <c r="I449" s="2442"/>
      <c r="L449" s="2443">
        <v>2050.48</v>
      </c>
      <c r="M449" s="2443"/>
      <c r="N449" s="2443"/>
      <c r="P449" s="2444">
        <v>0</v>
      </c>
      <c r="Q449" s="2444"/>
      <c r="R449" s="452">
        <f t="shared" si="12"/>
        <v>2</v>
      </c>
      <c r="S449" s="452">
        <f t="shared" si="13"/>
        <v>0</v>
      </c>
    </row>
    <row r="450" spans="2:19" ht="13.35" customHeight="1">
      <c r="B450" s="2430" t="s">
        <v>740</v>
      </c>
      <c r="C450" s="2430"/>
      <c r="D450" s="2430"/>
      <c r="E450" s="2430"/>
      <c r="G450" s="2442" t="s">
        <v>741</v>
      </c>
      <c r="H450" s="2442"/>
      <c r="I450" s="2442"/>
      <c r="L450" s="2443">
        <v>427.21919999999955</v>
      </c>
      <c r="M450" s="2443"/>
      <c r="N450" s="2443"/>
      <c r="P450" s="2444">
        <v>0</v>
      </c>
      <c r="Q450" s="2444"/>
      <c r="R450" s="452">
        <f t="shared" si="12"/>
        <v>0</v>
      </c>
      <c r="S450" s="452">
        <f t="shared" si="13"/>
        <v>0</v>
      </c>
    </row>
    <row r="451" spans="2:19" ht="13.35" customHeight="1">
      <c r="B451" s="2430" t="s">
        <v>742</v>
      </c>
      <c r="C451" s="2430"/>
      <c r="D451" s="2430"/>
      <c r="E451" s="2430"/>
      <c r="G451" s="2442" t="s">
        <v>743</v>
      </c>
      <c r="H451" s="2442"/>
      <c r="I451" s="2442"/>
      <c r="L451" s="2443">
        <v>5327.3482399999994</v>
      </c>
      <c r="M451" s="2443"/>
      <c r="N451" s="2443"/>
      <c r="P451" s="2444">
        <v>0</v>
      </c>
      <c r="Q451" s="2444"/>
      <c r="R451" s="452">
        <f t="shared" si="12"/>
        <v>5</v>
      </c>
      <c r="S451" s="452">
        <f t="shared" si="13"/>
        <v>0</v>
      </c>
    </row>
    <row r="452" spans="2:19" ht="13.35" customHeight="1">
      <c r="B452" s="2430" t="s">
        <v>1251</v>
      </c>
      <c r="C452" s="2430"/>
      <c r="D452" s="2430"/>
      <c r="E452" s="2430"/>
      <c r="G452" s="2442" t="s">
        <v>1252</v>
      </c>
      <c r="H452" s="2442"/>
      <c r="I452" s="2442"/>
      <c r="L452" s="2443">
        <v>400</v>
      </c>
      <c r="M452" s="2443"/>
      <c r="N452" s="2443"/>
      <c r="P452" s="2444">
        <v>0</v>
      </c>
      <c r="Q452" s="2444"/>
      <c r="R452" s="452">
        <f t="shared" si="12"/>
        <v>0</v>
      </c>
      <c r="S452" s="452">
        <f t="shared" si="13"/>
        <v>0</v>
      </c>
    </row>
    <row r="453" spans="2:19" ht="13.35" customHeight="1">
      <c r="B453" s="2430" t="s">
        <v>744</v>
      </c>
      <c r="C453" s="2430"/>
      <c r="D453" s="2430"/>
      <c r="E453" s="2430"/>
      <c r="G453" s="2442" t="s">
        <v>745</v>
      </c>
      <c r="H453" s="2442"/>
      <c r="I453" s="2442"/>
      <c r="L453" s="2443">
        <v>4657.9200000000019</v>
      </c>
      <c r="M453" s="2443"/>
      <c r="N453" s="2443"/>
      <c r="P453" s="2444">
        <v>0</v>
      </c>
      <c r="Q453" s="2444"/>
      <c r="R453" s="452">
        <f t="shared" si="12"/>
        <v>5</v>
      </c>
      <c r="S453" s="452">
        <f t="shared" si="13"/>
        <v>0</v>
      </c>
    </row>
    <row r="454" spans="2:19" ht="13.35" customHeight="1">
      <c r="B454" s="2430" t="s">
        <v>746</v>
      </c>
      <c r="C454" s="2430"/>
      <c r="D454" s="2430"/>
      <c r="E454" s="2430"/>
      <c r="G454" s="2442" t="s">
        <v>747</v>
      </c>
      <c r="H454" s="2442"/>
      <c r="I454" s="2442"/>
      <c r="L454" s="2443">
        <v>1257.5912000000026</v>
      </c>
      <c r="M454" s="2443"/>
      <c r="N454" s="2443"/>
      <c r="P454" s="2444">
        <v>0</v>
      </c>
      <c r="Q454" s="2444"/>
      <c r="R454" s="452">
        <f t="shared" si="12"/>
        <v>1</v>
      </c>
      <c r="S454" s="452">
        <f t="shared" si="13"/>
        <v>0</v>
      </c>
    </row>
    <row r="455" spans="2:19" ht="13.35" customHeight="1">
      <c r="B455" s="2430" t="s">
        <v>748</v>
      </c>
      <c r="C455" s="2430"/>
      <c r="D455" s="2430"/>
      <c r="E455" s="2430"/>
      <c r="G455" s="2442" t="s">
        <v>749</v>
      </c>
      <c r="H455" s="2442"/>
      <c r="I455" s="2442"/>
      <c r="L455" s="2443">
        <v>3010.0272000000004</v>
      </c>
      <c r="M455" s="2443"/>
      <c r="N455" s="2443"/>
      <c r="P455" s="2444">
        <v>0</v>
      </c>
      <c r="Q455" s="2444"/>
      <c r="R455" s="452">
        <f t="shared" si="12"/>
        <v>3</v>
      </c>
      <c r="S455" s="452">
        <f t="shared" si="13"/>
        <v>0</v>
      </c>
    </row>
    <row r="456" spans="2:19" ht="13.35" customHeight="1">
      <c r="B456" s="2430" t="s">
        <v>754</v>
      </c>
      <c r="C456" s="2430"/>
      <c r="D456" s="2430"/>
      <c r="E456" s="2430"/>
      <c r="G456" s="2442" t="s">
        <v>755</v>
      </c>
      <c r="H456" s="2442"/>
      <c r="I456" s="2442"/>
      <c r="L456" s="2443">
        <v>7067.6010400000014</v>
      </c>
      <c r="M456" s="2443"/>
      <c r="N456" s="2443"/>
      <c r="P456" s="2444">
        <v>0</v>
      </c>
      <c r="Q456" s="2444"/>
      <c r="R456" s="452">
        <f t="shared" si="12"/>
        <v>7</v>
      </c>
      <c r="S456" s="452">
        <f t="shared" si="13"/>
        <v>0</v>
      </c>
    </row>
    <row r="457" spans="2:19" ht="13.35" customHeight="1">
      <c r="B457" s="2430" t="s">
        <v>756</v>
      </c>
      <c r="C457" s="2430"/>
      <c r="D457" s="2430"/>
      <c r="E457" s="2430"/>
      <c r="G457" s="2442" t="s">
        <v>757</v>
      </c>
      <c r="H457" s="2442"/>
      <c r="I457" s="2442"/>
      <c r="L457" s="2443">
        <v>2392</v>
      </c>
      <c r="M457" s="2443"/>
      <c r="N457" s="2443"/>
      <c r="P457" s="2444">
        <v>0</v>
      </c>
      <c r="Q457" s="2444"/>
      <c r="R457" s="452">
        <f t="shared" si="12"/>
        <v>2</v>
      </c>
      <c r="S457" s="452">
        <f t="shared" si="13"/>
        <v>0</v>
      </c>
    </row>
    <row r="458" spans="2:19" ht="13.35" customHeight="1">
      <c r="B458" s="2430" t="s">
        <v>758</v>
      </c>
      <c r="C458" s="2430"/>
      <c r="D458" s="2430"/>
      <c r="E458" s="2430"/>
      <c r="G458" s="2442" t="s">
        <v>759</v>
      </c>
      <c r="H458" s="2442"/>
      <c r="I458" s="2442"/>
      <c r="L458" s="2443">
        <v>3663.0499199999977</v>
      </c>
      <c r="M458" s="2443"/>
      <c r="N458" s="2443"/>
      <c r="P458" s="2444">
        <v>0</v>
      </c>
      <c r="Q458" s="2444"/>
      <c r="R458" s="452">
        <f t="shared" si="12"/>
        <v>4</v>
      </c>
      <c r="S458" s="452">
        <f t="shared" si="13"/>
        <v>0</v>
      </c>
    </row>
    <row r="459" spans="2:19" ht="13.35" customHeight="1">
      <c r="B459" s="2430" t="s">
        <v>760</v>
      </c>
      <c r="C459" s="2430"/>
      <c r="D459" s="2430"/>
      <c r="E459" s="2430"/>
      <c r="G459" s="2442" t="s">
        <v>761</v>
      </c>
      <c r="H459" s="2442"/>
      <c r="I459" s="2442"/>
      <c r="L459" s="2443">
        <v>8684.3094399999973</v>
      </c>
      <c r="M459" s="2443"/>
      <c r="N459" s="2443"/>
      <c r="P459" s="2444">
        <v>0</v>
      </c>
      <c r="Q459" s="2444"/>
      <c r="R459" s="452">
        <f t="shared" si="12"/>
        <v>9</v>
      </c>
      <c r="S459" s="452">
        <f t="shared" si="13"/>
        <v>0</v>
      </c>
    </row>
    <row r="460" spans="2:19" ht="13.35" customHeight="1">
      <c r="B460" s="2430" t="s">
        <v>762</v>
      </c>
      <c r="C460" s="2430"/>
      <c r="D460" s="2430"/>
      <c r="E460" s="2430"/>
      <c r="G460" s="2442" t="s">
        <v>763</v>
      </c>
      <c r="H460" s="2442"/>
      <c r="I460" s="2442"/>
      <c r="L460" s="2443">
        <v>2072</v>
      </c>
      <c r="M460" s="2443"/>
      <c r="N460" s="2443"/>
      <c r="P460" s="2444">
        <v>0</v>
      </c>
      <c r="Q460" s="2444"/>
      <c r="R460" s="452">
        <f t="shared" ref="R460:R477" si="14">ROUND(L460/1000,0)</f>
        <v>2</v>
      </c>
      <c r="S460" s="452">
        <f t="shared" ref="S460:S477" si="15">ROUND(P460/1000,0)</f>
        <v>0</v>
      </c>
    </row>
    <row r="461" spans="2:19" ht="13.35" customHeight="1">
      <c r="B461" s="2430" t="s">
        <v>766</v>
      </c>
      <c r="C461" s="2430"/>
      <c r="D461" s="2430"/>
      <c r="E461" s="2430"/>
      <c r="G461" s="2442" t="s">
        <v>767</v>
      </c>
      <c r="H461" s="2442"/>
      <c r="I461" s="2442"/>
      <c r="L461" s="2443">
        <v>619.29599999999846</v>
      </c>
      <c r="M461" s="2443"/>
      <c r="N461" s="2443"/>
      <c r="P461" s="2444">
        <v>0</v>
      </c>
      <c r="Q461" s="2444"/>
      <c r="R461" s="452">
        <f t="shared" si="14"/>
        <v>1</v>
      </c>
      <c r="S461" s="452">
        <f t="shared" si="15"/>
        <v>0</v>
      </c>
    </row>
    <row r="462" spans="2:19" ht="13.35" customHeight="1">
      <c r="B462" s="2430" t="s">
        <v>768</v>
      </c>
      <c r="C462" s="2430"/>
      <c r="D462" s="2430"/>
      <c r="E462" s="2430"/>
      <c r="G462" s="2442" t="s">
        <v>769</v>
      </c>
      <c r="H462" s="2442"/>
      <c r="I462" s="2442"/>
      <c r="L462" s="2443">
        <v>2130.0710400000025</v>
      </c>
      <c r="M462" s="2443"/>
      <c r="N462" s="2443"/>
      <c r="P462" s="2444">
        <v>0</v>
      </c>
      <c r="Q462" s="2444"/>
      <c r="R462" s="452">
        <f t="shared" si="14"/>
        <v>2</v>
      </c>
      <c r="S462" s="452">
        <f t="shared" si="15"/>
        <v>0</v>
      </c>
    </row>
    <row r="463" spans="2:19" ht="13.35" customHeight="1">
      <c r="B463" s="2430" t="s">
        <v>770</v>
      </c>
      <c r="C463" s="2430"/>
      <c r="D463" s="2430"/>
      <c r="E463" s="2430"/>
      <c r="G463" s="2442" t="s">
        <v>771</v>
      </c>
      <c r="H463" s="2442"/>
      <c r="I463" s="2442"/>
      <c r="L463" s="2443">
        <v>200</v>
      </c>
      <c r="M463" s="2443"/>
      <c r="N463" s="2443"/>
      <c r="P463" s="2444">
        <v>0</v>
      </c>
      <c r="Q463" s="2444"/>
      <c r="R463" s="452">
        <f t="shared" si="14"/>
        <v>0</v>
      </c>
      <c r="S463" s="452">
        <f t="shared" si="15"/>
        <v>0</v>
      </c>
    </row>
    <row r="464" spans="2:19" ht="13.35" customHeight="1">
      <c r="B464" s="2430" t="s">
        <v>772</v>
      </c>
      <c r="C464" s="2430"/>
      <c r="D464" s="2430"/>
      <c r="E464" s="2430"/>
      <c r="G464" s="2442" t="s">
        <v>773</v>
      </c>
      <c r="H464" s="2442"/>
      <c r="I464" s="2442"/>
      <c r="L464" s="2443">
        <v>2061.9803200000006</v>
      </c>
      <c r="M464" s="2443"/>
      <c r="N464" s="2443"/>
      <c r="P464" s="2444">
        <v>0</v>
      </c>
      <c r="Q464" s="2444"/>
      <c r="R464" s="452">
        <f t="shared" si="14"/>
        <v>2</v>
      </c>
      <c r="S464" s="452">
        <f t="shared" si="15"/>
        <v>0</v>
      </c>
    </row>
    <row r="465" spans="2:19" ht="13.35" customHeight="1">
      <c r="B465" s="2430" t="s">
        <v>774</v>
      </c>
      <c r="C465" s="2430"/>
      <c r="D465" s="2430"/>
      <c r="E465" s="2430"/>
      <c r="G465" s="2442" t="s">
        <v>775</v>
      </c>
      <c r="H465" s="2442"/>
      <c r="I465" s="2442"/>
      <c r="L465" s="2443">
        <v>274.23999999999978</v>
      </c>
      <c r="M465" s="2443"/>
      <c r="N465" s="2443"/>
      <c r="P465" s="2444">
        <v>0</v>
      </c>
      <c r="Q465" s="2444"/>
      <c r="R465" s="452">
        <f t="shared" si="14"/>
        <v>0</v>
      </c>
      <c r="S465" s="452">
        <f t="shared" si="15"/>
        <v>0</v>
      </c>
    </row>
    <row r="466" spans="2:19" ht="13.35" customHeight="1">
      <c r="B466" s="2430" t="s">
        <v>1253</v>
      </c>
      <c r="C466" s="2430"/>
      <c r="D466" s="2430"/>
      <c r="E466" s="2430"/>
      <c r="G466" s="2442" t="s">
        <v>1254</v>
      </c>
      <c r="H466" s="2442"/>
      <c r="I466" s="2442"/>
      <c r="L466" s="2443">
        <v>300</v>
      </c>
      <c r="M466" s="2443"/>
      <c r="N466" s="2443"/>
      <c r="P466" s="2444">
        <v>0</v>
      </c>
      <c r="Q466" s="2444"/>
      <c r="R466" s="452">
        <f t="shared" si="14"/>
        <v>0</v>
      </c>
      <c r="S466" s="452">
        <f t="shared" si="15"/>
        <v>0</v>
      </c>
    </row>
    <row r="467" spans="2:19" ht="13.35" customHeight="1">
      <c r="B467" s="2430" t="s">
        <v>1255</v>
      </c>
      <c r="C467" s="2430"/>
      <c r="D467" s="2430"/>
      <c r="E467" s="2430"/>
      <c r="G467" s="2442" t="s">
        <v>1256</v>
      </c>
      <c r="H467" s="2442"/>
      <c r="I467" s="2442"/>
      <c r="L467" s="2443">
        <v>920.00000000000091</v>
      </c>
      <c r="M467" s="2443"/>
      <c r="N467" s="2443"/>
      <c r="P467" s="2444">
        <v>0</v>
      </c>
      <c r="Q467" s="2444"/>
      <c r="R467" s="452">
        <f t="shared" si="14"/>
        <v>1</v>
      </c>
      <c r="S467" s="452">
        <f t="shared" si="15"/>
        <v>0</v>
      </c>
    </row>
    <row r="468" spans="2:19" ht="13.35" customHeight="1">
      <c r="B468" s="2430" t="s">
        <v>1257</v>
      </c>
      <c r="C468" s="2430"/>
      <c r="D468" s="2430"/>
      <c r="E468" s="2430"/>
      <c r="G468" s="2442" t="s">
        <v>1258</v>
      </c>
      <c r="H468" s="2442"/>
      <c r="I468" s="2442"/>
      <c r="L468" s="2443">
        <v>32</v>
      </c>
      <c r="M468" s="2443"/>
      <c r="N468" s="2443"/>
      <c r="P468" s="2444">
        <v>0</v>
      </c>
      <c r="Q468" s="2444"/>
      <c r="R468" s="452">
        <f t="shared" si="14"/>
        <v>0</v>
      </c>
      <c r="S468" s="452">
        <f t="shared" si="15"/>
        <v>0</v>
      </c>
    </row>
    <row r="469" spans="2:19" ht="13.35" customHeight="1">
      <c r="B469" s="2430" t="s">
        <v>776</v>
      </c>
      <c r="C469" s="2430"/>
      <c r="D469" s="2430"/>
      <c r="E469" s="2430"/>
      <c r="G469" s="2442" t="s">
        <v>777</v>
      </c>
      <c r="H469" s="2442"/>
      <c r="I469" s="2442"/>
      <c r="L469" s="2443">
        <v>1081.0023999999994</v>
      </c>
      <c r="M469" s="2443"/>
      <c r="N469" s="2443"/>
      <c r="P469" s="2444">
        <v>0</v>
      </c>
      <c r="Q469" s="2444"/>
      <c r="R469" s="452">
        <f t="shared" si="14"/>
        <v>1</v>
      </c>
      <c r="S469" s="452">
        <f t="shared" si="15"/>
        <v>0</v>
      </c>
    </row>
    <row r="470" spans="2:19" ht="13.35" customHeight="1">
      <c r="B470" s="2430" t="s">
        <v>1259</v>
      </c>
      <c r="C470" s="2430"/>
      <c r="D470" s="2430"/>
      <c r="E470" s="2430"/>
      <c r="G470" s="2442" t="s">
        <v>1260</v>
      </c>
      <c r="H470" s="2442"/>
      <c r="I470" s="2442"/>
      <c r="L470" s="2443">
        <v>1384</v>
      </c>
      <c r="M470" s="2443"/>
      <c r="N470" s="2443"/>
      <c r="P470" s="2444">
        <v>0</v>
      </c>
      <c r="Q470" s="2444"/>
      <c r="R470" s="452">
        <f t="shared" si="14"/>
        <v>1</v>
      </c>
      <c r="S470" s="452">
        <f t="shared" si="15"/>
        <v>0</v>
      </c>
    </row>
    <row r="471" spans="2:19" ht="13.35" customHeight="1">
      <c r="B471" s="2430" t="s">
        <v>1261</v>
      </c>
      <c r="C471" s="2430"/>
      <c r="D471" s="2430"/>
      <c r="E471" s="2430"/>
      <c r="G471" s="2442" t="s">
        <v>1262</v>
      </c>
      <c r="H471" s="2442"/>
      <c r="I471" s="2442"/>
      <c r="L471" s="2443">
        <v>227.92</v>
      </c>
      <c r="M471" s="2443"/>
      <c r="N471" s="2443"/>
      <c r="P471" s="2444">
        <v>0</v>
      </c>
      <c r="Q471" s="2444"/>
      <c r="R471" s="452">
        <f t="shared" si="14"/>
        <v>0</v>
      </c>
      <c r="S471" s="452">
        <f t="shared" si="15"/>
        <v>0</v>
      </c>
    </row>
    <row r="472" spans="2:19" s="454" customFormat="1" ht="13.35" customHeight="1">
      <c r="B472" s="2445" t="s">
        <v>1353</v>
      </c>
      <c r="C472" s="2445"/>
      <c r="D472" s="2445"/>
      <c r="E472" s="2445"/>
      <c r="G472" s="2446" t="s">
        <v>1354</v>
      </c>
      <c r="H472" s="2446"/>
      <c r="I472" s="2446"/>
      <c r="L472" s="2447">
        <v>435336.3900000006</v>
      </c>
      <c r="M472" s="2447"/>
      <c r="N472" s="2447"/>
      <c r="O472" s="455"/>
      <c r="P472" s="2448">
        <v>0</v>
      </c>
      <c r="Q472" s="2448"/>
      <c r="R472" s="455">
        <f t="shared" si="14"/>
        <v>435</v>
      </c>
      <c r="S472" s="455">
        <f t="shared" si="15"/>
        <v>0</v>
      </c>
    </row>
    <row r="473" spans="2:19" ht="13.35" customHeight="1">
      <c r="B473" s="2434" t="s">
        <v>1355</v>
      </c>
      <c r="C473" s="2434"/>
      <c r="D473" s="2434"/>
      <c r="E473" s="2434"/>
      <c r="G473" s="2435" t="s">
        <v>1354</v>
      </c>
      <c r="H473" s="2435"/>
      <c r="I473" s="2435"/>
      <c r="L473" s="2436">
        <v>435336.3900000006</v>
      </c>
      <c r="M473" s="2436"/>
      <c r="N473" s="2436"/>
      <c r="P473" s="2437">
        <v>0</v>
      </c>
      <c r="Q473" s="2437"/>
      <c r="R473" s="452">
        <f t="shared" si="14"/>
        <v>435</v>
      </c>
      <c r="S473" s="452">
        <f t="shared" si="15"/>
        <v>0</v>
      </c>
    </row>
    <row r="474" spans="2:19" ht="13.35" customHeight="1">
      <c r="B474" s="2430" t="s">
        <v>1356</v>
      </c>
      <c r="C474" s="2430"/>
      <c r="D474" s="2430"/>
      <c r="E474" s="2430"/>
      <c r="G474" s="2442" t="s">
        <v>1354</v>
      </c>
      <c r="H474" s="2442"/>
      <c r="I474" s="2442"/>
      <c r="L474" s="2443">
        <v>435336.3900000006</v>
      </c>
      <c r="M474" s="2443"/>
      <c r="N474" s="2443"/>
      <c r="P474" s="2444">
        <v>0</v>
      </c>
      <c r="Q474" s="2444"/>
      <c r="R474" s="452">
        <f t="shared" si="14"/>
        <v>435</v>
      </c>
      <c r="S474" s="452">
        <f t="shared" si="15"/>
        <v>0</v>
      </c>
    </row>
    <row r="475" spans="2:19" s="454" customFormat="1" ht="13.35" customHeight="1">
      <c r="B475" s="2445" t="s">
        <v>1263</v>
      </c>
      <c r="C475" s="2445"/>
      <c r="D475" s="2445"/>
      <c r="E475" s="2445"/>
      <c r="G475" s="2446" t="s">
        <v>1264</v>
      </c>
      <c r="H475" s="2446"/>
      <c r="I475" s="2446"/>
      <c r="L475" s="2447">
        <v>72239.960000000021</v>
      </c>
      <c r="M475" s="2447"/>
      <c r="N475" s="2447"/>
      <c r="O475" s="455"/>
      <c r="P475" s="2448">
        <v>0</v>
      </c>
      <c r="Q475" s="2448"/>
      <c r="R475" s="455">
        <f t="shared" si="14"/>
        <v>72</v>
      </c>
      <c r="S475" s="455">
        <f t="shared" si="15"/>
        <v>0</v>
      </c>
    </row>
    <row r="476" spans="2:19" ht="13.35" customHeight="1">
      <c r="B476" s="2434" t="s">
        <v>1265</v>
      </c>
      <c r="C476" s="2434"/>
      <c r="D476" s="2434"/>
      <c r="E476" s="2434"/>
      <c r="G476" s="2435" t="s">
        <v>1264</v>
      </c>
      <c r="H476" s="2435"/>
      <c r="I476" s="2435"/>
      <c r="L476" s="2436">
        <v>72239.960000000021</v>
      </c>
      <c r="M476" s="2436"/>
      <c r="N476" s="2436"/>
      <c r="P476" s="2437">
        <v>0</v>
      </c>
      <c r="Q476" s="2437"/>
      <c r="R476" s="452">
        <f t="shared" si="14"/>
        <v>72</v>
      </c>
      <c r="S476" s="452">
        <f t="shared" si="15"/>
        <v>0</v>
      </c>
    </row>
    <row r="477" spans="2:19" ht="13.35" customHeight="1">
      <c r="B477" s="2430" t="s">
        <v>1266</v>
      </c>
      <c r="C477" s="2430"/>
      <c r="D477" s="2430"/>
      <c r="E477" s="2430"/>
      <c r="G477" s="2442" t="s">
        <v>1264</v>
      </c>
      <c r="H477" s="2442"/>
      <c r="I477" s="2442"/>
      <c r="L477" s="2443">
        <v>72239.960000000021</v>
      </c>
      <c r="M477" s="2443"/>
      <c r="N477" s="2443"/>
      <c r="P477" s="2444">
        <v>0</v>
      </c>
      <c r="Q477" s="2444"/>
      <c r="R477" s="452">
        <f t="shared" si="14"/>
        <v>72</v>
      </c>
      <c r="S477" s="452">
        <f t="shared" si="15"/>
        <v>0</v>
      </c>
    </row>
    <row r="478" spans="2:19" ht="15.75" customHeight="1">
      <c r="E478" s="2430" t="s">
        <v>1074</v>
      </c>
      <c r="F478" s="2430"/>
      <c r="G478" s="2430"/>
      <c r="H478" s="2430"/>
      <c r="I478" s="2430"/>
      <c r="J478" s="2430"/>
      <c r="K478" s="2430"/>
      <c r="L478" s="2430"/>
      <c r="N478" s="2449" t="s">
        <v>1357</v>
      </c>
      <c r="O478" s="2449"/>
      <c r="P478" s="2449"/>
      <c r="Q478" s="2449"/>
    </row>
    <row r="479" spans="2:19" ht="17.25" customHeight="1">
      <c r="I479" s="2432" t="s">
        <v>1075</v>
      </c>
      <c r="J479" s="2432"/>
      <c r="L479" s="2432" t="s">
        <v>1358</v>
      </c>
      <c r="M479" s="2432"/>
      <c r="N479" s="2432"/>
      <c r="P479" s="2433" t="s">
        <v>1358</v>
      </c>
      <c r="Q479" s="2433"/>
    </row>
  </sheetData>
  <mergeCells count="1883">
    <mergeCell ref="E478:L478"/>
    <mergeCell ref="N478:Q478"/>
    <mergeCell ref="I479:J479"/>
    <mergeCell ref="L479:N479"/>
    <mergeCell ref="P479:Q479"/>
    <mergeCell ref="B476:E476"/>
    <mergeCell ref="G476:I476"/>
    <mergeCell ref="L476:N476"/>
    <mergeCell ref="P476:Q476"/>
    <mergeCell ref="B477:E477"/>
    <mergeCell ref="G477:I477"/>
    <mergeCell ref="L477:N477"/>
    <mergeCell ref="P477:Q477"/>
    <mergeCell ref="B474:E474"/>
    <mergeCell ref="G474:I474"/>
    <mergeCell ref="L474:N474"/>
    <mergeCell ref="P474:Q474"/>
    <mergeCell ref="B475:E475"/>
    <mergeCell ref="G475:I475"/>
    <mergeCell ref="L475:N475"/>
    <mergeCell ref="P475:Q475"/>
    <mergeCell ref="B472:E472"/>
    <mergeCell ref="G472:I472"/>
    <mergeCell ref="L472:N472"/>
    <mergeCell ref="P472:Q472"/>
    <mergeCell ref="B473:E473"/>
    <mergeCell ref="G473:I473"/>
    <mergeCell ref="L473:N473"/>
    <mergeCell ref="P473:Q473"/>
    <mergeCell ref="B470:E470"/>
    <mergeCell ref="G470:I470"/>
    <mergeCell ref="L470:N470"/>
    <mergeCell ref="P470:Q470"/>
    <mergeCell ref="B471:E471"/>
    <mergeCell ref="G471:I471"/>
    <mergeCell ref="L471:N471"/>
    <mergeCell ref="P471:Q471"/>
    <mergeCell ref="B468:E468"/>
    <mergeCell ref="G468:I468"/>
    <mergeCell ref="L468:N468"/>
    <mergeCell ref="P468:Q468"/>
    <mergeCell ref="B469:E469"/>
    <mergeCell ref="G469:I469"/>
    <mergeCell ref="L469:N469"/>
    <mergeCell ref="P469:Q469"/>
    <mergeCell ref="B466:E466"/>
    <mergeCell ref="G466:I466"/>
    <mergeCell ref="L466:N466"/>
    <mergeCell ref="P466:Q466"/>
    <mergeCell ref="B467:E467"/>
    <mergeCell ref="G467:I467"/>
    <mergeCell ref="L467:N467"/>
    <mergeCell ref="P467:Q467"/>
    <mergeCell ref="B464:E464"/>
    <mergeCell ref="G464:I464"/>
    <mergeCell ref="L464:N464"/>
    <mergeCell ref="P464:Q464"/>
    <mergeCell ref="B465:E465"/>
    <mergeCell ref="G465:I465"/>
    <mergeCell ref="L465:N465"/>
    <mergeCell ref="P465:Q465"/>
    <mergeCell ref="B462:E462"/>
    <mergeCell ref="G462:I462"/>
    <mergeCell ref="L462:N462"/>
    <mergeCell ref="P462:Q462"/>
    <mergeCell ref="B463:E463"/>
    <mergeCell ref="G463:I463"/>
    <mergeCell ref="L463:N463"/>
    <mergeCell ref="P463:Q463"/>
    <mergeCell ref="B460:E460"/>
    <mergeCell ref="G460:I460"/>
    <mergeCell ref="L460:N460"/>
    <mergeCell ref="P460:Q460"/>
    <mergeCell ref="B461:E461"/>
    <mergeCell ref="G461:I461"/>
    <mergeCell ref="L461:N461"/>
    <mergeCell ref="P461:Q461"/>
    <mergeCell ref="B458:E458"/>
    <mergeCell ref="G458:I458"/>
    <mergeCell ref="L458:N458"/>
    <mergeCell ref="P458:Q458"/>
    <mergeCell ref="B459:E459"/>
    <mergeCell ref="G459:I459"/>
    <mergeCell ref="L459:N459"/>
    <mergeCell ref="P459:Q459"/>
    <mergeCell ref="B456:E456"/>
    <mergeCell ref="G456:I456"/>
    <mergeCell ref="L456:N456"/>
    <mergeCell ref="P456:Q456"/>
    <mergeCell ref="B457:E457"/>
    <mergeCell ref="G457:I457"/>
    <mergeCell ref="L457:N457"/>
    <mergeCell ref="P457:Q457"/>
    <mergeCell ref="B454:E454"/>
    <mergeCell ref="G454:I454"/>
    <mergeCell ref="L454:N454"/>
    <mergeCell ref="P454:Q454"/>
    <mergeCell ref="B455:E455"/>
    <mergeCell ref="G455:I455"/>
    <mergeCell ref="L455:N455"/>
    <mergeCell ref="P455:Q455"/>
    <mergeCell ref="B452:E452"/>
    <mergeCell ref="G452:I452"/>
    <mergeCell ref="L452:N452"/>
    <mergeCell ref="P452:Q452"/>
    <mergeCell ref="B453:E453"/>
    <mergeCell ref="G453:I453"/>
    <mergeCell ref="L453:N453"/>
    <mergeCell ref="P453:Q453"/>
    <mergeCell ref="B450:E450"/>
    <mergeCell ref="G450:I450"/>
    <mergeCell ref="L450:N450"/>
    <mergeCell ref="P450:Q450"/>
    <mergeCell ref="B451:E451"/>
    <mergeCell ref="G451:I451"/>
    <mergeCell ref="L451:N451"/>
    <mergeCell ref="P451:Q451"/>
    <mergeCell ref="B448:E448"/>
    <mergeCell ref="G448:I448"/>
    <mergeCell ref="L448:N448"/>
    <mergeCell ref="P448:Q448"/>
    <mergeCell ref="B449:E449"/>
    <mergeCell ref="G449:I449"/>
    <mergeCell ref="L449:N449"/>
    <mergeCell ref="P449:Q449"/>
    <mergeCell ref="B446:E446"/>
    <mergeCell ref="G446:I446"/>
    <mergeCell ref="L446:N446"/>
    <mergeCell ref="P446:Q446"/>
    <mergeCell ref="B447:E447"/>
    <mergeCell ref="G447:I447"/>
    <mergeCell ref="L447:N447"/>
    <mergeCell ref="P447:Q447"/>
    <mergeCell ref="B444:E444"/>
    <mergeCell ref="G444:I444"/>
    <mergeCell ref="L444:N444"/>
    <mergeCell ref="P444:Q444"/>
    <mergeCell ref="B445:E445"/>
    <mergeCell ref="G445:I445"/>
    <mergeCell ref="L445:N445"/>
    <mergeCell ref="P445:Q445"/>
    <mergeCell ref="B442:E442"/>
    <mergeCell ref="G442:I442"/>
    <mergeCell ref="L442:N442"/>
    <mergeCell ref="P442:Q442"/>
    <mergeCell ref="B443:E443"/>
    <mergeCell ref="G443:I443"/>
    <mergeCell ref="L443:N443"/>
    <mergeCell ref="P443:Q443"/>
    <mergeCell ref="B440:E440"/>
    <mergeCell ref="G440:I440"/>
    <mergeCell ref="L440:N440"/>
    <mergeCell ref="P440:Q440"/>
    <mergeCell ref="B441:E441"/>
    <mergeCell ref="G441:I441"/>
    <mergeCell ref="L441:N441"/>
    <mergeCell ref="P441:Q441"/>
    <mergeCell ref="B438:E438"/>
    <mergeCell ref="G438:I438"/>
    <mergeCell ref="L438:N438"/>
    <mergeCell ref="P438:Q438"/>
    <mergeCell ref="B439:E439"/>
    <mergeCell ref="G439:I439"/>
    <mergeCell ref="L439:N439"/>
    <mergeCell ref="P439:Q439"/>
    <mergeCell ref="B436:E436"/>
    <mergeCell ref="G436:I436"/>
    <mergeCell ref="L436:N436"/>
    <mergeCell ref="P436:Q436"/>
    <mergeCell ref="B437:E437"/>
    <mergeCell ref="G437:I437"/>
    <mergeCell ref="L437:N437"/>
    <mergeCell ref="P437:Q437"/>
    <mergeCell ref="B434:E434"/>
    <mergeCell ref="G434:I434"/>
    <mergeCell ref="L434:N434"/>
    <mergeCell ref="P434:Q434"/>
    <mergeCell ref="B435:E435"/>
    <mergeCell ref="G435:I435"/>
    <mergeCell ref="L435:N435"/>
    <mergeCell ref="P435:Q435"/>
    <mergeCell ref="B432:E432"/>
    <mergeCell ref="G432:I432"/>
    <mergeCell ref="L432:N432"/>
    <mergeCell ref="P432:Q432"/>
    <mergeCell ref="B433:E433"/>
    <mergeCell ref="G433:I433"/>
    <mergeCell ref="L433:N433"/>
    <mergeCell ref="P433:Q433"/>
    <mergeCell ref="B430:E430"/>
    <mergeCell ref="G430:I430"/>
    <mergeCell ref="L430:N430"/>
    <mergeCell ref="P430:Q430"/>
    <mergeCell ref="B431:E431"/>
    <mergeCell ref="G431:I431"/>
    <mergeCell ref="L431:N431"/>
    <mergeCell ref="P431:Q431"/>
    <mergeCell ref="B428:E428"/>
    <mergeCell ref="G428:I428"/>
    <mergeCell ref="L428:N428"/>
    <mergeCell ref="P428:Q428"/>
    <mergeCell ref="B429:E429"/>
    <mergeCell ref="G429:I429"/>
    <mergeCell ref="L429:N429"/>
    <mergeCell ref="P429:Q429"/>
    <mergeCell ref="B426:E426"/>
    <mergeCell ref="G426:I426"/>
    <mergeCell ref="L426:N426"/>
    <mergeCell ref="P426:Q426"/>
    <mergeCell ref="B427:E427"/>
    <mergeCell ref="G427:I427"/>
    <mergeCell ref="L427:N427"/>
    <mergeCell ref="P427:Q427"/>
    <mergeCell ref="B424:E424"/>
    <mergeCell ref="G424:I424"/>
    <mergeCell ref="L424:N424"/>
    <mergeCell ref="P424:Q424"/>
    <mergeCell ref="B425:E425"/>
    <mergeCell ref="G425:I425"/>
    <mergeCell ref="L425:N425"/>
    <mergeCell ref="P425:Q425"/>
    <mergeCell ref="B422:E422"/>
    <mergeCell ref="G422:I422"/>
    <mergeCell ref="L422:N422"/>
    <mergeCell ref="P422:Q422"/>
    <mergeCell ref="B423:E423"/>
    <mergeCell ref="G423:I423"/>
    <mergeCell ref="L423:N423"/>
    <mergeCell ref="P423:Q423"/>
    <mergeCell ref="B420:E420"/>
    <mergeCell ref="G420:I420"/>
    <mergeCell ref="L420:N420"/>
    <mergeCell ref="P420:Q420"/>
    <mergeCell ref="B421:E421"/>
    <mergeCell ref="G421:I421"/>
    <mergeCell ref="L421:N421"/>
    <mergeCell ref="P421:Q421"/>
    <mergeCell ref="B418:E418"/>
    <mergeCell ref="G418:I418"/>
    <mergeCell ref="L418:N418"/>
    <mergeCell ref="P418:Q418"/>
    <mergeCell ref="B419:E419"/>
    <mergeCell ref="G419:I419"/>
    <mergeCell ref="L419:N419"/>
    <mergeCell ref="P419:Q419"/>
    <mergeCell ref="B416:E416"/>
    <mergeCell ref="G416:I416"/>
    <mergeCell ref="L416:N416"/>
    <mergeCell ref="P416:Q416"/>
    <mergeCell ref="B417:E417"/>
    <mergeCell ref="G417:I417"/>
    <mergeCell ref="L417:N417"/>
    <mergeCell ref="P417:Q417"/>
    <mergeCell ref="B414:E414"/>
    <mergeCell ref="G414:I414"/>
    <mergeCell ref="L414:N414"/>
    <mergeCell ref="P414:Q414"/>
    <mergeCell ref="B415:E415"/>
    <mergeCell ref="G415:I415"/>
    <mergeCell ref="L415:N415"/>
    <mergeCell ref="P415:Q415"/>
    <mergeCell ref="B412:E412"/>
    <mergeCell ref="G412:I412"/>
    <mergeCell ref="L412:N412"/>
    <mergeCell ref="P412:Q412"/>
    <mergeCell ref="B413:E413"/>
    <mergeCell ref="G413:I413"/>
    <mergeCell ref="L413:N413"/>
    <mergeCell ref="P413:Q413"/>
    <mergeCell ref="B410:E410"/>
    <mergeCell ref="G410:I410"/>
    <mergeCell ref="L410:N410"/>
    <mergeCell ref="P410:Q410"/>
    <mergeCell ref="B411:E411"/>
    <mergeCell ref="G411:I411"/>
    <mergeCell ref="L411:N411"/>
    <mergeCell ref="P411:Q411"/>
    <mergeCell ref="B408:E408"/>
    <mergeCell ref="G408:I408"/>
    <mergeCell ref="L408:N408"/>
    <mergeCell ref="P408:Q408"/>
    <mergeCell ref="B409:E409"/>
    <mergeCell ref="G409:I409"/>
    <mergeCell ref="L409:N409"/>
    <mergeCell ref="P409:Q409"/>
    <mergeCell ref="B406:E406"/>
    <mergeCell ref="G406:I406"/>
    <mergeCell ref="L406:N406"/>
    <mergeCell ref="P406:Q406"/>
    <mergeCell ref="B407:E407"/>
    <mergeCell ref="G407:I407"/>
    <mergeCell ref="L407:N407"/>
    <mergeCell ref="P407:Q407"/>
    <mergeCell ref="B404:E404"/>
    <mergeCell ref="G404:I404"/>
    <mergeCell ref="L404:N404"/>
    <mergeCell ref="P404:Q404"/>
    <mergeCell ref="B405:E405"/>
    <mergeCell ref="G405:I405"/>
    <mergeCell ref="L405:N405"/>
    <mergeCell ref="P405:Q405"/>
    <mergeCell ref="B402:E402"/>
    <mergeCell ref="G402:I402"/>
    <mergeCell ref="L402:N402"/>
    <mergeCell ref="P402:Q402"/>
    <mergeCell ref="B403:E403"/>
    <mergeCell ref="G403:I403"/>
    <mergeCell ref="L403:N403"/>
    <mergeCell ref="P403:Q403"/>
    <mergeCell ref="B400:E400"/>
    <mergeCell ref="G400:I400"/>
    <mergeCell ref="L400:N400"/>
    <mergeCell ref="P400:Q400"/>
    <mergeCell ref="B401:E401"/>
    <mergeCell ref="G401:I401"/>
    <mergeCell ref="L401:N401"/>
    <mergeCell ref="P401:Q401"/>
    <mergeCell ref="B398:E398"/>
    <mergeCell ref="G398:I398"/>
    <mergeCell ref="L398:N398"/>
    <mergeCell ref="P398:Q398"/>
    <mergeCell ref="B399:E399"/>
    <mergeCell ref="G399:I399"/>
    <mergeCell ref="L399:N399"/>
    <mergeCell ref="P399:Q399"/>
    <mergeCell ref="B396:E396"/>
    <mergeCell ref="G396:I396"/>
    <mergeCell ref="L396:N396"/>
    <mergeCell ref="P396:Q396"/>
    <mergeCell ref="B397:E397"/>
    <mergeCell ref="G397:I397"/>
    <mergeCell ref="L397:N397"/>
    <mergeCell ref="P397:Q397"/>
    <mergeCell ref="B394:E394"/>
    <mergeCell ref="G394:I394"/>
    <mergeCell ref="L394:N394"/>
    <mergeCell ref="P394:Q394"/>
    <mergeCell ref="B395:E395"/>
    <mergeCell ref="G395:I395"/>
    <mergeCell ref="L395:N395"/>
    <mergeCell ref="P395:Q395"/>
    <mergeCell ref="B392:E392"/>
    <mergeCell ref="G392:I392"/>
    <mergeCell ref="L392:N392"/>
    <mergeCell ref="P392:Q392"/>
    <mergeCell ref="B393:E393"/>
    <mergeCell ref="G393:I393"/>
    <mergeCell ref="L393:N393"/>
    <mergeCell ref="P393:Q393"/>
    <mergeCell ref="B390:E390"/>
    <mergeCell ref="G390:I390"/>
    <mergeCell ref="L390:N390"/>
    <mergeCell ref="P390:Q390"/>
    <mergeCell ref="B391:E391"/>
    <mergeCell ref="G391:I391"/>
    <mergeCell ref="L391:N391"/>
    <mergeCell ref="P391:Q391"/>
    <mergeCell ref="B388:E388"/>
    <mergeCell ref="G388:I388"/>
    <mergeCell ref="L388:N388"/>
    <mergeCell ref="P388:Q388"/>
    <mergeCell ref="B389:E389"/>
    <mergeCell ref="G389:I389"/>
    <mergeCell ref="L389:N389"/>
    <mergeCell ref="P389:Q389"/>
    <mergeCell ref="B386:E386"/>
    <mergeCell ref="G386:I386"/>
    <mergeCell ref="L386:N386"/>
    <mergeCell ref="P386:Q386"/>
    <mergeCell ref="B387:E387"/>
    <mergeCell ref="G387:I387"/>
    <mergeCell ref="L387:N387"/>
    <mergeCell ref="P387:Q387"/>
    <mergeCell ref="B384:E384"/>
    <mergeCell ref="G384:I384"/>
    <mergeCell ref="L384:N384"/>
    <mergeCell ref="P384:Q384"/>
    <mergeCell ref="B385:E385"/>
    <mergeCell ref="G385:I385"/>
    <mergeCell ref="L385:N385"/>
    <mergeCell ref="P385:Q385"/>
    <mergeCell ref="B382:E382"/>
    <mergeCell ref="G382:I382"/>
    <mergeCell ref="L382:N382"/>
    <mergeCell ref="P382:Q382"/>
    <mergeCell ref="B383:E383"/>
    <mergeCell ref="G383:I383"/>
    <mergeCell ref="L383:N383"/>
    <mergeCell ref="P383:Q383"/>
    <mergeCell ref="B380:E380"/>
    <mergeCell ref="G380:I380"/>
    <mergeCell ref="L380:N380"/>
    <mergeCell ref="P380:Q380"/>
    <mergeCell ref="B381:E381"/>
    <mergeCell ref="G381:I381"/>
    <mergeCell ref="L381:N381"/>
    <mergeCell ref="P381:Q381"/>
    <mergeCell ref="B378:E378"/>
    <mergeCell ref="G378:I378"/>
    <mergeCell ref="L378:N378"/>
    <mergeCell ref="P378:Q378"/>
    <mergeCell ref="B379:E379"/>
    <mergeCell ref="G379:I379"/>
    <mergeCell ref="L379:N379"/>
    <mergeCell ref="P379:Q379"/>
    <mergeCell ref="B376:E376"/>
    <mergeCell ref="G376:I376"/>
    <mergeCell ref="L376:N376"/>
    <mergeCell ref="P376:Q376"/>
    <mergeCell ref="B377:E377"/>
    <mergeCell ref="G377:I377"/>
    <mergeCell ref="L377:N377"/>
    <mergeCell ref="P377:Q377"/>
    <mergeCell ref="B374:E374"/>
    <mergeCell ref="G374:I374"/>
    <mergeCell ref="L374:N374"/>
    <mergeCell ref="P374:Q374"/>
    <mergeCell ref="B375:E375"/>
    <mergeCell ref="G375:I375"/>
    <mergeCell ref="L375:N375"/>
    <mergeCell ref="P375:Q375"/>
    <mergeCell ref="B372:E372"/>
    <mergeCell ref="G372:I372"/>
    <mergeCell ref="L372:N372"/>
    <mergeCell ref="P372:Q372"/>
    <mergeCell ref="B373:E373"/>
    <mergeCell ref="G373:I373"/>
    <mergeCell ref="L373:N373"/>
    <mergeCell ref="P373:Q373"/>
    <mergeCell ref="B370:E370"/>
    <mergeCell ref="G370:I370"/>
    <mergeCell ref="L370:N370"/>
    <mergeCell ref="P370:Q370"/>
    <mergeCell ref="B371:E371"/>
    <mergeCell ref="G371:I371"/>
    <mergeCell ref="L371:N371"/>
    <mergeCell ref="P371:Q371"/>
    <mergeCell ref="B368:E368"/>
    <mergeCell ref="G368:I368"/>
    <mergeCell ref="L368:N368"/>
    <mergeCell ref="P368:Q368"/>
    <mergeCell ref="B369:E369"/>
    <mergeCell ref="G369:I369"/>
    <mergeCell ref="L369:N369"/>
    <mergeCell ref="P369:Q369"/>
    <mergeCell ref="B366:E366"/>
    <mergeCell ref="G366:I366"/>
    <mergeCell ref="L366:N366"/>
    <mergeCell ref="P366:Q366"/>
    <mergeCell ref="B367:E367"/>
    <mergeCell ref="G367:I367"/>
    <mergeCell ref="L367:N367"/>
    <mergeCell ref="P367:Q367"/>
    <mergeCell ref="B364:E364"/>
    <mergeCell ref="G364:I364"/>
    <mergeCell ref="L364:N364"/>
    <mergeCell ref="P364:Q364"/>
    <mergeCell ref="B365:E365"/>
    <mergeCell ref="G365:I365"/>
    <mergeCell ref="L365:N365"/>
    <mergeCell ref="P365:Q365"/>
    <mergeCell ref="B362:E362"/>
    <mergeCell ref="G362:I362"/>
    <mergeCell ref="L362:N362"/>
    <mergeCell ref="P362:Q362"/>
    <mergeCell ref="B363:E363"/>
    <mergeCell ref="G363:I363"/>
    <mergeCell ref="L363:N363"/>
    <mergeCell ref="P363:Q363"/>
    <mergeCell ref="B360:E360"/>
    <mergeCell ref="G360:I360"/>
    <mergeCell ref="L360:N360"/>
    <mergeCell ref="P360:Q360"/>
    <mergeCell ref="B361:E361"/>
    <mergeCell ref="G361:I361"/>
    <mergeCell ref="L361:N361"/>
    <mergeCell ref="P361:Q361"/>
    <mergeCell ref="B358:E358"/>
    <mergeCell ref="G358:I358"/>
    <mergeCell ref="L358:N358"/>
    <mergeCell ref="P358:Q358"/>
    <mergeCell ref="B359:E359"/>
    <mergeCell ref="G359:I359"/>
    <mergeCell ref="L359:N359"/>
    <mergeCell ref="P359:Q359"/>
    <mergeCell ref="B356:E356"/>
    <mergeCell ref="G356:I356"/>
    <mergeCell ref="L356:N356"/>
    <mergeCell ref="P356:Q356"/>
    <mergeCell ref="B357:E357"/>
    <mergeCell ref="G357:I357"/>
    <mergeCell ref="L357:N357"/>
    <mergeCell ref="P357:Q357"/>
    <mergeCell ref="B354:E354"/>
    <mergeCell ref="G354:I354"/>
    <mergeCell ref="L354:N354"/>
    <mergeCell ref="P354:Q354"/>
    <mergeCell ref="B355:E355"/>
    <mergeCell ref="G355:I355"/>
    <mergeCell ref="L355:N355"/>
    <mergeCell ref="P355:Q355"/>
    <mergeCell ref="B352:E352"/>
    <mergeCell ref="G352:I352"/>
    <mergeCell ref="L352:N352"/>
    <mergeCell ref="P352:Q352"/>
    <mergeCell ref="B353:E353"/>
    <mergeCell ref="G353:I353"/>
    <mergeCell ref="L353:N353"/>
    <mergeCell ref="P353:Q353"/>
    <mergeCell ref="B350:E350"/>
    <mergeCell ref="G350:I350"/>
    <mergeCell ref="L350:N350"/>
    <mergeCell ref="P350:Q350"/>
    <mergeCell ref="B351:E351"/>
    <mergeCell ref="G351:I351"/>
    <mergeCell ref="L351:N351"/>
    <mergeCell ref="P351:Q351"/>
    <mergeCell ref="B348:E348"/>
    <mergeCell ref="G348:I348"/>
    <mergeCell ref="L348:N348"/>
    <mergeCell ref="P348:Q348"/>
    <mergeCell ref="B349:E349"/>
    <mergeCell ref="G349:I349"/>
    <mergeCell ref="L349:N349"/>
    <mergeCell ref="P349:Q349"/>
    <mergeCell ref="B346:E346"/>
    <mergeCell ref="G346:I346"/>
    <mergeCell ref="L346:N346"/>
    <mergeCell ref="P346:Q346"/>
    <mergeCell ref="B347:E347"/>
    <mergeCell ref="G347:I347"/>
    <mergeCell ref="L347:N347"/>
    <mergeCell ref="P347:Q347"/>
    <mergeCell ref="B344:E344"/>
    <mergeCell ref="G344:I344"/>
    <mergeCell ref="L344:N344"/>
    <mergeCell ref="P344:Q344"/>
    <mergeCell ref="B345:E345"/>
    <mergeCell ref="G345:I345"/>
    <mergeCell ref="L345:N345"/>
    <mergeCell ref="P345:Q345"/>
    <mergeCell ref="B342:E342"/>
    <mergeCell ref="G342:I342"/>
    <mergeCell ref="L342:N342"/>
    <mergeCell ref="P342:Q342"/>
    <mergeCell ref="B343:E343"/>
    <mergeCell ref="G343:I343"/>
    <mergeCell ref="L343:N343"/>
    <mergeCell ref="P343:Q343"/>
    <mergeCell ref="B340:E340"/>
    <mergeCell ref="G340:I340"/>
    <mergeCell ref="L340:N340"/>
    <mergeCell ref="P340:Q340"/>
    <mergeCell ref="B341:E341"/>
    <mergeCell ref="G341:I341"/>
    <mergeCell ref="L341:N341"/>
    <mergeCell ref="P341:Q341"/>
    <mergeCell ref="B338:E338"/>
    <mergeCell ref="G338:I338"/>
    <mergeCell ref="L338:N338"/>
    <mergeCell ref="P338:Q338"/>
    <mergeCell ref="B339:E339"/>
    <mergeCell ref="G339:I339"/>
    <mergeCell ref="L339:N339"/>
    <mergeCell ref="P339:Q339"/>
    <mergeCell ref="B336:E336"/>
    <mergeCell ref="G336:I336"/>
    <mergeCell ref="L336:N336"/>
    <mergeCell ref="P336:Q336"/>
    <mergeCell ref="B337:E337"/>
    <mergeCell ref="G337:I337"/>
    <mergeCell ref="L337:N337"/>
    <mergeCell ref="P337:Q337"/>
    <mergeCell ref="B334:E334"/>
    <mergeCell ref="G334:I334"/>
    <mergeCell ref="L334:N334"/>
    <mergeCell ref="P334:Q334"/>
    <mergeCell ref="B335:E335"/>
    <mergeCell ref="G335:I335"/>
    <mergeCell ref="L335:N335"/>
    <mergeCell ref="P335:Q335"/>
    <mergeCell ref="B332:E332"/>
    <mergeCell ref="G332:I332"/>
    <mergeCell ref="L332:N332"/>
    <mergeCell ref="P332:Q332"/>
    <mergeCell ref="B333:E333"/>
    <mergeCell ref="G333:I333"/>
    <mergeCell ref="L333:N333"/>
    <mergeCell ref="P333:Q333"/>
    <mergeCell ref="B330:E330"/>
    <mergeCell ref="G330:I330"/>
    <mergeCell ref="L330:N330"/>
    <mergeCell ref="P330:Q330"/>
    <mergeCell ref="B331:E331"/>
    <mergeCell ref="G331:I331"/>
    <mergeCell ref="L331:N331"/>
    <mergeCell ref="P331:Q331"/>
    <mergeCell ref="B328:E328"/>
    <mergeCell ref="G328:I328"/>
    <mergeCell ref="L328:N328"/>
    <mergeCell ref="P328:Q328"/>
    <mergeCell ref="B329:E329"/>
    <mergeCell ref="G329:I329"/>
    <mergeCell ref="L329:N329"/>
    <mergeCell ref="P329:Q329"/>
    <mergeCell ref="B326:E326"/>
    <mergeCell ref="G326:I326"/>
    <mergeCell ref="L326:N326"/>
    <mergeCell ref="P326:Q326"/>
    <mergeCell ref="B327:E327"/>
    <mergeCell ref="G327:I327"/>
    <mergeCell ref="L327:N327"/>
    <mergeCell ref="P327:Q327"/>
    <mergeCell ref="B324:E324"/>
    <mergeCell ref="G324:I324"/>
    <mergeCell ref="L324:N324"/>
    <mergeCell ref="P324:Q324"/>
    <mergeCell ref="B325:E325"/>
    <mergeCell ref="G325:I325"/>
    <mergeCell ref="L325:N325"/>
    <mergeCell ref="P325:Q325"/>
    <mergeCell ref="B322:E322"/>
    <mergeCell ref="G322:I322"/>
    <mergeCell ref="L322:N322"/>
    <mergeCell ref="P322:Q322"/>
    <mergeCell ref="B323:E323"/>
    <mergeCell ref="G323:I323"/>
    <mergeCell ref="L323:N323"/>
    <mergeCell ref="P323:Q323"/>
    <mergeCell ref="B320:E320"/>
    <mergeCell ref="G320:I320"/>
    <mergeCell ref="L320:N320"/>
    <mergeCell ref="P320:Q320"/>
    <mergeCell ref="B321:E321"/>
    <mergeCell ref="G321:I321"/>
    <mergeCell ref="L321:N321"/>
    <mergeCell ref="P321:Q321"/>
    <mergeCell ref="B318:E318"/>
    <mergeCell ref="G318:I318"/>
    <mergeCell ref="L318:N318"/>
    <mergeCell ref="P318:Q318"/>
    <mergeCell ref="B319:E319"/>
    <mergeCell ref="G319:I319"/>
    <mergeCell ref="L319:N319"/>
    <mergeCell ref="P319:Q319"/>
    <mergeCell ref="B316:E316"/>
    <mergeCell ref="G316:I316"/>
    <mergeCell ref="L316:N316"/>
    <mergeCell ref="P316:Q316"/>
    <mergeCell ref="B317:E317"/>
    <mergeCell ref="G317:I317"/>
    <mergeCell ref="L317:N317"/>
    <mergeCell ref="P317:Q317"/>
    <mergeCell ref="B314:E314"/>
    <mergeCell ref="G314:I314"/>
    <mergeCell ref="L314:N314"/>
    <mergeCell ref="P314:Q314"/>
    <mergeCell ref="B315:E315"/>
    <mergeCell ref="G315:I315"/>
    <mergeCell ref="L315:N315"/>
    <mergeCell ref="P315:Q315"/>
    <mergeCell ref="B312:E312"/>
    <mergeCell ref="G312:I312"/>
    <mergeCell ref="L312:N312"/>
    <mergeCell ref="P312:Q312"/>
    <mergeCell ref="B313:E313"/>
    <mergeCell ref="G313:I313"/>
    <mergeCell ref="L313:N313"/>
    <mergeCell ref="P313:Q313"/>
    <mergeCell ref="B310:E310"/>
    <mergeCell ref="G310:I310"/>
    <mergeCell ref="L310:N310"/>
    <mergeCell ref="P310:Q310"/>
    <mergeCell ref="B311:E311"/>
    <mergeCell ref="G311:I311"/>
    <mergeCell ref="L311:N311"/>
    <mergeCell ref="P311:Q311"/>
    <mergeCell ref="B308:E308"/>
    <mergeCell ref="G308:I308"/>
    <mergeCell ref="L308:N308"/>
    <mergeCell ref="P308:Q308"/>
    <mergeCell ref="B309:E309"/>
    <mergeCell ref="G309:I309"/>
    <mergeCell ref="L309:N309"/>
    <mergeCell ref="P309:Q309"/>
    <mergeCell ref="B306:E306"/>
    <mergeCell ref="G306:I306"/>
    <mergeCell ref="L306:N306"/>
    <mergeCell ref="P306:Q306"/>
    <mergeCell ref="B307:E307"/>
    <mergeCell ref="G307:I307"/>
    <mergeCell ref="L307:N307"/>
    <mergeCell ref="P307:Q307"/>
    <mergeCell ref="B304:E304"/>
    <mergeCell ref="G304:I304"/>
    <mergeCell ref="L304:N304"/>
    <mergeCell ref="P304:Q304"/>
    <mergeCell ref="B305:E305"/>
    <mergeCell ref="G305:I305"/>
    <mergeCell ref="L305:N305"/>
    <mergeCell ref="P305:Q305"/>
    <mergeCell ref="B302:E302"/>
    <mergeCell ref="G302:I302"/>
    <mergeCell ref="L302:N302"/>
    <mergeCell ref="P302:Q302"/>
    <mergeCell ref="B303:E303"/>
    <mergeCell ref="G303:I303"/>
    <mergeCell ref="L303:N303"/>
    <mergeCell ref="P303:Q303"/>
    <mergeCell ref="B300:E300"/>
    <mergeCell ref="G300:I300"/>
    <mergeCell ref="L300:N300"/>
    <mergeCell ref="P300:Q300"/>
    <mergeCell ref="B301:E301"/>
    <mergeCell ref="G301:I301"/>
    <mergeCell ref="L301:N301"/>
    <mergeCell ref="P301:Q301"/>
    <mergeCell ref="B298:E298"/>
    <mergeCell ref="G298:I298"/>
    <mergeCell ref="L298:N298"/>
    <mergeCell ref="P298:Q298"/>
    <mergeCell ref="B299:E299"/>
    <mergeCell ref="G299:I299"/>
    <mergeCell ref="L299:N299"/>
    <mergeCell ref="P299:Q299"/>
    <mergeCell ref="B296:E296"/>
    <mergeCell ref="G296:I296"/>
    <mergeCell ref="L296:N296"/>
    <mergeCell ref="P296:Q296"/>
    <mergeCell ref="B297:E297"/>
    <mergeCell ref="G297:I297"/>
    <mergeCell ref="L297:N297"/>
    <mergeCell ref="P297:Q297"/>
    <mergeCell ref="B294:E294"/>
    <mergeCell ref="G294:I294"/>
    <mergeCell ref="L294:N294"/>
    <mergeCell ref="P294:Q294"/>
    <mergeCell ref="B295:E295"/>
    <mergeCell ref="G295:I295"/>
    <mergeCell ref="L295:N295"/>
    <mergeCell ref="P295:Q295"/>
    <mergeCell ref="B292:E292"/>
    <mergeCell ref="G292:I292"/>
    <mergeCell ref="L292:N292"/>
    <mergeCell ref="P292:Q292"/>
    <mergeCell ref="B293:E293"/>
    <mergeCell ref="G293:I293"/>
    <mergeCell ref="L293:N293"/>
    <mergeCell ref="P293:Q293"/>
    <mergeCell ref="B290:E290"/>
    <mergeCell ref="G290:I290"/>
    <mergeCell ref="L290:N290"/>
    <mergeCell ref="P290:Q290"/>
    <mergeCell ref="B291:E291"/>
    <mergeCell ref="G291:I291"/>
    <mergeCell ref="L291:N291"/>
    <mergeCell ref="P291:Q291"/>
    <mergeCell ref="B288:E288"/>
    <mergeCell ref="G288:I288"/>
    <mergeCell ref="L288:N288"/>
    <mergeCell ref="P288:Q288"/>
    <mergeCell ref="B289:E289"/>
    <mergeCell ref="G289:I289"/>
    <mergeCell ref="L289:N289"/>
    <mergeCell ref="P289:Q289"/>
    <mergeCell ref="B286:E286"/>
    <mergeCell ref="G286:I286"/>
    <mergeCell ref="L286:N286"/>
    <mergeCell ref="P286:Q286"/>
    <mergeCell ref="B287:E287"/>
    <mergeCell ref="G287:I287"/>
    <mergeCell ref="L287:N287"/>
    <mergeCell ref="P287:Q287"/>
    <mergeCell ref="B284:E284"/>
    <mergeCell ref="G284:I284"/>
    <mergeCell ref="L284:N284"/>
    <mergeCell ref="P284:Q284"/>
    <mergeCell ref="B285:E285"/>
    <mergeCell ref="G285:I285"/>
    <mergeCell ref="L285:N285"/>
    <mergeCell ref="P285:Q285"/>
    <mergeCell ref="B282:E282"/>
    <mergeCell ref="G282:I282"/>
    <mergeCell ref="L282:N282"/>
    <mergeCell ref="P282:Q282"/>
    <mergeCell ref="B283:E283"/>
    <mergeCell ref="G283:I283"/>
    <mergeCell ref="L283:N283"/>
    <mergeCell ref="P283:Q283"/>
    <mergeCell ref="B280:E280"/>
    <mergeCell ref="G280:I280"/>
    <mergeCell ref="L280:N280"/>
    <mergeCell ref="P280:Q280"/>
    <mergeCell ref="B281:E281"/>
    <mergeCell ref="G281:I281"/>
    <mergeCell ref="L281:N281"/>
    <mergeCell ref="P281:Q281"/>
    <mergeCell ref="B278:E278"/>
    <mergeCell ref="G278:I278"/>
    <mergeCell ref="L278:N278"/>
    <mergeCell ref="P278:Q278"/>
    <mergeCell ref="B279:E279"/>
    <mergeCell ref="G279:I279"/>
    <mergeCell ref="L279:N279"/>
    <mergeCell ref="P279:Q279"/>
    <mergeCell ref="B276:E276"/>
    <mergeCell ref="G276:I276"/>
    <mergeCell ref="L276:N276"/>
    <mergeCell ref="P276:Q276"/>
    <mergeCell ref="B277:E277"/>
    <mergeCell ref="G277:I277"/>
    <mergeCell ref="L277:N277"/>
    <mergeCell ref="P277:Q277"/>
    <mergeCell ref="B274:E274"/>
    <mergeCell ref="G274:I274"/>
    <mergeCell ref="L274:N274"/>
    <mergeCell ref="P274:Q274"/>
    <mergeCell ref="B275:E275"/>
    <mergeCell ref="G275:I275"/>
    <mergeCell ref="L275:N275"/>
    <mergeCell ref="P275:Q275"/>
    <mergeCell ref="B272:E272"/>
    <mergeCell ref="G272:I272"/>
    <mergeCell ref="L272:N272"/>
    <mergeCell ref="P272:Q272"/>
    <mergeCell ref="B273:E273"/>
    <mergeCell ref="G273:I273"/>
    <mergeCell ref="L273:N273"/>
    <mergeCell ref="P273:Q273"/>
    <mergeCell ref="B270:E270"/>
    <mergeCell ref="G270:I270"/>
    <mergeCell ref="L270:N270"/>
    <mergeCell ref="P270:Q270"/>
    <mergeCell ref="B271:E271"/>
    <mergeCell ref="G271:I271"/>
    <mergeCell ref="L271:N271"/>
    <mergeCell ref="P271:Q271"/>
    <mergeCell ref="B268:E268"/>
    <mergeCell ref="G268:I268"/>
    <mergeCell ref="L268:N268"/>
    <mergeCell ref="P268:Q268"/>
    <mergeCell ref="B269:E269"/>
    <mergeCell ref="G269:I269"/>
    <mergeCell ref="L269:N269"/>
    <mergeCell ref="P269:Q269"/>
    <mergeCell ref="B266:E266"/>
    <mergeCell ref="G266:I266"/>
    <mergeCell ref="L266:N266"/>
    <mergeCell ref="P266:Q266"/>
    <mergeCell ref="B267:E267"/>
    <mergeCell ref="G267:I267"/>
    <mergeCell ref="L267:N267"/>
    <mergeCell ref="P267:Q267"/>
    <mergeCell ref="B264:E264"/>
    <mergeCell ref="G264:I264"/>
    <mergeCell ref="L264:N264"/>
    <mergeCell ref="P264:Q264"/>
    <mergeCell ref="B265:E265"/>
    <mergeCell ref="G265:I265"/>
    <mergeCell ref="L265:N265"/>
    <mergeCell ref="P265:Q265"/>
    <mergeCell ref="B262:E262"/>
    <mergeCell ref="G262:I262"/>
    <mergeCell ref="L262:N262"/>
    <mergeCell ref="P262:Q262"/>
    <mergeCell ref="B263:E263"/>
    <mergeCell ref="G263:I263"/>
    <mergeCell ref="L263:N263"/>
    <mergeCell ref="P263:Q263"/>
    <mergeCell ref="B260:E260"/>
    <mergeCell ref="G260:I260"/>
    <mergeCell ref="L260:N260"/>
    <mergeCell ref="P260:Q260"/>
    <mergeCell ref="B261:E261"/>
    <mergeCell ref="G261:I261"/>
    <mergeCell ref="L261:N261"/>
    <mergeCell ref="P261:Q261"/>
    <mergeCell ref="B258:E258"/>
    <mergeCell ref="G258:I258"/>
    <mergeCell ref="L258:N258"/>
    <mergeCell ref="P258:Q258"/>
    <mergeCell ref="B259:E259"/>
    <mergeCell ref="G259:I259"/>
    <mergeCell ref="L259:N259"/>
    <mergeCell ref="P259:Q259"/>
    <mergeCell ref="B256:E256"/>
    <mergeCell ref="G256:I256"/>
    <mergeCell ref="L256:N256"/>
    <mergeCell ref="P256:Q256"/>
    <mergeCell ref="B257:E257"/>
    <mergeCell ref="G257:I257"/>
    <mergeCell ref="L257:N257"/>
    <mergeCell ref="P257:Q257"/>
    <mergeCell ref="B254:E254"/>
    <mergeCell ref="G254:I254"/>
    <mergeCell ref="L254:N254"/>
    <mergeCell ref="P254:Q254"/>
    <mergeCell ref="B255:E255"/>
    <mergeCell ref="G255:I255"/>
    <mergeCell ref="L255:N255"/>
    <mergeCell ref="P255:Q255"/>
    <mergeCell ref="B252:E252"/>
    <mergeCell ref="G252:I252"/>
    <mergeCell ref="L252:N252"/>
    <mergeCell ref="P252:Q252"/>
    <mergeCell ref="B253:E253"/>
    <mergeCell ref="G253:I253"/>
    <mergeCell ref="L253:N253"/>
    <mergeCell ref="P253:Q253"/>
    <mergeCell ref="B250:E250"/>
    <mergeCell ref="G250:I250"/>
    <mergeCell ref="L250:N250"/>
    <mergeCell ref="P250:Q250"/>
    <mergeCell ref="B251:E251"/>
    <mergeCell ref="G251:I251"/>
    <mergeCell ref="L251:N251"/>
    <mergeCell ref="P251:Q251"/>
    <mergeCell ref="B248:E248"/>
    <mergeCell ref="G248:I248"/>
    <mergeCell ref="L248:N248"/>
    <mergeCell ref="P248:Q248"/>
    <mergeCell ref="B249:E249"/>
    <mergeCell ref="G249:I249"/>
    <mergeCell ref="L249:N249"/>
    <mergeCell ref="P249:Q249"/>
    <mergeCell ref="B246:E246"/>
    <mergeCell ref="G246:I246"/>
    <mergeCell ref="L246:N246"/>
    <mergeCell ref="P246:Q246"/>
    <mergeCell ref="B247:E247"/>
    <mergeCell ref="G247:I247"/>
    <mergeCell ref="L247:N247"/>
    <mergeCell ref="P247:Q247"/>
    <mergeCell ref="B244:E244"/>
    <mergeCell ref="G244:I244"/>
    <mergeCell ref="L244:N244"/>
    <mergeCell ref="P244:Q244"/>
    <mergeCell ref="B245:E245"/>
    <mergeCell ref="G245:I245"/>
    <mergeCell ref="L245:N245"/>
    <mergeCell ref="P245:Q245"/>
    <mergeCell ref="B242:E242"/>
    <mergeCell ref="G242:I242"/>
    <mergeCell ref="L242:N242"/>
    <mergeCell ref="P242:Q242"/>
    <mergeCell ref="B243:E243"/>
    <mergeCell ref="G243:I243"/>
    <mergeCell ref="L243:N243"/>
    <mergeCell ref="P243:Q243"/>
    <mergeCell ref="B240:E240"/>
    <mergeCell ref="G240:I240"/>
    <mergeCell ref="L240:N240"/>
    <mergeCell ref="P240:Q240"/>
    <mergeCell ref="B241:E241"/>
    <mergeCell ref="G241:I241"/>
    <mergeCell ref="L241:N241"/>
    <mergeCell ref="P241:Q241"/>
    <mergeCell ref="B238:E238"/>
    <mergeCell ref="G238:I238"/>
    <mergeCell ref="L238:N238"/>
    <mergeCell ref="P238:Q238"/>
    <mergeCell ref="B239:E239"/>
    <mergeCell ref="G239:I239"/>
    <mergeCell ref="L239:N239"/>
    <mergeCell ref="P239:Q239"/>
    <mergeCell ref="B236:E236"/>
    <mergeCell ref="G236:I236"/>
    <mergeCell ref="L236:N236"/>
    <mergeCell ref="P236:Q236"/>
    <mergeCell ref="B237:E237"/>
    <mergeCell ref="G237:I237"/>
    <mergeCell ref="L237:N237"/>
    <mergeCell ref="P237:Q237"/>
    <mergeCell ref="B234:E234"/>
    <mergeCell ref="G234:I234"/>
    <mergeCell ref="L234:N234"/>
    <mergeCell ref="P234:Q234"/>
    <mergeCell ref="B235:E235"/>
    <mergeCell ref="G235:I235"/>
    <mergeCell ref="L235:N235"/>
    <mergeCell ref="P235:Q235"/>
    <mergeCell ref="B232:E232"/>
    <mergeCell ref="G232:I232"/>
    <mergeCell ref="L232:N232"/>
    <mergeCell ref="P232:Q232"/>
    <mergeCell ref="B233:E233"/>
    <mergeCell ref="G233:I233"/>
    <mergeCell ref="L233:N233"/>
    <mergeCell ref="P233:Q233"/>
    <mergeCell ref="B230:E230"/>
    <mergeCell ref="G230:I230"/>
    <mergeCell ref="L230:N230"/>
    <mergeCell ref="P230:Q230"/>
    <mergeCell ref="B231:E231"/>
    <mergeCell ref="G231:I231"/>
    <mergeCell ref="L231:N231"/>
    <mergeCell ref="P231:Q231"/>
    <mergeCell ref="B228:E228"/>
    <mergeCell ref="G228:I228"/>
    <mergeCell ref="L228:N228"/>
    <mergeCell ref="P228:Q228"/>
    <mergeCell ref="B229:E229"/>
    <mergeCell ref="G229:I229"/>
    <mergeCell ref="L229:N229"/>
    <mergeCell ref="P229:Q229"/>
    <mergeCell ref="B226:E226"/>
    <mergeCell ref="G226:I226"/>
    <mergeCell ref="L226:N226"/>
    <mergeCell ref="P226:Q226"/>
    <mergeCell ref="B227:E227"/>
    <mergeCell ref="G227:I227"/>
    <mergeCell ref="L227:N227"/>
    <mergeCell ref="P227:Q227"/>
    <mergeCell ref="B224:E224"/>
    <mergeCell ref="G224:I224"/>
    <mergeCell ref="L224:N224"/>
    <mergeCell ref="P224:Q224"/>
    <mergeCell ref="B225:E225"/>
    <mergeCell ref="G225:I225"/>
    <mergeCell ref="L225:N225"/>
    <mergeCell ref="P225:Q225"/>
    <mergeCell ref="B222:E222"/>
    <mergeCell ref="G222:I222"/>
    <mergeCell ref="L222:N222"/>
    <mergeCell ref="P222:Q222"/>
    <mergeCell ref="B223:E223"/>
    <mergeCell ref="G223:I223"/>
    <mergeCell ref="L223:N223"/>
    <mergeCell ref="P223:Q223"/>
    <mergeCell ref="B220:E220"/>
    <mergeCell ref="G220:I220"/>
    <mergeCell ref="L220:N220"/>
    <mergeCell ref="P220:Q220"/>
    <mergeCell ref="B221:E221"/>
    <mergeCell ref="G221:I221"/>
    <mergeCell ref="L221:N221"/>
    <mergeCell ref="P221:Q221"/>
    <mergeCell ref="B218:E218"/>
    <mergeCell ref="G218:I218"/>
    <mergeCell ref="L218:N218"/>
    <mergeCell ref="P218:Q218"/>
    <mergeCell ref="B219:E219"/>
    <mergeCell ref="G219:I219"/>
    <mergeCell ref="L219:N219"/>
    <mergeCell ref="P219:Q219"/>
    <mergeCell ref="B216:E216"/>
    <mergeCell ref="G216:I216"/>
    <mergeCell ref="L216:N216"/>
    <mergeCell ref="P216:Q216"/>
    <mergeCell ref="B217:E217"/>
    <mergeCell ref="G217:I217"/>
    <mergeCell ref="L217:N217"/>
    <mergeCell ref="P217:Q217"/>
    <mergeCell ref="B214:E214"/>
    <mergeCell ref="G214:I214"/>
    <mergeCell ref="L214:N214"/>
    <mergeCell ref="P214:Q214"/>
    <mergeCell ref="B215:E215"/>
    <mergeCell ref="G215:I215"/>
    <mergeCell ref="L215:N215"/>
    <mergeCell ref="P215:Q215"/>
    <mergeCell ref="B212:E212"/>
    <mergeCell ref="G212:I212"/>
    <mergeCell ref="L212:N212"/>
    <mergeCell ref="P212:Q212"/>
    <mergeCell ref="B213:E213"/>
    <mergeCell ref="G213:I213"/>
    <mergeCell ref="L213:N213"/>
    <mergeCell ref="P213:Q213"/>
    <mergeCell ref="B210:E210"/>
    <mergeCell ref="G210:I210"/>
    <mergeCell ref="L210:N210"/>
    <mergeCell ref="P210:Q210"/>
    <mergeCell ref="B211:E211"/>
    <mergeCell ref="G211:I211"/>
    <mergeCell ref="L211:N211"/>
    <mergeCell ref="P211:Q211"/>
    <mergeCell ref="B208:E208"/>
    <mergeCell ref="G208:I208"/>
    <mergeCell ref="L208:N208"/>
    <mergeCell ref="P208:Q208"/>
    <mergeCell ref="B209:E209"/>
    <mergeCell ref="G209:I209"/>
    <mergeCell ref="L209:N209"/>
    <mergeCell ref="P209:Q209"/>
    <mergeCell ref="B206:E206"/>
    <mergeCell ref="G206:I206"/>
    <mergeCell ref="L206:N206"/>
    <mergeCell ref="P206:Q206"/>
    <mergeCell ref="B207:E207"/>
    <mergeCell ref="G207:I207"/>
    <mergeCell ref="L207:N207"/>
    <mergeCell ref="P207:Q207"/>
    <mergeCell ref="B204:E204"/>
    <mergeCell ref="G204:I204"/>
    <mergeCell ref="L204:N204"/>
    <mergeCell ref="P204:Q204"/>
    <mergeCell ref="B205:E205"/>
    <mergeCell ref="G205:I205"/>
    <mergeCell ref="L205:N205"/>
    <mergeCell ref="P205:Q205"/>
    <mergeCell ref="B202:E202"/>
    <mergeCell ref="G202:I202"/>
    <mergeCell ref="L202:N202"/>
    <mergeCell ref="P202:Q202"/>
    <mergeCell ref="B203:E203"/>
    <mergeCell ref="G203:I203"/>
    <mergeCell ref="L203:N203"/>
    <mergeCell ref="P203:Q203"/>
    <mergeCell ref="B200:E200"/>
    <mergeCell ref="G200:I200"/>
    <mergeCell ref="L200:N200"/>
    <mergeCell ref="P200:Q200"/>
    <mergeCell ref="B201:E201"/>
    <mergeCell ref="G201:I201"/>
    <mergeCell ref="L201:N201"/>
    <mergeCell ref="P201:Q201"/>
    <mergeCell ref="B198:E198"/>
    <mergeCell ref="G198:I198"/>
    <mergeCell ref="L198:N198"/>
    <mergeCell ref="P198:Q198"/>
    <mergeCell ref="B199:E199"/>
    <mergeCell ref="G199:I199"/>
    <mergeCell ref="L199:N199"/>
    <mergeCell ref="P199:Q199"/>
    <mergeCell ref="B196:E196"/>
    <mergeCell ref="G196:I196"/>
    <mergeCell ref="L196:N196"/>
    <mergeCell ref="P196:Q196"/>
    <mergeCell ref="B197:E197"/>
    <mergeCell ref="G197:I197"/>
    <mergeCell ref="L197:N197"/>
    <mergeCell ref="P197:Q197"/>
    <mergeCell ref="B194:E194"/>
    <mergeCell ref="G194:I194"/>
    <mergeCell ref="L194:N194"/>
    <mergeCell ref="P194:Q194"/>
    <mergeCell ref="B195:E195"/>
    <mergeCell ref="G195:I195"/>
    <mergeCell ref="L195:N195"/>
    <mergeCell ref="P195:Q195"/>
    <mergeCell ref="B192:E192"/>
    <mergeCell ref="G192:I192"/>
    <mergeCell ref="L192:N192"/>
    <mergeCell ref="P192:Q192"/>
    <mergeCell ref="B193:E193"/>
    <mergeCell ref="G193:I193"/>
    <mergeCell ref="L193:N193"/>
    <mergeCell ref="P193:Q193"/>
    <mergeCell ref="B190:E190"/>
    <mergeCell ref="G190:I190"/>
    <mergeCell ref="L190:N190"/>
    <mergeCell ref="P190:Q190"/>
    <mergeCell ref="B191:E191"/>
    <mergeCell ref="G191:I191"/>
    <mergeCell ref="L191:N191"/>
    <mergeCell ref="P191:Q191"/>
    <mergeCell ref="B188:E188"/>
    <mergeCell ref="G188:I188"/>
    <mergeCell ref="L188:N188"/>
    <mergeCell ref="P188:Q188"/>
    <mergeCell ref="B189:E189"/>
    <mergeCell ref="G189:I189"/>
    <mergeCell ref="L189:N189"/>
    <mergeCell ref="P189:Q189"/>
    <mergeCell ref="B186:E186"/>
    <mergeCell ref="G186:I186"/>
    <mergeCell ref="L186:N186"/>
    <mergeCell ref="P186:Q186"/>
    <mergeCell ref="B187:E187"/>
    <mergeCell ref="G187:I187"/>
    <mergeCell ref="L187:N187"/>
    <mergeCell ref="P187:Q187"/>
    <mergeCell ref="B184:E184"/>
    <mergeCell ref="G184:I184"/>
    <mergeCell ref="L184:N184"/>
    <mergeCell ref="P184:Q184"/>
    <mergeCell ref="B185:E185"/>
    <mergeCell ref="G185:I185"/>
    <mergeCell ref="L185:N185"/>
    <mergeCell ref="P185:Q185"/>
    <mergeCell ref="B182:E182"/>
    <mergeCell ref="G182:I182"/>
    <mergeCell ref="L182:N182"/>
    <mergeCell ref="P182:Q182"/>
    <mergeCell ref="B183:E183"/>
    <mergeCell ref="G183:I183"/>
    <mergeCell ref="L183:N183"/>
    <mergeCell ref="P183:Q183"/>
    <mergeCell ref="B180:E180"/>
    <mergeCell ref="G180:I180"/>
    <mergeCell ref="L180:N180"/>
    <mergeCell ref="P180:Q180"/>
    <mergeCell ref="B181:E181"/>
    <mergeCell ref="G181:I181"/>
    <mergeCell ref="L181:N181"/>
    <mergeCell ref="P181:Q181"/>
    <mergeCell ref="B178:E178"/>
    <mergeCell ref="G178:I178"/>
    <mergeCell ref="L178:N178"/>
    <mergeCell ref="P178:Q178"/>
    <mergeCell ref="B179:E179"/>
    <mergeCell ref="G179:I179"/>
    <mergeCell ref="L179:N179"/>
    <mergeCell ref="P179:Q179"/>
    <mergeCell ref="B176:E176"/>
    <mergeCell ref="G176:I176"/>
    <mergeCell ref="L176:N176"/>
    <mergeCell ref="P176:Q176"/>
    <mergeCell ref="B177:E177"/>
    <mergeCell ref="G177:I177"/>
    <mergeCell ref="L177:N177"/>
    <mergeCell ref="P177:Q177"/>
    <mergeCell ref="B174:E174"/>
    <mergeCell ref="G174:I174"/>
    <mergeCell ref="L174:N174"/>
    <mergeCell ref="P174:Q174"/>
    <mergeCell ref="B175:E175"/>
    <mergeCell ref="G175:I175"/>
    <mergeCell ref="L175:N175"/>
    <mergeCell ref="P175:Q175"/>
    <mergeCell ref="B172:E172"/>
    <mergeCell ref="G172:I172"/>
    <mergeCell ref="L172:N172"/>
    <mergeCell ref="P172:Q172"/>
    <mergeCell ref="B173:E173"/>
    <mergeCell ref="G173:I173"/>
    <mergeCell ref="L173:N173"/>
    <mergeCell ref="P173:Q173"/>
    <mergeCell ref="B170:E170"/>
    <mergeCell ref="G170:I170"/>
    <mergeCell ref="L170:N170"/>
    <mergeCell ref="P170:Q170"/>
    <mergeCell ref="B171:E171"/>
    <mergeCell ref="G171:I171"/>
    <mergeCell ref="L171:N171"/>
    <mergeCell ref="P171:Q171"/>
    <mergeCell ref="B168:E168"/>
    <mergeCell ref="G168:I168"/>
    <mergeCell ref="L168:N168"/>
    <mergeCell ref="P168:Q168"/>
    <mergeCell ref="B169:E169"/>
    <mergeCell ref="G169:I169"/>
    <mergeCell ref="L169:N169"/>
    <mergeCell ref="P169:Q169"/>
    <mergeCell ref="B166:E166"/>
    <mergeCell ref="G166:I166"/>
    <mergeCell ref="L166:N166"/>
    <mergeCell ref="P166:Q166"/>
    <mergeCell ref="B167:E167"/>
    <mergeCell ref="G167:I167"/>
    <mergeCell ref="L167:N167"/>
    <mergeCell ref="P167:Q167"/>
    <mergeCell ref="B164:E164"/>
    <mergeCell ref="G164:I164"/>
    <mergeCell ref="L164:N164"/>
    <mergeCell ref="P164:Q164"/>
    <mergeCell ref="B165:E165"/>
    <mergeCell ref="G165:I165"/>
    <mergeCell ref="L165:N165"/>
    <mergeCell ref="P165:Q165"/>
    <mergeCell ref="B162:E162"/>
    <mergeCell ref="G162:I162"/>
    <mergeCell ref="L162:N162"/>
    <mergeCell ref="P162:Q162"/>
    <mergeCell ref="B163:E163"/>
    <mergeCell ref="G163:I163"/>
    <mergeCell ref="L163:N163"/>
    <mergeCell ref="P163:Q163"/>
    <mergeCell ref="B160:E160"/>
    <mergeCell ref="G160:I160"/>
    <mergeCell ref="L160:N160"/>
    <mergeCell ref="P160:Q160"/>
    <mergeCell ref="B161:E161"/>
    <mergeCell ref="G161:I161"/>
    <mergeCell ref="L161:N161"/>
    <mergeCell ref="P161:Q161"/>
    <mergeCell ref="B158:E158"/>
    <mergeCell ref="G158:I158"/>
    <mergeCell ref="L158:N158"/>
    <mergeCell ref="P158:Q158"/>
    <mergeCell ref="B159:E159"/>
    <mergeCell ref="G159:I159"/>
    <mergeCell ref="L159:N159"/>
    <mergeCell ref="P159:Q159"/>
    <mergeCell ref="B156:E156"/>
    <mergeCell ref="G156:I156"/>
    <mergeCell ref="L156:N156"/>
    <mergeCell ref="P156:Q156"/>
    <mergeCell ref="B157:E157"/>
    <mergeCell ref="G157:I157"/>
    <mergeCell ref="L157:N157"/>
    <mergeCell ref="P157:Q157"/>
    <mergeCell ref="B154:E154"/>
    <mergeCell ref="G154:I154"/>
    <mergeCell ref="L154:N154"/>
    <mergeCell ref="P154:Q154"/>
    <mergeCell ref="B155:E155"/>
    <mergeCell ref="G155:I155"/>
    <mergeCell ref="L155:N155"/>
    <mergeCell ref="P155:Q155"/>
    <mergeCell ref="B152:E152"/>
    <mergeCell ref="G152:I152"/>
    <mergeCell ref="L152:N152"/>
    <mergeCell ref="P152:Q152"/>
    <mergeCell ref="B153:E153"/>
    <mergeCell ref="G153:I153"/>
    <mergeCell ref="L153:N153"/>
    <mergeCell ref="P153:Q153"/>
    <mergeCell ref="B150:E150"/>
    <mergeCell ref="G150:I150"/>
    <mergeCell ref="L150:N150"/>
    <mergeCell ref="P150:Q150"/>
    <mergeCell ref="B151:E151"/>
    <mergeCell ref="G151:I151"/>
    <mergeCell ref="L151:N151"/>
    <mergeCell ref="P151:Q151"/>
    <mergeCell ref="B148:E148"/>
    <mergeCell ref="G148:I148"/>
    <mergeCell ref="L148:N148"/>
    <mergeCell ref="P148:Q148"/>
    <mergeCell ref="B149:E149"/>
    <mergeCell ref="G149:I149"/>
    <mergeCell ref="L149:N149"/>
    <mergeCell ref="P149:Q149"/>
    <mergeCell ref="B146:E146"/>
    <mergeCell ref="G146:I146"/>
    <mergeCell ref="L146:N146"/>
    <mergeCell ref="P146:Q146"/>
    <mergeCell ref="B147:E147"/>
    <mergeCell ref="G147:I147"/>
    <mergeCell ref="L147:N147"/>
    <mergeCell ref="P147:Q147"/>
    <mergeCell ref="B144:E144"/>
    <mergeCell ref="G144:I144"/>
    <mergeCell ref="L144:N144"/>
    <mergeCell ref="P144:Q144"/>
    <mergeCell ref="B145:E145"/>
    <mergeCell ref="G145:I145"/>
    <mergeCell ref="L145:N145"/>
    <mergeCell ref="P145:Q145"/>
    <mergeCell ref="B142:E142"/>
    <mergeCell ref="G142:I142"/>
    <mergeCell ref="L142:N142"/>
    <mergeCell ref="P142:Q142"/>
    <mergeCell ref="B143:E143"/>
    <mergeCell ref="G143:I143"/>
    <mergeCell ref="L143:N143"/>
    <mergeCell ref="P143:Q143"/>
    <mergeCell ref="B140:E140"/>
    <mergeCell ref="G140:I140"/>
    <mergeCell ref="L140:N140"/>
    <mergeCell ref="P140:Q140"/>
    <mergeCell ref="B141:E141"/>
    <mergeCell ref="G141:I141"/>
    <mergeCell ref="L141:N141"/>
    <mergeCell ref="P141:Q141"/>
    <mergeCell ref="B138:E138"/>
    <mergeCell ref="G138:I138"/>
    <mergeCell ref="L138:N138"/>
    <mergeCell ref="P138:Q138"/>
    <mergeCell ref="B139:E139"/>
    <mergeCell ref="G139:I139"/>
    <mergeCell ref="L139:N139"/>
    <mergeCell ref="P139:Q139"/>
    <mergeCell ref="B136:E136"/>
    <mergeCell ref="G136:I136"/>
    <mergeCell ref="L136:N136"/>
    <mergeCell ref="P136:Q136"/>
    <mergeCell ref="B137:E137"/>
    <mergeCell ref="G137:I137"/>
    <mergeCell ref="L137:N137"/>
    <mergeCell ref="P137:Q137"/>
    <mergeCell ref="B134:E134"/>
    <mergeCell ref="G134:I134"/>
    <mergeCell ref="L134:N134"/>
    <mergeCell ref="P134:Q134"/>
    <mergeCell ref="B135:E135"/>
    <mergeCell ref="G135:I135"/>
    <mergeCell ref="L135:N135"/>
    <mergeCell ref="P135:Q135"/>
    <mergeCell ref="B132:E132"/>
    <mergeCell ref="G132:I132"/>
    <mergeCell ref="L132:N132"/>
    <mergeCell ref="P132:Q132"/>
    <mergeCell ref="B133:E133"/>
    <mergeCell ref="G133:I133"/>
    <mergeCell ref="L133:N133"/>
    <mergeCell ref="P133:Q133"/>
    <mergeCell ref="B130:E130"/>
    <mergeCell ref="G130:I130"/>
    <mergeCell ref="L130:N130"/>
    <mergeCell ref="P130:Q130"/>
    <mergeCell ref="B131:E131"/>
    <mergeCell ref="G131:I131"/>
    <mergeCell ref="L131:N131"/>
    <mergeCell ref="P131:Q131"/>
    <mergeCell ref="B128:E128"/>
    <mergeCell ref="G128:I128"/>
    <mergeCell ref="L128:N128"/>
    <mergeCell ref="P128:Q128"/>
    <mergeCell ref="B129:E129"/>
    <mergeCell ref="G129:I129"/>
    <mergeCell ref="L129:N129"/>
    <mergeCell ref="P129:Q129"/>
    <mergeCell ref="B126:E126"/>
    <mergeCell ref="G126:I126"/>
    <mergeCell ref="L126:N126"/>
    <mergeCell ref="P126:Q126"/>
    <mergeCell ref="B127:E127"/>
    <mergeCell ref="G127:I127"/>
    <mergeCell ref="L127:N127"/>
    <mergeCell ref="P127:Q127"/>
    <mergeCell ref="B124:E124"/>
    <mergeCell ref="G124:I124"/>
    <mergeCell ref="L124:N124"/>
    <mergeCell ref="P124:Q124"/>
    <mergeCell ref="B125:E125"/>
    <mergeCell ref="G125:I125"/>
    <mergeCell ref="L125:N125"/>
    <mergeCell ref="P125:Q125"/>
    <mergeCell ref="B122:E122"/>
    <mergeCell ref="G122:I122"/>
    <mergeCell ref="L122:N122"/>
    <mergeCell ref="P122:Q122"/>
    <mergeCell ref="B123:E123"/>
    <mergeCell ref="G123:I123"/>
    <mergeCell ref="L123:N123"/>
    <mergeCell ref="P123:Q123"/>
    <mergeCell ref="B120:E120"/>
    <mergeCell ref="G120:I120"/>
    <mergeCell ref="L120:N120"/>
    <mergeCell ref="P120:Q120"/>
    <mergeCell ref="B121:E121"/>
    <mergeCell ref="G121:I121"/>
    <mergeCell ref="L121:N121"/>
    <mergeCell ref="P121:Q121"/>
    <mergeCell ref="B118:E118"/>
    <mergeCell ref="G118:I118"/>
    <mergeCell ref="L118:N118"/>
    <mergeCell ref="P118:Q118"/>
    <mergeCell ref="B119:E119"/>
    <mergeCell ref="G119:I119"/>
    <mergeCell ref="L119:N119"/>
    <mergeCell ref="P119:Q119"/>
    <mergeCell ref="B116:E116"/>
    <mergeCell ref="G116:I116"/>
    <mergeCell ref="L116:N116"/>
    <mergeCell ref="P116:Q116"/>
    <mergeCell ref="B117:E117"/>
    <mergeCell ref="G117:I117"/>
    <mergeCell ref="L117:N117"/>
    <mergeCell ref="P117:Q117"/>
    <mergeCell ref="B114:E114"/>
    <mergeCell ref="G114:I114"/>
    <mergeCell ref="L114:N114"/>
    <mergeCell ref="P114:Q114"/>
    <mergeCell ref="B115:E115"/>
    <mergeCell ref="G115:I115"/>
    <mergeCell ref="L115:N115"/>
    <mergeCell ref="P115:Q115"/>
    <mergeCell ref="B112:E112"/>
    <mergeCell ref="G112:I112"/>
    <mergeCell ref="L112:N112"/>
    <mergeCell ref="P112:Q112"/>
    <mergeCell ref="B113:E113"/>
    <mergeCell ref="G113:I113"/>
    <mergeCell ref="L113:N113"/>
    <mergeCell ref="P113:Q113"/>
    <mergeCell ref="B110:E110"/>
    <mergeCell ref="G110:I110"/>
    <mergeCell ref="L110:N110"/>
    <mergeCell ref="P110:Q110"/>
    <mergeCell ref="B111:E111"/>
    <mergeCell ref="G111:I111"/>
    <mergeCell ref="L111:N111"/>
    <mergeCell ref="P111:Q111"/>
    <mergeCell ref="B108:E108"/>
    <mergeCell ref="G108:I108"/>
    <mergeCell ref="L108:N108"/>
    <mergeCell ref="P108:Q108"/>
    <mergeCell ref="B109:E109"/>
    <mergeCell ref="G109:I109"/>
    <mergeCell ref="L109:N109"/>
    <mergeCell ref="P109:Q109"/>
    <mergeCell ref="B106:E106"/>
    <mergeCell ref="G106:I106"/>
    <mergeCell ref="L106:N106"/>
    <mergeCell ref="P106:Q106"/>
    <mergeCell ref="B107:E107"/>
    <mergeCell ref="G107:I107"/>
    <mergeCell ref="L107:N107"/>
    <mergeCell ref="P107:Q107"/>
    <mergeCell ref="B104:E104"/>
    <mergeCell ref="G104:I104"/>
    <mergeCell ref="L104:N104"/>
    <mergeCell ref="P104:Q104"/>
    <mergeCell ref="B105:E105"/>
    <mergeCell ref="G105:I105"/>
    <mergeCell ref="L105:N105"/>
    <mergeCell ref="P105:Q105"/>
    <mergeCell ref="B102:E102"/>
    <mergeCell ref="G102:I102"/>
    <mergeCell ref="L102:N102"/>
    <mergeCell ref="P102:Q102"/>
    <mergeCell ref="B103:E103"/>
    <mergeCell ref="G103:I103"/>
    <mergeCell ref="L103:N103"/>
    <mergeCell ref="P103:Q103"/>
    <mergeCell ref="B100:E100"/>
    <mergeCell ref="G100:I100"/>
    <mergeCell ref="L100:N100"/>
    <mergeCell ref="P100:Q100"/>
    <mergeCell ref="B101:E101"/>
    <mergeCell ref="G101:I101"/>
    <mergeCell ref="L101:N101"/>
    <mergeCell ref="P101:Q101"/>
    <mergeCell ref="B98:E98"/>
    <mergeCell ref="G98:I98"/>
    <mergeCell ref="L98:N98"/>
    <mergeCell ref="P98:Q98"/>
    <mergeCell ref="B99:E99"/>
    <mergeCell ref="G99:I99"/>
    <mergeCell ref="L99:N99"/>
    <mergeCell ref="P99:Q99"/>
    <mergeCell ref="B96:E96"/>
    <mergeCell ref="G96:I96"/>
    <mergeCell ref="L96:N96"/>
    <mergeCell ref="P96:Q96"/>
    <mergeCell ref="B97:E97"/>
    <mergeCell ref="G97:I97"/>
    <mergeCell ref="L97:N97"/>
    <mergeCell ref="P97:Q97"/>
    <mergeCell ref="B94:E94"/>
    <mergeCell ref="G94:I94"/>
    <mergeCell ref="L94:N94"/>
    <mergeCell ref="P94:Q94"/>
    <mergeCell ref="B95:E95"/>
    <mergeCell ref="G95:I95"/>
    <mergeCell ref="L95:N95"/>
    <mergeCell ref="P95:Q95"/>
    <mergeCell ref="B92:E92"/>
    <mergeCell ref="G92:I92"/>
    <mergeCell ref="L92:N92"/>
    <mergeCell ref="P92:Q92"/>
    <mergeCell ref="B93:E93"/>
    <mergeCell ref="G93:I93"/>
    <mergeCell ref="L93:N93"/>
    <mergeCell ref="P93:Q93"/>
    <mergeCell ref="B90:E90"/>
    <mergeCell ref="G90:I90"/>
    <mergeCell ref="L90:N90"/>
    <mergeCell ref="P90:Q90"/>
    <mergeCell ref="B91:E91"/>
    <mergeCell ref="G91:I91"/>
    <mergeCell ref="L91:N91"/>
    <mergeCell ref="P91:Q91"/>
    <mergeCell ref="B88:E88"/>
    <mergeCell ref="G88:I88"/>
    <mergeCell ref="L88:N88"/>
    <mergeCell ref="P88:Q88"/>
    <mergeCell ref="B89:E89"/>
    <mergeCell ref="G89:I89"/>
    <mergeCell ref="L89:N89"/>
    <mergeCell ref="P89:Q89"/>
    <mergeCell ref="B86:E86"/>
    <mergeCell ref="G86:I86"/>
    <mergeCell ref="L86:N86"/>
    <mergeCell ref="P86:Q86"/>
    <mergeCell ref="B87:E87"/>
    <mergeCell ref="G87:I87"/>
    <mergeCell ref="L87:N87"/>
    <mergeCell ref="P87:Q87"/>
    <mergeCell ref="B84:E84"/>
    <mergeCell ref="G84:I84"/>
    <mergeCell ref="L84:N84"/>
    <mergeCell ref="P84:Q84"/>
    <mergeCell ref="B85:E85"/>
    <mergeCell ref="G85:I85"/>
    <mergeCell ref="L85:N85"/>
    <mergeCell ref="P85:Q85"/>
    <mergeCell ref="B82:E82"/>
    <mergeCell ref="G82:I82"/>
    <mergeCell ref="L82:N82"/>
    <mergeCell ref="P82:Q82"/>
    <mergeCell ref="B83:E83"/>
    <mergeCell ref="G83:I83"/>
    <mergeCell ref="L83:N83"/>
    <mergeCell ref="P83:Q83"/>
    <mergeCell ref="B80:E80"/>
    <mergeCell ref="G80:I80"/>
    <mergeCell ref="L80:N80"/>
    <mergeCell ref="P80:Q80"/>
    <mergeCell ref="B81:E81"/>
    <mergeCell ref="G81:I81"/>
    <mergeCell ref="L81:N81"/>
    <mergeCell ref="P81:Q81"/>
    <mergeCell ref="B78:E78"/>
    <mergeCell ref="G78:I78"/>
    <mergeCell ref="L78:N78"/>
    <mergeCell ref="P78:Q78"/>
    <mergeCell ref="B79:E79"/>
    <mergeCell ref="G79:I79"/>
    <mergeCell ref="L79:N79"/>
    <mergeCell ref="P79:Q79"/>
    <mergeCell ref="B76:E76"/>
    <mergeCell ref="G76:I76"/>
    <mergeCell ref="L76:N76"/>
    <mergeCell ref="P76:Q76"/>
    <mergeCell ref="B77:E77"/>
    <mergeCell ref="G77:I77"/>
    <mergeCell ref="L77:N77"/>
    <mergeCell ref="P77:Q77"/>
    <mergeCell ref="B74:E74"/>
    <mergeCell ref="G74:I74"/>
    <mergeCell ref="L74:N74"/>
    <mergeCell ref="P74:Q74"/>
    <mergeCell ref="B75:E75"/>
    <mergeCell ref="G75:I75"/>
    <mergeCell ref="L75:N75"/>
    <mergeCell ref="P75:Q75"/>
    <mergeCell ref="B72:E72"/>
    <mergeCell ref="G72:I72"/>
    <mergeCell ref="L72:N72"/>
    <mergeCell ref="P72:Q72"/>
    <mergeCell ref="B73:E73"/>
    <mergeCell ref="G73:I73"/>
    <mergeCell ref="L73:N73"/>
    <mergeCell ref="P73:Q73"/>
    <mergeCell ref="B70:E70"/>
    <mergeCell ref="G70:I70"/>
    <mergeCell ref="L70:N70"/>
    <mergeCell ref="P70:Q70"/>
    <mergeCell ref="B71:E71"/>
    <mergeCell ref="G71:I71"/>
    <mergeCell ref="L71:N71"/>
    <mergeCell ref="P71:Q71"/>
    <mergeCell ref="B68:E68"/>
    <mergeCell ref="G68:I68"/>
    <mergeCell ref="L68:N68"/>
    <mergeCell ref="P68:Q68"/>
    <mergeCell ref="B69:E69"/>
    <mergeCell ref="G69:I69"/>
    <mergeCell ref="L69:N69"/>
    <mergeCell ref="P69:Q69"/>
    <mergeCell ref="B66:E66"/>
    <mergeCell ref="G66:I66"/>
    <mergeCell ref="L66:N66"/>
    <mergeCell ref="P66:Q66"/>
    <mergeCell ref="B67:E67"/>
    <mergeCell ref="G67:I67"/>
    <mergeCell ref="L67:N67"/>
    <mergeCell ref="P67:Q67"/>
    <mergeCell ref="B64:E64"/>
    <mergeCell ref="G64:I64"/>
    <mergeCell ref="L64:N64"/>
    <mergeCell ref="P64:Q64"/>
    <mergeCell ref="B65:E65"/>
    <mergeCell ref="G65:I65"/>
    <mergeCell ref="L65:N65"/>
    <mergeCell ref="P65:Q65"/>
    <mergeCell ref="B62:E62"/>
    <mergeCell ref="G62:I62"/>
    <mergeCell ref="L62:N62"/>
    <mergeCell ref="P62:Q62"/>
    <mergeCell ref="B63:E63"/>
    <mergeCell ref="G63:I63"/>
    <mergeCell ref="L63:N63"/>
    <mergeCell ref="P63:Q63"/>
    <mergeCell ref="B60:E60"/>
    <mergeCell ref="G60:I60"/>
    <mergeCell ref="L60:N60"/>
    <mergeCell ref="P60:Q60"/>
    <mergeCell ref="B61:E61"/>
    <mergeCell ref="G61:I61"/>
    <mergeCell ref="L61:N61"/>
    <mergeCell ref="P61:Q61"/>
    <mergeCell ref="B58:E58"/>
    <mergeCell ref="G58:I58"/>
    <mergeCell ref="L58:N58"/>
    <mergeCell ref="P58:Q58"/>
    <mergeCell ref="B59:E59"/>
    <mergeCell ref="G59:I59"/>
    <mergeCell ref="L59:N59"/>
    <mergeCell ref="P59:Q59"/>
    <mergeCell ref="B56:E56"/>
    <mergeCell ref="G56:I56"/>
    <mergeCell ref="L56:N56"/>
    <mergeCell ref="P56:Q56"/>
    <mergeCell ref="B57:E57"/>
    <mergeCell ref="G57:I57"/>
    <mergeCell ref="L57:N57"/>
    <mergeCell ref="P57:Q57"/>
    <mergeCell ref="B54:E54"/>
    <mergeCell ref="G54:I54"/>
    <mergeCell ref="L54:N54"/>
    <mergeCell ref="P54:Q54"/>
    <mergeCell ref="B55:E55"/>
    <mergeCell ref="G55:I55"/>
    <mergeCell ref="L55:N55"/>
    <mergeCell ref="P55:Q55"/>
    <mergeCell ref="B52:E52"/>
    <mergeCell ref="G52:I52"/>
    <mergeCell ref="L52:N52"/>
    <mergeCell ref="P52:Q52"/>
    <mergeCell ref="B53:E53"/>
    <mergeCell ref="G53:I53"/>
    <mergeCell ref="L53:N53"/>
    <mergeCell ref="P53:Q53"/>
    <mergeCell ref="B50:E50"/>
    <mergeCell ref="G50:I50"/>
    <mergeCell ref="L50:N50"/>
    <mergeCell ref="P50:Q50"/>
    <mergeCell ref="B51:E51"/>
    <mergeCell ref="G51:I51"/>
    <mergeCell ref="L51:N51"/>
    <mergeCell ref="P51:Q51"/>
    <mergeCell ref="B48:E48"/>
    <mergeCell ref="G48:I48"/>
    <mergeCell ref="L48:N48"/>
    <mergeCell ref="P48:Q48"/>
    <mergeCell ref="B49:E49"/>
    <mergeCell ref="G49:I49"/>
    <mergeCell ref="L49:N49"/>
    <mergeCell ref="P49:Q49"/>
    <mergeCell ref="B46:E46"/>
    <mergeCell ref="G46:I46"/>
    <mergeCell ref="L46:N46"/>
    <mergeCell ref="P46:Q46"/>
    <mergeCell ref="B47:E47"/>
    <mergeCell ref="G47:I47"/>
    <mergeCell ref="L47:N47"/>
    <mergeCell ref="P47:Q47"/>
    <mergeCell ref="B44:E44"/>
    <mergeCell ref="G44:I44"/>
    <mergeCell ref="L44:N44"/>
    <mergeCell ref="P44:Q44"/>
    <mergeCell ref="B45:E45"/>
    <mergeCell ref="G45:I45"/>
    <mergeCell ref="L45:N45"/>
    <mergeCell ref="P45:Q45"/>
    <mergeCell ref="B42:E42"/>
    <mergeCell ref="G42:I42"/>
    <mergeCell ref="L42:N42"/>
    <mergeCell ref="P42:Q42"/>
    <mergeCell ref="B43:E43"/>
    <mergeCell ref="G43:I43"/>
    <mergeCell ref="L43:N43"/>
    <mergeCell ref="P43:Q43"/>
    <mergeCell ref="B40:E40"/>
    <mergeCell ref="G40:I40"/>
    <mergeCell ref="L40:N40"/>
    <mergeCell ref="P40:Q40"/>
    <mergeCell ref="B41:E41"/>
    <mergeCell ref="G41:I41"/>
    <mergeCell ref="L41:N41"/>
    <mergeCell ref="P41:Q41"/>
    <mergeCell ref="B38:E38"/>
    <mergeCell ref="G38:I38"/>
    <mergeCell ref="L38:N38"/>
    <mergeCell ref="P38:Q38"/>
    <mergeCell ref="B39:E39"/>
    <mergeCell ref="G39:I39"/>
    <mergeCell ref="L39:N39"/>
    <mergeCell ref="P39:Q39"/>
    <mergeCell ref="B36:E36"/>
    <mergeCell ref="G36:I36"/>
    <mergeCell ref="L36:N36"/>
    <mergeCell ref="P36:Q36"/>
    <mergeCell ref="B37:E37"/>
    <mergeCell ref="G37:I37"/>
    <mergeCell ref="L37:N37"/>
    <mergeCell ref="P37:Q37"/>
    <mergeCell ref="B34:E34"/>
    <mergeCell ref="G34:I34"/>
    <mergeCell ref="L34:N34"/>
    <mergeCell ref="P34:Q34"/>
    <mergeCell ref="B35:E35"/>
    <mergeCell ref="G35:I35"/>
    <mergeCell ref="L35:N35"/>
    <mergeCell ref="P35:Q35"/>
    <mergeCell ref="B32:E32"/>
    <mergeCell ref="G32:I32"/>
    <mergeCell ref="L32:N32"/>
    <mergeCell ref="P32:Q32"/>
    <mergeCell ref="B33:E33"/>
    <mergeCell ref="G33:I33"/>
    <mergeCell ref="L33:N33"/>
    <mergeCell ref="P33:Q33"/>
    <mergeCell ref="B30:E30"/>
    <mergeCell ref="G30:I30"/>
    <mergeCell ref="L30:N30"/>
    <mergeCell ref="P30:Q30"/>
    <mergeCell ref="B31:E31"/>
    <mergeCell ref="G31:I31"/>
    <mergeCell ref="L31:N31"/>
    <mergeCell ref="P31:Q31"/>
    <mergeCell ref="B28:E28"/>
    <mergeCell ref="G28:I28"/>
    <mergeCell ref="L28:N28"/>
    <mergeCell ref="P28:Q28"/>
    <mergeCell ref="B29:E29"/>
    <mergeCell ref="G29:I29"/>
    <mergeCell ref="L29:N29"/>
    <mergeCell ref="P29:Q29"/>
    <mergeCell ref="B26:E26"/>
    <mergeCell ref="G26:I26"/>
    <mergeCell ref="L26:N26"/>
    <mergeCell ref="P26:Q26"/>
    <mergeCell ref="B27:E27"/>
    <mergeCell ref="G27:I27"/>
    <mergeCell ref="L27:N27"/>
    <mergeCell ref="P27:Q27"/>
    <mergeCell ref="B24:E24"/>
    <mergeCell ref="G24:I24"/>
    <mergeCell ref="L24:N24"/>
    <mergeCell ref="P24:Q24"/>
    <mergeCell ref="B25:E25"/>
    <mergeCell ref="G25:I25"/>
    <mergeCell ref="L25:N25"/>
    <mergeCell ref="P25:Q25"/>
    <mergeCell ref="B22:E22"/>
    <mergeCell ref="G22:I22"/>
    <mergeCell ref="L22:N22"/>
    <mergeCell ref="P22:Q22"/>
    <mergeCell ref="B23:E23"/>
    <mergeCell ref="G23:I23"/>
    <mergeCell ref="L23:N23"/>
    <mergeCell ref="P23:Q23"/>
    <mergeCell ref="B20:E20"/>
    <mergeCell ref="G20:I20"/>
    <mergeCell ref="L20:N20"/>
    <mergeCell ref="P20:Q20"/>
    <mergeCell ref="B21:E21"/>
    <mergeCell ref="G21:I21"/>
    <mergeCell ref="L21:N21"/>
    <mergeCell ref="P21:Q21"/>
    <mergeCell ref="B18:E18"/>
    <mergeCell ref="G18:I18"/>
    <mergeCell ref="L18:N18"/>
    <mergeCell ref="P18:Q18"/>
    <mergeCell ref="B19:E19"/>
    <mergeCell ref="G19:I19"/>
    <mergeCell ref="L19:N19"/>
    <mergeCell ref="P19:Q19"/>
    <mergeCell ref="B17:E17"/>
    <mergeCell ref="G17:I17"/>
    <mergeCell ref="L17:N17"/>
    <mergeCell ref="P17:Q17"/>
    <mergeCell ref="B14:E14"/>
    <mergeCell ref="G14:I14"/>
    <mergeCell ref="L14:N14"/>
    <mergeCell ref="P14:Q14"/>
    <mergeCell ref="B15:E15"/>
    <mergeCell ref="G15:I15"/>
    <mergeCell ref="L15:N15"/>
    <mergeCell ref="P15:Q15"/>
    <mergeCell ref="B12:E12"/>
    <mergeCell ref="G12:I12"/>
    <mergeCell ref="L12:N12"/>
    <mergeCell ref="P12:Q12"/>
    <mergeCell ref="B13:E13"/>
    <mergeCell ref="G13:I13"/>
    <mergeCell ref="L13:N13"/>
    <mergeCell ref="P13:Q13"/>
    <mergeCell ref="B7:C7"/>
    <mergeCell ref="L9:Q9"/>
    <mergeCell ref="L10:N10"/>
    <mergeCell ref="P10:Q10"/>
    <mergeCell ref="B11:E11"/>
    <mergeCell ref="G11:I11"/>
    <mergeCell ref="L11:N11"/>
    <mergeCell ref="P11:Q11"/>
    <mergeCell ref="B1:Q1"/>
    <mergeCell ref="B2:Q2"/>
    <mergeCell ref="B3:Q3"/>
    <mergeCell ref="B4:Q4"/>
    <mergeCell ref="B5:Q5"/>
    <mergeCell ref="B6:Q6"/>
    <mergeCell ref="B16:E16"/>
    <mergeCell ref="G16:I16"/>
    <mergeCell ref="L16:N16"/>
    <mergeCell ref="P16:Q16"/>
  </mergeCells>
  <printOptions gridLines="1" gridLinesSet="0"/>
  <pageMargins left="0.75" right="0.75" top="1" bottom="0.75" header="0.5" footer="0.5"/>
  <pageSetup paperSize="9" fitToWidth="0" fitToHeight="0"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P69"/>
  <sheetViews>
    <sheetView view="pageBreakPreview" topLeftCell="B3" zoomScaleSheetLayoutView="100" workbookViewId="0">
      <selection activeCell="P69" sqref="P69"/>
    </sheetView>
  </sheetViews>
  <sheetFormatPr defaultColWidth="9" defaultRowHeight="11.4"/>
  <cols>
    <col min="1" max="1" width="0" style="456" hidden="1" customWidth="1"/>
    <col min="2" max="3" width="5.19921875" style="456" customWidth="1"/>
    <col min="4" max="4" width="38.3984375" style="456" customWidth="1"/>
    <col min="5" max="5" width="11.3984375" style="456" customWidth="1"/>
    <col min="6" max="6" width="6.3984375" style="456" customWidth="1"/>
    <col min="7" max="7" width="16.3984375" style="456" customWidth="1"/>
    <col min="8" max="8" width="0.59765625" style="456" customWidth="1"/>
    <col min="9" max="10" width="15.59765625" style="456" customWidth="1"/>
    <col min="11" max="11" width="67.3984375" style="456" customWidth="1"/>
    <col min="12" max="12" width="12.59765625" style="456" customWidth="1"/>
    <col min="13" max="13" width="11.5" style="456" customWidth="1"/>
    <col min="14" max="16384" width="9" style="456"/>
  </cols>
  <sheetData>
    <row r="1" spans="1:14" ht="12">
      <c r="B1" s="2452" t="s">
        <v>880</v>
      </c>
      <c r="C1" s="2452"/>
      <c r="D1" s="2452"/>
      <c r="E1" s="2452"/>
      <c r="F1" s="2452"/>
      <c r="G1" s="2452"/>
      <c r="H1" s="2452"/>
      <c r="I1" s="2452"/>
      <c r="J1" s="457"/>
    </row>
    <row r="2" spans="1:14" ht="12">
      <c r="B2" s="2452" t="s">
        <v>1361</v>
      </c>
      <c r="C2" s="2452"/>
      <c r="D2" s="2452"/>
      <c r="E2" s="2452"/>
      <c r="F2" s="2452"/>
      <c r="G2" s="2452"/>
      <c r="H2" s="2452"/>
      <c r="I2" s="2452"/>
      <c r="J2" s="457"/>
    </row>
    <row r="3" spans="1:14" ht="12">
      <c r="B3" s="2452" t="s">
        <v>1362</v>
      </c>
      <c r="C3" s="2452"/>
      <c r="D3" s="2452"/>
      <c r="E3" s="2452"/>
      <c r="F3" s="2452"/>
      <c r="G3" s="2452"/>
      <c r="H3" s="2452"/>
      <c r="I3" s="2452"/>
      <c r="J3" s="458"/>
    </row>
    <row r="4" spans="1:14" ht="12">
      <c r="B4" s="458"/>
      <c r="C4" s="458"/>
      <c r="D4" s="458"/>
      <c r="E4" s="458"/>
      <c r="F4" s="458"/>
      <c r="G4" s="457" t="s">
        <v>1363</v>
      </c>
      <c r="H4" s="458"/>
      <c r="I4" s="457" t="s">
        <v>1364</v>
      </c>
      <c r="J4" s="459"/>
    </row>
    <row r="5" spans="1:14" ht="12">
      <c r="B5" s="460"/>
      <c r="G5" s="461" t="s">
        <v>30</v>
      </c>
      <c r="H5" s="460"/>
      <c r="I5" s="461" t="s">
        <v>1365</v>
      </c>
      <c r="J5" s="462"/>
    </row>
    <row r="6" spans="1:14" ht="14.25" customHeight="1">
      <c r="F6" s="463" t="s">
        <v>25</v>
      </c>
      <c r="G6" s="457">
        <v>2013</v>
      </c>
      <c r="H6" s="458"/>
      <c r="I6" s="457">
        <v>2013</v>
      </c>
      <c r="J6" s="459"/>
    </row>
    <row r="7" spans="1:14" ht="14.25" customHeight="1">
      <c r="F7" s="457"/>
      <c r="G7" s="457"/>
      <c r="H7" s="457" t="s">
        <v>26</v>
      </c>
      <c r="K7" s="460"/>
    </row>
    <row r="8" spans="1:14" ht="13.5" customHeight="1">
      <c r="B8" s="460" t="s">
        <v>782</v>
      </c>
      <c r="K8" s="460"/>
    </row>
    <row r="9" spans="1:14" ht="13.5" customHeight="1">
      <c r="A9" s="456">
        <v>1</v>
      </c>
      <c r="B9" s="464" t="s">
        <v>1366</v>
      </c>
      <c r="F9" s="459"/>
      <c r="G9" s="465">
        <v>63581</v>
      </c>
      <c r="H9" s="459"/>
      <c r="I9" s="466">
        <v>30227</v>
      </c>
      <c r="J9" s="467"/>
      <c r="K9" s="468" t="s">
        <v>1367</v>
      </c>
      <c r="L9" s="469">
        <f t="shared" ref="L9:L16" si="0">+I9-G9</f>
        <v>-33354</v>
      </c>
    </row>
    <row r="10" spans="1:14" ht="16.5" hidden="1" customHeight="1">
      <c r="A10" s="456">
        <v>2</v>
      </c>
      <c r="B10" s="464" t="s">
        <v>62</v>
      </c>
      <c r="F10" s="459"/>
      <c r="G10" s="470"/>
      <c r="H10" s="459"/>
      <c r="I10" s="471">
        <v>0</v>
      </c>
      <c r="J10" s="467"/>
      <c r="K10" s="468" t="s">
        <v>1368</v>
      </c>
      <c r="L10" s="469">
        <f t="shared" si="0"/>
        <v>0</v>
      </c>
    </row>
    <row r="11" spans="1:14" ht="15.75" customHeight="1">
      <c r="B11" s="464" t="s">
        <v>62</v>
      </c>
      <c r="F11" s="459"/>
      <c r="G11" s="470">
        <v>0</v>
      </c>
      <c r="H11" s="459"/>
      <c r="I11" s="471">
        <v>2030</v>
      </c>
      <c r="J11" s="467">
        <f t="shared" ref="J11:J16" si="1">+I11-G11</f>
        <v>2030</v>
      </c>
      <c r="K11" s="468"/>
      <c r="L11" s="469">
        <f t="shared" si="0"/>
        <v>2030</v>
      </c>
    </row>
    <row r="12" spans="1:14" ht="14.1" customHeight="1">
      <c r="A12" s="456">
        <v>3</v>
      </c>
      <c r="B12" s="464" t="s">
        <v>212</v>
      </c>
      <c r="F12" s="459"/>
      <c r="G12" s="470">
        <v>118</v>
      </c>
      <c r="H12" s="459"/>
      <c r="I12" s="471">
        <v>418</v>
      </c>
      <c r="J12" s="467">
        <f t="shared" si="1"/>
        <v>300</v>
      </c>
      <c r="K12" s="468" t="s">
        <v>1369</v>
      </c>
      <c r="L12" s="472">
        <f t="shared" si="0"/>
        <v>300</v>
      </c>
    </row>
    <row r="13" spans="1:14" ht="14.1" customHeight="1">
      <c r="A13" s="456">
        <v>4</v>
      </c>
      <c r="B13" s="464" t="s">
        <v>63</v>
      </c>
      <c r="F13" s="459">
        <v>4</v>
      </c>
      <c r="G13" s="470">
        <v>175284</v>
      </c>
      <c r="H13" s="463"/>
      <c r="I13" s="471">
        <v>173935</v>
      </c>
      <c r="J13" s="467">
        <v>-3472</v>
      </c>
      <c r="K13" s="468" t="s">
        <v>1370</v>
      </c>
      <c r="L13" s="472">
        <f t="shared" si="0"/>
        <v>-1349</v>
      </c>
      <c r="N13" s="469"/>
    </row>
    <row r="14" spans="1:14" ht="14.1" customHeight="1">
      <c r="A14" s="456">
        <v>5</v>
      </c>
      <c r="B14" s="464" t="s">
        <v>98</v>
      </c>
      <c r="F14" s="463"/>
      <c r="G14" s="470">
        <v>5764</v>
      </c>
      <c r="H14" s="463"/>
      <c r="I14" s="473">
        <v>1018</v>
      </c>
      <c r="J14" s="467">
        <f>+I14-G14+4369</f>
        <v>-377</v>
      </c>
      <c r="K14" s="468" t="s">
        <v>1371</v>
      </c>
      <c r="L14" s="472">
        <f t="shared" si="0"/>
        <v>-4746</v>
      </c>
      <c r="M14" s="456">
        <v>4369</v>
      </c>
      <c r="N14" s="469">
        <f>M14+L14</f>
        <v>-377</v>
      </c>
    </row>
    <row r="15" spans="1:14" ht="12" customHeight="1">
      <c r="A15" s="456">
        <v>6</v>
      </c>
      <c r="B15" s="464" t="s">
        <v>1076</v>
      </c>
      <c r="F15" s="463"/>
      <c r="G15" s="474">
        <v>3198</v>
      </c>
      <c r="H15" s="463"/>
      <c r="I15" s="475">
        <v>3198</v>
      </c>
      <c r="J15" s="467">
        <f t="shared" si="1"/>
        <v>0</v>
      </c>
      <c r="K15" s="468" t="s">
        <v>1372</v>
      </c>
      <c r="L15" s="472">
        <f t="shared" si="0"/>
        <v>0</v>
      </c>
    </row>
    <row r="16" spans="1:14" ht="1.5" hidden="1" customHeight="1">
      <c r="A16" s="456">
        <v>7</v>
      </c>
      <c r="B16" s="464" t="s">
        <v>1373</v>
      </c>
      <c r="F16" s="463"/>
      <c r="G16" s="474">
        <v>0</v>
      </c>
      <c r="H16" s="463"/>
      <c r="I16" s="476">
        <v>0</v>
      </c>
      <c r="J16" s="467">
        <f t="shared" si="1"/>
        <v>0</v>
      </c>
      <c r="K16" s="468" t="s">
        <v>1374</v>
      </c>
      <c r="L16" s="472">
        <f t="shared" si="0"/>
        <v>0</v>
      </c>
    </row>
    <row r="17" spans="1:16" ht="14.1" customHeight="1">
      <c r="B17" s="477" t="s">
        <v>1375</v>
      </c>
      <c r="F17" s="478"/>
      <c r="G17" s="479">
        <f>SUM(G9:G16)</f>
        <v>247945</v>
      </c>
      <c r="H17" s="463"/>
      <c r="I17" s="480">
        <f>SUM(I9:I16)</f>
        <v>210826</v>
      </c>
      <c r="J17" s="480">
        <f>I17-G17</f>
        <v>-37119</v>
      </c>
      <c r="K17" s="472">
        <v>-34996</v>
      </c>
      <c r="L17" s="469"/>
    </row>
    <row r="18" spans="1:16" ht="14.25" customHeight="1">
      <c r="F18" s="463"/>
      <c r="G18" s="479"/>
      <c r="H18" s="463"/>
      <c r="I18" s="480"/>
      <c r="J18" s="480"/>
      <c r="K18" s="472"/>
    </row>
    <row r="19" spans="1:16" ht="14.1" customHeight="1">
      <c r="B19" s="460" t="s">
        <v>929</v>
      </c>
      <c r="F19" s="463"/>
      <c r="G19" s="481"/>
      <c r="H19" s="463"/>
      <c r="I19" s="482"/>
      <c r="J19" s="467"/>
      <c r="K19" s="472"/>
    </row>
    <row r="20" spans="1:16" ht="14.1" customHeight="1">
      <c r="B20" s="464" t="s">
        <v>1271</v>
      </c>
      <c r="F20" s="463"/>
      <c r="G20" s="470">
        <v>548</v>
      </c>
      <c r="H20" s="463"/>
      <c r="I20" s="471">
        <v>568</v>
      </c>
      <c r="J20" s="467">
        <f t="shared" ref="J20:J26" si="2">+G20-I20</f>
        <v>-20</v>
      </c>
      <c r="K20" s="468" t="s">
        <v>1376</v>
      </c>
      <c r="L20" s="472">
        <f>G20-I20</f>
        <v>-20</v>
      </c>
    </row>
    <row r="21" spans="1:16" ht="14.1" customHeight="1">
      <c r="A21" s="456">
        <v>9</v>
      </c>
      <c r="B21" s="464" t="s">
        <v>1377</v>
      </c>
      <c r="F21" s="463"/>
      <c r="G21" s="470">
        <v>52</v>
      </c>
      <c r="H21" s="463"/>
      <c r="I21" s="471">
        <v>59</v>
      </c>
      <c r="J21" s="467">
        <f t="shared" si="2"/>
        <v>-7</v>
      </c>
      <c r="K21" s="472" t="s">
        <v>1378</v>
      </c>
      <c r="L21" s="472">
        <f t="shared" ref="L21:L26" si="3">G21-I21</f>
        <v>-7</v>
      </c>
    </row>
    <row r="22" spans="1:16" ht="15.75" hidden="1" customHeight="1">
      <c r="A22" s="456">
        <v>10</v>
      </c>
      <c r="B22" s="464" t="s">
        <v>1379</v>
      </c>
      <c r="F22" s="463"/>
      <c r="G22" s="470"/>
      <c r="H22" s="463"/>
      <c r="I22" s="471">
        <v>0</v>
      </c>
      <c r="J22" s="467">
        <f t="shared" si="2"/>
        <v>0</v>
      </c>
      <c r="K22" s="468" t="s">
        <v>1380</v>
      </c>
      <c r="L22" s="472">
        <f t="shared" si="3"/>
        <v>0</v>
      </c>
    </row>
    <row r="23" spans="1:16" ht="14.1" customHeight="1">
      <c r="A23" s="456">
        <v>11</v>
      </c>
      <c r="B23" s="464" t="s">
        <v>110</v>
      </c>
      <c r="F23" s="463"/>
      <c r="G23" s="470">
        <v>55</v>
      </c>
      <c r="H23" s="463"/>
      <c r="I23" s="471">
        <v>246</v>
      </c>
      <c r="J23" s="467">
        <f t="shared" si="2"/>
        <v>-191</v>
      </c>
      <c r="K23" s="468" t="s">
        <v>1381</v>
      </c>
      <c r="L23" s="472">
        <f t="shared" si="3"/>
        <v>-191</v>
      </c>
    </row>
    <row r="24" spans="1:16" ht="14.1" hidden="1" customHeight="1">
      <c r="A24" s="456">
        <v>12</v>
      </c>
      <c r="B24" s="464" t="s">
        <v>65</v>
      </c>
      <c r="F24" s="463"/>
      <c r="G24" s="470">
        <v>0</v>
      </c>
      <c r="H24" s="463"/>
      <c r="I24" s="471">
        <v>0</v>
      </c>
      <c r="J24" s="467">
        <f t="shared" si="2"/>
        <v>0</v>
      </c>
      <c r="K24" s="472"/>
      <c r="L24" s="469">
        <f t="shared" si="3"/>
        <v>0</v>
      </c>
    </row>
    <row r="25" spans="1:16" ht="14.1" hidden="1" customHeight="1">
      <c r="A25" s="456">
        <v>13</v>
      </c>
      <c r="B25" s="464" t="s">
        <v>210</v>
      </c>
      <c r="F25" s="463"/>
      <c r="G25" s="470">
        <v>0</v>
      </c>
      <c r="H25" s="463"/>
      <c r="I25" s="471">
        <v>0</v>
      </c>
      <c r="J25" s="467">
        <f t="shared" si="2"/>
        <v>0</v>
      </c>
      <c r="K25" s="468" t="s">
        <v>1382</v>
      </c>
      <c r="L25" s="472">
        <f t="shared" si="3"/>
        <v>0</v>
      </c>
    </row>
    <row r="26" spans="1:16" ht="14.1" customHeight="1">
      <c r="A26" s="456">
        <v>14</v>
      </c>
      <c r="B26" s="464" t="s">
        <v>66</v>
      </c>
      <c r="F26" s="463"/>
      <c r="G26" s="474">
        <f>7917-693-96+125+10</f>
        <v>7263</v>
      </c>
      <c r="H26" s="463"/>
      <c r="I26" s="476">
        <v>6413</v>
      </c>
      <c r="J26" s="467">
        <f t="shared" si="2"/>
        <v>850</v>
      </c>
      <c r="K26" s="468" t="s">
        <v>1383</v>
      </c>
      <c r="L26" s="472">
        <f t="shared" si="3"/>
        <v>850</v>
      </c>
      <c r="P26" s="469"/>
    </row>
    <row r="27" spans="1:16" ht="14.1" customHeight="1">
      <c r="B27" s="477" t="s">
        <v>1384</v>
      </c>
      <c r="F27" s="483"/>
      <c r="G27" s="484">
        <f>SUM(G20:G26)</f>
        <v>7918</v>
      </c>
      <c r="H27" s="485"/>
      <c r="I27" s="480">
        <f>SUM(I20:I26)</f>
        <v>7286</v>
      </c>
      <c r="J27" s="480">
        <f>I27-G27</f>
        <v>-632</v>
      </c>
      <c r="K27" s="472"/>
      <c r="L27" s="469"/>
    </row>
    <row r="28" spans="1:16" ht="12" customHeight="1">
      <c r="B28" s="477"/>
      <c r="F28" s="485"/>
      <c r="G28" s="479"/>
      <c r="H28" s="485"/>
      <c r="I28" s="480"/>
      <c r="J28" s="480"/>
      <c r="K28" s="472"/>
      <c r="L28" s="469"/>
    </row>
    <row r="29" spans="1:16" ht="12" customHeight="1">
      <c r="B29" s="477"/>
      <c r="F29" s="485"/>
      <c r="G29" s="479"/>
      <c r="H29" s="485"/>
      <c r="I29" s="480"/>
      <c r="J29" s="480"/>
      <c r="K29" s="472">
        <f>G27-I27</f>
        <v>632</v>
      </c>
      <c r="L29" s="469"/>
    </row>
    <row r="30" spans="1:16" ht="12.6" thickBot="1">
      <c r="B30" s="460" t="s">
        <v>1385</v>
      </c>
      <c r="F30" s="459"/>
      <c r="G30" s="486">
        <f>G17-G27</f>
        <v>240027</v>
      </c>
      <c r="H30" s="459"/>
      <c r="I30" s="487">
        <f>I17-I27</f>
        <v>203540</v>
      </c>
      <c r="J30" s="467"/>
      <c r="K30" s="472"/>
      <c r="L30" s="469"/>
    </row>
    <row r="31" spans="1:16" ht="7.5" customHeight="1" thickTop="1">
      <c r="F31" s="459"/>
      <c r="G31" s="479"/>
      <c r="H31" s="459"/>
      <c r="I31" s="467"/>
      <c r="J31" s="467"/>
      <c r="K31" s="472"/>
      <c r="L31" s="469"/>
    </row>
    <row r="32" spans="1:16" ht="12.6" thickBot="1">
      <c r="B32" s="460" t="s">
        <v>1386</v>
      </c>
      <c r="F32" s="488"/>
      <c r="G32" s="489">
        <v>240027</v>
      </c>
      <c r="H32" s="459"/>
      <c r="I32" s="490">
        <f>+I30</f>
        <v>203540</v>
      </c>
      <c r="J32" s="467">
        <f>+G32-G30</f>
        <v>0</v>
      </c>
      <c r="K32" s="469"/>
      <c r="L32" s="469"/>
      <c r="M32" s="456">
        <f>123124329.6908+52159600.165</f>
        <v>175283929.8558</v>
      </c>
    </row>
    <row r="33" spans="2:13" ht="14.1" customHeight="1" thickTop="1">
      <c r="F33" s="459"/>
      <c r="G33" s="479"/>
      <c r="H33" s="459"/>
      <c r="I33" s="480"/>
      <c r="J33" s="480"/>
      <c r="K33" s="469"/>
      <c r="L33" s="469"/>
      <c r="M33" s="456">
        <f>ROUND((M32/1000),0)</f>
        <v>175284</v>
      </c>
    </row>
    <row r="34" spans="2:13" ht="14.1" customHeight="1">
      <c r="B34" s="460"/>
      <c r="F34" s="459"/>
      <c r="G34" s="479"/>
      <c r="H34" s="459"/>
      <c r="I34" s="480"/>
      <c r="J34" s="480"/>
      <c r="K34" s="469"/>
      <c r="L34" s="469"/>
    </row>
    <row r="35" spans="2:13" ht="14.1" customHeight="1">
      <c r="F35" s="459"/>
      <c r="G35" s="479"/>
      <c r="H35" s="459"/>
      <c r="I35" s="480"/>
      <c r="J35" s="480"/>
      <c r="K35" s="469"/>
      <c r="L35" s="469"/>
    </row>
    <row r="36" spans="2:13" ht="14.1" customHeight="1">
      <c r="F36" s="459"/>
      <c r="G36" s="479"/>
      <c r="H36" s="491" t="s">
        <v>1387</v>
      </c>
      <c r="I36" s="492"/>
      <c r="J36" s="492"/>
      <c r="K36" s="469"/>
      <c r="L36" s="469"/>
    </row>
    <row r="37" spans="2:13" ht="6.9" customHeight="1">
      <c r="F37" s="459"/>
      <c r="G37" s="479"/>
      <c r="H37" s="459"/>
      <c r="I37" s="493"/>
      <c r="J37" s="493"/>
      <c r="K37" s="469"/>
      <c r="L37" s="469"/>
    </row>
    <row r="38" spans="2:13" ht="12.6" thickBot="1">
      <c r="B38" s="460" t="s">
        <v>891</v>
      </c>
      <c r="F38" s="488"/>
      <c r="G38" s="489">
        <v>5105092</v>
      </c>
      <c r="H38" s="459"/>
      <c r="I38" s="489">
        <v>3987627</v>
      </c>
      <c r="J38" s="467">
        <f>G38*50</f>
        <v>255254600</v>
      </c>
      <c r="K38" s="469"/>
      <c r="L38" s="469">
        <v>-379995</v>
      </c>
    </row>
    <row r="39" spans="2:13" ht="14.1" customHeight="1" thickTop="1">
      <c r="F39" s="459"/>
      <c r="G39" s="479"/>
      <c r="H39" s="459"/>
      <c r="I39" s="494"/>
      <c r="J39" s="494">
        <v>240215.6</v>
      </c>
      <c r="K39" s="469"/>
      <c r="L39" s="469">
        <v>25232</v>
      </c>
    </row>
    <row r="40" spans="2:13" ht="12">
      <c r="G40" s="479"/>
      <c r="H40" s="457" t="s">
        <v>103</v>
      </c>
      <c r="I40" s="495"/>
      <c r="J40" s="496">
        <f>J39-G32</f>
        <v>188.60000000000582</v>
      </c>
      <c r="K40" s="469"/>
      <c r="L40" s="469">
        <f>L38+L39</f>
        <v>-354763</v>
      </c>
    </row>
    <row r="41" spans="2:13" ht="7.5" customHeight="1">
      <c r="G41" s="479"/>
      <c r="K41" s="469"/>
      <c r="L41" s="469"/>
    </row>
    <row r="42" spans="2:13" ht="12.6" thickBot="1">
      <c r="B42" s="460" t="s">
        <v>865</v>
      </c>
      <c r="G42" s="497">
        <f>G30/G38*1000</f>
        <v>47.017174225263716</v>
      </c>
      <c r="I42" s="498">
        <f>I32/I38*1000</f>
        <v>51.042888414588425</v>
      </c>
      <c r="J42" s="499"/>
      <c r="K42" s="469"/>
      <c r="L42" s="469"/>
    </row>
    <row r="43" spans="2:13" ht="24" customHeight="1" thickTop="1">
      <c r="G43" s="500"/>
    </row>
    <row r="44" spans="2:13" ht="14.1" customHeight="1">
      <c r="B44" s="501" t="s">
        <v>1388</v>
      </c>
    </row>
    <row r="45" spans="2:13" ht="14.1" customHeight="1"/>
    <row r="46" spans="2:13" ht="14.1" customHeight="1"/>
    <row r="47" spans="2:13" ht="14.1" customHeight="1">
      <c r="B47" s="2450" t="s">
        <v>1389</v>
      </c>
      <c r="C47" s="2450"/>
      <c r="D47" s="2450"/>
      <c r="E47" s="2450"/>
      <c r="F47" s="2450"/>
      <c r="G47" s="2450"/>
      <c r="H47" s="2450"/>
      <c r="I47" s="2450"/>
      <c r="J47" s="457"/>
    </row>
    <row r="48" spans="2:13" ht="14.1" customHeight="1">
      <c r="B48" s="2451" t="s">
        <v>1390</v>
      </c>
      <c r="C48" s="2451"/>
      <c r="D48" s="2451"/>
      <c r="E48" s="2451"/>
      <c r="F48" s="2451"/>
      <c r="G48" s="2451"/>
      <c r="H48" s="2451"/>
      <c r="I48" s="2451"/>
      <c r="J48" s="457"/>
    </row>
    <row r="49" spans="2:10" ht="14.1" customHeight="1">
      <c r="B49" s="2450" t="s">
        <v>1391</v>
      </c>
      <c r="C49" s="2450"/>
      <c r="D49" s="2450"/>
      <c r="E49" s="2450"/>
      <c r="F49" s="2450"/>
      <c r="G49" s="2450"/>
      <c r="H49" s="2450"/>
      <c r="I49" s="2450"/>
      <c r="J49" s="457"/>
    </row>
    <row r="50" spans="2:10" ht="14.1" customHeight="1">
      <c r="B50" s="459"/>
      <c r="C50" s="459"/>
      <c r="D50" s="459"/>
      <c r="E50" s="459"/>
      <c r="F50" s="459"/>
      <c r="G50" s="459"/>
      <c r="H50" s="459"/>
      <c r="I50" s="459"/>
      <c r="J50" s="459"/>
    </row>
    <row r="51" spans="2:10" ht="14.1" customHeight="1">
      <c r="B51" s="459"/>
      <c r="C51" s="459"/>
      <c r="D51" s="459"/>
      <c r="E51" s="459"/>
      <c r="F51" s="459"/>
      <c r="G51" s="459"/>
      <c r="H51" s="459"/>
      <c r="I51" s="459"/>
      <c r="J51" s="459"/>
    </row>
    <row r="52" spans="2:10" ht="14.1" customHeight="1">
      <c r="B52" s="2450" t="s">
        <v>1392</v>
      </c>
      <c r="C52" s="2450"/>
      <c r="D52" s="2450"/>
      <c r="E52" s="2450"/>
      <c r="F52" s="2450"/>
      <c r="G52" s="2450"/>
      <c r="H52" s="2450"/>
      <c r="I52" s="2450"/>
      <c r="J52" s="457"/>
    </row>
    <row r="53" spans="2:10" ht="7.5" customHeight="1">
      <c r="C53" s="501"/>
      <c r="D53" s="501"/>
      <c r="E53" s="501"/>
      <c r="F53" s="501"/>
      <c r="G53" s="501"/>
      <c r="H53" s="501"/>
      <c r="I53" s="501"/>
      <c r="J53" s="501"/>
    </row>
    <row r="54" spans="2:10" ht="14.1" hidden="1" customHeight="1">
      <c r="B54" s="2451" t="s">
        <v>1393</v>
      </c>
      <c r="C54" s="2451"/>
      <c r="D54" s="2451"/>
      <c r="E54" s="2451"/>
      <c r="F54" s="2451"/>
      <c r="G54" s="2451"/>
      <c r="H54" s="2451"/>
      <c r="I54" s="2451"/>
      <c r="J54" s="459"/>
    </row>
    <row r="55" spans="2:10" ht="14.1" hidden="1" customHeight="1">
      <c r="B55" s="2451" t="s">
        <v>840</v>
      </c>
      <c r="C55" s="2451"/>
      <c r="D55" s="2451"/>
      <c r="E55" s="2451"/>
      <c r="F55" s="2451"/>
      <c r="G55" s="2451"/>
      <c r="H55" s="2451"/>
      <c r="I55" s="2451"/>
      <c r="J55" s="459"/>
    </row>
    <row r="56" spans="2:10" ht="14.1" hidden="1" customHeight="1">
      <c r="B56" s="459"/>
      <c r="C56" s="459"/>
      <c r="D56" s="459"/>
      <c r="E56" s="459"/>
      <c r="F56" s="459"/>
      <c r="G56" s="459"/>
      <c r="H56" s="459"/>
      <c r="I56" s="459"/>
      <c r="J56" s="459"/>
    </row>
    <row r="57" spans="2:10" ht="14.1" hidden="1" customHeight="1">
      <c r="B57" s="502"/>
      <c r="C57" s="459"/>
      <c r="D57" s="459"/>
      <c r="E57" s="459"/>
      <c r="F57" s="459"/>
      <c r="G57" s="459"/>
      <c r="H57" s="459"/>
      <c r="I57" s="459"/>
      <c r="J57" s="459"/>
    </row>
    <row r="58" spans="2:10" ht="14.1" hidden="1" customHeight="1">
      <c r="C58" s="501"/>
      <c r="D58" s="501"/>
      <c r="E58" s="501"/>
      <c r="F58" s="501"/>
      <c r="G58" s="501"/>
      <c r="H58" s="501"/>
      <c r="I58" s="501"/>
      <c r="J58" s="501"/>
    </row>
    <row r="59" spans="2:10" ht="14.1" hidden="1" customHeight="1">
      <c r="B59" s="2451" t="s">
        <v>841</v>
      </c>
      <c r="C59" s="2451"/>
      <c r="D59" s="2451"/>
      <c r="E59" s="2451"/>
      <c r="F59" s="2451"/>
      <c r="G59" s="2451"/>
      <c r="H59" s="2451"/>
      <c r="I59" s="2451"/>
      <c r="J59" s="459"/>
    </row>
    <row r="60" spans="2:10">
      <c r="F60" s="456">
        <v>439</v>
      </c>
    </row>
    <row r="61" spans="2:10">
      <c r="B61" s="503"/>
    </row>
    <row r="67" spans="2:2">
      <c r="B67" s="503"/>
    </row>
    <row r="69" spans="2:2">
      <c r="B69" s="503"/>
    </row>
  </sheetData>
  <mergeCells count="10">
    <mergeCell ref="B52:I52"/>
    <mergeCell ref="B54:I54"/>
    <mergeCell ref="B55:I55"/>
    <mergeCell ref="B59:I59"/>
    <mergeCell ref="B1:I1"/>
    <mergeCell ref="B2:I2"/>
    <mergeCell ref="B3:I3"/>
    <mergeCell ref="B47:I47"/>
    <mergeCell ref="B48:I48"/>
    <mergeCell ref="B49:I49"/>
  </mergeCells>
  <pageMargins left="0.75" right="0.76" top="0.57999999999999996" bottom="0.55000000000000004" header="0.5" footer="0.5"/>
  <pageSetup paperSize="9" scale="81" orientation="portrait" horizontalDpi="1200" verticalDpi="12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52"/>
  <sheetViews>
    <sheetView view="pageBreakPreview" topLeftCell="A24" zoomScale="110" zoomScaleSheetLayoutView="110" workbookViewId="0">
      <selection activeCell="N52" sqref="N52"/>
    </sheetView>
  </sheetViews>
  <sheetFormatPr defaultColWidth="9" defaultRowHeight="14.4"/>
  <cols>
    <col min="1" max="1" width="45.5" style="63" customWidth="1"/>
    <col min="2" max="2" width="2.19921875" style="63" customWidth="1"/>
    <col min="3" max="3" width="14.19921875" style="63" customWidth="1"/>
    <col min="4" max="4" width="1.5" style="63" customWidth="1"/>
    <col min="5" max="5" width="11.19921875" style="63" customWidth="1"/>
    <col min="6" max="6" width="1.19921875" style="63" customWidth="1"/>
    <col min="7" max="7" width="11.19921875" style="63" customWidth="1"/>
    <col min="8" max="8" width="0" style="63" hidden="1" customWidth="1"/>
    <col min="9" max="10" width="9" style="63"/>
    <col min="11" max="12" width="10.19921875" style="63" customWidth="1"/>
    <col min="13" max="13" width="0" style="63" hidden="1" customWidth="1"/>
    <col min="14" max="14" width="9.19921875" style="63" customWidth="1"/>
    <col min="15" max="16384" width="9" style="63"/>
  </cols>
  <sheetData>
    <row r="1" spans="1:8" s="61" customFormat="1" ht="15.6">
      <c r="A1" s="159" t="e">
        <f>'Dist stat'!A1</f>
        <v>#REF!</v>
      </c>
      <c r="E1" s="62"/>
    </row>
    <row r="2" spans="1:8" s="61" customFormat="1" ht="15.6">
      <c r="A2" s="160" t="s">
        <v>2</v>
      </c>
      <c r="E2" s="62"/>
    </row>
    <row r="3" spans="1:8" ht="15.6">
      <c r="A3" s="160" t="str">
        <f>'1-3.5'!$A$4</f>
        <v>FOR THE QUARTER ENDED SEPTEMBER 30, 2021</v>
      </c>
      <c r="E3" s="64"/>
    </row>
    <row r="4" spans="1:8" ht="15" thickBot="1">
      <c r="A4" s="65"/>
      <c r="E4" s="64"/>
    </row>
    <row r="5" spans="1:8" ht="33.75" customHeight="1" thickBot="1">
      <c r="A5" s="66" t="s">
        <v>3</v>
      </c>
      <c r="B5" s="67"/>
      <c r="C5" s="66" t="s">
        <v>4</v>
      </c>
      <c r="E5" s="64"/>
    </row>
    <row r="6" spans="1:8">
      <c r="A6" s="68"/>
      <c r="B6" s="67"/>
      <c r="C6" s="68" t="s">
        <v>5</v>
      </c>
      <c r="E6" s="64"/>
    </row>
    <row r="7" spans="1:8">
      <c r="A7" s="440" t="s">
        <v>800</v>
      </c>
      <c r="B7" s="441"/>
      <c r="C7" s="441"/>
      <c r="D7" s="441"/>
      <c r="E7" s="442"/>
      <c r="F7" s="441"/>
      <c r="G7" s="441"/>
      <c r="H7" s="441"/>
    </row>
    <row r="8" spans="1:8">
      <c r="A8" s="441" t="s">
        <v>863</v>
      </c>
      <c r="B8" s="441"/>
      <c r="C8" s="441" t="e">
        <f>#REF!</f>
        <v>#REF!</v>
      </c>
      <c r="D8" s="441"/>
      <c r="E8" s="442"/>
      <c r="F8" s="441"/>
      <c r="G8" s="441"/>
      <c r="H8" s="441"/>
    </row>
    <row r="9" spans="1:8">
      <c r="A9" s="441" t="s">
        <v>864</v>
      </c>
      <c r="B9" s="441"/>
      <c r="C9" s="441" t="e">
        <f>-#REF!</f>
        <v>#REF!</v>
      </c>
      <c r="D9" s="441"/>
      <c r="E9" s="442"/>
      <c r="F9" s="441"/>
      <c r="G9" s="441"/>
      <c r="H9" s="441"/>
    </row>
    <row r="11" spans="1:8">
      <c r="A11" s="441" t="s">
        <v>890</v>
      </c>
      <c r="B11" s="441"/>
      <c r="C11" s="441" t="e">
        <f>G49</f>
        <v>#REF!</v>
      </c>
      <c r="D11" s="441"/>
      <c r="E11" s="442"/>
      <c r="F11" s="441"/>
      <c r="G11" s="441"/>
      <c r="H11" s="441"/>
    </row>
    <row r="12" spans="1:8" ht="15" thickBot="1">
      <c r="A12" s="441" t="s">
        <v>800</v>
      </c>
      <c r="B12" s="441"/>
      <c r="C12" s="443" t="e">
        <f>SUM(C8:C11)</f>
        <v>#REF!</v>
      </c>
      <c r="D12" s="441"/>
      <c r="E12" s="442"/>
      <c r="F12" s="441"/>
      <c r="G12" s="441"/>
      <c r="H12" s="441"/>
    </row>
    <row r="13" spans="1:8" ht="15" thickTop="1">
      <c r="A13" s="441"/>
      <c r="B13" s="441"/>
      <c r="C13" s="441"/>
      <c r="D13" s="441"/>
      <c r="E13" s="442"/>
      <c r="F13" s="441"/>
      <c r="G13" s="441"/>
      <c r="H13" s="441"/>
    </row>
    <row r="14" spans="1:8">
      <c r="A14" s="441"/>
      <c r="B14" s="441"/>
      <c r="C14" s="441"/>
      <c r="D14" s="441"/>
      <c r="E14" s="442"/>
      <c r="F14" s="441"/>
      <c r="G14" s="441"/>
      <c r="H14" s="441"/>
    </row>
    <row r="15" spans="1:8">
      <c r="A15" s="441" t="s">
        <v>1278</v>
      </c>
      <c r="B15" s="441"/>
      <c r="C15" s="441"/>
      <c r="D15" s="441"/>
      <c r="E15" s="442"/>
      <c r="F15" s="441"/>
      <c r="G15" s="441"/>
      <c r="H15" s="441"/>
    </row>
    <row r="16" spans="1:8">
      <c r="A16" s="441" t="s">
        <v>1279</v>
      </c>
      <c r="B16" s="441"/>
      <c r="C16" s="441" t="e">
        <f>#REF!</f>
        <v>#REF!</v>
      </c>
      <c r="D16" s="441"/>
      <c r="E16" s="442"/>
      <c r="F16" s="441"/>
      <c r="G16" s="441"/>
      <c r="H16" s="441"/>
    </row>
    <row r="17" spans="1:9">
      <c r="A17" s="441" t="s">
        <v>212</v>
      </c>
      <c r="B17" s="441"/>
      <c r="C17" s="441" t="e">
        <f>G40</f>
        <v>#REF!</v>
      </c>
      <c r="D17" s="441"/>
      <c r="E17" s="442"/>
      <c r="F17" s="441"/>
      <c r="G17" s="441"/>
      <c r="H17" s="441"/>
    </row>
    <row r="18" spans="1:9" ht="15" thickBot="1">
      <c r="A18" s="441"/>
      <c r="B18" s="441"/>
      <c r="C18" s="449" t="e">
        <f>SUM(C16:C17)</f>
        <v>#REF!</v>
      </c>
      <c r="D18" s="441"/>
      <c r="E18" s="442"/>
      <c r="F18" s="441"/>
      <c r="G18" s="441"/>
      <c r="H18" s="441"/>
    </row>
    <row r="19" spans="1:9" ht="15" thickTop="1">
      <c r="A19" s="441"/>
      <c r="B19" s="441"/>
      <c r="C19" s="441"/>
      <c r="D19" s="441"/>
      <c r="E19" s="442"/>
      <c r="F19" s="441"/>
      <c r="G19" s="441"/>
      <c r="H19" s="441"/>
    </row>
    <row r="20" spans="1:9">
      <c r="A20" s="441"/>
      <c r="B20" s="441"/>
      <c r="C20" s="441"/>
      <c r="D20" s="441"/>
      <c r="E20" s="442"/>
      <c r="F20" s="441"/>
      <c r="G20" s="441"/>
      <c r="H20" s="441"/>
    </row>
    <row r="21" spans="1:9">
      <c r="A21" s="441"/>
      <c r="B21" s="441"/>
      <c r="C21" s="441"/>
      <c r="D21" s="441"/>
      <c r="E21" s="442"/>
      <c r="F21" s="441"/>
      <c r="G21" s="441"/>
      <c r="H21" s="441"/>
    </row>
    <row r="22" spans="1:9">
      <c r="A22" s="444" t="s">
        <v>92</v>
      </c>
      <c r="B22" s="441"/>
      <c r="C22" s="441"/>
      <c r="D22" s="441"/>
      <c r="E22" s="442"/>
      <c r="F22" s="441"/>
      <c r="G22" s="441"/>
      <c r="H22" s="441"/>
    </row>
    <row r="23" spans="1:9">
      <c r="A23" s="441" t="s">
        <v>18</v>
      </c>
      <c r="B23" s="441"/>
      <c r="C23" s="441">
        <v>972</v>
      </c>
      <c r="D23" s="441"/>
      <c r="E23" s="442"/>
      <c r="F23" s="441"/>
      <c r="G23" s="441"/>
      <c r="H23" s="441"/>
    </row>
    <row r="24" spans="1:9">
      <c r="A24" s="441" t="s">
        <v>6</v>
      </c>
      <c r="B24" s="441"/>
      <c r="C24" s="441" t="e">
        <f>#REF!</f>
        <v>#REF!</v>
      </c>
      <c r="D24" s="441"/>
      <c r="E24" s="442"/>
      <c r="F24" s="441"/>
      <c r="G24" s="441"/>
      <c r="H24" s="441"/>
    </row>
    <row r="25" spans="1:9">
      <c r="A25" s="441" t="s">
        <v>7</v>
      </c>
      <c r="B25" s="441"/>
      <c r="C25" s="441">
        <f>ROUNDDOWN(TB!N164/1000,0)</f>
        <v>82</v>
      </c>
      <c r="D25" s="441"/>
      <c r="E25" s="442"/>
      <c r="F25" s="441"/>
      <c r="G25" s="441"/>
      <c r="H25" s="441"/>
      <c r="I25" s="63">
        <f>C23-C25</f>
        <v>890</v>
      </c>
    </row>
    <row r="26" spans="1:9" ht="15" thickBot="1">
      <c r="A26" s="441" t="s">
        <v>17</v>
      </c>
      <c r="B26" s="441"/>
      <c r="C26" s="443" t="e">
        <f>C23+C24-C25</f>
        <v>#REF!</v>
      </c>
      <c r="D26" s="445"/>
      <c r="E26" s="442"/>
      <c r="F26" s="441"/>
      <c r="G26" s="441"/>
      <c r="H26" s="441"/>
    </row>
    <row r="27" spans="1:9" ht="15" thickTop="1">
      <c r="E27" s="64"/>
    </row>
    <row r="28" spans="1:9">
      <c r="A28" s="69" t="s">
        <v>8</v>
      </c>
      <c r="C28" s="104"/>
      <c r="D28" s="104"/>
      <c r="E28" s="105"/>
    </row>
    <row r="29" spans="1:9">
      <c r="A29" s="63" t="s">
        <v>9</v>
      </c>
      <c r="C29" s="63">
        <f>BS!H12</f>
        <v>2002301</v>
      </c>
      <c r="E29" s="64"/>
    </row>
    <row r="30" spans="1:9">
      <c r="A30" s="63" t="s">
        <v>10</v>
      </c>
      <c r="C30" s="63" t="e">
        <f>#REF!</f>
        <v>#REF!</v>
      </c>
      <c r="E30" s="64"/>
    </row>
    <row r="31" spans="1:9">
      <c r="A31" s="63" t="s">
        <v>11</v>
      </c>
      <c r="C31" s="63">
        <f>-BS!F12</f>
        <v>-1883540.9329999997</v>
      </c>
      <c r="E31" s="64"/>
    </row>
    <row r="32" spans="1:9" ht="15" thickBot="1">
      <c r="A32" s="63" t="s">
        <v>12</v>
      </c>
      <c r="C32" s="106" t="e">
        <f>SUM(C29:C31)</f>
        <v>#REF!</v>
      </c>
      <c r="E32" s="64"/>
    </row>
    <row r="33" spans="1:14" ht="15.6" thickTop="1" thickBot="1"/>
    <row r="34" spans="1:14" s="71" customFormat="1" ht="13.8">
      <c r="A34" s="2453" t="s">
        <v>3</v>
      </c>
      <c r="B34" s="70"/>
      <c r="C34" s="2455">
        <v>41274</v>
      </c>
      <c r="D34" s="107"/>
      <c r="E34" s="2455">
        <v>41090</v>
      </c>
      <c r="F34" s="107"/>
      <c r="G34" s="2457" t="s">
        <v>102</v>
      </c>
    </row>
    <row r="35" spans="1:14" s="71" customFormat="1" ht="30.75" customHeight="1" thickBot="1">
      <c r="A35" s="2454"/>
      <c r="B35" s="72"/>
      <c r="C35" s="2456"/>
      <c r="D35" s="108"/>
      <c r="E35" s="2456"/>
      <c r="F35" s="108"/>
      <c r="G35" s="2456"/>
      <c r="I35" s="71" t="s">
        <v>50</v>
      </c>
      <c r="J35" s="71" t="s">
        <v>51</v>
      </c>
    </row>
    <row r="36" spans="1:14" s="71" customFormat="1" ht="15.75" customHeight="1">
      <c r="A36" s="161"/>
      <c r="B36" s="162"/>
      <c r="C36" s="2458" t="s">
        <v>13</v>
      </c>
      <c r="D36" s="2458"/>
      <c r="E36" s="2458"/>
      <c r="F36" s="2458"/>
      <c r="G36" s="163"/>
    </row>
    <row r="37" spans="1:14" s="71" customFormat="1" ht="13.8">
      <c r="C37" s="109"/>
      <c r="D37" s="109"/>
      <c r="E37" s="109"/>
      <c r="F37" s="109"/>
      <c r="G37" s="109"/>
    </row>
    <row r="38" spans="1:14" s="71" customFormat="1" ht="13.8">
      <c r="A38" s="164" t="s">
        <v>14</v>
      </c>
      <c r="C38" s="110"/>
      <c r="D38" s="110"/>
      <c r="E38" s="111"/>
      <c r="F38" s="110"/>
      <c r="G38" s="110"/>
    </row>
    <row r="39" spans="1:14" s="71" customFormat="1" ht="13.8">
      <c r="A39" s="438" t="s">
        <v>62</v>
      </c>
      <c r="C39" s="165" t="e">
        <f>BS!#REF!</f>
        <v>#REF!</v>
      </c>
      <c r="D39" s="112"/>
      <c r="E39" s="166" t="e">
        <f>BS!#REF!</f>
        <v>#REF!</v>
      </c>
      <c r="F39" s="112"/>
      <c r="G39" s="165" t="e">
        <f>-C39+E39</f>
        <v>#REF!</v>
      </c>
      <c r="I39" s="71" t="s">
        <v>888</v>
      </c>
      <c r="K39" s="446"/>
      <c r="L39" s="447">
        <v>459</v>
      </c>
      <c r="M39" s="447"/>
      <c r="N39" s="447">
        <v>528</v>
      </c>
    </row>
    <row r="40" spans="1:14" s="71" customFormat="1" ht="13.8">
      <c r="A40" s="73" t="s">
        <v>212</v>
      </c>
      <c r="C40" s="167" t="e">
        <f>BS!#REF!</f>
        <v>#REF!</v>
      </c>
      <c r="D40" s="112"/>
      <c r="E40" s="257" t="e">
        <f>BS!#REF!</f>
        <v>#REF!</v>
      </c>
      <c r="F40" s="112"/>
      <c r="G40" s="165" t="e">
        <f>-C40+E40</f>
        <v>#REF!</v>
      </c>
      <c r="I40" s="71" t="s">
        <v>889</v>
      </c>
      <c r="K40" s="446"/>
      <c r="L40" s="447">
        <v>59</v>
      </c>
      <c r="M40" s="447"/>
      <c r="N40" s="447">
        <v>57</v>
      </c>
    </row>
    <row r="41" spans="1:14" s="71" customFormat="1" ht="13.8">
      <c r="A41" s="73" t="s">
        <v>98</v>
      </c>
      <c r="C41" s="167">
        <f>BS!F13</f>
        <v>24760</v>
      </c>
      <c r="D41" s="167">
        <f>BS!G13</f>
        <v>0</v>
      </c>
      <c r="E41" s="167">
        <f>BS!H13</f>
        <v>2086</v>
      </c>
      <c r="F41" s="112"/>
      <c r="G41" s="165">
        <f>-C41+E41</f>
        <v>-22674</v>
      </c>
      <c r="I41" s="71" t="s">
        <v>110</v>
      </c>
      <c r="K41" s="446"/>
      <c r="L41" s="447">
        <v>143</v>
      </c>
      <c r="M41" s="447"/>
      <c r="N41" s="447">
        <v>290</v>
      </c>
    </row>
    <row r="42" spans="1:14" s="71" customFormat="1" ht="13.8">
      <c r="A42" s="73" t="s">
        <v>140</v>
      </c>
      <c r="C42" s="168">
        <f>BS!F14</f>
        <v>3922</v>
      </c>
      <c r="D42" s="112"/>
      <c r="E42" s="168">
        <f>BS!H14</f>
        <v>3905</v>
      </c>
      <c r="F42" s="112"/>
      <c r="G42" s="165">
        <f>-C42+E42</f>
        <v>-17</v>
      </c>
    </row>
    <row r="43" spans="1:14" s="71" customFormat="1" ht="13.8">
      <c r="A43" s="73"/>
      <c r="C43" s="110" t="e">
        <f>SUM(C39:C42)</f>
        <v>#REF!</v>
      </c>
      <c r="D43" s="110"/>
      <c r="E43" s="110" t="e">
        <f>SUM(E39:E42)</f>
        <v>#REF!</v>
      </c>
      <c r="F43" s="110"/>
      <c r="G43" s="110" t="e">
        <f>SUM(G39:G42)</f>
        <v>#REF!</v>
      </c>
      <c r="H43" s="109" t="e">
        <f>C32+G43</f>
        <v>#REF!</v>
      </c>
      <c r="I43" s="71" t="s">
        <v>890</v>
      </c>
      <c r="K43" s="446"/>
      <c r="L43" s="447">
        <v>247</v>
      </c>
      <c r="M43" s="447"/>
      <c r="N43" s="447">
        <v>0</v>
      </c>
    </row>
    <row r="44" spans="1:14" s="71" customFormat="1" ht="13.8">
      <c r="C44" s="110"/>
      <c r="D44" s="110"/>
      <c r="E44" s="113"/>
      <c r="F44" s="110"/>
      <c r="G44" s="112"/>
      <c r="I44" s="71" t="s">
        <v>66</v>
      </c>
      <c r="L44" s="447">
        <v>1864</v>
      </c>
      <c r="M44" s="447"/>
      <c r="N44" s="447">
        <v>1993</v>
      </c>
    </row>
    <row r="45" spans="1:14" s="71" customFormat="1" ht="13.8">
      <c r="A45" s="164" t="s">
        <v>15</v>
      </c>
      <c r="C45" s="110"/>
      <c r="D45" s="110"/>
      <c r="E45" s="113"/>
      <c r="F45" s="110"/>
      <c r="G45" s="112"/>
    </row>
    <row r="46" spans="1:14" s="71" customFormat="1" ht="13.8">
      <c r="A46" s="73" t="s">
        <v>798</v>
      </c>
      <c r="C46" s="166">
        <f>BS!F20</f>
        <v>7590</v>
      </c>
      <c r="D46" s="110"/>
      <c r="E46" s="166">
        <f>BS!H20</f>
        <v>8865</v>
      </c>
      <c r="F46" s="110"/>
      <c r="G46" s="165">
        <f t="shared" ref="G46:G51" si="0">C46-E46</f>
        <v>-1275</v>
      </c>
      <c r="I46" s="71">
        <v>0</v>
      </c>
      <c r="J46" s="71">
        <v>1400</v>
      </c>
      <c r="K46" s="71">
        <f>+I46-J46</f>
        <v>-1400</v>
      </c>
      <c r="M46" s="71">
        <v>443123</v>
      </c>
      <c r="N46" s="71">
        <f>+I46-M46</f>
        <v>-443123</v>
      </c>
    </row>
    <row r="47" spans="1:14" s="71" customFormat="1" ht="13.8">
      <c r="A47" s="73" t="s">
        <v>799</v>
      </c>
      <c r="C47" s="257">
        <f>BS!F21</f>
        <v>311</v>
      </c>
      <c r="D47" s="110"/>
      <c r="E47" s="257">
        <f>BS!H21</f>
        <v>316</v>
      </c>
      <c r="F47" s="110"/>
      <c r="G47" s="167">
        <f t="shared" si="0"/>
        <v>-5</v>
      </c>
    </row>
    <row r="48" spans="1:14" s="71" customFormat="1" ht="13.8">
      <c r="A48" s="73" t="s">
        <v>110</v>
      </c>
      <c r="C48" s="257">
        <f>BS!F23</f>
        <v>119</v>
      </c>
      <c r="D48" s="110"/>
      <c r="E48" s="257">
        <f>BS!H23</f>
        <v>488</v>
      </c>
      <c r="F48" s="110"/>
      <c r="G48" s="167">
        <f t="shared" si="0"/>
        <v>-369</v>
      </c>
    </row>
    <row r="49" spans="1:11" s="71" customFormat="1" ht="13.8">
      <c r="A49" s="73" t="s">
        <v>210</v>
      </c>
      <c r="C49" s="257" t="e">
        <f>BS!#REF!</f>
        <v>#REF!</v>
      </c>
      <c r="D49" s="110"/>
      <c r="E49" s="257" t="e">
        <f>BS!#REF!</f>
        <v>#REF!</v>
      </c>
      <c r="F49" s="110"/>
      <c r="G49" s="167" t="e">
        <f>C49-E49</f>
        <v>#REF!</v>
      </c>
    </row>
    <row r="50" spans="1:11" s="71" customFormat="1" ht="13.8">
      <c r="A50" s="71" t="s">
        <v>65</v>
      </c>
      <c r="C50" s="71">
        <v>0</v>
      </c>
      <c r="D50" s="167"/>
      <c r="E50" s="447">
        <v>11826</v>
      </c>
      <c r="G50" s="167">
        <f t="shared" si="0"/>
        <v>-11826</v>
      </c>
    </row>
    <row r="51" spans="1:11" s="71" customFormat="1" ht="13.8">
      <c r="A51" s="73" t="s">
        <v>66</v>
      </c>
      <c r="C51" s="169">
        <f>BS!F25</f>
        <v>13993</v>
      </c>
      <c r="D51" s="110"/>
      <c r="E51" s="169">
        <f>BS!H25</f>
        <v>32139</v>
      </c>
      <c r="F51" s="110"/>
      <c r="G51" s="168">
        <f t="shared" si="0"/>
        <v>-18146</v>
      </c>
      <c r="I51" s="71">
        <v>2016</v>
      </c>
      <c r="J51" s="71">
        <v>1462</v>
      </c>
      <c r="K51" s="71">
        <f>+I51-J51</f>
        <v>554</v>
      </c>
    </row>
    <row r="52" spans="1:11">
      <c r="C52" s="110" t="e">
        <f>SUM(C46:C51)</f>
        <v>#REF!</v>
      </c>
      <c r="E52" s="110" t="e">
        <f>SUM(E46:E51)</f>
        <v>#REF!</v>
      </c>
      <c r="G52" s="110" t="e">
        <f>SUM(G46:G51)</f>
        <v>#REF!</v>
      </c>
      <c r="K52" s="63">
        <f>+K51-K46</f>
        <v>1954</v>
      </c>
    </row>
  </sheetData>
  <mergeCells count="5">
    <mergeCell ref="A34:A35"/>
    <mergeCell ref="C34:C35"/>
    <mergeCell ref="E34:E35"/>
    <mergeCell ref="G34:G35"/>
    <mergeCell ref="C36:F36"/>
  </mergeCells>
  <printOptions horizontalCentered="1"/>
  <pageMargins left="0.75" right="0.5" top="0.5" bottom="0.25" header="0.5" footer="0.5"/>
  <pageSetup paperSize="9" scale="9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S73"/>
  <sheetViews>
    <sheetView view="pageBreakPreview" zoomScaleSheetLayoutView="100" workbookViewId="0">
      <selection activeCell="G11" sqref="G11"/>
    </sheetView>
  </sheetViews>
  <sheetFormatPr defaultColWidth="9" defaultRowHeight="12"/>
  <cols>
    <col min="1" max="1" width="5.09765625" style="33" customWidth="1"/>
    <col min="2" max="2" width="3.59765625" style="33" customWidth="1"/>
    <col min="3" max="3" width="50.59765625" style="33" customWidth="1"/>
    <col min="4" max="4" width="4.09765625" style="33" bestFit="1" customWidth="1"/>
    <col min="5" max="5" width="8.59765625" style="8" customWidth="1"/>
    <col min="6" max="6" width="0.8984375" style="33" customWidth="1"/>
    <col min="7" max="7" width="10.19921875" style="33" customWidth="1"/>
    <col min="8" max="8" width="19" style="4" hidden="1" customWidth="1"/>
    <col min="9" max="9" width="14.5" style="4" hidden="1" customWidth="1"/>
    <col min="10" max="10" width="14.19921875" style="4" hidden="1" customWidth="1"/>
    <col min="11" max="11" width="10.5" style="4" hidden="1" customWidth="1"/>
    <col min="12" max="12" width="11.59765625" style="4" hidden="1" customWidth="1"/>
    <col min="13" max="13" width="9.8984375" style="4" hidden="1" customWidth="1"/>
    <col min="14" max="14" width="0" style="4" hidden="1" customWidth="1"/>
    <col min="15" max="15" width="9.3984375" style="4" hidden="1" customWidth="1"/>
    <col min="16" max="16" width="0" style="4" hidden="1" customWidth="1"/>
    <col min="17" max="17" width="9.8984375" style="4" hidden="1" customWidth="1"/>
    <col min="18" max="18" width="0" style="4" hidden="1" customWidth="1"/>
    <col min="19" max="19" width="9.3984375" style="4" hidden="1" customWidth="1"/>
    <col min="20" max="27" width="0" style="4" hidden="1" customWidth="1"/>
    <col min="28" max="16384" width="9" style="4"/>
  </cols>
  <sheetData>
    <row r="1" spans="1:19">
      <c r="A1" s="7" t="str">
        <f>BS!A1</f>
        <v>ALHAMRA ISLAMIC ASSET ALLOCATION FUND</v>
      </c>
      <c r="B1" s="7"/>
      <c r="C1" s="7"/>
      <c r="D1" s="7"/>
      <c r="E1" s="7"/>
      <c r="F1" s="7"/>
      <c r="G1" s="7"/>
    </row>
    <row r="2" spans="1:19" ht="18.75" hidden="1" customHeight="1">
      <c r="A2" s="7" t="str">
        <f>BS!A2</f>
        <v>(FORMERLY PAKISTAN INTERNATIONAL ELEMENT ISLAMIC ASSET ALLOCATION FUND)</v>
      </c>
      <c r="B2" s="7"/>
      <c r="C2" s="7"/>
      <c r="D2" s="7"/>
      <c r="E2" s="7"/>
      <c r="F2" s="7"/>
      <c r="G2" s="7"/>
    </row>
    <row r="3" spans="1:19">
      <c r="A3" s="1461" t="s">
        <v>1925</v>
      </c>
      <c r="B3" s="1461"/>
      <c r="C3" s="1461"/>
      <c r="D3" s="1461"/>
      <c r="E3" s="1461"/>
      <c r="F3" s="1461"/>
      <c r="G3" s="1461"/>
    </row>
    <row r="4" spans="1:19">
      <c r="A4" s="7" t="str">
        <f>'P&amp;L Final'!A4:J4</f>
        <v>FOR THE QUARTER ENDED SEPTEMBER 30, 2021</v>
      </c>
      <c r="B4" s="7"/>
      <c r="C4" s="7"/>
      <c r="D4" s="7"/>
      <c r="E4" s="7"/>
      <c r="F4" s="7"/>
      <c r="G4" s="7"/>
    </row>
    <row r="5" spans="1:19">
      <c r="A5" s="29"/>
      <c r="B5" s="29"/>
      <c r="C5" s="5"/>
      <c r="D5" s="5"/>
      <c r="E5" s="7"/>
      <c r="F5" s="5"/>
      <c r="G5" s="5"/>
    </row>
    <row r="6" spans="1:19">
      <c r="A6" s="29"/>
      <c r="B6" s="29"/>
      <c r="C6" s="5"/>
      <c r="D6" s="5"/>
      <c r="E6" s="7"/>
      <c r="F6" s="5"/>
      <c r="G6" s="5"/>
    </row>
    <row r="7" spans="1:19">
      <c r="A7" s="29"/>
      <c r="B7" s="29"/>
      <c r="C7" s="29"/>
      <c r="D7" s="29"/>
      <c r="E7" s="2146" t="s">
        <v>52</v>
      </c>
      <c r="F7" s="2146"/>
      <c r="G7" s="2146"/>
    </row>
    <row r="8" spans="1:19" s="24" customFormat="1">
      <c r="A8" s="996"/>
      <c r="B8" s="996"/>
      <c r="C8" s="996"/>
      <c r="D8" s="996"/>
      <c r="E8" s="123">
        <v>2021</v>
      </c>
      <c r="F8" s="123"/>
      <c r="G8" s="123">
        <v>2020</v>
      </c>
    </row>
    <row r="9" spans="1:19">
      <c r="A9" s="29"/>
      <c r="B9" s="29"/>
      <c r="C9" s="997"/>
      <c r="D9" s="997"/>
      <c r="E9" s="2138" t="s">
        <v>1287</v>
      </c>
      <c r="F9" s="2138"/>
      <c r="G9" s="2138"/>
    </row>
    <row r="10" spans="1:19">
      <c r="B10" s="8"/>
      <c r="E10" s="55"/>
      <c r="F10" s="32"/>
      <c r="G10" s="32"/>
    </row>
    <row r="11" spans="1:19">
      <c r="A11" s="29" t="s">
        <v>2397</v>
      </c>
      <c r="B11" s="30"/>
      <c r="C11" s="30"/>
      <c r="D11" s="30"/>
      <c r="E11" s="55">
        <f>'P&amp;L Final'!$E$43</f>
        <v>-149722</v>
      </c>
      <c r="F11" s="32"/>
      <c r="G11" s="32">
        <v>238300.36699999997</v>
      </c>
    </row>
    <row r="12" spans="1:19">
      <c r="A12" s="29"/>
      <c r="B12" s="29"/>
      <c r="C12" s="30"/>
      <c r="D12" s="30"/>
      <c r="E12" s="436"/>
      <c r="F12" s="31"/>
      <c r="G12" s="31"/>
    </row>
    <row r="13" spans="1:19">
      <c r="A13" s="30" t="s">
        <v>2369</v>
      </c>
      <c r="B13" s="29"/>
      <c r="C13" s="30"/>
      <c r="D13" s="30"/>
      <c r="E13" s="436">
        <v>0</v>
      </c>
      <c r="F13" s="31"/>
      <c r="G13" s="31">
        <v>0</v>
      </c>
    </row>
    <row r="14" spans="1:19" s="24" customFormat="1" ht="13.5" customHeight="1">
      <c r="B14" s="30"/>
      <c r="C14" s="30"/>
      <c r="D14" s="30"/>
      <c r="E14" s="436" t="s">
        <v>2063</v>
      </c>
      <c r="F14" s="31"/>
      <c r="G14" s="31"/>
      <c r="H14" s="35" t="s">
        <v>1820</v>
      </c>
      <c r="I14" s="30"/>
      <c r="J14" s="30"/>
      <c r="K14" s="30"/>
      <c r="L14" s="30"/>
      <c r="M14" s="436"/>
      <c r="N14" s="31"/>
      <c r="O14" s="31"/>
      <c r="P14" s="31"/>
      <c r="Q14" s="436"/>
      <c r="R14" s="998"/>
      <c r="S14" s="31"/>
    </row>
    <row r="15" spans="1:19" s="24" customFormat="1" hidden="1">
      <c r="A15" s="1007"/>
      <c r="B15" s="30"/>
      <c r="C15" s="30"/>
      <c r="D15" s="30"/>
      <c r="E15" s="436"/>
      <c r="F15" s="31"/>
      <c r="G15" s="31"/>
      <c r="H15" s="1009" t="s">
        <v>1817</v>
      </c>
      <c r="I15" s="1010"/>
      <c r="J15" s="30"/>
      <c r="K15" s="30"/>
      <c r="L15" s="30"/>
      <c r="M15" s="1008"/>
      <c r="N15" s="31"/>
      <c r="O15" s="31"/>
      <c r="P15" s="31"/>
      <c r="Q15" s="1008"/>
      <c r="R15" s="998"/>
      <c r="S15" s="31"/>
    </row>
    <row r="16" spans="1:19" s="24" customFormat="1" hidden="1">
      <c r="A16" s="1007"/>
      <c r="B16" s="30"/>
      <c r="C16" s="30"/>
      <c r="D16" s="30"/>
      <c r="E16" s="436"/>
      <c r="F16" s="31"/>
      <c r="G16" s="31"/>
      <c r="H16" s="1011" t="s">
        <v>1818</v>
      </c>
      <c r="I16" s="1012"/>
      <c r="J16" s="30"/>
      <c r="K16" s="30"/>
      <c r="L16" s="30"/>
      <c r="M16" s="1008">
        <v>-49446</v>
      </c>
      <c r="N16" s="31"/>
      <c r="O16" s="31">
        <v>-25807</v>
      </c>
      <c r="P16" s="31"/>
      <c r="Q16" s="1008">
        <f>-61495-14886</f>
        <v>-76381</v>
      </c>
      <c r="R16" s="998"/>
      <c r="S16" s="31">
        <v>32946</v>
      </c>
    </row>
    <row r="17" spans="1:19" s="24" customFormat="1">
      <c r="A17" s="1007"/>
      <c r="B17" s="30"/>
      <c r="C17" s="30"/>
      <c r="D17" s="30"/>
      <c r="E17" s="436"/>
      <c r="F17" s="31"/>
      <c r="G17" s="31"/>
      <c r="H17" s="1013"/>
      <c r="I17" s="1012"/>
      <c r="J17" s="30"/>
      <c r="K17" s="30"/>
      <c r="L17" s="30"/>
      <c r="M17" s="436"/>
      <c r="N17" s="31"/>
      <c r="O17" s="31"/>
      <c r="P17" s="31"/>
      <c r="Q17" s="436"/>
      <c r="R17" s="998"/>
      <c r="S17" s="31"/>
    </row>
    <row r="18" spans="1:19" s="24" customFormat="1" ht="12.6" thickBot="1">
      <c r="A18" s="29" t="s">
        <v>2303</v>
      </c>
      <c r="B18" s="29"/>
      <c r="C18" s="30"/>
      <c r="D18" s="30"/>
      <c r="E18" s="219">
        <f>E11</f>
        <v>-149722</v>
      </c>
      <c r="F18" s="31"/>
      <c r="G18" s="1000">
        <f>G11</f>
        <v>238300.36699999997</v>
      </c>
      <c r="H18" s="1012" t="s">
        <v>1819</v>
      </c>
      <c r="I18" s="1012"/>
      <c r="J18" s="30"/>
      <c r="K18" s="30"/>
      <c r="L18" s="30"/>
      <c r="M18" s="436">
        <v>0</v>
      </c>
      <c r="N18" s="31"/>
      <c r="O18" s="31">
        <v>566</v>
      </c>
      <c r="P18" s="31"/>
      <c r="Q18" s="436">
        <v>0</v>
      </c>
      <c r="R18" s="998"/>
      <c r="S18" s="31">
        <v>566</v>
      </c>
    </row>
    <row r="19" spans="1:19" ht="12.6" thickTop="1">
      <c r="A19" s="29"/>
      <c r="B19" s="29"/>
      <c r="C19" s="30"/>
      <c r="D19" s="30"/>
      <c r="E19" s="436"/>
      <c r="F19" s="31"/>
      <c r="G19" s="31"/>
    </row>
    <row r="20" spans="1:19">
      <c r="B20" s="4"/>
      <c r="C20" s="4"/>
      <c r="D20" s="4"/>
      <c r="E20" s="85"/>
      <c r="F20" s="14"/>
      <c r="G20" s="14"/>
      <c r="H20" s="4" t="s">
        <v>1772</v>
      </c>
      <c r="M20" s="16">
        <f>SUM(M15:M18)</f>
        <v>-49446</v>
      </c>
      <c r="O20" s="16">
        <f>SUM(O15:O18)</f>
        <v>-25241</v>
      </c>
      <c r="Q20" s="16">
        <f>SUM(Q15:Q18)</f>
        <v>-76381</v>
      </c>
      <c r="S20" s="16">
        <f>SUM(S15:S18)</f>
        <v>33512</v>
      </c>
    </row>
    <row r="21" spans="1:19">
      <c r="A21" s="4" t="str">
        <f>BS!$A$43</f>
        <v>The annexed notes from 1 to 18 form an integral part of these condensed interim financial statements.</v>
      </c>
      <c r="B21" s="4"/>
      <c r="C21" s="4"/>
      <c r="D21" s="4"/>
      <c r="E21" s="4"/>
      <c r="F21" s="85"/>
      <c r="G21" s="14"/>
    </row>
    <row r="22" spans="1:19">
      <c r="A22" s="25"/>
      <c r="B22" s="40"/>
      <c r="C22" s="40"/>
      <c r="D22" s="40"/>
      <c r="E22" s="40"/>
      <c r="F22" s="87"/>
      <c r="G22" s="41"/>
    </row>
    <row r="23" spans="1:19">
      <c r="A23" s="25"/>
      <c r="B23" s="40"/>
      <c r="C23" s="40"/>
      <c r="D23" s="40"/>
      <c r="E23" s="40"/>
      <c r="F23" s="87"/>
      <c r="G23" s="41"/>
    </row>
    <row r="24" spans="1:19" s="1185" customFormat="1">
      <c r="A24" s="1348" t="str">
        <f>BS!$A$46</f>
        <v xml:space="preserve">                                                       For MCB-Arif Habib Savings and Investments Limited</v>
      </c>
      <c r="B24" s="1349"/>
      <c r="C24" s="1349"/>
      <c r="D24" s="1349"/>
      <c r="E24" s="1349"/>
      <c r="F24" s="1349"/>
      <c r="G24" s="1349"/>
    </row>
    <row r="25" spans="1:19" s="1185" customFormat="1">
      <c r="A25" s="967" t="str">
        <f>BS!$A$47</f>
        <v xml:space="preserve">                                                                               (Management Company)</v>
      </c>
      <c r="B25" s="1349"/>
      <c r="C25" s="1349"/>
      <c r="D25" s="1349"/>
      <c r="E25" s="1349"/>
      <c r="F25" s="1349"/>
      <c r="G25" s="1349"/>
    </row>
    <row r="26" spans="1:19" s="1185" customFormat="1">
      <c r="A26" s="1351"/>
      <c r="B26" s="1351"/>
      <c r="C26" s="1352"/>
      <c r="D26" s="1353"/>
      <c r="E26" s="1352"/>
      <c r="F26" s="1085"/>
      <c r="G26" s="1085"/>
    </row>
    <row r="27" spans="1:19" s="1185" customFormat="1">
      <c r="A27" s="1351"/>
      <c r="B27" s="1351"/>
      <c r="C27" s="1352"/>
      <c r="D27" s="1353"/>
      <c r="E27" s="1352"/>
      <c r="F27" s="1085"/>
      <c r="G27" s="1085"/>
    </row>
    <row r="28" spans="1:19" s="1185" customFormat="1">
      <c r="A28" s="1351"/>
      <c r="B28" s="1351"/>
      <c r="C28" s="1352"/>
      <c r="D28" s="1353"/>
      <c r="E28" s="1352"/>
      <c r="F28" s="1085"/>
      <c r="G28" s="1085"/>
    </row>
    <row r="29" spans="1:19" s="1185" customFormat="1">
      <c r="A29" s="1351"/>
      <c r="B29" s="1351"/>
      <c r="C29" s="1352"/>
      <c r="D29" s="1353"/>
      <c r="E29" s="1352"/>
      <c r="F29" s="1085"/>
      <c r="G29" s="1085"/>
    </row>
    <row r="30" spans="1:19" s="1185" customFormat="1">
      <c r="A30" s="1348" t="str">
        <f>BS!$A$52</f>
        <v xml:space="preserve">           _____________________                          _____________________                          _____________________</v>
      </c>
      <c r="E30" s="1352"/>
      <c r="F30" s="1355"/>
    </row>
    <row r="31" spans="1:19" s="1185" customFormat="1">
      <c r="A31" s="967" t="str">
        <f>BS!$A$53</f>
        <v xml:space="preserve">            Chief Executive Officer                              Chief Financial Officer                                          Director</v>
      </c>
      <c r="E31" s="1352"/>
      <c r="F31" s="1356"/>
    </row>
    <row r="32" spans="1:19">
      <c r="A32" s="17"/>
      <c r="B32" s="17"/>
      <c r="C32" s="4"/>
      <c r="D32" s="4"/>
      <c r="E32" s="17"/>
      <c r="F32" s="4"/>
      <c r="G32" s="4"/>
    </row>
    <row r="33" spans="7:13">
      <c r="I33" s="24"/>
      <c r="J33" s="24"/>
      <c r="K33" s="24"/>
      <c r="L33" s="24"/>
      <c r="M33" s="24"/>
    </row>
    <row r="34" spans="7:13">
      <c r="H34" s="1014" t="s">
        <v>1901</v>
      </c>
      <c r="I34" s="946" t="s">
        <v>1892</v>
      </c>
      <c r="J34" s="24"/>
      <c r="K34" s="24"/>
      <c r="L34" s="24"/>
      <c r="M34" s="24"/>
    </row>
    <row r="35" spans="7:13">
      <c r="H35" s="1015">
        <v>49446</v>
      </c>
      <c r="I35" s="1015">
        <v>49446</v>
      </c>
      <c r="J35" s="24"/>
      <c r="K35" s="24"/>
      <c r="L35" s="24"/>
      <c r="M35" s="24"/>
    </row>
    <row r="36" spans="7:13">
      <c r="H36" s="1016">
        <v>-10098</v>
      </c>
      <c r="I36" s="1015">
        <v>0</v>
      </c>
      <c r="J36" s="24"/>
      <c r="K36" s="24"/>
      <c r="L36" s="1015">
        <v>61495</v>
      </c>
      <c r="M36" s="34"/>
    </row>
    <row r="37" spans="7:13">
      <c r="H37" s="1016">
        <v>-4788</v>
      </c>
      <c r="I37" s="1015">
        <v>0</v>
      </c>
      <c r="J37" s="24"/>
      <c r="K37" s="24"/>
      <c r="L37" s="1015">
        <v>49446</v>
      </c>
      <c r="M37" s="24"/>
    </row>
    <row r="38" spans="7:13">
      <c r="H38" s="1017">
        <f>SUM(H35:H37)</f>
        <v>34560</v>
      </c>
      <c r="I38" s="1017">
        <v>49446</v>
      </c>
      <c r="J38" s="24"/>
      <c r="K38" s="24"/>
      <c r="L38" s="151">
        <f>L36-L37</f>
        <v>12049</v>
      </c>
      <c r="M38" s="24"/>
    </row>
    <row r="39" spans="7:13">
      <c r="H39" s="1015">
        <v>99475</v>
      </c>
      <c r="I39" s="1015">
        <f>99475+4788</f>
        <v>104263</v>
      </c>
      <c r="J39" s="24"/>
      <c r="K39" s="24"/>
      <c r="L39" s="1015">
        <v>10098</v>
      </c>
      <c r="M39" s="24"/>
    </row>
    <row r="40" spans="7:13">
      <c r="H40" s="151">
        <f>H39-H38</f>
        <v>64915</v>
      </c>
      <c r="I40" s="151">
        <f>I39-I38</f>
        <v>54817</v>
      </c>
      <c r="J40" s="1018">
        <f>H40-I40</f>
        <v>10098</v>
      </c>
      <c r="K40" s="24"/>
      <c r="L40" s="1015">
        <v>4788</v>
      </c>
      <c r="M40" s="24"/>
    </row>
    <row r="41" spans="7:13">
      <c r="H41" s="1015">
        <f>'Tb 2016'!N46</f>
        <v>54810</v>
      </c>
      <c r="I41" s="24"/>
      <c r="J41" s="24"/>
      <c r="K41" s="24"/>
      <c r="L41" s="151">
        <f>SUM(L38:L40)</f>
        <v>26935</v>
      </c>
      <c r="M41" s="24"/>
    </row>
    <row r="42" spans="7:13" ht="12" customHeight="1">
      <c r="G42" s="1825" t="s">
        <v>1895</v>
      </c>
      <c r="H42" s="151">
        <f>H40-H41</f>
        <v>10105</v>
      </c>
      <c r="I42" s="24"/>
      <c r="J42" s="24"/>
      <c r="K42" s="24"/>
      <c r="L42" s="1015">
        <v>26929</v>
      </c>
      <c r="M42" s="24"/>
    </row>
    <row r="43" spans="7:13">
      <c r="I43" s="24"/>
      <c r="J43" s="24"/>
      <c r="K43" s="24"/>
      <c r="L43" s="34">
        <f>L41-L42</f>
        <v>6</v>
      </c>
      <c r="M43" s="24"/>
    </row>
    <row r="44" spans="7:13">
      <c r="H44" s="1019" t="s">
        <v>1902</v>
      </c>
      <c r="I44" s="1020" t="s">
        <v>1903</v>
      </c>
      <c r="J44" s="24"/>
      <c r="K44" s="24"/>
      <c r="L44" s="24"/>
    </row>
    <row r="45" spans="7:13">
      <c r="H45" s="1015">
        <v>6912</v>
      </c>
      <c r="I45" s="1015">
        <v>10096</v>
      </c>
      <c r="J45" s="1015"/>
      <c r="K45" s="34"/>
      <c r="L45" s="24"/>
    </row>
    <row r="46" spans="7:13">
      <c r="H46" s="1015">
        <v>5041</v>
      </c>
      <c r="I46" s="1015">
        <v>6706</v>
      </c>
      <c r="J46" s="24"/>
      <c r="K46" s="24"/>
      <c r="L46" s="24"/>
    </row>
    <row r="47" spans="7:13">
      <c r="H47" s="151">
        <f>H45-H46</f>
        <v>1871</v>
      </c>
      <c r="I47" s="151">
        <f>I45-I46</f>
        <v>3390</v>
      </c>
      <c r="J47" s="34">
        <f>H47+I47</f>
        <v>5261</v>
      </c>
      <c r="K47" s="24"/>
      <c r="L47" s="24"/>
    </row>
    <row r="48" spans="7:13">
      <c r="H48" s="1015"/>
      <c r="I48" s="24"/>
      <c r="J48" s="24"/>
      <c r="K48" s="24"/>
      <c r="L48" s="24"/>
    </row>
    <row r="49" spans="1:13">
      <c r="H49" s="1015">
        <v>2134</v>
      </c>
      <c r="I49" s="1015">
        <v>6564</v>
      </c>
      <c r="J49" s="24"/>
      <c r="K49" s="24"/>
      <c r="L49" s="24"/>
    </row>
    <row r="50" spans="1:13">
      <c r="H50" s="1015">
        <v>5041</v>
      </c>
      <c r="I50" s="1015">
        <v>6706</v>
      </c>
      <c r="J50" s="34"/>
      <c r="K50" s="24"/>
      <c r="L50" s="24"/>
    </row>
    <row r="51" spans="1:13">
      <c r="H51" s="151">
        <f>H49-H50</f>
        <v>-2907</v>
      </c>
      <c r="I51" s="151">
        <f>I49-I50</f>
        <v>-142</v>
      </c>
      <c r="J51" s="34">
        <f>H51+I51</f>
        <v>-3049</v>
      </c>
      <c r="K51" s="24"/>
      <c r="L51" s="24"/>
    </row>
    <row r="52" spans="1:13">
      <c r="J52" s="151">
        <f>J51-J47</f>
        <v>-8310</v>
      </c>
      <c r="K52" s="963">
        <v>6563</v>
      </c>
      <c r="L52" s="34">
        <f>J52-K52</f>
        <v>-14873</v>
      </c>
    </row>
    <row r="53" spans="1:13">
      <c r="H53" s="24"/>
      <c r="I53" s="24"/>
      <c r="J53" s="1015">
        <v>-61495</v>
      </c>
      <c r="K53" s="24"/>
      <c r="L53" s="1015"/>
      <c r="M53" s="24"/>
    </row>
    <row r="54" spans="1:13">
      <c r="J54" s="151">
        <f>SUM(J52:J53)</f>
        <v>-69805</v>
      </c>
      <c r="L54" s="34"/>
    </row>
    <row r="56" spans="1:13" ht="11.4">
      <c r="A56" s="4"/>
      <c r="B56" s="4"/>
      <c r="C56" s="4"/>
      <c r="D56" s="4"/>
      <c r="E56" s="4"/>
      <c r="F56" s="4"/>
      <c r="G56" s="4"/>
    </row>
    <row r="57" spans="1:13" ht="11.4">
      <c r="A57" s="4"/>
      <c r="B57" s="4"/>
      <c r="C57" s="4"/>
      <c r="D57" s="4"/>
      <c r="E57" s="4"/>
      <c r="F57" s="4"/>
      <c r="G57" s="4"/>
    </row>
    <row r="58" spans="1:13" ht="11.4">
      <c r="A58" s="4"/>
      <c r="B58" s="4"/>
      <c r="C58" s="4"/>
      <c r="D58" s="4"/>
      <c r="E58" s="4"/>
      <c r="F58" s="4"/>
      <c r="G58" s="4"/>
    </row>
    <row r="59" spans="1:13" ht="11.4">
      <c r="A59" s="4"/>
      <c r="B59" s="4"/>
      <c r="C59" s="4"/>
      <c r="D59" s="4"/>
      <c r="E59" s="4"/>
      <c r="F59" s="4"/>
      <c r="G59" s="4"/>
    </row>
    <row r="60" spans="1:13" ht="11.4">
      <c r="A60" s="4"/>
      <c r="B60" s="4"/>
      <c r="C60" s="4"/>
      <c r="D60" s="4"/>
      <c r="E60" s="4"/>
      <c r="F60" s="4"/>
      <c r="G60" s="4"/>
    </row>
    <row r="61" spans="1:13" ht="11.4">
      <c r="A61" s="4"/>
      <c r="B61" s="4"/>
      <c r="C61" s="4"/>
      <c r="D61" s="4"/>
      <c r="E61" s="4"/>
      <c r="F61" s="4"/>
      <c r="G61" s="4"/>
    </row>
    <row r="62" spans="1:13" ht="11.4">
      <c r="A62" s="4"/>
      <c r="B62" s="4"/>
      <c r="C62" s="4"/>
      <c r="D62" s="4"/>
      <c r="E62" s="4"/>
      <c r="F62" s="4"/>
      <c r="G62" s="4"/>
    </row>
    <row r="63" spans="1:13" ht="11.4">
      <c r="A63" s="4"/>
      <c r="B63" s="4"/>
      <c r="C63" s="4"/>
      <c r="D63" s="4"/>
      <c r="E63" s="4"/>
      <c r="F63" s="4"/>
      <c r="G63" s="4"/>
    </row>
    <row r="64" spans="1:13" s="33" customFormat="1" ht="11.4"/>
    <row r="65" spans="1:7" ht="11.4">
      <c r="A65" s="4"/>
      <c r="B65" s="4"/>
      <c r="C65" s="4"/>
      <c r="D65" s="4"/>
      <c r="E65" s="4"/>
      <c r="F65" s="4"/>
      <c r="G65" s="4"/>
    </row>
    <row r="66" spans="1:7" s="33" customFormat="1" ht="11.4"/>
    <row r="67" spans="1:7" ht="11.4">
      <c r="A67" s="4"/>
      <c r="B67" s="4"/>
      <c r="C67" s="4"/>
      <c r="D67" s="4"/>
      <c r="E67" s="4"/>
      <c r="F67" s="4"/>
      <c r="G67" s="4"/>
    </row>
    <row r="69" spans="1:7" s="33" customFormat="1" ht="11.4">
      <c r="C69" s="18" t="s">
        <v>57</v>
      </c>
      <c r="D69" s="18"/>
      <c r="E69" s="2143"/>
      <c r="F69" s="2143"/>
      <c r="G69" s="2143"/>
    </row>
    <row r="70" spans="1:7" s="33" customFormat="1" ht="11.4">
      <c r="C70" s="18"/>
      <c r="D70" s="18"/>
      <c r="E70" s="2143"/>
      <c r="F70" s="2143"/>
      <c r="G70" s="2143"/>
    </row>
    <row r="71" spans="1:7" s="33" customFormat="1" ht="11.4">
      <c r="E71" s="2143"/>
      <c r="F71" s="2143"/>
      <c r="G71" s="2143"/>
    </row>
    <row r="73" spans="1:7" s="33" customFormat="1">
      <c r="A73" s="33" t="e">
        <f>+CONCATENATE(#REF!+1,".")</f>
        <v>#REF!</v>
      </c>
      <c r="E73" s="8"/>
    </row>
  </sheetData>
  <mergeCells count="3">
    <mergeCell ref="E69:G71"/>
    <mergeCell ref="E9:G9"/>
    <mergeCell ref="E7:G7"/>
  </mergeCells>
  <printOptions horizontalCentered="1"/>
  <pageMargins left="0.75" right="0.5" top="0.5" bottom="0.4" header="0.25" footer="0"/>
  <pageSetup paperSize="9" scale="98" firstPageNumber="3" orientation="portrait" r:id="rId1"/>
  <ignoredErrors>
    <ignoredError sqref="A1" unlockedFormula="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S300"/>
  <sheetViews>
    <sheetView topLeftCell="B99" workbookViewId="0">
      <selection activeCell="S300" sqref="S300"/>
    </sheetView>
  </sheetViews>
  <sheetFormatPr defaultColWidth="9" defaultRowHeight="14.4"/>
  <cols>
    <col min="1" max="1" width="9" style="222"/>
    <col min="2" max="2" width="15.19921875" style="222" customWidth="1"/>
    <col min="3" max="3" width="1.09765625" style="222" customWidth="1"/>
    <col min="4" max="4" width="41.19921875" style="222" customWidth="1"/>
    <col min="5" max="5" width="1.19921875" style="222" hidden="1" customWidth="1"/>
    <col min="6" max="6" width="14.69921875" style="222" hidden="1" customWidth="1"/>
    <col min="7" max="7" width="0.8984375" style="222" hidden="1" customWidth="1"/>
    <col min="8" max="8" width="14.69921875" style="222" hidden="1" customWidth="1"/>
    <col min="9" max="9" width="0.8984375" style="222" customWidth="1"/>
    <col min="10" max="10" width="12.8984375" style="222" customWidth="1"/>
    <col min="11" max="11" width="1.19921875" style="222" customWidth="1"/>
    <col min="12" max="12" width="12.5" style="222" customWidth="1"/>
    <col min="13" max="13" width="1.19921875" style="222" customWidth="1"/>
    <col min="14" max="14" width="15.5" style="222" customWidth="1"/>
    <col min="15" max="15" width="12.8984375" style="222" customWidth="1"/>
    <col min="16" max="16" width="33.69921875" style="222" customWidth="1"/>
    <col min="17" max="18" width="11" style="222" customWidth="1"/>
    <col min="19" max="16384" width="9" style="222"/>
  </cols>
  <sheetData>
    <row r="1" spans="2:19" ht="24.15" customHeight="1">
      <c r="B1" s="2460" t="s">
        <v>213</v>
      </c>
      <c r="C1" s="2460"/>
      <c r="D1" s="2460"/>
      <c r="E1" s="2460"/>
      <c r="F1" s="2460"/>
      <c r="G1" s="2460"/>
      <c r="H1" s="2460"/>
      <c r="I1" s="2460"/>
      <c r="J1" s="2460"/>
      <c r="K1" s="2460"/>
      <c r="L1" s="2460"/>
      <c r="M1" s="2460"/>
      <c r="N1" s="2460"/>
      <c r="O1" s="221"/>
      <c r="P1" s="221"/>
    </row>
    <row r="2" spans="2:19" ht="15.75" customHeight="1">
      <c r="B2" s="2460" t="s">
        <v>214</v>
      </c>
      <c r="C2" s="2460"/>
      <c r="D2" s="2460"/>
      <c r="E2" s="2460"/>
      <c r="F2" s="2460"/>
      <c r="G2" s="2460"/>
      <c r="H2" s="2460"/>
      <c r="I2" s="2460"/>
      <c r="J2" s="2460"/>
      <c r="K2" s="2460"/>
      <c r="L2" s="2460"/>
      <c r="M2" s="2460"/>
      <c r="N2" s="2460"/>
      <c r="O2" s="233"/>
      <c r="P2" s="345" t="s">
        <v>781</v>
      </c>
      <c r="R2" s="227"/>
      <c r="S2" s="222" t="s">
        <v>784</v>
      </c>
    </row>
    <row r="3" spans="2:19" ht="16.5" customHeight="1">
      <c r="B3" s="2461" t="s">
        <v>215</v>
      </c>
      <c r="C3" s="2461"/>
      <c r="D3" s="2461"/>
      <c r="E3" s="2461"/>
      <c r="F3" s="2461"/>
      <c r="G3" s="2461"/>
      <c r="H3" s="2461"/>
      <c r="I3" s="2461"/>
      <c r="J3" s="2461"/>
      <c r="K3" s="2461"/>
      <c r="L3" s="2461"/>
      <c r="M3" s="2461"/>
      <c r="N3" s="2461"/>
      <c r="O3" s="237"/>
      <c r="P3" s="345" t="s">
        <v>62</v>
      </c>
      <c r="R3" s="252"/>
      <c r="S3" s="222" t="s">
        <v>78</v>
      </c>
    </row>
    <row r="4" spans="2:19" ht="14.1" customHeight="1">
      <c r="B4" s="2462" t="s">
        <v>216</v>
      </c>
      <c r="C4" s="2462"/>
      <c r="D4" s="2462"/>
      <c r="E4" s="2462"/>
      <c r="F4" s="2462"/>
      <c r="G4" s="2462"/>
      <c r="H4" s="2462"/>
      <c r="I4" s="2462"/>
      <c r="J4" s="2462"/>
      <c r="K4" s="2462"/>
      <c r="L4" s="2462"/>
      <c r="M4" s="2462"/>
      <c r="N4" s="2462"/>
      <c r="O4" s="240"/>
      <c r="P4" s="346" t="s">
        <v>212</v>
      </c>
      <c r="R4" s="247"/>
      <c r="S4" s="222" t="s">
        <v>124</v>
      </c>
    </row>
    <row r="5" spans="2:19" ht="13.35" customHeight="1">
      <c r="B5" s="2462" t="s">
        <v>217</v>
      </c>
      <c r="C5" s="2462"/>
      <c r="D5" s="2462"/>
      <c r="E5" s="2462"/>
      <c r="F5" s="2462"/>
      <c r="G5" s="2462"/>
      <c r="H5" s="2462"/>
      <c r="I5" s="2462"/>
      <c r="J5" s="2462"/>
      <c r="K5" s="2462"/>
      <c r="L5" s="2462"/>
      <c r="M5" s="2462"/>
      <c r="N5" s="2462"/>
      <c r="O5" s="246"/>
      <c r="P5" s="346" t="s">
        <v>63</v>
      </c>
    </row>
    <row r="6" spans="2:19" ht="15" customHeight="1">
      <c r="B6" s="2462" t="s">
        <v>67</v>
      </c>
      <c r="C6" s="2462"/>
      <c r="D6" s="2462"/>
      <c r="E6" s="2462"/>
      <c r="F6" s="2462"/>
      <c r="G6" s="2462"/>
      <c r="H6" s="2462"/>
      <c r="I6" s="2462"/>
      <c r="J6" s="2462"/>
      <c r="K6" s="2462"/>
      <c r="L6" s="2462"/>
      <c r="M6" s="2462"/>
      <c r="N6" s="2462"/>
      <c r="O6" s="251"/>
      <c r="P6" s="346" t="s">
        <v>98</v>
      </c>
    </row>
    <row r="7" spans="2:19" ht="14.1" customHeight="1">
      <c r="B7" s="2459" t="s">
        <v>218</v>
      </c>
      <c r="C7" s="2459"/>
      <c r="O7" s="229"/>
      <c r="P7" s="347" t="s">
        <v>140</v>
      </c>
    </row>
    <row r="8" spans="2:19">
      <c r="N8" s="223"/>
      <c r="O8" s="223"/>
      <c r="P8" s="223"/>
    </row>
    <row r="9" spans="2:19" s="224" customFormat="1">
      <c r="B9" s="223" t="s">
        <v>219</v>
      </c>
      <c r="D9" s="223" t="s">
        <v>220</v>
      </c>
      <c r="F9" s="223" t="s">
        <v>221</v>
      </c>
      <c r="G9" s="223"/>
      <c r="H9" s="223" t="s">
        <v>222</v>
      </c>
      <c r="J9" s="223" t="s">
        <v>223</v>
      </c>
      <c r="K9" s="223"/>
      <c r="L9" s="223" t="s">
        <v>224</v>
      </c>
      <c r="M9" s="223"/>
      <c r="N9" s="223" t="s">
        <v>225</v>
      </c>
      <c r="O9" s="223"/>
      <c r="P9" s="223"/>
    </row>
    <row r="11" spans="2:19">
      <c r="B11" s="222" t="s">
        <v>226</v>
      </c>
      <c r="D11" s="222" t="s">
        <v>227</v>
      </c>
      <c r="F11" s="225">
        <v>0</v>
      </c>
      <c r="H11" s="225">
        <v>366800</v>
      </c>
      <c r="J11" s="225">
        <f t="shared" ref="J11:J45" si="0">ROUND(F11-H11,0)</f>
        <v>-366800</v>
      </c>
      <c r="K11" s="225"/>
      <c r="L11" s="225"/>
      <c r="M11" s="225"/>
      <c r="N11" s="225">
        <f>J11+L11</f>
        <v>-366800</v>
      </c>
      <c r="O11" s="225"/>
      <c r="P11" s="225"/>
    </row>
    <row r="12" spans="2:19">
      <c r="B12" s="222" t="s">
        <v>228</v>
      </c>
      <c r="D12" s="222" t="s">
        <v>229</v>
      </c>
      <c r="F12" s="225">
        <v>5871136.3700000048</v>
      </c>
      <c r="H12" s="225">
        <v>0</v>
      </c>
      <c r="J12" s="225">
        <f t="shared" si="0"/>
        <v>5871136</v>
      </c>
      <c r="K12" s="225"/>
      <c r="L12" s="225"/>
      <c r="M12" s="225"/>
      <c r="N12" s="225">
        <f t="shared" ref="N12:N75" si="1">J12+L12</f>
        <v>5871136</v>
      </c>
      <c r="O12" s="225"/>
      <c r="P12" s="225"/>
    </row>
    <row r="13" spans="2:19">
      <c r="B13" s="222" t="s">
        <v>230</v>
      </c>
      <c r="D13" s="222" t="s">
        <v>231</v>
      </c>
      <c r="F13" s="225">
        <v>0</v>
      </c>
      <c r="H13" s="225">
        <v>11200372.75</v>
      </c>
      <c r="J13" s="225">
        <f t="shared" si="0"/>
        <v>-11200373</v>
      </c>
      <c r="K13" s="225"/>
      <c r="L13" s="225"/>
      <c r="M13" s="225"/>
      <c r="N13" s="225">
        <f t="shared" si="1"/>
        <v>-11200373</v>
      </c>
      <c r="O13" s="225"/>
      <c r="P13" s="225"/>
    </row>
    <row r="14" spans="2:19">
      <c r="B14" s="222" t="s">
        <v>232</v>
      </c>
      <c r="D14" s="222" t="s">
        <v>233</v>
      </c>
      <c r="F14" s="225">
        <v>40447485.169999838</v>
      </c>
      <c r="H14" s="225">
        <v>0</v>
      </c>
      <c r="J14" s="225">
        <f t="shared" si="0"/>
        <v>40447485</v>
      </c>
      <c r="K14" s="225"/>
      <c r="L14" s="225"/>
      <c r="M14" s="225"/>
      <c r="N14" s="225">
        <f t="shared" si="1"/>
        <v>40447485</v>
      </c>
      <c r="O14" s="225"/>
      <c r="P14" s="225"/>
    </row>
    <row r="15" spans="2:19">
      <c r="B15" s="222" t="s">
        <v>234</v>
      </c>
      <c r="D15" s="222" t="s">
        <v>235</v>
      </c>
      <c r="F15" s="225">
        <v>24945.050000000047</v>
      </c>
      <c r="H15" s="225">
        <v>0</v>
      </c>
      <c r="J15" s="225">
        <f t="shared" si="0"/>
        <v>24945</v>
      </c>
      <c r="K15" s="225"/>
      <c r="L15" s="225"/>
      <c r="M15" s="225"/>
      <c r="N15" s="225">
        <f t="shared" si="1"/>
        <v>24945</v>
      </c>
      <c r="O15" s="225"/>
      <c r="P15" s="225"/>
    </row>
    <row r="16" spans="2:19">
      <c r="B16" s="222" t="s">
        <v>236</v>
      </c>
      <c r="D16" s="222" t="s">
        <v>237</v>
      </c>
      <c r="F16" s="225">
        <v>559.5</v>
      </c>
      <c r="H16" s="225">
        <v>0</v>
      </c>
      <c r="J16" s="225">
        <f t="shared" si="0"/>
        <v>560</v>
      </c>
      <c r="K16" s="225"/>
      <c r="L16" s="225"/>
      <c r="M16" s="225"/>
      <c r="N16" s="225">
        <f t="shared" si="1"/>
        <v>560</v>
      </c>
      <c r="O16" s="225"/>
      <c r="P16" s="225"/>
    </row>
    <row r="17" spans="2:16">
      <c r="B17" s="222" t="s">
        <v>238</v>
      </c>
      <c r="D17" s="222" t="s">
        <v>239</v>
      </c>
      <c r="F17" s="225">
        <v>358.0199999999968</v>
      </c>
      <c r="H17" s="225">
        <v>0</v>
      </c>
      <c r="J17" s="225">
        <f t="shared" si="0"/>
        <v>358</v>
      </c>
      <c r="K17" s="225"/>
      <c r="L17" s="225"/>
      <c r="M17" s="225"/>
      <c r="N17" s="225">
        <f t="shared" si="1"/>
        <v>358</v>
      </c>
      <c r="O17" s="225"/>
      <c r="P17" s="225"/>
    </row>
    <row r="18" spans="2:16">
      <c r="B18" s="222" t="s">
        <v>240</v>
      </c>
      <c r="D18" s="222" t="s">
        <v>241</v>
      </c>
      <c r="F18" s="225">
        <v>43080998.778566003</v>
      </c>
      <c r="H18" s="225">
        <v>0</v>
      </c>
      <c r="J18" s="225">
        <f t="shared" si="0"/>
        <v>43080999</v>
      </c>
      <c r="K18" s="225"/>
      <c r="L18" s="225"/>
      <c r="M18" s="225"/>
      <c r="N18" s="225">
        <f t="shared" si="1"/>
        <v>43080999</v>
      </c>
      <c r="O18" s="225"/>
      <c r="P18" s="225"/>
    </row>
    <row r="19" spans="2:16">
      <c r="B19" s="222" t="s">
        <v>242</v>
      </c>
      <c r="D19" s="222" t="s">
        <v>243</v>
      </c>
      <c r="F19" s="225">
        <v>0</v>
      </c>
      <c r="H19" s="225">
        <v>344232.23000000045</v>
      </c>
      <c r="J19" s="225">
        <f t="shared" si="0"/>
        <v>-344232</v>
      </c>
      <c r="K19" s="225"/>
      <c r="L19" s="225"/>
      <c r="M19" s="225"/>
      <c r="N19" s="225">
        <f t="shared" si="1"/>
        <v>-344232</v>
      </c>
      <c r="O19" s="225"/>
      <c r="P19" s="225"/>
    </row>
    <row r="20" spans="2:16">
      <c r="B20" s="222" t="s">
        <v>244</v>
      </c>
      <c r="D20" s="222" t="s">
        <v>245</v>
      </c>
      <c r="F20" s="225">
        <v>0</v>
      </c>
      <c r="H20" s="225">
        <v>1.0000020265579224E-2</v>
      </c>
      <c r="J20" s="225">
        <f t="shared" si="0"/>
        <v>0</v>
      </c>
      <c r="K20" s="225"/>
      <c r="L20" s="225"/>
      <c r="M20" s="225"/>
      <c r="N20" s="225">
        <f t="shared" si="1"/>
        <v>0</v>
      </c>
      <c r="O20" s="225"/>
      <c r="P20" s="225"/>
    </row>
    <row r="21" spans="2:16">
      <c r="B21" s="222" t="s">
        <v>246</v>
      </c>
      <c r="D21" s="222" t="s">
        <v>247</v>
      </c>
      <c r="F21" s="225">
        <v>0</v>
      </c>
      <c r="H21" s="225">
        <v>4801.5399999916553</v>
      </c>
      <c r="J21" s="225">
        <f t="shared" si="0"/>
        <v>-4802</v>
      </c>
      <c r="K21" s="225"/>
      <c r="L21" s="225"/>
      <c r="M21" s="225"/>
      <c r="N21" s="225">
        <f t="shared" si="1"/>
        <v>-4802</v>
      </c>
      <c r="O21" s="225"/>
      <c r="P21" s="225"/>
    </row>
    <row r="22" spans="2:16">
      <c r="B22" s="222" t="s">
        <v>248</v>
      </c>
      <c r="D22" s="222" t="s">
        <v>249</v>
      </c>
      <c r="F22" s="225">
        <v>0</v>
      </c>
      <c r="H22" s="225">
        <v>25372.409999996424</v>
      </c>
      <c r="J22" s="225">
        <f t="shared" si="0"/>
        <v>-25372</v>
      </c>
      <c r="K22" s="225"/>
      <c r="L22" s="225"/>
      <c r="M22" s="225"/>
      <c r="N22" s="225">
        <f t="shared" si="1"/>
        <v>-25372</v>
      </c>
      <c r="O22" s="225"/>
      <c r="P22" s="225"/>
    </row>
    <row r="23" spans="2:16">
      <c r="B23" s="222" t="s">
        <v>250</v>
      </c>
      <c r="D23" s="222" t="s">
        <v>251</v>
      </c>
      <c r="F23" s="225">
        <v>769141.96000000834</v>
      </c>
      <c r="H23" s="225">
        <v>0</v>
      </c>
      <c r="J23" s="225">
        <f t="shared" si="0"/>
        <v>769142</v>
      </c>
      <c r="K23" s="225"/>
      <c r="L23" s="225"/>
      <c r="M23" s="225"/>
      <c r="N23" s="225">
        <f t="shared" si="1"/>
        <v>769142</v>
      </c>
      <c r="O23" s="225"/>
      <c r="P23" s="225"/>
    </row>
    <row r="24" spans="2:16">
      <c r="B24" s="222" t="s">
        <v>252</v>
      </c>
      <c r="D24" s="222" t="s">
        <v>253</v>
      </c>
      <c r="F24" s="225">
        <v>68.720000000001164</v>
      </c>
      <c r="H24" s="225">
        <v>0</v>
      </c>
      <c r="J24" s="225">
        <f t="shared" si="0"/>
        <v>69</v>
      </c>
      <c r="K24" s="225"/>
      <c r="L24" s="225"/>
      <c r="M24" s="225"/>
      <c r="N24" s="225">
        <f t="shared" si="1"/>
        <v>69</v>
      </c>
      <c r="O24" s="225"/>
      <c r="P24" s="225"/>
    </row>
    <row r="25" spans="2:16">
      <c r="B25" s="222" t="s">
        <v>254</v>
      </c>
      <c r="D25" s="222" t="s">
        <v>255</v>
      </c>
      <c r="F25" s="225">
        <v>0</v>
      </c>
      <c r="H25" s="225">
        <v>4424.9399999999441</v>
      </c>
      <c r="J25" s="225">
        <f t="shared" si="0"/>
        <v>-4425</v>
      </c>
      <c r="K25" s="225"/>
      <c r="L25" s="225"/>
      <c r="M25" s="225"/>
      <c r="N25" s="225">
        <f t="shared" si="1"/>
        <v>-4425</v>
      </c>
      <c r="O25" s="225"/>
      <c r="P25" s="225"/>
    </row>
    <row r="26" spans="2:16">
      <c r="B26" s="222" t="s">
        <v>256</v>
      </c>
      <c r="D26" s="222" t="s">
        <v>257</v>
      </c>
      <c r="F26" s="225">
        <v>0</v>
      </c>
      <c r="H26" s="225">
        <v>10.700000000000728</v>
      </c>
      <c r="J26" s="225">
        <f t="shared" si="0"/>
        <v>-11</v>
      </c>
      <c r="K26" s="225"/>
      <c r="L26" s="225"/>
      <c r="M26" s="225"/>
      <c r="N26" s="225">
        <f t="shared" si="1"/>
        <v>-11</v>
      </c>
      <c r="O26" s="225"/>
      <c r="P26" s="225"/>
    </row>
    <row r="27" spans="2:16">
      <c r="B27" s="222" t="s">
        <v>258</v>
      </c>
      <c r="D27" s="222" t="s">
        <v>259</v>
      </c>
      <c r="F27" s="225">
        <v>0</v>
      </c>
      <c r="H27" s="225">
        <v>6.2299999999995634</v>
      </c>
      <c r="J27" s="225">
        <f t="shared" si="0"/>
        <v>-6</v>
      </c>
      <c r="K27" s="225"/>
      <c r="L27" s="225"/>
      <c r="M27" s="225"/>
      <c r="N27" s="225">
        <f t="shared" si="1"/>
        <v>-6</v>
      </c>
      <c r="O27" s="225"/>
      <c r="P27" s="225"/>
    </row>
    <row r="28" spans="2:16">
      <c r="B28" s="222" t="s">
        <v>260</v>
      </c>
      <c r="D28" s="222" t="s">
        <v>261</v>
      </c>
      <c r="F28" s="225">
        <v>0</v>
      </c>
      <c r="H28" s="225">
        <v>115524.81</v>
      </c>
      <c r="J28" s="225">
        <f t="shared" si="0"/>
        <v>-115525</v>
      </c>
      <c r="K28" s="225"/>
      <c r="L28" s="225"/>
      <c r="M28" s="225"/>
      <c r="N28" s="225">
        <f t="shared" si="1"/>
        <v>-115525</v>
      </c>
      <c r="O28" s="225"/>
      <c r="P28" s="225"/>
    </row>
    <row r="29" spans="2:16">
      <c r="B29" s="222" t="s">
        <v>262</v>
      </c>
      <c r="D29" s="222" t="s">
        <v>263</v>
      </c>
      <c r="F29" s="225">
        <v>1816623.31</v>
      </c>
      <c r="H29" s="225">
        <v>0</v>
      </c>
      <c r="J29" s="225">
        <f t="shared" si="0"/>
        <v>1816623</v>
      </c>
      <c r="K29" s="225"/>
      <c r="L29" s="225"/>
      <c r="M29" s="225"/>
      <c r="N29" s="225">
        <f t="shared" si="1"/>
        <v>1816623</v>
      </c>
      <c r="O29" s="225"/>
      <c r="P29" s="225"/>
    </row>
    <row r="30" spans="2:16">
      <c r="B30" s="222" t="s">
        <v>264</v>
      </c>
      <c r="D30" s="222" t="s">
        <v>265</v>
      </c>
      <c r="F30" s="225">
        <v>0</v>
      </c>
      <c r="H30" s="225">
        <v>13411263.02</v>
      </c>
      <c r="J30" s="225">
        <f t="shared" si="0"/>
        <v>-13411263</v>
      </c>
      <c r="K30" s="225"/>
      <c r="L30" s="225"/>
      <c r="M30" s="225"/>
      <c r="N30" s="225">
        <f t="shared" si="1"/>
        <v>-13411263</v>
      </c>
      <c r="O30" s="225"/>
      <c r="P30" s="225"/>
    </row>
    <row r="31" spans="2:16">
      <c r="B31" s="222" t="s">
        <v>266</v>
      </c>
      <c r="D31" s="222" t="s">
        <v>267</v>
      </c>
      <c r="F31" s="225">
        <v>12494821.92</v>
      </c>
      <c r="H31" s="225">
        <v>0</v>
      </c>
      <c r="J31" s="225">
        <f t="shared" si="0"/>
        <v>12494822</v>
      </c>
      <c r="K31" s="225"/>
      <c r="L31" s="225">
        <v>304038</v>
      </c>
      <c r="M31" s="225"/>
      <c r="N31" s="225">
        <f t="shared" si="1"/>
        <v>12798860</v>
      </c>
      <c r="O31" s="225"/>
      <c r="P31" s="225"/>
    </row>
    <row r="32" spans="2:16">
      <c r="B32" s="222" t="s">
        <v>268</v>
      </c>
      <c r="D32" s="222" t="s">
        <v>269</v>
      </c>
      <c r="F32" s="225">
        <v>7779.54</v>
      </c>
      <c r="H32" s="225">
        <v>0</v>
      </c>
      <c r="J32" s="225">
        <f t="shared" si="0"/>
        <v>7780</v>
      </c>
      <c r="K32" s="225"/>
      <c r="L32" s="225"/>
      <c r="M32" s="225"/>
      <c r="N32" s="225">
        <f t="shared" si="1"/>
        <v>7780</v>
      </c>
      <c r="O32" s="225"/>
      <c r="P32" s="225"/>
    </row>
    <row r="33" spans="1:17">
      <c r="B33" s="222" t="s">
        <v>270</v>
      </c>
      <c r="D33" s="222" t="s">
        <v>271</v>
      </c>
      <c r="F33" s="225">
        <v>0</v>
      </c>
      <c r="H33" s="225">
        <v>108185.41</v>
      </c>
      <c r="J33" s="225">
        <f t="shared" si="0"/>
        <v>-108185</v>
      </c>
      <c r="K33" s="225"/>
      <c r="L33" s="225"/>
      <c r="M33" s="225"/>
      <c r="N33" s="225">
        <f t="shared" si="1"/>
        <v>-108185</v>
      </c>
      <c r="O33" s="225"/>
      <c r="P33" s="225"/>
      <c r="Q33" s="226"/>
    </row>
    <row r="34" spans="1:17">
      <c r="B34" s="222" t="s">
        <v>272</v>
      </c>
      <c r="D34" s="222" t="s">
        <v>273</v>
      </c>
      <c r="F34" s="225">
        <v>0</v>
      </c>
      <c r="H34" s="225">
        <v>2202481383.3399997</v>
      </c>
      <c r="J34" s="225">
        <f t="shared" si="0"/>
        <v>-2202481383</v>
      </c>
      <c r="K34" s="225"/>
      <c r="L34" s="225"/>
      <c r="M34" s="225"/>
      <c r="N34" s="225">
        <f t="shared" si="1"/>
        <v>-2202481383</v>
      </c>
      <c r="O34" s="225"/>
      <c r="P34" s="225"/>
    </row>
    <row r="35" spans="1:17">
      <c r="B35" s="222" t="s">
        <v>274</v>
      </c>
      <c r="D35" s="222" t="s">
        <v>275</v>
      </c>
      <c r="F35" s="225">
        <v>92792449.289999992</v>
      </c>
      <c r="H35" s="225">
        <v>0</v>
      </c>
      <c r="J35" s="225">
        <f t="shared" si="0"/>
        <v>92792449</v>
      </c>
      <c r="K35" s="225"/>
      <c r="L35" s="225"/>
      <c r="M35" s="225"/>
      <c r="N35" s="225">
        <f t="shared" si="1"/>
        <v>92792449</v>
      </c>
      <c r="O35" s="225"/>
      <c r="P35" s="225"/>
    </row>
    <row r="36" spans="1:17">
      <c r="B36" s="222" t="s">
        <v>276</v>
      </c>
      <c r="D36" s="222" t="s">
        <v>277</v>
      </c>
      <c r="F36" s="225">
        <v>1919359494.8199999</v>
      </c>
      <c r="H36" s="225">
        <v>0</v>
      </c>
      <c r="J36" s="225">
        <f t="shared" si="0"/>
        <v>1919359495</v>
      </c>
      <c r="K36" s="225"/>
      <c r="L36" s="225"/>
      <c r="M36" s="225"/>
      <c r="N36" s="225">
        <f t="shared" si="1"/>
        <v>1919359495</v>
      </c>
      <c r="O36" s="225"/>
      <c r="P36" s="225"/>
    </row>
    <row r="37" spans="1:17">
      <c r="B37" s="222" t="s">
        <v>278</v>
      </c>
      <c r="D37" s="222" t="s">
        <v>279</v>
      </c>
      <c r="F37" s="225">
        <v>1714909.31</v>
      </c>
      <c r="H37" s="225">
        <v>0</v>
      </c>
      <c r="J37" s="225">
        <f t="shared" si="0"/>
        <v>1714909</v>
      </c>
      <c r="K37" s="225"/>
      <c r="L37" s="225"/>
      <c r="M37" s="225"/>
      <c r="N37" s="225">
        <f t="shared" si="1"/>
        <v>1714909</v>
      </c>
      <c r="O37" s="225"/>
      <c r="P37" s="225"/>
    </row>
    <row r="38" spans="1:17">
      <c r="B38" s="222" t="s">
        <v>280</v>
      </c>
      <c r="D38" s="222" t="s">
        <v>281</v>
      </c>
      <c r="F38" s="225">
        <v>0</v>
      </c>
      <c r="H38" s="225">
        <v>236751257.95999998</v>
      </c>
      <c r="J38" s="225">
        <f t="shared" si="0"/>
        <v>-236751258</v>
      </c>
      <c r="K38" s="225"/>
      <c r="L38" s="225"/>
      <c r="M38" s="225"/>
      <c r="N38" s="225">
        <f t="shared" si="1"/>
        <v>-236751258</v>
      </c>
      <c r="O38" s="225"/>
      <c r="P38" s="225"/>
    </row>
    <row r="39" spans="1:17">
      <c r="B39" s="222" t="s">
        <v>282</v>
      </c>
      <c r="D39" s="222" t="s">
        <v>283</v>
      </c>
      <c r="F39" s="225">
        <v>48594409.699999988</v>
      </c>
      <c r="H39" s="225">
        <v>0</v>
      </c>
      <c r="J39" s="225">
        <f t="shared" si="0"/>
        <v>48594410</v>
      </c>
      <c r="K39" s="225"/>
      <c r="L39" s="225"/>
      <c r="M39" s="225"/>
      <c r="N39" s="225">
        <f t="shared" si="1"/>
        <v>48594410</v>
      </c>
      <c r="O39" s="225"/>
      <c r="P39" s="225"/>
    </row>
    <row r="40" spans="1:17">
      <c r="B40" s="222" t="s">
        <v>284</v>
      </c>
      <c r="D40" s="222" t="s">
        <v>285</v>
      </c>
      <c r="F40" s="225">
        <v>46401797.290000007</v>
      </c>
      <c r="H40" s="225">
        <v>0</v>
      </c>
      <c r="J40" s="225">
        <f t="shared" si="0"/>
        <v>46401797</v>
      </c>
      <c r="K40" s="225"/>
      <c r="L40" s="225"/>
      <c r="M40" s="225"/>
      <c r="N40" s="225">
        <f t="shared" si="1"/>
        <v>46401797</v>
      </c>
      <c r="O40" s="225"/>
      <c r="P40" s="225"/>
    </row>
    <row r="41" spans="1:17">
      <c r="B41" s="222" t="s">
        <v>286</v>
      </c>
      <c r="D41" s="222" t="s">
        <v>287</v>
      </c>
      <c r="F41" s="225">
        <v>0</v>
      </c>
      <c r="H41" s="225">
        <v>20747571.449999999</v>
      </c>
      <c r="J41" s="225">
        <f t="shared" si="0"/>
        <v>-20747571</v>
      </c>
      <c r="K41" s="225"/>
      <c r="L41" s="225"/>
      <c r="M41" s="225"/>
      <c r="N41" s="225">
        <f t="shared" si="1"/>
        <v>-20747571</v>
      </c>
      <c r="O41" s="225"/>
      <c r="P41" s="225"/>
    </row>
    <row r="42" spans="1:17">
      <c r="B42" s="222" t="s">
        <v>288</v>
      </c>
      <c r="D42" s="222" t="s">
        <v>289</v>
      </c>
      <c r="F42" s="225">
        <v>26792.01</v>
      </c>
      <c r="H42" s="225">
        <v>0</v>
      </c>
      <c r="J42" s="225">
        <f t="shared" si="0"/>
        <v>26792</v>
      </c>
      <c r="K42" s="225"/>
      <c r="L42" s="225"/>
      <c r="M42" s="225"/>
      <c r="N42" s="225">
        <f t="shared" si="1"/>
        <v>26792</v>
      </c>
      <c r="O42" s="225"/>
      <c r="P42" s="225"/>
    </row>
    <row r="43" spans="1:17">
      <c r="B43" s="222" t="s">
        <v>290</v>
      </c>
      <c r="D43" s="222" t="s">
        <v>291</v>
      </c>
      <c r="F43" s="225">
        <v>0</v>
      </c>
      <c r="H43" s="225">
        <v>18180738.280000001</v>
      </c>
      <c r="J43" s="225">
        <f t="shared" si="0"/>
        <v>-18180738</v>
      </c>
      <c r="K43" s="225"/>
      <c r="L43" s="225"/>
      <c r="M43" s="225"/>
      <c r="N43" s="225">
        <f t="shared" si="1"/>
        <v>-18180738</v>
      </c>
      <c r="O43" s="225"/>
      <c r="P43" s="225"/>
    </row>
    <row r="44" spans="1:17">
      <c r="B44" s="222" t="s">
        <v>292</v>
      </c>
      <c r="D44" s="222" t="s">
        <v>293</v>
      </c>
      <c r="F44" s="225">
        <v>117670.22</v>
      </c>
      <c r="H44" s="225">
        <v>0</v>
      </c>
      <c r="J44" s="225">
        <f t="shared" si="0"/>
        <v>117670</v>
      </c>
      <c r="K44" s="225"/>
      <c r="L44" s="225"/>
      <c r="M44" s="225"/>
      <c r="N44" s="225">
        <f t="shared" si="1"/>
        <v>117670</v>
      </c>
      <c r="O44" s="225"/>
      <c r="P44" s="225"/>
    </row>
    <row r="45" spans="1:17">
      <c r="B45" s="222" t="s">
        <v>294</v>
      </c>
      <c r="D45" s="222" t="s">
        <v>295</v>
      </c>
      <c r="F45" s="225">
        <v>60092.98</v>
      </c>
      <c r="H45" s="225">
        <v>0</v>
      </c>
      <c r="J45" s="225">
        <f t="shared" si="0"/>
        <v>60093</v>
      </c>
      <c r="K45" s="225"/>
      <c r="L45" s="225"/>
      <c r="M45" s="225"/>
      <c r="N45" s="225">
        <f t="shared" si="1"/>
        <v>60093</v>
      </c>
      <c r="O45" s="225"/>
      <c r="P45" s="225"/>
    </row>
    <row r="46" spans="1:17">
      <c r="F46" s="225"/>
      <c r="H46" s="225"/>
      <c r="J46" s="225"/>
      <c r="K46" s="225"/>
      <c r="L46" s="225"/>
      <c r="M46" s="225"/>
      <c r="N46" s="225"/>
      <c r="O46" s="225"/>
      <c r="P46" s="225"/>
    </row>
    <row r="47" spans="1:17">
      <c r="A47" s="222" t="s">
        <v>780</v>
      </c>
      <c r="B47" s="222" t="s">
        <v>296</v>
      </c>
      <c r="D47" s="222" t="s">
        <v>297</v>
      </c>
      <c r="F47" s="225">
        <v>0</v>
      </c>
      <c r="H47" s="225">
        <v>302936.28000000119</v>
      </c>
      <c r="J47" s="225">
        <f t="shared" ref="J47:J110" si="2">ROUND(F47-H47,0)</f>
        <v>-302936</v>
      </c>
      <c r="K47" s="225"/>
      <c r="L47" s="225"/>
      <c r="M47" s="225"/>
      <c r="N47" s="225">
        <f t="shared" si="1"/>
        <v>-302936</v>
      </c>
      <c r="O47" s="225"/>
      <c r="P47" s="225"/>
    </row>
    <row r="48" spans="1:17">
      <c r="B48" s="222" t="s">
        <v>298</v>
      </c>
      <c r="D48" s="222" t="s">
        <v>299</v>
      </c>
      <c r="F48" s="225">
        <v>0</v>
      </c>
      <c r="H48" s="225">
        <v>90234.379999998957</v>
      </c>
      <c r="J48" s="225">
        <f t="shared" si="2"/>
        <v>-90234</v>
      </c>
      <c r="K48" s="225"/>
      <c r="L48" s="225"/>
      <c r="M48" s="225"/>
      <c r="N48" s="225">
        <f t="shared" si="1"/>
        <v>-90234</v>
      </c>
      <c r="O48" s="225"/>
      <c r="P48" s="225"/>
    </row>
    <row r="49" spans="2:16">
      <c r="B49" s="222" t="s">
        <v>300</v>
      </c>
      <c r="D49" s="222" t="s">
        <v>301</v>
      </c>
      <c r="F49" s="225">
        <v>0</v>
      </c>
      <c r="H49" s="225">
        <v>8032.9399999994794</v>
      </c>
      <c r="J49" s="225">
        <f t="shared" si="2"/>
        <v>-8033</v>
      </c>
      <c r="K49" s="225"/>
      <c r="L49" s="225"/>
      <c r="M49" s="225"/>
      <c r="N49" s="225">
        <f t="shared" si="1"/>
        <v>-8033</v>
      </c>
      <c r="O49" s="225"/>
      <c r="P49" s="225"/>
    </row>
    <row r="50" spans="2:16">
      <c r="B50" s="222" t="s">
        <v>302</v>
      </c>
      <c r="D50" s="222" t="s">
        <v>303</v>
      </c>
      <c r="F50" s="225">
        <v>0</v>
      </c>
      <c r="H50" s="225">
        <v>9828.2900000065565</v>
      </c>
      <c r="J50" s="225">
        <f t="shared" si="2"/>
        <v>-9828</v>
      </c>
      <c r="K50" s="225"/>
      <c r="L50" s="225"/>
      <c r="M50" s="225"/>
      <c r="N50" s="225">
        <f t="shared" si="1"/>
        <v>-9828</v>
      </c>
      <c r="O50" s="225"/>
      <c r="P50" s="225"/>
    </row>
    <row r="51" spans="2:16">
      <c r="B51" s="222" t="s">
        <v>304</v>
      </c>
      <c r="D51" s="222" t="s">
        <v>305</v>
      </c>
      <c r="F51" s="225">
        <v>0</v>
      </c>
      <c r="H51" s="225">
        <v>2830.2199999988079</v>
      </c>
      <c r="J51" s="225">
        <f t="shared" si="2"/>
        <v>-2830</v>
      </c>
      <c r="K51" s="225"/>
      <c r="L51" s="225"/>
      <c r="M51" s="225"/>
      <c r="N51" s="225">
        <f t="shared" si="1"/>
        <v>-2830</v>
      </c>
      <c r="O51" s="225"/>
      <c r="P51" s="225"/>
    </row>
    <row r="52" spans="2:16">
      <c r="B52" s="222" t="s">
        <v>306</v>
      </c>
      <c r="D52" s="222" t="s">
        <v>307</v>
      </c>
      <c r="F52" s="225">
        <v>0</v>
      </c>
      <c r="H52" s="225">
        <v>262.25999999977648</v>
      </c>
      <c r="J52" s="225">
        <f t="shared" si="2"/>
        <v>-262</v>
      </c>
      <c r="K52" s="225"/>
      <c r="L52" s="225"/>
      <c r="M52" s="225"/>
      <c r="N52" s="225">
        <f t="shared" si="1"/>
        <v>-262</v>
      </c>
      <c r="O52" s="225"/>
      <c r="P52" s="225"/>
    </row>
    <row r="53" spans="2:16">
      <c r="B53" s="222" t="s">
        <v>308</v>
      </c>
      <c r="D53" s="222" t="s">
        <v>309</v>
      </c>
      <c r="F53" s="225">
        <v>0</v>
      </c>
      <c r="H53" s="225">
        <v>50042.169999999984</v>
      </c>
      <c r="J53" s="225">
        <f t="shared" si="2"/>
        <v>-50042</v>
      </c>
      <c r="K53" s="225"/>
      <c r="L53" s="225"/>
      <c r="M53" s="225"/>
      <c r="N53" s="225">
        <f t="shared" si="1"/>
        <v>-50042</v>
      </c>
      <c r="O53" s="225"/>
      <c r="P53" s="225"/>
    </row>
    <row r="54" spans="2:16">
      <c r="B54" s="222" t="s">
        <v>310</v>
      </c>
      <c r="D54" s="222" t="s">
        <v>311</v>
      </c>
      <c r="F54" s="225">
        <v>0</v>
      </c>
      <c r="H54" s="225">
        <v>14890.380000000003</v>
      </c>
      <c r="J54" s="225">
        <f t="shared" si="2"/>
        <v>-14890</v>
      </c>
      <c r="K54" s="225"/>
      <c r="L54" s="225"/>
      <c r="M54" s="225"/>
      <c r="N54" s="225">
        <f t="shared" si="1"/>
        <v>-14890</v>
      </c>
      <c r="O54" s="225"/>
      <c r="P54" s="225"/>
    </row>
    <row r="55" spans="2:16">
      <c r="B55" s="222" t="s">
        <v>312</v>
      </c>
      <c r="D55" s="222" t="s">
        <v>313</v>
      </c>
      <c r="F55" s="225">
        <v>0</v>
      </c>
      <c r="H55" s="225">
        <v>1326.8199999999997</v>
      </c>
      <c r="J55" s="225">
        <f t="shared" si="2"/>
        <v>-1327</v>
      </c>
      <c r="K55" s="225"/>
      <c r="L55" s="225"/>
      <c r="M55" s="225"/>
      <c r="N55" s="225">
        <f t="shared" si="1"/>
        <v>-1327</v>
      </c>
      <c r="O55" s="225">
        <f>ROUND(SUM(N47:N55)/1000,0)</f>
        <v>-480</v>
      </c>
      <c r="P55" s="225"/>
    </row>
    <row r="56" spans="2:16">
      <c r="B56" s="222" t="s">
        <v>314</v>
      </c>
      <c r="D56" s="222" t="s">
        <v>315</v>
      </c>
      <c r="F56" s="225">
        <v>0</v>
      </c>
      <c r="H56" s="225">
        <v>59289.69000000041</v>
      </c>
      <c r="J56" s="225">
        <f t="shared" si="2"/>
        <v>-59290</v>
      </c>
      <c r="K56" s="225"/>
      <c r="L56" s="225"/>
      <c r="M56" s="225"/>
      <c r="N56" s="225">
        <f t="shared" si="1"/>
        <v>-59290</v>
      </c>
      <c r="O56" s="225">
        <f>ROUND(SUM(N56)/1000,0)</f>
        <v>-59</v>
      </c>
      <c r="P56" s="225"/>
    </row>
    <row r="57" spans="2:16">
      <c r="B57" s="222" t="s">
        <v>316</v>
      </c>
      <c r="D57" s="222" t="s">
        <v>317</v>
      </c>
      <c r="F57" s="225">
        <v>0</v>
      </c>
      <c r="H57" s="225">
        <v>2791.4800000190735</v>
      </c>
      <c r="J57" s="225">
        <f t="shared" si="2"/>
        <v>-2791</v>
      </c>
      <c r="K57" s="225"/>
      <c r="L57" s="225"/>
      <c r="M57" s="225"/>
      <c r="N57" s="225">
        <f t="shared" si="1"/>
        <v>-2791</v>
      </c>
      <c r="O57" s="225">
        <f>ROUND(SUM(N57)/1000,0)</f>
        <v>-3</v>
      </c>
      <c r="P57" s="225"/>
    </row>
    <row r="58" spans="2:16">
      <c r="B58" s="222" t="s">
        <v>318</v>
      </c>
      <c r="D58" s="222" t="s">
        <v>319</v>
      </c>
      <c r="F58" s="225">
        <v>0</v>
      </c>
      <c r="H58" s="225">
        <v>184943.46999999974</v>
      </c>
      <c r="J58" s="225">
        <f t="shared" si="2"/>
        <v>-184943</v>
      </c>
      <c r="K58" s="225"/>
      <c r="L58" s="225"/>
      <c r="M58" s="225"/>
      <c r="N58" s="225">
        <f t="shared" si="1"/>
        <v>-184943</v>
      </c>
      <c r="O58" s="225"/>
      <c r="P58" s="225"/>
    </row>
    <row r="59" spans="2:16">
      <c r="B59" s="222" t="s">
        <v>320</v>
      </c>
      <c r="D59" s="222" t="s">
        <v>321</v>
      </c>
      <c r="F59" s="225">
        <v>0</v>
      </c>
      <c r="H59" s="225">
        <v>0.17999999999301508</v>
      </c>
      <c r="J59" s="225">
        <f t="shared" si="2"/>
        <v>0</v>
      </c>
      <c r="K59" s="225"/>
      <c r="L59" s="225"/>
      <c r="M59" s="225"/>
      <c r="N59" s="225">
        <f t="shared" si="1"/>
        <v>0</v>
      </c>
      <c r="O59" s="225"/>
      <c r="P59" s="225"/>
    </row>
    <row r="60" spans="2:16">
      <c r="B60" s="222" t="s">
        <v>322</v>
      </c>
      <c r="D60" s="222" t="s">
        <v>323</v>
      </c>
      <c r="F60" s="225">
        <v>0</v>
      </c>
      <c r="H60" s="225">
        <v>4237.7753429999575</v>
      </c>
      <c r="J60" s="225">
        <f t="shared" si="2"/>
        <v>-4238</v>
      </c>
      <c r="K60" s="225"/>
      <c r="L60" s="225"/>
      <c r="M60" s="225"/>
      <c r="N60" s="225">
        <f t="shared" si="1"/>
        <v>-4238</v>
      </c>
      <c r="O60" s="225"/>
      <c r="P60" s="225"/>
    </row>
    <row r="61" spans="2:16">
      <c r="B61" s="222" t="s">
        <v>324</v>
      </c>
      <c r="D61" s="222" t="s">
        <v>325</v>
      </c>
      <c r="F61" s="225">
        <v>0.20668099995236844</v>
      </c>
      <c r="H61" s="225">
        <v>0</v>
      </c>
      <c r="J61" s="225">
        <f t="shared" si="2"/>
        <v>0</v>
      </c>
      <c r="K61" s="225"/>
      <c r="L61" s="225"/>
      <c r="M61" s="225"/>
      <c r="N61" s="225">
        <f t="shared" si="1"/>
        <v>0</v>
      </c>
      <c r="O61" s="225"/>
      <c r="P61" s="225"/>
    </row>
    <row r="62" spans="2:16">
      <c r="B62" s="222" t="s">
        <v>326</v>
      </c>
      <c r="D62" s="222" t="s">
        <v>327</v>
      </c>
      <c r="F62" s="225">
        <v>0.12180000002263114</v>
      </c>
      <c r="H62" s="225">
        <v>0</v>
      </c>
      <c r="J62" s="225">
        <f t="shared" si="2"/>
        <v>0</v>
      </c>
      <c r="K62" s="225"/>
      <c r="L62" s="225"/>
      <c r="M62" s="225"/>
      <c r="N62" s="225">
        <f t="shared" si="1"/>
        <v>0</v>
      </c>
      <c r="O62" s="225"/>
      <c r="P62" s="225"/>
    </row>
    <row r="63" spans="2:16">
      <c r="B63" s="222" t="s">
        <v>328</v>
      </c>
      <c r="D63" s="222" t="s">
        <v>329</v>
      </c>
      <c r="F63" s="225">
        <v>3.7999998312443495E-5</v>
      </c>
      <c r="H63" s="225">
        <v>0</v>
      </c>
      <c r="J63" s="225">
        <f t="shared" si="2"/>
        <v>0</v>
      </c>
      <c r="K63" s="225"/>
      <c r="L63" s="225"/>
      <c r="M63" s="225"/>
      <c r="N63" s="225">
        <f t="shared" si="1"/>
        <v>0</v>
      </c>
      <c r="O63" s="225"/>
      <c r="P63" s="225"/>
    </row>
    <row r="64" spans="2:16">
      <c r="B64" s="222" t="s">
        <v>330</v>
      </c>
      <c r="D64" s="222" t="s">
        <v>331</v>
      </c>
      <c r="F64" s="225">
        <v>0</v>
      </c>
      <c r="H64" s="225">
        <v>4.6269999875221401E-3</v>
      </c>
      <c r="J64" s="225">
        <f t="shared" si="2"/>
        <v>0</v>
      </c>
      <c r="K64" s="225"/>
      <c r="L64" s="225"/>
      <c r="M64" s="225"/>
      <c r="N64" s="225">
        <f t="shared" si="1"/>
        <v>0</v>
      </c>
      <c r="O64" s="225"/>
      <c r="P64" s="225"/>
    </row>
    <row r="65" spans="2:16">
      <c r="B65" s="222" t="s">
        <v>332</v>
      </c>
      <c r="D65" s="222" t="s">
        <v>333</v>
      </c>
      <c r="F65" s="225">
        <v>0.30999999993946409</v>
      </c>
      <c r="H65" s="225">
        <v>0</v>
      </c>
      <c r="J65" s="225">
        <f t="shared" si="2"/>
        <v>0</v>
      </c>
      <c r="K65" s="225"/>
      <c r="L65" s="225"/>
      <c r="M65" s="225"/>
      <c r="N65" s="225">
        <f t="shared" si="1"/>
        <v>0</v>
      </c>
      <c r="O65" s="225"/>
      <c r="P65" s="225"/>
    </row>
    <row r="66" spans="2:16">
      <c r="B66" s="222" t="s">
        <v>334</v>
      </c>
      <c r="D66" s="222" t="s">
        <v>335</v>
      </c>
      <c r="F66" s="225">
        <v>0</v>
      </c>
      <c r="H66" s="225">
        <v>9.9999997473787516E-6</v>
      </c>
      <c r="J66" s="225">
        <f t="shared" si="2"/>
        <v>0</v>
      </c>
      <c r="K66" s="225"/>
      <c r="L66" s="225"/>
      <c r="M66" s="225"/>
      <c r="N66" s="225">
        <f t="shared" si="1"/>
        <v>0</v>
      </c>
      <c r="O66" s="225"/>
      <c r="P66" s="225"/>
    </row>
    <row r="67" spans="2:16">
      <c r="B67" s="222" t="s">
        <v>336</v>
      </c>
      <c r="D67" s="222" t="s">
        <v>337</v>
      </c>
      <c r="F67" s="225">
        <v>0</v>
      </c>
      <c r="H67" s="225">
        <v>4999.4200000000419</v>
      </c>
      <c r="J67" s="225">
        <f t="shared" si="2"/>
        <v>-4999</v>
      </c>
      <c r="K67" s="225"/>
      <c r="L67" s="225"/>
      <c r="M67" s="225"/>
      <c r="N67" s="225">
        <f t="shared" si="1"/>
        <v>-4999</v>
      </c>
      <c r="O67" s="225"/>
      <c r="P67" s="225"/>
    </row>
    <row r="68" spans="2:16">
      <c r="B68" s="222" t="s">
        <v>338</v>
      </c>
      <c r="D68" s="222" t="s">
        <v>339</v>
      </c>
      <c r="F68" s="225">
        <v>0</v>
      </c>
      <c r="H68" s="225">
        <v>0.10520200000610203</v>
      </c>
      <c r="J68" s="225">
        <f t="shared" si="2"/>
        <v>0</v>
      </c>
      <c r="K68" s="225"/>
      <c r="L68" s="225"/>
      <c r="M68" s="225"/>
      <c r="N68" s="225">
        <f t="shared" si="1"/>
        <v>0</v>
      </c>
      <c r="O68" s="225"/>
      <c r="P68" s="225"/>
    </row>
    <row r="69" spans="2:16">
      <c r="B69" s="222" t="s">
        <v>340</v>
      </c>
      <c r="D69" s="222" t="s">
        <v>341</v>
      </c>
      <c r="F69" s="225">
        <v>0.16999999998370185</v>
      </c>
      <c r="H69" s="225">
        <v>0</v>
      </c>
      <c r="J69" s="225">
        <f t="shared" si="2"/>
        <v>0</v>
      </c>
      <c r="K69" s="225"/>
      <c r="L69" s="225"/>
      <c r="M69" s="225"/>
      <c r="N69" s="225">
        <f t="shared" si="1"/>
        <v>0</v>
      </c>
      <c r="O69" s="225"/>
      <c r="P69" s="225"/>
    </row>
    <row r="70" spans="2:16">
      <c r="B70" s="222" t="s">
        <v>342</v>
      </c>
      <c r="D70" s="222" t="s">
        <v>343</v>
      </c>
      <c r="F70" s="225">
        <v>0</v>
      </c>
      <c r="H70" s="225">
        <v>5250.0000000000018</v>
      </c>
      <c r="J70" s="225">
        <f t="shared" si="2"/>
        <v>-5250</v>
      </c>
      <c r="K70" s="225"/>
      <c r="L70" s="225"/>
      <c r="M70" s="225"/>
      <c r="N70" s="225">
        <f t="shared" si="1"/>
        <v>-5250</v>
      </c>
      <c r="O70" s="225"/>
      <c r="P70" s="225"/>
    </row>
    <row r="71" spans="2:16">
      <c r="B71" s="222" t="s">
        <v>344</v>
      </c>
      <c r="D71" s="222" t="s">
        <v>345</v>
      </c>
      <c r="F71" s="225">
        <v>0</v>
      </c>
      <c r="H71" s="225">
        <v>0.35401900002034381</v>
      </c>
      <c r="J71" s="225">
        <f t="shared" si="2"/>
        <v>0</v>
      </c>
      <c r="K71" s="225"/>
      <c r="L71" s="225"/>
      <c r="M71" s="225"/>
      <c r="N71" s="225">
        <f t="shared" si="1"/>
        <v>0</v>
      </c>
      <c r="O71" s="225"/>
      <c r="P71" s="225"/>
    </row>
    <row r="72" spans="2:16">
      <c r="B72" s="222" t="s">
        <v>346</v>
      </c>
      <c r="D72" s="222" t="s">
        <v>347</v>
      </c>
      <c r="F72" s="225">
        <v>0.86700000002747402</v>
      </c>
      <c r="H72" s="225">
        <v>0</v>
      </c>
      <c r="J72" s="225">
        <f t="shared" si="2"/>
        <v>1</v>
      </c>
      <c r="K72" s="225"/>
      <c r="L72" s="225"/>
      <c r="M72" s="225"/>
      <c r="N72" s="225">
        <f t="shared" si="1"/>
        <v>1</v>
      </c>
      <c r="O72" s="225"/>
      <c r="P72" s="225"/>
    </row>
    <row r="73" spans="2:16">
      <c r="B73" s="222" t="s">
        <v>348</v>
      </c>
      <c r="D73" s="222" t="s">
        <v>349</v>
      </c>
      <c r="F73" s="225">
        <v>5.6999968364834785E-5</v>
      </c>
      <c r="H73" s="225">
        <v>0</v>
      </c>
      <c r="J73" s="225">
        <f t="shared" si="2"/>
        <v>0</v>
      </c>
      <c r="K73" s="225"/>
      <c r="L73" s="225"/>
      <c r="M73" s="225"/>
      <c r="N73" s="225">
        <f t="shared" si="1"/>
        <v>0</v>
      </c>
      <c r="O73" s="225"/>
      <c r="P73" s="225"/>
    </row>
    <row r="74" spans="2:16">
      <c r="B74" s="222" t="s">
        <v>350</v>
      </c>
      <c r="D74" s="222" t="s">
        <v>351</v>
      </c>
      <c r="F74" s="225">
        <v>0.10465200000908226</v>
      </c>
      <c r="H74" s="225">
        <v>0</v>
      </c>
      <c r="J74" s="225">
        <f t="shared" si="2"/>
        <v>0</v>
      </c>
      <c r="K74" s="225"/>
      <c r="L74" s="225"/>
      <c r="M74" s="225"/>
      <c r="N74" s="225">
        <f t="shared" si="1"/>
        <v>0</v>
      </c>
      <c r="O74" s="225"/>
      <c r="P74" s="225"/>
    </row>
    <row r="75" spans="2:16">
      <c r="B75" s="222" t="s">
        <v>352</v>
      </c>
      <c r="D75" s="222" t="s">
        <v>353</v>
      </c>
      <c r="F75" s="225">
        <v>0</v>
      </c>
      <c r="H75" s="225">
        <v>4716.6735409999965</v>
      </c>
      <c r="J75" s="225">
        <f t="shared" si="2"/>
        <v>-4717</v>
      </c>
      <c r="K75" s="225"/>
      <c r="L75" s="225"/>
      <c r="M75" s="225"/>
      <c r="N75" s="225">
        <f t="shared" si="1"/>
        <v>-4717</v>
      </c>
      <c r="O75" s="225"/>
      <c r="P75" s="225"/>
    </row>
    <row r="76" spans="2:16">
      <c r="B76" s="222" t="s">
        <v>354</v>
      </c>
      <c r="D76" s="222" t="s">
        <v>355</v>
      </c>
      <c r="F76" s="225">
        <v>0</v>
      </c>
      <c r="H76" s="225">
        <v>20089.810938999988</v>
      </c>
      <c r="J76" s="225">
        <f t="shared" si="2"/>
        <v>-20090</v>
      </c>
      <c r="K76" s="225"/>
      <c r="L76" s="225"/>
      <c r="M76" s="225"/>
      <c r="N76" s="225">
        <f t="shared" ref="N76:N139" si="3">J76+L76</f>
        <v>-20090</v>
      </c>
      <c r="O76" s="225"/>
      <c r="P76" s="225"/>
    </row>
    <row r="77" spans="2:16">
      <c r="B77" s="222" t="s">
        <v>356</v>
      </c>
      <c r="D77" s="222" t="s">
        <v>357</v>
      </c>
      <c r="F77" s="225">
        <v>0</v>
      </c>
      <c r="H77" s="225">
        <v>2.9900000081397593E-3</v>
      </c>
      <c r="J77" s="225">
        <f t="shared" si="2"/>
        <v>0</v>
      </c>
      <c r="K77" s="225"/>
      <c r="L77" s="225"/>
      <c r="M77" s="225"/>
      <c r="N77" s="225">
        <f t="shared" si="3"/>
        <v>0</v>
      </c>
      <c r="O77" s="225"/>
      <c r="P77" s="225"/>
    </row>
    <row r="78" spans="2:16">
      <c r="B78" s="222" t="s">
        <v>358</v>
      </c>
      <c r="D78" s="222" t="s">
        <v>359</v>
      </c>
      <c r="F78" s="225">
        <v>1.5000003622844815E-4</v>
      </c>
      <c r="H78" s="225">
        <v>0</v>
      </c>
      <c r="J78" s="225">
        <f t="shared" si="2"/>
        <v>0</v>
      </c>
      <c r="K78" s="225"/>
      <c r="L78" s="225"/>
      <c r="M78" s="225"/>
      <c r="N78" s="225">
        <f t="shared" si="3"/>
        <v>0</v>
      </c>
      <c r="O78" s="225"/>
      <c r="P78" s="225"/>
    </row>
    <row r="79" spans="2:16">
      <c r="B79" s="222" t="s">
        <v>360</v>
      </c>
      <c r="D79" s="222" t="s">
        <v>361</v>
      </c>
      <c r="F79" s="225">
        <v>0</v>
      </c>
      <c r="H79" s="225">
        <v>1.3220000255387276E-3</v>
      </c>
      <c r="J79" s="225">
        <f t="shared" si="2"/>
        <v>0</v>
      </c>
      <c r="K79" s="225"/>
      <c r="L79" s="225"/>
      <c r="M79" s="225"/>
      <c r="N79" s="225">
        <f t="shared" si="3"/>
        <v>0</v>
      </c>
      <c r="O79" s="225"/>
      <c r="P79" s="225"/>
    </row>
    <row r="80" spans="2:16">
      <c r="B80" s="222" t="s">
        <v>362</v>
      </c>
      <c r="D80" s="222" t="s">
        <v>363</v>
      </c>
      <c r="F80" s="225">
        <v>0</v>
      </c>
      <c r="H80" s="225">
        <v>8256.1252330000279</v>
      </c>
      <c r="J80" s="225">
        <f t="shared" si="2"/>
        <v>-8256</v>
      </c>
      <c r="K80" s="225"/>
      <c r="L80" s="225"/>
      <c r="M80" s="225"/>
      <c r="N80" s="225">
        <f t="shared" si="3"/>
        <v>-8256</v>
      </c>
      <c r="O80" s="225"/>
      <c r="P80" s="225"/>
    </row>
    <row r="81" spans="2:16">
      <c r="B81" s="222" t="s">
        <v>364</v>
      </c>
      <c r="D81" s="222" t="s">
        <v>365</v>
      </c>
      <c r="F81" s="225">
        <v>0</v>
      </c>
      <c r="H81" s="225">
        <v>1.0000000656873453E-5</v>
      </c>
      <c r="J81" s="225">
        <f t="shared" si="2"/>
        <v>0</v>
      </c>
      <c r="K81" s="225"/>
      <c r="L81" s="225"/>
      <c r="M81" s="225"/>
      <c r="N81" s="225">
        <f t="shared" si="3"/>
        <v>0</v>
      </c>
      <c r="O81" s="225"/>
      <c r="P81" s="225"/>
    </row>
    <row r="82" spans="2:16">
      <c r="B82" s="222" t="s">
        <v>366</v>
      </c>
      <c r="D82" s="222" t="s">
        <v>367</v>
      </c>
      <c r="F82" s="225">
        <v>0</v>
      </c>
      <c r="H82" s="225">
        <v>1.4475780000211671</v>
      </c>
      <c r="J82" s="225">
        <f t="shared" si="2"/>
        <v>-1</v>
      </c>
      <c r="K82" s="225"/>
      <c r="L82" s="225"/>
      <c r="M82" s="225"/>
      <c r="N82" s="225">
        <f t="shared" si="3"/>
        <v>-1</v>
      </c>
      <c r="O82" s="225"/>
      <c r="P82" s="225"/>
    </row>
    <row r="83" spans="2:16">
      <c r="B83" s="222" t="s">
        <v>368</v>
      </c>
      <c r="D83" s="222" t="s">
        <v>369</v>
      </c>
      <c r="F83" s="225">
        <v>4717.0470179999829</v>
      </c>
      <c r="H83" s="225">
        <v>0</v>
      </c>
      <c r="J83" s="225">
        <f t="shared" si="2"/>
        <v>4717</v>
      </c>
      <c r="K83" s="225"/>
      <c r="L83" s="225"/>
      <c r="M83" s="225"/>
      <c r="N83" s="225">
        <f t="shared" si="3"/>
        <v>4717</v>
      </c>
      <c r="O83" s="225"/>
      <c r="P83" s="225"/>
    </row>
    <row r="84" spans="2:16">
      <c r="B84" s="222" t="s">
        <v>370</v>
      </c>
      <c r="D84" s="222" t="s">
        <v>371</v>
      </c>
      <c r="F84" s="225">
        <v>0</v>
      </c>
      <c r="H84" s="225">
        <v>86.79090599999472</v>
      </c>
      <c r="J84" s="225">
        <f t="shared" si="2"/>
        <v>-87</v>
      </c>
      <c r="K84" s="225"/>
      <c r="L84" s="225"/>
      <c r="M84" s="225"/>
      <c r="N84" s="225">
        <f t="shared" si="3"/>
        <v>-87</v>
      </c>
      <c r="O84" s="225"/>
      <c r="P84" s="225"/>
    </row>
    <row r="85" spans="2:16">
      <c r="B85" s="222" t="s">
        <v>372</v>
      </c>
      <c r="D85" s="222" t="s">
        <v>373</v>
      </c>
      <c r="F85" s="225">
        <v>0</v>
      </c>
      <c r="H85" s="225">
        <v>0.33499999999185093</v>
      </c>
      <c r="J85" s="225">
        <f t="shared" si="2"/>
        <v>0</v>
      </c>
      <c r="K85" s="225"/>
      <c r="L85" s="225"/>
      <c r="M85" s="225"/>
      <c r="N85" s="225">
        <f t="shared" si="3"/>
        <v>0</v>
      </c>
      <c r="O85" s="225"/>
      <c r="P85" s="225"/>
    </row>
    <row r="86" spans="2:16">
      <c r="B86" s="222" t="s">
        <v>374</v>
      </c>
      <c r="D86" s="222" t="s">
        <v>375</v>
      </c>
      <c r="F86" s="225">
        <v>0</v>
      </c>
      <c r="H86" s="225">
        <v>0.31000000000130967</v>
      </c>
      <c r="J86" s="225">
        <f t="shared" si="2"/>
        <v>0</v>
      </c>
      <c r="K86" s="225"/>
      <c r="L86" s="225"/>
      <c r="M86" s="225"/>
      <c r="N86" s="225">
        <f t="shared" si="3"/>
        <v>0</v>
      </c>
      <c r="O86" s="225"/>
      <c r="P86" s="225"/>
    </row>
    <row r="87" spans="2:16">
      <c r="B87" s="222" t="s">
        <v>376</v>
      </c>
      <c r="D87" s="222" t="s">
        <v>377</v>
      </c>
      <c r="F87" s="225">
        <v>0</v>
      </c>
      <c r="H87" s="225">
        <v>3307.6672669999966</v>
      </c>
      <c r="J87" s="225">
        <f t="shared" si="2"/>
        <v>-3308</v>
      </c>
      <c r="K87" s="225"/>
      <c r="L87" s="225"/>
      <c r="M87" s="225"/>
      <c r="N87" s="225">
        <f t="shared" si="3"/>
        <v>-3308</v>
      </c>
      <c r="O87" s="225"/>
      <c r="P87" s="225"/>
    </row>
    <row r="88" spans="2:16">
      <c r="B88" s="222" t="s">
        <v>378</v>
      </c>
      <c r="D88" s="222" t="s">
        <v>379</v>
      </c>
      <c r="F88" s="225">
        <v>0.13000000000010914</v>
      </c>
      <c r="H88" s="225">
        <v>0</v>
      </c>
      <c r="J88" s="225">
        <f t="shared" si="2"/>
        <v>0</v>
      </c>
      <c r="K88" s="225"/>
      <c r="L88" s="225"/>
      <c r="M88" s="225"/>
      <c r="N88" s="225">
        <f t="shared" si="3"/>
        <v>0</v>
      </c>
      <c r="O88" s="225"/>
      <c r="P88" s="225"/>
    </row>
    <row r="89" spans="2:16">
      <c r="B89" s="222" t="s">
        <v>380</v>
      </c>
      <c r="D89" s="222" t="s">
        <v>381</v>
      </c>
      <c r="F89" s="225">
        <v>0</v>
      </c>
      <c r="H89" s="225">
        <v>0.56936800000039511</v>
      </c>
      <c r="J89" s="225">
        <f t="shared" si="2"/>
        <v>-1</v>
      </c>
      <c r="K89" s="225"/>
      <c r="L89" s="225"/>
      <c r="M89" s="225"/>
      <c r="N89" s="225">
        <f t="shared" si="3"/>
        <v>-1</v>
      </c>
      <c r="O89" s="225"/>
      <c r="P89" s="225"/>
    </row>
    <row r="90" spans="2:16">
      <c r="B90" s="222" t="s">
        <v>382</v>
      </c>
      <c r="D90" s="222" t="s">
        <v>383</v>
      </c>
      <c r="F90" s="225">
        <v>0.5</v>
      </c>
      <c r="H90" s="225">
        <v>0</v>
      </c>
      <c r="J90" s="225">
        <f t="shared" si="2"/>
        <v>1</v>
      </c>
      <c r="K90" s="225"/>
      <c r="L90" s="225"/>
      <c r="M90" s="225"/>
      <c r="N90" s="225">
        <f t="shared" si="3"/>
        <v>1</v>
      </c>
      <c r="O90" s="225"/>
      <c r="P90" s="225"/>
    </row>
    <row r="91" spans="2:16">
      <c r="B91" s="222" t="s">
        <v>384</v>
      </c>
      <c r="D91" s="222" t="s">
        <v>385</v>
      </c>
      <c r="F91" s="225">
        <v>0</v>
      </c>
      <c r="H91" s="225">
        <v>10438.049999999999</v>
      </c>
      <c r="J91" s="225">
        <f t="shared" si="2"/>
        <v>-10438</v>
      </c>
      <c r="K91" s="225"/>
      <c r="L91" s="225"/>
      <c r="M91" s="225"/>
      <c r="N91" s="225">
        <f t="shared" si="3"/>
        <v>-10438</v>
      </c>
      <c r="O91" s="225"/>
      <c r="P91" s="225"/>
    </row>
    <row r="92" spans="2:16">
      <c r="B92" s="222" t="s">
        <v>386</v>
      </c>
      <c r="D92" s="222" t="s">
        <v>387</v>
      </c>
      <c r="F92" s="225">
        <v>0</v>
      </c>
      <c r="H92" s="225">
        <v>0.2047999999995227</v>
      </c>
      <c r="J92" s="225">
        <f t="shared" si="2"/>
        <v>0</v>
      </c>
      <c r="K92" s="225"/>
      <c r="L92" s="225"/>
      <c r="M92" s="225"/>
      <c r="N92" s="225">
        <f t="shared" si="3"/>
        <v>0</v>
      </c>
      <c r="O92" s="225"/>
      <c r="P92" s="225"/>
    </row>
    <row r="93" spans="2:16">
      <c r="B93" s="222" t="s">
        <v>388</v>
      </c>
      <c r="D93" s="222" t="s">
        <v>389</v>
      </c>
      <c r="F93" s="225">
        <v>0</v>
      </c>
      <c r="H93" s="225">
        <v>300.00999999977654</v>
      </c>
      <c r="J93" s="225">
        <f t="shared" si="2"/>
        <v>-300</v>
      </c>
      <c r="K93" s="225"/>
      <c r="L93" s="225"/>
      <c r="M93" s="225"/>
      <c r="N93" s="225">
        <f t="shared" si="3"/>
        <v>-300</v>
      </c>
      <c r="O93" s="225"/>
      <c r="P93" s="225"/>
    </row>
    <row r="94" spans="2:16">
      <c r="B94" s="222" t="s">
        <v>390</v>
      </c>
      <c r="D94" s="222" t="s">
        <v>391</v>
      </c>
      <c r="F94" s="225">
        <v>300</v>
      </c>
      <c r="H94" s="225">
        <v>0</v>
      </c>
      <c r="J94" s="225">
        <f t="shared" si="2"/>
        <v>300</v>
      </c>
      <c r="K94" s="225"/>
      <c r="L94" s="225"/>
      <c r="M94" s="225"/>
      <c r="N94" s="225">
        <f t="shared" si="3"/>
        <v>300</v>
      </c>
      <c r="O94" s="225"/>
      <c r="P94" s="225"/>
    </row>
    <row r="95" spans="2:16">
      <c r="B95" s="222" t="s">
        <v>392</v>
      </c>
      <c r="D95" s="222" t="s">
        <v>393</v>
      </c>
      <c r="F95" s="225">
        <v>0</v>
      </c>
      <c r="H95" s="225">
        <v>200000.15999999968</v>
      </c>
      <c r="J95" s="225">
        <f t="shared" si="2"/>
        <v>-200000</v>
      </c>
      <c r="K95" s="225"/>
      <c r="L95" s="225"/>
      <c r="M95" s="225"/>
      <c r="N95" s="225">
        <f t="shared" si="3"/>
        <v>-200000</v>
      </c>
      <c r="O95" s="225"/>
      <c r="P95" s="225"/>
    </row>
    <row r="96" spans="2:16">
      <c r="B96" s="222" t="s">
        <v>394</v>
      </c>
      <c r="D96" s="222" t="s">
        <v>395</v>
      </c>
      <c r="F96" s="225">
        <v>0</v>
      </c>
      <c r="H96" s="225">
        <v>144999.99999999994</v>
      </c>
      <c r="J96" s="225">
        <f t="shared" si="2"/>
        <v>-145000</v>
      </c>
      <c r="K96" s="225"/>
      <c r="L96" s="225"/>
      <c r="M96" s="225"/>
      <c r="N96" s="225">
        <f t="shared" si="3"/>
        <v>-145000</v>
      </c>
      <c r="O96" s="225"/>
      <c r="P96" s="225"/>
    </row>
    <row r="97" spans="2:16">
      <c r="B97" s="222" t="s">
        <v>396</v>
      </c>
      <c r="D97" s="222" t="s">
        <v>397</v>
      </c>
      <c r="F97" s="225">
        <v>0</v>
      </c>
      <c r="H97" s="225">
        <v>148739.38999999969</v>
      </c>
      <c r="J97" s="225">
        <f t="shared" si="2"/>
        <v>-148739</v>
      </c>
      <c r="K97" s="225"/>
      <c r="L97" s="225"/>
      <c r="M97" s="225"/>
      <c r="N97" s="225">
        <f t="shared" si="3"/>
        <v>-148739</v>
      </c>
      <c r="O97" s="225">
        <f>ROUND(SUM(N97)/1000,0)</f>
        <v>-149</v>
      </c>
      <c r="P97" s="225"/>
    </row>
    <row r="98" spans="2:16">
      <c r="B98" s="222" t="s">
        <v>398</v>
      </c>
      <c r="D98" s="222" t="s">
        <v>399</v>
      </c>
      <c r="F98" s="225">
        <v>0</v>
      </c>
      <c r="H98" s="225">
        <v>51389.219999999972</v>
      </c>
      <c r="J98" s="225">
        <f t="shared" si="2"/>
        <v>-51389</v>
      </c>
      <c r="K98" s="225"/>
      <c r="L98" s="225"/>
      <c r="M98" s="225"/>
      <c r="N98" s="225">
        <f t="shared" si="3"/>
        <v>-51389</v>
      </c>
      <c r="O98" s="225"/>
      <c r="P98" s="225"/>
    </row>
    <row r="99" spans="2:16">
      <c r="B99" s="222" t="s">
        <v>400</v>
      </c>
      <c r="D99" s="222" t="s">
        <v>401</v>
      </c>
      <c r="F99" s="225">
        <v>0</v>
      </c>
      <c r="H99" s="225">
        <v>150166.25000000006</v>
      </c>
      <c r="J99" s="225">
        <f t="shared" si="2"/>
        <v>-150166</v>
      </c>
      <c r="K99" s="225"/>
      <c r="L99" s="225"/>
      <c r="M99" s="225"/>
      <c r="N99" s="225">
        <f t="shared" si="3"/>
        <v>-150166</v>
      </c>
      <c r="O99" s="225"/>
      <c r="P99" s="225"/>
    </row>
    <row r="100" spans="2:16">
      <c r="B100" s="222" t="s">
        <v>402</v>
      </c>
      <c r="D100" s="222" t="s">
        <v>403</v>
      </c>
      <c r="F100" s="225">
        <v>0</v>
      </c>
      <c r="H100" s="225">
        <v>183.62999999997555</v>
      </c>
      <c r="J100" s="225">
        <f t="shared" si="2"/>
        <v>-184</v>
      </c>
      <c r="K100" s="225"/>
      <c r="L100" s="225"/>
      <c r="M100" s="225"/>
      <c r="N100" s="225">
        <f t="shared" si="3"/>
        <v>-184</v>
      </c>
      <c r="O100" s="225"/>
      <c r="P100" s="225"/>
    </row>
    <row r="101" spans="2:16">
      <c r="B101" s="222" t="s">
        <v>404</v>
      </c>
      <c r="D101" s="222" t="s">
        <v>405</v>
      </c>
      <c r="F101" s="225">
        <v>0</v>
      </c>
      <c r="H101" s="225">
        <v>31000</v>
      </c>
      <c r="J101" s="225">
        <f t="shared" si="2"/>
        <v>-31000</v>
      </c>
      <c r="K101" s="225"/>
      <c r="L101" s="225"/>
      <c r="M101" s="225"/>
      <c r="N101" s="225">
        <f t="shared" si="3"/>
        <v>-31000</v>
      </c>
      <c r="O101" s="225"/>
      <c r="P101" s="225"/>
    </row>
    <row r="102" spans="2:16">
      <c r="B102" s="222" t="s">
        <v>406</v>
      </c>
      <c r="D102" s="222" t="s">
        <v>407</v>
      </c>
      <c r="F102" s="225">
        <v>0</v>
      </c>
      <c r="H102" s="225">
        <v>417087.41000000015</v>
      </c>
      <c r="J102" s="225">
        <f t="shared" si="2"/>
        <v>-417087</v>
      </c>
      <c r="K102" s="225"/>
      <c r="L102" s="225"/>
      <c r="M102" s="225"/>
      <c r="N102" s="225">
        <f t="shared" si="3"/>
        <v>-417087</v>
      </c>
      <c r="O102" s="225"/>
      <c r="P102" s="225"/>
    </row>
    <row r="103" spans="2:16">
      <c r="B103" s="222" t="s">
        <v>408</v>
      </c>
      <c r="D103" s="222" t="s">
        <v>409</v>
      </c>
      <c r="F103" s="225">
        <v>0</v>
      </c>
      <c r="H103" s="225">
        <v>4.9920000001293374E-3</v>
      </c>
      <c r="J103" s="225">
        <f t="shared" si="2"/>
        <v>0</v>
      </c>
      <c r="K103" s="225"/>
      <c r="L103" s="225"/>
      <c r="M103" s="225"/>
      <c r="N103" s="225">
        <f t="shared" si="3"/>
        <v>0</v>
      </c>
      <c r="O103" s="225"/>
      <c r="P103" s="225"/>
    </row>
    <row r="104" spans="2:16">
      <c r="B104" s="222" t="s">
        <v>410</v>
      </c>
      <c r="D104" s="222" t="s">
        <v>411</v>
      </c>
      <c r="F104" s="225">
        <v>1.9950000005337643E-3</v>
      </c>
      <c r="H104" s="225">
        <v>0</v>
      </c>
      <c r="J104" s="225">
        <f t="shared" si="2"/>
        <v>0</v>
      </c>
      <c r="K104" s="225"/>
      <c r="L104" s="225"/>
      <c r="M104" s="225"/>
      <c r="N104" s="225">
        <f t="shared" si="3"/>
        <v>0</v>
      </c>
      <c r="O104" s="225"/>
      <c r="P104" s="225"/>
    </row>
    <row r="105" spans="2:16">
      <c r="B105" s="222" t="s">
        <v>412</v>
      </c>
      <c r="D105" s="222" t="s">
        <v>413</v>
      </c>
      <c r="F105" s="225">
        <v>0</v>
      </c>
      <c r="H105" s="225">
        <v>189648.68999999994</v>
      </c>
      <c r="J105" s="225">
        <f t="shared" si="2"/>
        <v>-189649</v>
      </c>
      <c r="K105" s="225"/>
      <c r="L105" s="225"/>
      <c r="M105" s="225"/>
      <c r="N105" s="225">
        <f t="shared" si="3"/>
        <v>-189649</v>
      </c>
      <c r="O105" s="225"/>
      <c r="P105" s="225"/>
    </row>
    <row r="106" spans="2:16">
      <c r="B106" s="222" t="s">
        <v>414</v>
      </c>
      <c r="D106" s="222" t="s">
        <v>415</v>
      </c>
      <c r="F106" s="225">
        <v>0</v>
      </c>
      <c r="H106" s="225">
        <v>40000</v>
      </c>
      <c r="J106" s="225">
        <f t="shared" si="2"/>
        <v>-40000</v>
      </c>
      <c r="K106" s="225"/>
      <c r="L106" s="225"/>
      <c r="M106" s="225"/>
      <c r="N106" s="225">
        <f t="shared" si="3"/>
        <v>-40000</v>
      </c>
      <c r="O106" s="225"/>
      <c r="P106" s="225"/>
    </row>
    <row r="107" spans="2:16">
      <c r="B107" s="222" t="s">
        <v>416</v>
      </c>
      <c r="D107" s="222" t="s">
        <v>417</v>
      </c>
      <c r="F107" s="225">
        <v>0.31000000000130967</v>
      </c>
      <c r="H107" s="225">
        <v>0</v>
      </c>
      <c r="J107" s="225">
        <f t="shared" si="2"/>
        <v>0</v>
      </c>
      <c r="K107" s="225"/>
      <c r="L107" s="225"/>
      <c r="M107" s="225"/>
      <c r="N107" s="225">
        <f t="shared" si="3"/>
        <v>0</v>
      </c>
      <c r="O107" s="225"/>
      <c r="P107" s="225"/>
    </row>
    <row r="108" spans="2:16">
      <c r="B108" s="222" t="s">
        <v>418</v>
      </c>
      <c r="D108" s="222" t="s">
        <v>419</v>
      </c>
      <c r="F108" s="225">
        <v>0.38308800000049809</v>
      </c>
      <c r="H108" s="225">
        <v>0</v>
      </c>
      <c r="J108" s="225">
        <f t="shared" si="2"/>
        <v>0</v>
      </c>
      <c r="K108" s="225"/>
      <c r="L108" s="225"/>
      <c r="M108" s="225"/>
      <c r="N108" s="225">
        <f t="shared" si="3"/>
        <v>0</v>
      </c>
      <c r="O108" s="225"/>
      <c r="P108" s="225"/>
    </row>
    <row r="109" spans="2:16">
      <c r="B109" s="222" t="s">
        <v>420</v>
      </c>
      <c r="D109" s="222" t="s">
        <v>421</v>
      </c>
      <c r="F109" s="225">
        <v>0</v>
      </c>
      <c r="H109" s="225">
        <v>0.51039999999920838</v>
      </c>
      <c r="J109" s="225">
        <f t="shared" si="2"/>
        <v>-1</v>
      </c>
      <c r="K109" s="225"/>
      <c r="L109" s="225"/>
      <c r="M109" s="225"/>
      <c r="N109" s="225">
        <f t="shared" si="3"/>
        <v>-1</v>
      </c>
      <c r="O109" s="225"/>
      <c r="P109" s="225"/>
    </row>
    <row r="110" spans="2:16">
      <c r="B110" s="222" t="s">
        <v>422</v>
      </c>
      <c r="D110" s="222" t="s">
        <v>423</v>
      </c>
      <c r="F110" s="225">
        <v>0.34299200000168639</v>
      </c>
      <c r="H110" s="225">
        <v>0</v>
      </c>
      <c r="J110" s="225">
        <f t="shared" si="2"/>
        <v>0</v>
      </c>
      <c r="K110" s="225"/>
      <c r="L110" s="225"/>
      <c r="M110" s="225"/>
      <c r="N110" s="225">
        <f t="shared" si="3"/>
        <v>0</v>
      </c>
      <c r="O110" s="225"/>
      <c r="P110" s="225"/>
    </row>
    <row r="111" spans="2:16">
      <c r="B111" s="222" t="s">
        <v>424</v>
      </c>
      <c r="D111" s="222" t="s">
        <v>425</v>
      </c>
      <c r="F111" s="225">
        <v>0.5499999999992724</v>
      </c>
      <c r="H111" s="225">
        <v>0</v>
      </c>
      <c r="J111" s="225">
        <f t="shared" ref="J111:J135" si="4">ROUND(F111-H111,0)</f>
        <v>1</v>
      </c>
      <c r="K111" s="225"/>
      <c r="L111" s="225"/>
      <c r="M111" s="225"/>
      <c r="N111" s="225">
        <f t="shared" si="3"/>
        <v>1</v>
      </c>
      <c r="O111" s="225"/>
      <c r="P111" s="225"/>
    </row>
    <row r="112" spans="2:16">
      <c r="B112" s="222" t="s">
        <v>426</v>
      </c>
      <c r="D112" s="222" t="s">
        <v>427</v>
      </c>
      <c r="F112" s="225">
        <v>0</v>
      </c>
      <c r="H112" s="225">
        <v>840</v>
      </c>
      <c r="J112" s="225">
        <f t="shared" si="4"/>
        <v>-840</v>
      </c>
      <c r="K112" s="225"/>
      <c r="L112" s="225"/>
      <c r="M112" s="225"/>
      <c r="N112" s="225">
        <f t="shared" si="3"/>
        <v>-840</v>
      </c>
      <c r="O112" s="225"/>
      <c r="P112" s="225"/>
    </row>
    <row r="113" spans="2:16">
      <c r="B113" s="222" t="s">
        <v>428</v>
      </c>
      <c r="D113" s="222" t="s">
        <v>429</v>
      </c>
      <c r="F113" s="225">
        <v>0</v>
      </c>
      <c r="H113" s="225">
        <v>5.6160000000090804E-2</v>
      </c>
      <c r="J113" s="225">
        <f t="shared" si="4"/>
        <v>0</v>
      </c>
      <c r="K113" s="225"/>
      <c r="L113" s="225"/>
      <c r="M113" s="225"/>
      <c r="N113" s="225">
        <f t="shared" si="3"/>
        <v>0</v>
      </c>
      <c r="O113" s="225"/>
      <c r="P113" s="225"/>
    </row>
    <row r="114" spans="2:16">
      <c r="B114" s="222" t="s">
        <v>430</v>
      </c>
      <c r="D114" s="222" t="s">
        <v>431</v>
      </c>
      <c r="F114" s="225">
        <v>0</v>
      </c>
      <c r="H114" s="225">
        <v>1.061600000000908</v>
      </c>
      <c r="J114" s="225">
        <f t="shared" si="4"/>
        <v>-1</v>
      </c>
      <c r="K114" s="225"/>
      <c r="L114" s="225"/>
      <c r="M114" s="225"/>
      <c r="N114" s="225">
        <f t="shared" si="3"/>
        <v>-1</v>
      </c>
      <c r="O114" s="225"/>
      <c r="P114" s="225"/>
    </row>
    <row r="115" spans="2:16">
      <c r="B115" s="222" t="s">
        <v>432</v>
      </c>
      <c r="D115" s="222" t="s">
        <v>433</v>
      </c>
      <c r="F115" s="225">
        <v>0</v>
      </c>
      <c r="H115" s="225">
        <v>0.38000000000101863</v>
      </c>
      <c r="J115" s="225">
        <f t="shared" si="4"/>
        <v>0</v>
      </c>
      <c r="K115" s="225"/>
      <c r="L115" s="225"/>
      <c r="M115" s="225"/>
      <c r="N115" s="225">
        <f t="shared" si="3"/>
        <v>0</v>
      </c>
      <c r="O115" s="225"/>
      <c r="P115" s="225"/>
    </row>
    <row r="116" spans="2:16">
      <c r="B116" s="222" t="s">
        <v>434</v>
      </c>
      <c r="D116" s="222" t="s">
        <v>435</v>
      </c>
      <c r="F116" s="225">
        <v>0</v>
      </c>
      <c r="H116" s="225">
        <v>0.19257199999992736</v>
      </c>
      <c r="J116" s="225">
        <f t="shared" si="4"/>
        <v>0</v>
      </c>
      <c r="K116" s="225"/>
      <c r="L116" s="225"/>
      <c r="M116" s="225"/>
      <c r="N116" s="225">
        <f t="shared" si="3"/>
        <v>0</v>
      </c>
      <c r="O116" s="225"/>
      <c r="P116" s="225"/>
    </row>
    <row r="117" spans="2:16">
      <c r="B117" s="222" t="s">
        <v>436</v>
      </c>
      <c r="D117" s="222" t="s">
        <v>437</v>
      </c>
      <c r="F117" s="225">
        <v>0</v>
      </c>
      <c r="H117" s="225">
        <v>3215.4083810000011</v>
      </c>
      <c r="J117" s="225">
        <f t="shared" si="4"/>
        <v>-3215</v>
      </c>
      <c r="K117" s="225"/>
      <c r="L117" s="225"/>
      <c r="M117" s="225"/>
      <c r="N117" s="225">
        <f t="shared" si="3"/>
        <v>-3215</v>
      </c>
      <c r="O117" s="225"/>
      <c r="P117" s="225"/>
    </row>
    <row r="118" spans="2:16">
      <c r="B118" s="222" t="s">
        <v>438</v>
      </c>
      <c r="D118" s="222" t="s">
        <v>439</v>
      </c>
      <c r="F118" s="225">
        <v>0</v>
      </c>
      <c r="H118" s="225">
        <v>1321.0953599999993</v>
      </c>
      <c r="J118" s="225">
        <f t="shared" si="4"/>
        <v>-1321</v>
      </c>
      <c r="K118" s="225"/>
      <c r="L118" s="225"/>
      <c r="M118" s="225"/>
      <c r="N118" s="225">
        <f t="shared" si="3"/>
        <v>-1321</v>
      </c>
      <c r="O118" s="225"/>
      <c r="P118" s="225"/>
    </row>
    <row r="119" spans="2:16">
      <c r="B119" s="222" t="s">
        <v>440</v>
      </c>
      <c r="D119" s="222" t="s">
        <v>441</v>
      </c>
      <c r="F119" s="225">
        <v>4.8000000002502929E-2</v>
      </c>
      <c r="H119" s="225">
        <v>0</v>
      </c>
      <c r="J119" s="225">
        <f t="shared" si="4"/>
        <v>0</v>
      </c>
      <c r="K119" s="225"/>
      <c r="L119" s="225"/>
      <c r="M119" s="225"/>
      <c r="N119" s="225">
        <f t="shared" si="3"/>
        <v>0</v>
      </c>
      <c r="O119" s="225"/>
      <c r="P119" s="225"/>
    </row>
    <row r="120" spans="2:16">
      <c r="B120" s="222" t="s">
        <v>442</v>
      </c>
      <c r="D120" s="222" t="s">
        <v>443</v>
      </c>
      <c r="F120" s="225">
        <v>388.08799999999974</v>
      </c>
      <c r="H120" s="225">
        <v>0</v>
      </c>
      <c r="J120" s="225">
        <f t="shared" si="4"/>
        <v>388</v>
      </c>
      <c r="K120" s="225"/>
      <c r="L120" s="225"/>
      <c r="M120" s="225"/>
      <c r="N120" s="225">
        <f t="shared" si="3"/>
        <v>388</v>
      </c>
      <c r="O120" s="225"/>
      <c r="P120" s="225"/>
    </row>
    <row r="121" spans="2:16">
      <c r="B121" s="222" t="s">
        <v>444</v>
      </c>
      <c r="D121" s="222" t="s">
        <v>445</v>
      </c>
      <c r="F121" s="225">
        <v>0</v>
      </c>
      <c r="H121" s="225">
        <v>678.72656900000584</v>
      </c>
      <c r="J121" s="225">
        <f t="shared" si="4"/>
        <v>-679</v>
      </c>
      <c r="K121" s="225"/>
      <c r="L121" s="225"/>
      <c r="M121" s="225"/>
      <c r="N121" s="225">
        <f t="shared" si="3"/>
        <v>-679</v>
      </c>
      <c r="O121" s="225"/>
      <c r="P121" s="225"/>
    </row>
    <row r="122" spans="2:16">
      <c r="B122" s="222" t="s">
        <v>446</v>
      </c>
      <c r="D122" s="222" t="s">
        <v>447</v>
      </c>
      <c r="F122" s="225">
        <v>0</v>
      </c>
      <c r="H122" s="225">
        <v>13.890000000000327</v>
      </c>
      <c r="J122" s="225">
        <f t="shared" si="4"/>
        <v>-14</v>
      </c>
      <c r="K122" s="225"/>
      <c r="L122" s="225"/>
      <c r="M122" s="225"/>
      <c r="N122" s="225">
        <f t="shared" si="3"/>
        <v>-14</v>
      </c>
      <c r="O122" s="225"/>
      <c r="P122" s="225"/>
    </row>
    <row r="123" spans="2:16">
      <c r="B123" s="222" t="s">
        <v>448</v>
      </c>
      <c r="D123" s="222" t="s">
        <v>449</v>
      </c>
      <c r="F123" s="225">
        <v>0</v>
      </c>
      <c r="H123" s="225">
        <v>798.90560000000187</v>
      </c>
      <c r="J123" s="225">
        <f t="shared" si="4"/>
        <v>-799</v>
      </c>
      <c r="K123" s="225"/>
      <c r="L123" s="225"/>
      <c r="M123" s="225"/>
      <c r="N123" s="225">
        <f t="shared" si="3"/>
        <v>-799</v>
      </c>
      <c r="O123" s="225"/>
      <c r="P123" s="225"/>
    </row>
    <row r="124" spans="2:16">
      <c r="B124" s="222" t="s">
        <v>450</v>
      </c>
      <c r="D124" s="222" t="s">
        <v>451</v>
      </c>
      <c r="F124" s="225">
        <v>0</v>
      </c>
      <c r="H124" s="225">
        <v>0.85800000000017462</v>
      </c>
      <c r="J124" s="225">
        <f t="shared" si="4"/>
        <v>-1</v>
      </c>
      <c r="K124" s="225"/>
      <c r="L124" s="225"/>
      <c r="M124" s="225"/>
      <c r="N124" s="225">
        <f t="shared" si="3"/>
        <v>-1</v>
      </c>
      <c r="O124" s="225"/>
      <c r="P124" s="225"/>
    </row>
    <row r="125" spans="2:16">
      <c r="B125" s="222" t="s">
        <v>452</v>
      </c>
      <c r="D125" s="222" t="s">
        <v>453</v>
      </c>
      <c r="F125" s="225">
        <v>0</v>
      </c>
      <c r="H125" s="225">
        <v>8.0000000002655725E-3</v>
      </c>
      <c r="J125" s="225">
        <f t="shared" si="4"/>
        <v>0</v>
      </c>
      <c r="K125" s="225"/>
      <c r="L125" s="225"/>
      <c r="M125" s="225"/>
      <c r="N125" s="225">
        <f t="shared" si="3"/>
        <v>0</v>
      </c>
      <c r="O125" s="225"/>
      <c r="P125" s="225"/>
    </row>
    <row r="126" spans="2:16">
      <c r="B126" s="222" t="s">
        <v>454</v>
      </c>
      <c r="D126" s="222" t="s">
        <v>455</v>
      </c>
      <c r="F126" s="225">
        <v>0</v>
      </c>
      <c r="H126" s="225">
        <v>529.5431609999996</v>
      </c>
      <c r="J126" s="225">
        <f t="shared" si="4"/>
        <v>-530</v>
      </c>
      <c r="K126" s="225"/>
      <c r="L126" s="225"/>
      <c r="M126" s="225"/>
      <c r="N126" s="225">
        <f t="shared" si="3"/>
        <v>-530</v>
      </c>
      <c r="O126" s="225"/>
      <c r="P126" s="225"/>
    </row>
    <row r="127" spans="2:16">
      <c r="B127" s="222" t="s">
        <v>456</v>
      </c>
      <c r="D127" s="222" t="s">
        <v>457</v>
      </c>
      <c r="F127" s="225">
        <v>0</v>
      </c>
      <c r="H127" s="225">
        <v>0.42000000000007276</v>
      </c>
      <c r="J127" s="225">
        <f t="shared" si="4"/>
        <v>0</v>
      </c>
      <c r="K127" s="225"/>
      <c r="L127" s="225"/>
      <c r="M127" s="225"/>
      <c r="N127" s="225">
        <f t="shared" si="3"/>
        <v>0</v>
      </c>
      <c r="O127" s="225"/>
      <c r="P127" s="225"/>
    </row>
    <row r="128" spans="2:16">
      <c r="B128" s="222" t="s">
        <v>458</v>
      </c>
      <c r="D128" s="222" t="s">
        <v>459</v>
      </c>
      <c r="F128" s="225">
        <v>0.10000000000002274</v>
      </c>
      <c r="H128" s="225">
        <v>0</v>
      </c>
      <c r="J128" s="225">
        <f t="shared" si="4"/>
        <v>0</v>
      </c>
      <c r="K128" s="225"/>
      <c r="L128" s="225"/>
      <c r="M128" s="225"/>
      <c r="N128" s="225">
        <f t="shared" si="3"/>
        <v>0</v>
      </c>
      <c r="O128" s="225"/>
      <c r="P128" s="225"/>
    </row>
    <row r="129" spans="1:18">
      <c r="B129" s="222" t="s">
        <v>460</v>
      </c>
      <c r="D129" s="222" t="s">
        <v>461</v>
      </c>
      <c r="F129" s="225">
        <v>0</v>
      </c>
      <c r="H129" s="225">
        <v>0.48709899999994377</v>
      </c>
      <c r="J129" s="225">
        <f t="shared" si="4"/>
        <v>0</v>
      </c>
      <c r="K129" s="225"/>
      <c r="L129" s="225"/>
      <c r="M129" s="225"/>
      <c r="N129" s="225">
        <f t="shared" si="3"/>
        <v>0</v>
      </c>
      <c r="O129" s="225"/>
      <c r="P129" s="225"/>
    </row>
    <row r="130" spans="1:18">
      <c r="B130" s="222" t="s">
        <v>462</v>
      </c>
      <c r="D130" s="222" t="s">
        <v>463</v>
      </c>
      <c r="F130" s="225">
        <v>0</v>
      </c>
      <c r="H130" s="225">
        <v>0.16000000000002501</v>
      </c>
      <c r="J130" s="225">
        <f t="shared" si="4"/>
        <v>0</v>
      </c>
      <c r="K130" s="225"/>
      <c r="L130" s="225"/>
      <c r="M130" s="225"/>
      <c r="N130" s="225">
        <f t="shared" si="3"/>
        <v>0</v>
      </c>
      <c r="O130" s="225"/>
      <c r="P130" s="225"/>
    </row>
    <row r="131" spans="1:18">
      <c r="B131" s="222" t="s">
        <v>464</v>
      </c>
      <c r="D131" s="222" t="s">
        <v>465</v>
      </c>
      <c r="F131" s="225">
        <v>0</v>
      </c>
      <c r="H131" s="225">
        <v>1669.8599999999997</v>
      </c>
      <c r="J131" s="225">
        <f t="shared" si="4"/>
        <v>-1670</v>
      </c>
      <c r="K131" s="225"/>
      <c r="L131" s="225"/>
      <c r="M131" s="225"/>
      <c r="N131" s="225">
        <f t="shared" si="3"/>
        <v>-1670</v>
      </c>
      <c r="O131" s="225"/>
      <c r="P131" s="225"/>
    </row>
    <row r="132" spans="1:18">
      <c r="B132" s="222" t="s">
        <v>466</v>
      </c>
      <c r="D132" s="222" t="s">
        <v>467</v>
      </c>
      <c r="F132" s="225">
        <v>0</v>
      </c>
      <c r="H132" s="225">
        <v>0.31276800000000549</v>
      </c>
      <c r="J132" s="225">
        <f t="shared" si="4"/>
        <v>0</v>
      </c>
      <c r="K132" s="225"/>
      <c r="L132" s="225"/>
      <c r="M132" s="225"/>
      <c r="N132" s="225">
        <f t="shared" si="3"/>
        <v>0</v>
      </c>
      <c r="O132" s="225"/>
      <c r="P132" s="225"/>
    </row>
    <row r="133" spans="1:18">
      <c r="B133" s="222" t="s">
        <v>468</v>
      </c>
      <c r="D133" s="222" t="s">
        <v>469</v>
      </c>
      <c r="F133" s="225">
        <v>0</v>
      </c>
      <c r="H133" s="225">
        <v>2677.5300000000007</v>
      </c>
      <c r="J133" s="225">
        <f t="shared" si="4"/>
        <v>-2678</v>
      </c>
      <c r="K133" s="225"/>
      <c r="L133" s="225"/>
      <c r="M133" s="225"/>
      <c r="N133" s="225">
        <f t="shared" si="3"/>
        <v>-2678</v>
      </c>
      <c r="O133" s="225"/>
      <c r="P133" s="225"/>
    </row>
    <row r="134" spans="1:18">
      <c r="B134" s="222" t="s">
        <v>470</v>
      </c>
      <c r="D134" s="222" t="s">
        <v>471</v>
      </c>
      <c r="F134" s="225">
        <v>0</v>
      </c>
      <c r="H134" s="225">
        <v>45388.869999999995</v>
      </c>
      <c r="J134" s="225">
        <f t="shared" si="4"/>
        <v>-45389</v>
      </c>
      <c r="K134" s="225"/>
      <c r="L134" s="225"/>
      <c r="M134" s="225"/>
      <c r="N134" s="225">
        <f t="shared" si="3"/>
        <v>-45389</v>
      </c>
      <c r="O134" s="225"/>
      <c r="P134" s="225"/>
    </row>
    <row r="135" spans="1:18">
      <c r="B135" s="222" t="s">
        <v>472</v>
      </c>
      <c r="D135" s="222" t="s">
        <v>473</v>
      </c>
      <c r="F135" s="225">
        <v>0</v>
      </c>
      <c r="H135" s="225">
        <v>55681.59</v>
      </c>
      <c r="J135" s="225">
        <f t="shared" si="4"/>
        <v>-55682</v>
      </c>
      <c r="K135" s="225"/>
      <c r="L135" s="225"/>
      <c r="M135" s="225"/>
      <c r="N135" s="225">
        <f t="shared" si="3"/>
        <v>-55682</v>
      </c>
      <c r="O135" s="225">
        <f>ROUND((SUM(N58:N135)-N97)/1000,0)</f>
        <v>-1579</v>
      </c>
      <c r="P135" s="225"/>
    </row>
    <row r="136" spans="1:18">
      <c r="F136" s="225"/>
      <c r="H136" s="225"/>
      <c r="J136" s="225"/>
      <c r="K136" s="225"/>
      <c r="L136" s="225"/>
      <c r="M136" s="225"/>
      <c r="N136" s="225"/>
      <c r="O136" s="225"/>
      <c r="P136" s="225"/>
      <c r="Q136" s="226"/>
      <c r="R136" s="226"/>
    </row>
    <row r="137" spans="1:18" s="241" customFormat="1">
      <c r="A137" s="241" t="s">
        <v>782</v>
      </c>
      <c r="B137" s="241" t="s">
        <v>474</v>
      </c>
      <c r="D137" s="241" t="s">
        <v>475</v>
      </c>
      <c r="F137" s="242">
        <v>0</v>
      </c>
      <c r="H137" s="242">
        <v>1.0899999998509884</v>
      </c>
      <c r="J137" s="242">
        <f t="shared" ref="J137:J195" si="5">ROUND(F137-H137,0)</f>
        <v>-1</v>
      </c>
      <c r="K137" s="242"/>
      <c r="L137" s="242"/>
      <c r="M137" s="242"/>
      <c r="N137" s="242">
        <f t="shared" si="3"/>
        <v>-1</v>
      </c>
      <c r="O137" s="242"/>
      <c r="P137" s="242"/>
      <c r="R137" s="243"/>
    </row>
    <row r="138" spans="1:18" s="241" customFormat="1">
      <c r="B138" s="241" t="s">
        <v>476</v>
      </c>
      <c r="D138" s="241" t="s">
        <v>477</v>
      </c>
      <c r="F138" s="242">
        <v>229771396.41343689</v>
      </c>
      <c r="H138" s="242">
        <v>0</v>
      </c>
      <c r="J138" s="242">
        <f t="shared" si="5"/>
        <v>229771396</v>
      </c>
      <c r="K138" s="242"/>
      <c r="L138" s="242"/>
      <c r="M138" s="242"/>
      <c r="N138" s="242">
        <f t="shared" si="3"/>
        <v>229771396</v>
      </c>
      <c r="O138" s="242"/>
      <c r="P138" s="242"/>
      <c r="Q138" s="243"/>
    </row>
    <row r="139" spans="1:18" s="241" customFormat="1">
      <c r="B139" s="241" t="s">
        <v>478</v>
      </c>
      <c r="D139" s="241" t="s">
        <v>479</v>
      </c>
      <c r="F139" s="242">
        <v>0</v>
      </c>
      <c r="H139" s="242">
        <v>5453298.0685310364</v>
      </c>
      <c r="I139" s="243">
        <f>F138-H139</f>
        <v>224318098.34490585</v>
      </c>
      <c r="J139" s="242">
        <f t="shared" si="5"/>
        <v>-5453298</v>
      </c>
      <c r="K139" s="242"/>
      <c r="L139" s="242"/>
      <c r="M139" s="242"/>
      <c r="N139" s="242">
        <f t="shared" si="3"/>
        <v>-5453298</v>
      </c>
      <c r="O139" s="242"/>
      <c r="P139" s="242">
        <f>ROUND(SUM(N138:N139)/1000,0)</f>
        <v>224318</v>
      </c>
      <c r="Q139" s="243"/>
      <c r="R139" s="244"/>
    </row>
    <row r="140" spans="1:18" s="241" customFormat="1">
      <c r="B140" s="241" t="s">
        <v>480</v>
      </c>
      <c r="D140" s="241" t="s">
        <v>481</v>
      </c>
      <c r="F140" s="242">
        <v>6428631</v>
      </c>
      <c r="H140" s="242">
        <v>0</v>
      </c>
      <c r="J140" s="242">
        <f t="shared" si="5"/>
        <v>6428631</v>
      </c>
      <c r="K140" s="242"/>
      <c r="L140" s="242"/>
      <c r="M140" s="242"/>
      <c r="N140" s="242">
        <f t="shared" ref="N140:N204" si="6">J140+L140</f>
        <v>6428631</v>
      </c>
      <c r="O140" s="242"/>
      <c r="P140" s="242"/>
      <c r="R140" s="245"/>
    </row>
    <row r="141" spans="1:18" s="241" customFormat="1">
      <c r="B141" s="241" t="s">
        <v>482</v>
      </c>
      <c r="D141" s="241" t="s">
        <v>483</v>
      </c>
      <c r="F141" s="242">
        <v>0</v>
      </c>
      <c r="H141" s="242">
        <v>617149.60000000009</v>
      </c>
      <c r="J141" s="242">
        <f t="shared" si="5"/>
        <v>-617150</v>
      </c>
      <c r="K141" s="242"/>
      <c r="L141" s="242"/>
      <c r="M141" s="242"/>
      <c r="N141" s="242">
        <f t="shared" si="6"/>
        <v>-617150</v>
      </c>
      <c r="O141" s="242"/>
      <c r="P141" s="242"/>
    </row>
    <row r="142" spans="1:18" s="241" customFormat="1">
      <c r="B142" s="241" t="s">
        <v>484</v>
      </c>
      <c r="D142" s="241" t="s">
        <v>485</v>
      </c>
      <c r="F142" s="242">
        <v>0</v>
      </c>
      <c r="H142" s="242">
        <v>8331.679999999702</v>
      </c>
      <c r="J142" s="242">
        <f t="shared" si="5"/>
        <v>-8332</v>
      </c>
      <c r="K142" s="242"/>
      <c r="L142" s="242"/>
      <c r="M142" s="242"/>
      <c r="N142" s="242">
        <f t="shared" si="6"/>
        <v>-8332</v>
      </c>
      <c r="O142" s="242"/>
      <c r="P142" s="242"/>
    </row>
    <row r="143" spans="1:18" s="241" customFormat="1">
      <c r="B143" s="241" t="s">
        <v>486</v>
      </c>
      <c r="D143" s="241" t="s">
        <v>487</v>
      </c>
      <c r="F143" s="242">
        <v>25000000</v>
      </c>
      <c r="H143" s="242">
        <v>0</v>
      </c>
      <c r="J143" s="242">
        <f t="shared" si="5"/>
        <v>25000000</v>
      </c>
      <c r="K143" s="242"/>
      <c r="L143" s="242"/>
      <c r="M143" s="242"/>
      <c r="N143" s="242">
        <f t="shared" si="6"/>
        <v>25000000</v>
      </c>
      <c r="O143" s="242"/>
      <c r="P143" s="242"/>
    </row>
    <row r="144" spans="1:18" s="241" customFormat="1">
      <c r="B144" s="241" t="s">
        <v>488</v>
      </c>
      <c r="D144" s="241" t="s">
        <v>489</v>
      </c>
      <c r="F144" s="242">
        <v>625000</v>
      </c>
      <c r="H144" s="242">
        <v>0</v>
      </c>
      <c r="J144" s="242">
        <f t="shared" si="5"/>
        <v>625000</v>
      </c>
      <c r="K144" s="242"/>
      <c r="L144" s="242"/>
      <c r="M144" s="242"/>
      <c r="N144" s="242">
        <f t="shared" si="6"/>
        <v>625000</v>
      </c>
      <c r="O144" s="242">
        <f>ROUND(SUM(N137:N144)/1000,0)</f>
        <v>255746</v>
      </c>
      <c r="P144" s="242"/>
    </row>
    <row r="145" spans="2:19" s="234" customFormat="1">
      <c r="B145" s="234" t="s">
        <v>490</v>
      </c>
      <c r="D145" s="234" t="s">
        <v>491</v>
      </c>
      <c r="F145" s="235">
        <v>4.0009617805480957E-3</v>
      </c>
      <c r="H145" s="235">
        <v>0</v>
      </c>
      <c r="J145" s="235">
        <f t="shared" si="5"/>
        <v>0</v>
      </c>
      <c r="K145" s="235"/>
      <c r="L145" s="235"/>
      <c r="M145" s="235"/>
      <c r="N145" s="235">
        <f t="shared" si="6"/>
        <v>0</v>
      </c>
      <c r="O145" s="235"/>
      <c r="P145" s="235"/>
    </row>
    <row r="146" spans="2:19" s="234" customFormat="1">
      <c r="B146" s="234" t="s">
        <v>492</v>
      </c>
      <c r="D146" s="234" t="s">
        <v>493</v>
      </c>
      <c r="F146" s="235">
        <v>1.97601318359375E-3</v>
      </c>
      <c r="H146" s="235">
        <v>0</v>
      </c>
      <c r="J146" s="235">
        <f t="shared" si="5"/>
        <v>0</v>
      </c>
      <c r="K146" s="235"/>
      <c r="L146" s="235"/>
      <c r="M146" s="235"/>
      <c r="N146" s="235">
        <f t="shared" si="6"/>
        <v>0</v>
      </c>
      <c r="O146" s="235"/>
      <c r="P146" s="235"/>
    </row>
    <row r="147" spans="2:19" s="234" customFormat="1">
      <c r="B147" s="234" t="s">
        <v>494</v>
      </c>
      <c r="D147" s="234" t="s">
        <v>495</v>
      </c>
      <c r="F147" s="235">
        <v>4.1739940643310547E-3</v>
      </c>
      <c r="H147" s="235">
        <v>0</v>
      </c>
      <c r="J147" s="235">
        <f t="shared" si="5"/>
        <v>0</v>
      </c>
      <c r="K147" s="235"/>
      <c r="L147" s="235"/>
      <c r="M147" s="235"/>
      <c r="N147" s="235">
        <f t="shared" si="6"/>
        <v>0</v>
      </c>
      <c r="O147" s="235"/>
      <c r="P147" s="235"/>
    </row>
    <row r="148" spans="2:19" s="234" customFormat="1">
      <c r="B148" s="234" t="s">
        <v>496</v>
      </c>
      <c r="D148" s="234" t="s">
        <v>497</v>
      </c>
      <c r="F148" s="235">
        <v>2.9999911785125732E-3</v>
      </c>
      <c r="H148" s="235">
        <v>0</v>
      </c>
      <c r="J148" s="235">
        <f t="shared" si="5"/>
        <v>0</v>
      </c>
      <c r="K148" s="235"/>
      <c r="L148" s="235"/>
      <c r="M148" s="235"/>
      <c r="N148" s="235">
        <f t="shared" si="6"/>
        <v>0</v>
      </c>
      <c r="O148" s="235"/>
      <c r="P148" s="235"/>
      <c r="S148" s="236"/>
    </row>
    <row r="149" spans="2:19" s="234" customFormat="1">
      <c r="B149" s="234" t="s">
        <v>498</v>
      </c>
      <c r="D149" s="234" t="s">
        <v>499</v>
      </c>
      <c r="F149" s="235">
        <v>11296173.687278874</v>
      </c>
      <c r="H149" s="235">
        <v>0</v>
      </c>
      <c r="J149" s="235">
        <f t="shared" si="5"/>
        <v>11296174</v>
      </c>
      <c r="K149" s="235"/>
      <c r="L149" s="235">
        <v>-11296174</v>
      </c>
      <c r="M149" s="235"/>
      <c r="N149" s="235">
        <f t="shared" si="6"/>
        <v>0</v>
      </c>
      <c r="O149" s="235"/>
      <c r="P149" s="235"/>
    </row>
    <row r="150" spans="2:19" s="234" customFormat="1">
      <c r="B150" s="234" t="s">
        <v>500</v>
      </c>
      <c r="D150" s="234" t="s">
        <v>501</v>
      </c>
      <c r="F150" s="235">
        <v>4.999999888241291E-3</v>
      </c>
      <c r="H150" s="235">
        <v>0</v>
      </c>
      <c r="J150" s="235">
        <f t="shared" si="5"/>
        <v>0</v>
      </c>
      <c r="K150" s="235"/>
      <c r="L150" s="235"/>
      <c r="M150" s="235"/>
      <c r="N150" s="235">
        <f t="shared" si="6"/>
        <v>0</v>
      </c>
      <c r="O150" s="235"/>
      <c r="P150" s="235"/>
    </row>
    <row r="151" spans="2:19" s="234" customFormat="1">
      <c r="B151" s="234" t="s">
        <v>502</v>
      </c>
      <c r="D151" s="234" t="s">
        <v>503</v>
      </c>
      <c r="F151" s="235">
        <v>2.7000308036804199E-3</v>
      </c>
      <c r="H151" s="235">
        <v>0</v>
      </c>
      <c r="J151" s="235">
        <f t="shared" si="5"/>
        <v>0</v>
      </c>
      <c r="K151" s="235"/>
      <c r="L151" s="235"/>
      <c r="M151" s="235"/>
      <c r="N151" s="235">
        <f t="shared" si="6"/>
        <v>0</v>
      </c>
      <c r="O151" s="235"/>
      <c r="P151" s="235"/>
    </row>
    <row r="152" spans="2:19" s="234" customFormat="1">
      <c r="B152" s="234" t="s">
        <v>504</v>
      </c>
      <c r="D152" s="234" t="s">
        <v>505</v>
      </c>
      <c r="F152" s="235">
        <v>3.9920061826705933E-3</v>
      </c>
      <c r="H152" s="235">
        <v>0</v>
      </c>
      <c r="J152" s="235">
        <f t="shared" si="5"/>
        <v>0</v>
      </c>
      <c r="K152" s="235"/>
      <c r="L152" s="235"/>
      <c r="M152" s="235"/>
      <c r="N152" s="235">
        <f t="shared" si="6"/>
        <v>0</v>
      </c>
      <c r="O152" s="235"/>
      <c r="P152" s="235"/>
    </row>
    <row r="153" spans="2:19" s="234" customFormat="1">
      <c r="B153" s="234" t="s">
        <v>506</v>
      </c>
      <c r="D153" s="234" t="s">
        <v>507</v>
      </c>
      <c r="F153" s="235">
        <v>4.011988639831543E-3</v>
      </c>
      <c r="H153" s="235">
        <v>0</v>
      </c>
      <c r="J153" s="235">
        <f t="shared" si="5"/>
        <v>0</v>
      </c>
      <c r="K153" s="235"/>
      <c r="L153" s="235"/>
      <c r="M153" s="235"/>
      <c r="N153" s="235">
        <f t="shared" si="6"/>
        <v>0</v>
      </c>
      <c r="O153" s="235"/>
      <c r="P153" s="235"/>
    </row>
    <row r="154" spans="2:19" s="234" customFormat="1">
      <c r="B154" s="234" t="s">
        <v>508</v>
      </c>
      <c r="D154" s="234" t="s">
        <v>509</v>
      </c>
      <c r="F154" s="235">
        <v>4.2909979820251465E-3</v>
      </c>
      <c r="H154" s="235">
        <v>0</v>
      </c>
      <c r="J154" s="235">
        <f t="shared" si="5"/>
        <v>0</v>
      </c>
      <c r="K154" s="235"/>
      <c r="L154" s="235"/>
      <c r="M154" s="235"/>
      <c r="N154" s="235">
        <f t="shared" si="6"/>
        <v>0</v>
      </c>
      <c r="O154" s="235"/>
      <c r="P154" s="235"/>
    </row>
    <row r="155" spans="2:19" s="234" customFormat="1">
      <c r="B155" s="234" t="s">
        <v>510</v>
      </c>
      <c r="D155" s="234" t="s">
        <v>511</v>
      </c>
      <c r="F155" s="235">
        <v>1.2701749801635742E-4</v>
      </c>
      <c r="H155" s="235">
        <v>0</v>
      </c>
      <c r="J155" s="235">
        <f t="shared" si="5"/>
        <v>0</v>
      </c>
      <c r="K155" s="235"/>
      <c r="L155" s="235"/>
      <c r="M155" s="235"/>
      <c r="N155" s="235">
        <f t="shared" si="6"/>
        <v>0</v>
      </c>
      <c r="O155" s="235"/>
      <c r="P155" s="235"/>
    </row>
    <row r="156" spans="2:19" s="234" customFormat="1">
      <c r="B156" s="234" t="s">
        <v>512</v>
      </c>
      <c r="D156" s="234" t="s">
        <v>513</v>
      </c>
      <c r="F156" s="235">
        <v>0</v>
      </c>
      <c r="H156" s="235">
        <v>4.999995231628418E-3</v>
      </c>
      <c r="J156" s="235">
        <f t="shared" si="5"/>
        <v>0</v>
      </c>
      <c r="K156" s="235"/>
      <c r="L156" s="235"/>
      <c r="M156" s="235"/>
      <c r="N156" s="235">
        <f t="shared" si="6"/>
        <v>0</v>
      </c>
      <c r="O156" s="235"/>
      <c r="P156" s="235"/>
    </row>
    <row r="157" spans="2:19" s="234" customFormat="1">
      <c r="B157" s="234" t="s">
        <v>514</v>
      </c>
      <c r="D157" s="234" t="s">
        <v>515</v>
      </c>
      <c r="F157" s="235">
        <v>3.9994716644287109E-5</v>
      </c>
      <c r="H157" s="235">
        <v>0</v>
      </c>
      <c r="J157" s="235">
        <f t="shared" si="5"/>
        <v>0</v>
      </c>
      <c r="K157" s="235"/>
      <c r="L157" s="235"/>
      <c r="M157" s="235"/>
      <c r="N157" s="235">
        <f t="shared" si="6"/>
        <v>0</v>
      </c>
      <c r="O157" s="235"/>
      <c r="P157" s="235"/>
    </row>
    <row r="158" spans="2:19" s="234" customFormat="1">
      <c r="B158" s="234" t="s">
        <v>516</v>
      </c>
      <c r="D158" s="234" t="s">
        <v>517</v>
      </c>
      <c r="F158" s="235">
        <v>8.990168571472168E-4</v>
      </c>
      <c r="H158" s="235">
        <v>0</v>
      </c>
      <c r="J158" s="235">
        <f t="shared" si="5"/>
        <v>0</v>
      </c>
      <c r="K158" s="235"/>
      <c r="L158" s="235"/>
      <c r="M158" s="235"/>
      <c r="N158" s="235">
        <f t="shared" si="6"/>
        <v>0</v>
      </c>
      <c r="O158" s="235"/>
      <c r="P158" s="235"/>
    </row>
    <row r="159" spans="2:19" s="234" customFormat="1">
      <c r="B159" s="234" t="s">
        <v>518</v>
      </c>
      <c r="D159" s="234" t="s">
        <v>519</v>
      </c>
      <c r="F159" s="235">
        <v>4.999999888241291E-3</v>
      </c>
      <c r="H159" s="235">
        <v>0</v>
      </c>
      <c r="J159" s="235">
        <f t="shared" si="5"/>
        <v>0</v>
      </c>
      <c r="K159" s="235"/>
      <c r="L159" s="235"/>
      <c r="M159" s="235"/>
      <c r="N159" s="235">
        <f t="shared" si="6"/>
        <v>0</v>
      </c>
      <c r="O159" s="235"/>
      <c r="P159" s="235"/>
    </row>
    <row r="160" spans="2:19" s="234" customFormat="1">
      <c r="B160" s="234" t="s">
        <v>520</v>
      </c>
      <c r="D160" s="234" t="s">
        <v>521</v>
      </c>
      <c r="F160" s="235">
        <v>9.9837779998779297E-6</v>
      </c>
      <c r="H160" s="235">
        <v>0</v>
      </c>
      <c r="J160" s="235">
        <f t="shared" si="5"/>
        <v>0</v>
      </c>
      <c r="K160" s="235"/>
      <c r="L160" s="235"/>
      <c r="M160" s="235"/>
      <c r="N160" s="235">
        <f t="shared" si="6"/>
        <v>0</v>
      </c>
      <c r="O160" s="235"/>
      <c r="P160" s="235"/>
    </row>
    <row r="161" spans="2:16" s="234" customFormat="1">
      <c r="B161" s="234" t="s">
        <v>522</v>
      </c>
      <c r="D161" s="234" t="s">
        <v>523</v>
      </c>
      <c r="F161" s="235">
        <v>4.9999989569187164E-3</v>
      </c>
      <c r="H161" s="235">
        <v>0</v>
      </c>
      <c r="J161" s="235">
        <f t="shared" si="5"/>
        <v>0</v>
      </c>
      <c r="K161" s="235"/>
      <c r="L161" s="235"/>
      <c r="M161" s="235"/>
      <c r="N161" s="235">
        <f t="shared" si="6"/>
        <v>0</v>
      </c>
      <c r="O161" s="235"/>
      <c r="P161" s="235"/>
    </row>
    <row r="162" spans="2:16" s="234" customFormat="1">
      <c r="B162" s="234" t="s">
        <v>524</v>
      </c>
      <c r="D162" s="234" t="s">
        <v>525</v>
      </c>
      <c r="F162" s="235">
        <v>0</v>
      </c>
      <c r="H162" s="235">
        <v>3.9919912815093994E-3</v>
      </c>
      <c r="J162" s="235">
        <f t="shared" si="5"/>
        <v>0</v>
      </c>
      <c r="K162" s="235"/>
      <c r="L162" s="235"/>
      <c r="M162" s="235"/>
      <c r="N162" s="235">
        <f t="shared" si="6"/>
        <v>0</v>
      </c>
      <c r="O162" s="235"/>
      <c r="P162" s="235"/>
    </row>
    <row r="163" spans="2:16" s="234" customFormat="1">
      <c r="B163" s="234" t="s">
        <v>526</v>
      </c>
      <c r="D163" s="234" t="s">
        <v>527</v>
      </c>
      <c r="F163" s="235">
        <v>0</v>
      </c>
      <c r="H163" s="235">
        <v>0</v>
      </c>
      <c r="J163" s="235">
        <f t="shared" si="5"/>
        <v>0</v>
      </c>
      <c r="K163" s="235"/>
      <c r="L163" s="235">
        <v>11296174</v>
      </c>
      <c r="M163" s="235"/>
      <c r="N163" s="235">
        <f t="shared" si="6"/>
        <v>11296174</v>
      </c>
      <c r="O163" s="235">
        <f>ROUND(SUM(N145:N163)/1000,0)</f>
        <v>11296</v>
      </c>
      <c r="P163" s="235"/>
    </row>
    <row r="164" spans="2:16" s="249" customFormat="1">
      <c r="B164" s="249" t="s">
        <v>528</v>
      </c>
      <c r="D164" s="249" t="s">
        <v>529</v>
      </c>
      <c r="F164" s="250">
        <v>82499.5</v>
      </c>
      <c r="H164" s="250">
        <v>0</v>
      </c>
      <c r="J164" s="250">
        <f t="shared" si="5"/>
        <v>82500</v>
      </c>
      <c r="K164" s="250"/>
      <c r="L164" s="250"/>
      <c r="M164" s="250"/>
      <c r="N164" s="250">
        <f t="shared" si="6"/>
        <v>82500</v>
      </c>
      <c r="O164" s="250"/>
      <c r="P164" s="250"/>
    </row>
    <row r="165" spans="2:16" s="249" customFormat="1">
      <c r="B165" s="249" t="s">
        <v>530</v>
      </c>
      <c r="D165" s="249" t="s">
        <v>531</v>
      </c>
      <c r="F165" s="250">
        <v>8403.1300000000047</v>
      </c>
      <c r="H165" s="250">
        <v>0</v>
      </c>
      <c r="J165" s="250">
        <f t="shared" si="5"/>
        <v>8403</v>
      </c>
      <c r="K165" s="250"/>
      <c r="L165" s="250"/>
      <c r="M165" s="250"/>
      <c r="N165" s="250">
        <f t="shared" si="6"/>
        <v>8403</v>
      </c>
      <c r="O165" s="250"/>
      <c r="P165" s="250"/>
    </row>
    <row r="166" spans="2:16" s="249" customFormat="1">
      <c r="B166" s="249" t="s">
        <v>532</v>
      </c>
      <c r="D166" s="249" t="s">
        <v>533</v>
      </c>
      <c r="F166" s="250">
        <v>106647.0700000003</v>
      </c>
      <c r="H166" s="250">
        <v>0</v>
      </c>
      <c r="J166" s="250">
        <f t="shared" si="5"/>
        <v>106647</v>
      </c>
      <c r="K166" s="250"/>
      <c r="L166" s="250">
        <v>-106647</v>
      </c>
      <c r="M166" s="250"/>
      <c r="N166" s="250">
        <f t="shared" si="6"/>
        <v>0</v>
      </c>
      <c r="O166" s="250"/>
      <c r="P166" s="250"/>
    </row>
    <row r="167" spans="2:16" s="249" customFormat="1">
      <c r="B167" s="249" t="s">
        <v>534</v>
      </c>
      <c r="D167" s="249" t="s">
        <v>535</v>
      </c>
      <c r="F167" s="250">
        <v>81031.44000000041</v>
      </c>
      <c r="H167" s="250">
        <v>0</v>
      </c>
      <c r="J167" s="250">
        <f t="shared" si="5"/>
        <v>81031</v>
      </c>
      <c r="K167" s="250"/>
      <c r="L167" s="250">
        <v>-57185</v>
      </c>
      <c r="M167" s="250"/>
      <c r="N167" s="250">
        <f t="shared" si="6"/>
        <v>23846</v>
      </c>
      <c r="O167" s="250"/>
      <c r="P167" s="250"/>
    </row>
    <row r="168" spans="2:16" s="249" customFormat="1">
      <c r="B168" s="249" t="s">
        <v>536</v>
      </c>
      <c r="D168" s="249" t="s">
        <v>537</v>
      </c>
      <c r="F168" s="250">
        <v>241212.67999999993</v>
      </c>
      <c r="H168" s="250">
        <v>0</v>
      </c>
      <c r="J168" s="250">
        <f t="shared" si="5"/>
        <v>241213</v>
      </c>
      <c r="K168" s="250"/>
      <c r="L168" s="250"/>
      <c r="M168" s="250"/>
      <c r="N168" s="250">
        <f t="shared" si="6"/>
        <v>241213</v>
      </c>
      <c r="O168" s="250"/>
      <c r="P168" s="250"/>
    </row>
    <row r="169" spans="2:16" s="249" customFormat="1">
      <c r="B169" s="249" t="s">
        <v>538</v>
      </c>
      <c r="D169" s="249" t="s">
        <v>539</v>
      </c>
      <c r="F169" s="250">
        <v>370498</v>
      </c>
      <c r="H169" s="250">
        <v>0</v>
      </c>
      <c r="J169" s="250">
        <f t="shared" si="5"/>
        <v>370498</v>
      </c>
      <c r="K169" s="250"/>
      <c r="L169" s="250"/>
      <c r="M169" s="250"/>
      <c r="N169" s="250">
        <f t="shared" si="6"/>
        <v>370498</v>
      </c>
      <c r="O169" s="250">
        <f>ROUND(SUM(N164:N169)/1000,0)</f>
        <v>726</v>
      </c>
      <c r="P169" s="250">
        <f>ROUND(SUM(N165:N169)/1000,0)</f>
        <v>644</v>
      </c>
    </row>
    <row r="170" spans="2:16" s="231" customFormat="1">
      <c r="B170" s="231" t="s">
        <v>540</v>
      </c>
      <c r="D170" s="231" t="s">
        <v>541</v>
      </c>
      <c r="F170" s="232">
        <v>42102.384401082993</v>
      </c>
      <c r="H170" s="232">
        <v>0</v>
      </c>
      <c r="J170" s="225">
        <f t="shared" si="5"/>
        <v>42102</v>
      </c>
      <c r="K170" s="225"/>
      <c r="L170" s="225"/>
      <c r="M170" s="225"/>
      <c r="N170" s="225">
        <f t="shared" si="6"/>
        <v>42102</v>
      </c>
      <c r="O170" s="232"/>
      <c r="P170" s="232"/>
    </row>
    <row r="171" spans="2:16" s="231" customFormat="1">
      <c r="B171" s="231" t="s">
        <v>542</v>
      </c>
      <c r="D171" s="231" t="s">
        <v>543</v>
      </c>
      <c r="F171" s="232">
        <v>0</v>
      </c>
      <c r="H171" s="232">
        <v>100</v>
      </c>
      <c r="J171" s="225">
        <f t="shared" si="5"/>
        <v>-100</v>
      </c>
      <c r="K171" s="225"/>
      <c r="L171" s="225">
        <v>100</v>
      </c>
      <c r="M171" s="225"/>
      <c r="N171" s="225">
        <f t="shared" si="6"/>
        <v>0</v>
      </c>
      <c r="O171" s="232"/>
      <c r="P171" s="232"/>
    </row>
    <row r="172" spans="2:16" s="231" customFormat="1">
      <c r="B172" s="231" t="s">
        <v>544</v>
      </c>
      <c r="D172" s="231" t="s">
        <v>545</v>
      </c>
      <c r="F172" s="232">
        <v>14326.80000000447</v>
      </c>
      <c r="H172" s="232">
        <v>0</v>
      </c>
      <c r="J172" s="225">
        <f t="shared" si="5"/>
        <v>14327</v>
      </c>
      <c r="K172" s="225"/>
      <c r="L172" s="225">
        <v>-100</v>
      </c>
      <c r="M172" s="225"/>
      <c r="N172" s="225">
        <f t="shared" si="6"/>
        <v>14227</v>
      </c>
      <c r="O172" s="232"/>
      <c r="P172" s="232"/>
    </row>
    <row r="173" spans="2:16" s="231" customFormat="1">
      <c r="B173" s="231" t="s">
        <v>546</v>
      </c>
      <c r="D173" s="231" t="s">
        <v>547</v>
      </c>
      <c r="F173" s="232">
        <v>1824241.08</v>
      </c>
      <c r="H173" s="232">
        <v>0</v>
      </c>
      <c r="J173" s="225">
        <f t="shared" si="5"/>
        <v>1824241</v>
      </c>
      <c r="K173" s="225"/>
      <c r="L173" s="225">
        <v>-1100000</v>
      </c>
      <c r="M173" s="225"/>
      <c r="N173" s="358">
        <f t="shared" si="6"/>
        <v>724241</v>
      </c>
      <c r="O173" s="232"/>
      <c r="P173" s="232"/>
    </row>
    <row r="174" spans="2:16" s="231" customFormat="1">
      <c r="B174" s="231" t="s">
        <v>548</v>
      </c>
      <c r="D174" s="231" t="s">
        <v>549</v>
      </c>
      <c r="F174" s="232">
        <v>76925.95999956131</v>
      </c>
      <c r="H174" s="232">
        <v>0</v>
      </c>
      <c r="J174" s="225">
        <f t="shared" si="5"/>
        <v>76926</v>
      </c>
      <c r="K174" s="225"/>
      <c r="L174" s="225"/>
      <c r="M174" s="225"/>
      <c r="N174" s="358">
        <f t="shared" si="6"/>
        <v>76926</v>
      </c>
      <c r="O174" s="232"/>
      <c r="P174" s="232"/>
    </row>
    <row r="175" spans="2:16" s="231" customFormat="1">
      <c r="B175" s="231" t="s">
        <v>550</v>
      </c>
      <c r="D175" s="231" t="s">
        <v>551</v>
      </c>
      <c r="F175" s="232">
        <v>248137.4699999094</v>
      </c>
      <c r="H175" s="232">
        <v>0</v>
      </c>
      <c r="J175" s="225">
        <f t="shared" si="5"/>
        <v>248137</v>
      </c>
      <c r="K175" s="225"/>
      <c r="L175" s="225"/>
      <c r="M175" s="225"/>
      <c r="N175" s="358">
        <f t="shared" si="6"/>
        <v>248137</v>
      </c>
      <c r="O175" s="232"/>
      <c r="P175" s="232"/>
    </row>
    <row r="176" spans="2:16" s="231" customFormat="1">
      <c r="B176" s="231" t="s">
        <v>552</v>
      </c>
      <c r="D176" s="231" t="s">
        <v>553</v>
      </c>
      <c r="F176" s="232">
        <v>93651.210000008345</v>
      </c>
      <c r="H176" s="232">
        <v>0</v>
      </c>
      <c r="J176" s="225">
        <f t="shared" si="5"/>
        <v>93651</v>
      </c>
      <c r="K176" s="225"/>
      <c r="L176" s="225"/>
      <c r="M176" s="225"/>
      <c r="N176" s="358">
        <f t="shared" si="6"/>
        <v>93651</v>
      </c>
      <c r="O176" s="232"/>
      <c r="P176" s="232"/>
    </row>
    <row r="177" spans="2:16" s="231" customFormat="1">
      <c r="B177" s="231" t="s">
        <v>554</v>
      </c>
      <c r="D177" s="231" t="s">
        <v>97</v>
      </c>
      <c r="F177" s="232">
        <v>55739.570000052452</v>
      </c>
      <c r="H177" s="232">
        <v>0</v>
      </c>
      <c r="J177" s="225">
        <f t="shared" si="5"/>
        <v>55740</v>
      </c>
      <c r="K177" s="225"/>
      <c r="L177" s="225"/>
      <c r="M177" s="225"/>
      <c r="N177" s="358">
        <f t="shared" si="6"/>
        <v>55740</v>
      </c>
      <c r="O177" s="232"/>
      <c r="P177" s="232"/>
    </row>
    <row r="178" spans="2:16" s="231" customFormat="1">
      <c r="B178" s="231" t="s">
        <v>555</v>
      </c>
      <c r="D178" s="231" t="s">
        <v>556</v>
      </c>
      <c r="F178" s="232">
        <v>10000</v>
      </c>
      <c r="H178" s="232">
        <v>0</v>
      </c>
      <c r="J178" s="225">
        <f t="shared" si="5"/>
        <v>10000</v>
      </c>
      <c r="K178" s="225"/>
      <c r="L178" s="225"/>
      <c r="M178" s="225"/>
      <c r="N178" s="358">
        <f t="shared" si="6"/>
        <v>10000</v>
      </c>
      <c r="O178" s="232"/>
      <c r="P178" s="232"/>
    </row>
    <row r="179" spans="2:16" s="231" customFormat="1">
      <c r="B179" s="231" t="s">
        <v>557</v>
      </c>
      <c r="D179" s="231" t="s">
        <v>558</v>
      </c>
      <c r="F179" s="232">
        <v>4845.4300000071526</v>
      </c>
      <c r="H179" s="232">
        <v>0</v>
      </c>
      <c r="J179" s="225">
        <f t="shared" si="5"/>
        <v>4845</v>
      </c>
      <c r="K179" s="225"/>
      <c r="L179" s="225"/>
      <c r="M179" s="225"/>
      <c r="N179" s="225">
        <f t="shared" si="6"/>
        <v>4845</v>
      </c>
      <c r="O179" s="232"/>
      <c r="P179" s="232"/>
    </row>
    <row r="180" spans="2:16" s="231" customFormat="1">
      <c r="B180" s="231" t="s">
        <v>559</v>
      </c>
      <c r="D180" s="231" t="s">
        <v>560</v>
      </c>
      <c r="F180" s="232">
        <v>1761349.6831359863</v>
      </c>
      <c r="H180" s="232">
        <v>0</v>
      </c>
      <c r="J180" s="225">
        <f t="shared" si="5"/>
        <v>1761350</v>
      </c>
      <c r="K180" s="225"/>
      <c r="L180" s="225"/>
      <c r="M180" s="225"/>
      <c r="N180" s="358">
        <f t="shared" si="6"/>
        <v>1761350</v>
      </c>
      <c r="O180" s="232"/>
      <c r="P180" s="232"/>
    </row>
    <row r="181" spans="2:16" s="231" customFormat="1">
      <c r="B181" s="231" t="s">
        <v>561</v>
      </c>
      <c r="D181" s="231" t="s">
        <v>562</v>
      </c>
      <c r="F181" s="232">
        <v>10000</v>
      </c>
      <c r="H181" s="232">
        <v>0</v>
      </c>
      <c r="J181" s="225">
        <f t="shared" si="5"/>
        <v>10000</v>
      </c>
      <c r="K181" s="225"/>
      <c r="L181" s="225"/>
      <c r="M181" s="225"/>
      <c r="N181" s="225">
        <f t="shared" si="6"/>
        <v>10000</v>
      </c>
      <c r="O181" s="232"/>
      <c r="P181" s="232"/>
    </row>
    <row r="182" spans="2:16" s="231" customFormat="1">
      <c r="B182" s="231" t="s">
        <v>563</v>
      </c>
      <c r="D182" s="231" t="s">
        <v>564</v>
      </c>
      <c r="F182" s="232">
        <v>0</v>
      </c>
      <c r="H182" s="232">
        <v>1230843.2400000095</v>
      </c>
      <c r="J182" s="232">
        <f t="shared" si="5"/>
        <v>-1230843</v>
      </c>
      <c r="K182" s="232"/>
      <c r="L182" s="232">
        <v>1263833</v>
      </c>
      <c r="M182" s="232"/>
      <c r="N182" s="358">
        <f t="shared" si="6"/>
        <v>32990</v>
      </c>
      <c r="O182" s="232"/>
      <c r="P182" s="232"/>
    </row>
    <row r="183" spans="2:16" s="231" customFormat="1">
      <c r="B183" s="231" t="s">
        <v>565</v>
      </c>
      <c r="D183" s="231" t="s">
        <v>566</v>
      </c>
      <c r="F183" s="232">
        <v>9850</v>
      </c>
      <c r="H183" s="232">
        <v>0</v>
      </c>
      <c r="J183" s="232">
        <f t="shared" si="5"/>
        <v>9850</v>
      </c>
      <c r="K183" s="232"/>
      <c r="L183" s="232"/>
      <c r="M183" s="232"/>
      <c r="N183" s="232">
        <f t="shared" si="6"/>
        <v>9850</v>
      </c>
      <c r="O183" s="232">
        <f>ROUND(SUM(N170:N183)/1000,0)</f>
        <v>3084</v>
      </c>
      <c r="P183" s="232"/>
    </row>
    <row r="184" spans="2:16" s="229" customFormat="1">
      <c r="B184" s="229" t="s">
        <v>567</v>
      </c>
      <c r="D184" s="229" t="s">
        <v>568</v>
      </c>
      <c r="F184" s="230">
        <v>100000</v>
      </c>
      <c r="H184" s="230">
        <v>0</v>
      </c>
      <c r="J184" s="230">
        <f t="shared" si="5"/>
        <v>100000</v>
      </c>
      <c r="K184" s="230"/>
      <c r="L184" s="230"/>
      <c r="M184" s="230"/>
      <c r="N184" s="230">
        <f t="shared" si="6"/>
        <v>100000</v>
      </c>
      <c r="O184" s="230"/>
      <c r="P184" s="230"/>
    </row>
    <row r="185" spans="2:16" s="229" customFormat="1">
      <c r="B185" s="229" t="s">
        <v>569</v>
      </c>
      <c r="D185" s="229" t="s">
        <v>570</v>
      </c>
      <c r="F185" s="230">
        <v>2500000</v>
      </c>
      <c r="H185" s="230">
        <v>0</v>
      </c>
      <c r="J185" s="230">
        <f t="shared" si="5"/>
        <v>2500000</v>
      </c>
      <c r="K185" s="230"/>
      <c r="L185" s="230"/>
      <c r="M185" s="230"/>
      <c r="N185" s="230">
        <f t="shared" si="6"/>
        <v>2500000</v>
      </c>
      <c r="O185" s="230"/>
      <c r="P185" s="230"/>
    </row>
    <row r="186" spans="2:16" s="229" customFormat="1">
      <c r="B186" s="229" t="s">
        <v>571</v>
      </c>
      <c r="D186" s="229" t="s">
        <v>572</v>
      </c>
      <c r="F186" s="230">
        <v>100000</v>
      </c>
      <c r="H186" s="230">
        <v>0</v>
      </c>
      <c r="J186" s="230">
        <f t="shared" si="5"/>
        <v>100000</v>
      </c>
      <c r="K186" s="230"/>
      <c r="L186" s="230"/>
      <c r="M186" s="230"/>
      <c r="N186" s="230">
        <f t="shared" si="6"/>
        <v>100000</v>
      </c>
      <c r="O186" s="230"/>
      <c r="P186" s="230"/>
    </row>
    <row r="187" spans="2:16" s="229" customFormat="1">
      <c r="B187" s="229" t="s">
        <v>573</v>
      </c>
      <c r="D187" s="229" t="s">
        <v>574</v>
      </c>
      <c r="F187" s="230">
        <v>19867.210000000021</v>
      </c>
      <c r="H187" s="230">
        <v>0</v>
      </c>
      <c r="J187" s="230">
        <f t="shared" si="5"/>
        <v>19867</v>
      </c>
      <c r="K187" s="230"/>
      <c r="L187" s="230"/>
      <c r="M187" s="230"/>
      <c r="N187" s="230">
        <f t="shared" si="6"/>
        <v>19867</v>
      </c>
      <c r="O187" s="230"/>
      <c r="P187" s="230"/>
    </row>
    <row r="188" spans="2:16" s="229" customFormat="1">
      <c r="B188" s="229" t="s">
        <v>575</v>
      </c>
      <c r="D188" s="229" t="s">
        <v>576</v>
      </c>
      <c r="F188" s="230">
        <v>14900.78</v>
      </c>
      <c r="H188" s="230">
        <v>0</v>
      </c>
      <c r="J188" s="230">
        <f t="shared" si="5"/>
        <v>14901</v>
      </c>
      <c r="K188" s="230"/>
      <c r="L188" s="230"/>
      <c r="M188" s="230"/>
      <c r="N188" s="230">
        <f t="shared" si="6"/>
        <v>14901</v>
      </c>
      <c r="O188" s="230"/>
      <c r="P188" s="230"/>
    </row>
    <row r="189" spans="2:16" s="229" customFormat="1">
      <c r="B189" s="229" t="s">
        <v>577</v>
      </c>
      <c r="D189" s="229" t="s">
        <v>578</v>
      </c>
      <c r="F189" s="230">
        <v>4966.5200000000041</v>
      </c>
      <c r="H189" s="230">
        <v>0</v>
      </c>
      <c r="J189" s="230">
        <f t="shared" si="5"/>
        <v>4967</v>
      </c>
      <c r="K189" s="230"/>
      <c r="L189" s="230"/>
      <c r="M189" s="230"/>
      <c r="N189" s="230">
        <f t="shared" si="6"/>
        <v>4967</v>
      </c>
      <c r="O189" s="230"/>
      <c r="P189" s="230"/>
    </row>
    <row r="190" spans="2:16" s="229" customFormat="1">
      <c r="B190" s="229" t="s">
        <v>579</v>
      </c>
      <c r="D190" s="229" t="s">
        <v>580</v>
      </c>
      <c r="F190" s="230">
        <v>2598.5899999999674</v>
      </c>
      <c r="H190" s="230">
        <v>0</v>
      </c>
      <c r="J190" s="230">
        <f t="shared" si="5"/>
        <v>2599</v>
      </c>
      <c r="K190" s="230"/>
      <c r="L190" s="230"/>
      <c r="M190" s="230"/>
      <c r="N190" s="230">
        <f t="shared" si="6"/>
        <v>2599</v>
      </c>
      <c r="O190" s="230"/>
      <c r="P190" s="230"/>
    </row>
    <row r="191" spans="2:16" s="229" customFormat="1">
      <c r="B191" s="229" t="s">
        <v>581</v>
      </c>
      <c r="D191" s="229" t="s">
        <v>582</v>
      </c>
      <c r="F191" s="230">
        <v>108456.4</v>
      </c>
      <c r="H191" s="230">
        <v>0</v>
      </c>
      <c r="J191" s="230">
        <f t="shared" si="5"/>
        <v>108456</v>
      </c>
      <c r="K191" s="230"/>
      <c r="L191" s="230"/>
      <c r="M191" s="230"/>
      <c r="N191" s="230">
        <f t="shared" si="6"/>
        <v>108456</v>
      </c>
      <c r="O191" s="230"/>
      <c r="P191" s="230"/>
    </row>
    <row r="192" spans="2:16" s="229" customFormat="1">
      <c r="B192" s="229" t="s">
        <v>583</v>
      </c>
      <c r="D192" s="229" t="s">
        <v>584</v>
      </c>
      <c r="F192" s="230">
        <v>387123.47</v>
      </c>
      <c r="H192" s="230">
        <v>0</v>
      </c>
      <c r="J192" s="230">
        <f t="shared" si="5"/>
        <v>387123</v>
      </c>
      <c r="K192" s="230"/>
      <c r="L192" s="230"/>
      <c r="M192" s="230"/>
      <c r="N192" s="230">
        <f t="shared" si="6"/>
        <v>387123</v>
      </c>
      <c r="O192" s="230">
        <f>ROUND(SUM(N184:N192)/1000,0)</f>
        <v>3238</v>
      </c>
      <c r="P192" s="230"/>
    </row>
    <row r="193" spans="1:17" s="238" customFormat="1">
      <c r="B193" s="238" t="s">
        <v>585</v>
      </c>
      <c r="D193" s="238" t="s">
        <v>586</v>
      </c>
      <c r="F193" s="239">
        <v>233649.06999993324</v>
      </c>
      <c r="H193" s="239">
        <v>0</v>
      </c>
      <c r="J193" s="239">
        <f t="shared" si="5"/>
        <v>233649</v>
      </c>
      <c r="K193" s="239"/>
      <c r="L193" s="239"/>
      <c r="M193" s="239"/>
      <c r="N193" s="239">
        <f t="shared" si="6"/>
        <v>233649</v>
      </c>
      <c r="O193" s="239">
        <f>ROUND(N193/1000,0)</f>
        <v>234</v>
      </c>
      <c r="P193" s="239"/>
    </row>
    <row r="194" spans="1:17">
      <c r="B194" s="222" t="s">
        <v>587</v>
      </c>
      <c r="D194" s="222" t="s">
        <v>588</v>
      </c>
      <c r="F194" s="225">
        <v>0.20999999344348907</v>
      </c>
      <c r="H194" s="225">
        <v>0</v>
      </c>
      <c r="J194" s="225">
        <f t="shared" si="5"/>
        <v>0</v>
      </c>
      <c r="K194" s="225"/>
      <c r="L194" s="225"/>
      <c r="M194" s="225"/>
      <c r="N194" s="225">
        <f t="shared" si="6"/>
        <v>0</v>
      </c>
      <c r="O194" s="225"/>
      <c r="P194" s="225"/>
    </row>
    <row r="195" spans="1:17">
      <c r="B195" s="222" t="s">
        <v>589</v>
      </c>
      <c r="D195" s="222" t="s">
        <v>590</v>
      </c>
      <c r="F195" s="225">
        <v>1.0000000009313226E-2</v>
      </c>
      <c r="H195" s="225">
        <v>0</v>
      </c>
      <c r="J195" s="225">
        <f t="shared" si="5"/>
        <v>0</v>
      </c>
      <c r="K195" s="225"/>
      <c r="L195" s="225"/>
      <c r="M195" s="225"/>
      <c r="N195" s="225">
        <f t="shared" si="6"/>
        <v>0</v>
      </c>
      <c r="O195" s="225"/>
      <c r="P195" s="225"/>
    </row>
    <row r="196" spans="1:17">
      <c r="F196" s="225"/>
      <c r="H196" s="225"/>
      <c r="J196" s="225"/>
      <c r="K196" s="225"/>
      <c r="L196" s="225"/>
      <c r="M196" s="225"/>
      <c r="N196" s="225"/>
      <c r="O196" s="225"/>
      <c r="P196" s="225"/>
      <c r="Q196" s="226"/>
    </row>
    <row r="197" spans="1:17">
      <c r="A197" s="222" t="s">
        <v>68</v>
      </c>
      <c r="B197" s="222" t="s">
        <v>591</v>
      </c>
      <c r="D197" s="222" t="s">
        <v>592</v>
      </c>
      <c r="F197" s="225">
        <v>25688364.471152067</v>
      </c>
      <c r="H197" s="225">
        <v>0</v>
      </c>
      <c r="I197" s="226">
        <f>F197+F222</f>
        <v>25930149.300179243</v>
      </c>
      <c r="J197" s="225">
        <f t="shared" ref="J197:J223" si="7">ROUND(F197-H197,0)</f>
        <v>25688364</v>
      </c>
      <c r="K197" s="225"/>
      <c r="L197" s="225">
        <v>-17781501</v>
      </c>
      <c r="M197" s="225"/>
      <c r="N197" s="225">
        <f t="shared" si="6"/>
        <v>7906863</v>
      </c>
      <c r="O197" s="225"/>
      <c r="P197" s="225"/>
    </row>
    <row r="198" spans="1:17">
      <c r="B198" s="222" t="s">
        <v>593</v>
      </c>
      <c r="D198" s="222" t="s">
        <v>594</v>
      </c>
      <c r="F198" s="225">
        <v>0</v>
      </c>
      <c r="H198" s="225">
        <v>500000</v>
      </c>
      <c r="J198" s="225">
        <f t="shared" si="7"/>
        <v>-500000</v>
      </c>
      <c r="K198" s="225"/>
      <c r="L198" s="225"/>
      <c r="M198" s="225"/>
      <c r="N198" s="225">
        <f t="shared" si="6"/>
        <v>-500000</v>
      </c>
      <c r="O198" s="225">
        <f>ROUND(SUM(N197:N198)/1000,0)</f>
        <v>7407</v>
      </c>
      <c r="P198" s="225"/>
    </row>
    <row r="199" spans="1:17">
      <c r="B199" s="222" t="s">
        <v>595</v>
      </c>
      <c r="D199" s="222" t="s">
        <v>596</v>
      </c>
      <c r="F199" s="225">
        <v>0</v>
      </c>
      <c r="H199" s="225">
        <v>9699705.8400000036</v>
      </c>
      <c r="J199" s="225">
        <f t="shared" si="7"/>
        <v>-9699706</v>
      </c>
      <c r="K199" s="225"/>
      <c r="L199" s="225"/>
      <c r="M199" s="225"/>
      <c r="N199" s="225">
        <f t="shared" si="6"/>
        <v>-9699706</v>
      </c>
      <c r="O199" s="225">
        <f>ROUND(N199/1000,0)</f>
        <v>-9700</v>
      </c>
      <c r="P199" s="225"/>
    </row>
    <row r="200" spans="1:17">
      <c r="B200" s="222" t="s">
        <v>597</v>
      </c>
      <c r="D200" s="222" t="s">
        <v>598</v>
      </c>
      <c r="F200" s="225">
        <v>0</v>
      </c>
      <c r="H200" s="225">
        <v>488964.68000000017</v>
      </c>
      <c r="J200" s="225">
        <f t="shared" si="7"/>
        <v>-488965</v>
      </c>
      <c r="K200" s="225"/>
      <c r="L200" s="225"/>
      <c r="M200" s="225"/>
      <c r="N200" s="225">
        <f t="shared" si="6"/>
        <v>-488965</v>
      </c>
      <c r="O200" s="225">
        <f>ROUND(SUM(N200)/1000,0)</f>
        <v>-489</v>
      </c>
      <c r="P200" s="225"/>
    </row>
    <row r="201" spans="1:17">
      <c r="B201" s="222" t="s">
        <v>632</v>
      </c>
      <c r="D201" s="222" t="s">
        <v>633</v>
      </c>
      <c r="F201" s="225">
        <v>102856.34999999999</v>
      </c>
      <c r="H201" s="225">
        <v>0</v>
      </c>
      <c r="J201" s="225">
        <f>ROUND(F201-H201,0)</f>
        <v>102856</v>
      </c>
      <c r="K201" s="225"/>
      <c r="L201" s="225"/>
      <c r="M201" s="225"/>
      <c r="N201" s="225">
        <f>J201+L201</f>
        <v>102856</v>
      </c>
      <c r="P201" s="225"/>
    </row>
    <row r="202" spans="1:17">
      <c r="B202" s="222" t="s">
        <v>599</v>
      </c>
      <c r="D202" s="222" t="s">
        <v>600</v>
      </c>
      <c r="F202" s="225">
        <v>0</v>
      </c>
      <c r="H202" s="225">
        <v>1607485</v>
      </c>
      <c r="J202" s="225">
        <f t="shared" si="7"/>
        <v>-1607485</v>
      </c>
      <c r="K202" s="225"/>
      <c r="L202" s="225"/>
      <c r="M202" s="225"/>
      <c r="N202" s="225">
        <f t="shared" si="6"/>
        <v>-1607485</v>
      </c>
      <c r="O202" s="225">
        <f>ROUND(N202/1000,0)</f>
        <v>-1607</v>
      </c>
      <c r="P202" s="225"/>
    </row>
    <row r="203" spans="1:17" s="227" customFormat="1">
      <c r="B203" s="227" t="s">
        <v>601</v>
      </c>
      <c r="D203" s="227" t="s">
        <v>602</v>
      </c>
      <c r="F203" s="228">
        <v>0</v>
      </c>
      <c r="H203" s="228">
        <v>590.69000000000005</v>
      </c>
      <c r="J203" s="228">
        <f t="shared" si="7"/>
        <v>-591</v>
      </c>
      <c r="K203" s="228"/>
      <c r="L203" s="228"/>
      <c r="M203" s="228"/>
      <c r="N203" s="228">
        <f t="shared" si="6"/>
        <v>-591</v>
      </c>
      <c r="O203" s="228"/>
      <c r="P203" s="228"/>
    </row>
    <row r="204" spans="1:17" s="227" customFormat="1">
      <c r="B204" s="227" t="s">
        <v>603</v>
      </c>
      <c r="D204" s="227" t="s">
        <v>604</v>
      </c>
      <c r="F204" s="228">
        <v>0</v>
      </c>
      <c r="H204" s="228">
        <v>11686.109999999404</v>
      </c>
      <c r="J204" s="228">
        <f t="shared" si="7"/>
        <v>-11686</v>
      </c>
      <c r="K204" s="228"/>
      <c r="L204" s="228"/>
      <c r="M204" s="228"/>
      <c r="N204" s="228">
        <f t="shared" si="6"/>
        <v>-11686</v>
      </c>
      <c r="O204" s="228"/>
      <c r="P204" s="228"/>
    </row>
    <row r="205" spans="1:17" s="227" customFormat="1">
      <c r="B205" s="227" t="s">
        <v>605</v>
      </c>
      <c r="D205" s="227" t="s">
        <v>606</v>
      </c>
      <c r="F205" s="228">
        <v>0</v>
      </c>
      <c r="H205" s="228">
        <v>60889.169999999925</v>
      </c>
      <c r="J205" s="228">
        <f t="shared" si="7"/>
        <v>-60889</v>
      </c>
      <c r="K205" s="228"/>
      <c r="L205" s="228">
        <v>57186</v>
      </c>
      <c r="M205" s="228"/>
      <c r="N205" s="228">
        <f t="shared" ref="N205:N287" si="8">J205+L205</f>
        <v>-3703</v>
      </c>
      <c r="O205" s="228"/>
      <c r="P205" s="228"/>
    </row>
    <row r="206" spans="1:17" s="227" customFormat="1">
      <c r="B206" s="227" t="s">
        <v>607</v>
      </c>
      <c r="D206" s="227" t="s">
        <v>608</v>
      </c>
      <c r="F206" s="228">
        <v>0</v>
      </c>
      <c r="H206" s="228">
        <v>1956.1500000000233</v>
      </c>
      <c r="J206" s="228">
        <f t="shared" si="7"/>
        <v>-1956</v>
      </c>
      <c r="K206" s="228"/>
      <c r="L206" s="228"/>
      <c r="M206" s="228"/>
      <c r="N206" s="228">
        <f t="shared" si="8"/>
        <v>-1956</v>
      </c>
      <c r="O206" s="228"/>
      <c r="P206" s="228"/>
    </row>
    <row r="207" spans="1:17" s="227" customFormat="1">
      <c r="B207" s="227" t="s">
        <v>609</v>
      </c>
      <c r="D207" s="227" t="s">
        <v>610</v>
      </c>
      <c r="F207" s="228">
        <v>0</v>
      </c>
      <c r="H207" s="228">
        <v>350.03999999910593</v>
      </c>
      <c r="J207" s="228">
        <f t="shared" si="7"/>
        <v>-350</v>
      </c>
      <c r="K207" s="228"/>
      <c r="L207" s="228"/>
      <c r="M207" s="228"/>
      <c r="N207" s="228">
        <f t="shared" si="8"/>
        <v>-350</v>
      </c>
      <c r="O207" s="228"/>
      <c r="P207" s="228"/>
    </row>
    <row r="208" spans="1:17" s="227" customFormat="1">
      <c r="B208" s="227" t="s">
        <v>611</v>
      </c>
      <c r="D208" s="227" t="s">
        <v>612</v>
      </c>
      <c r="F208" s="228">
        <v>0</v>
      </c>
      <c r="H208" s="228">
        <v>130185</v>
      </c>
      <c r="J208" s="228">
        <f t="shared" si="7"/>
        <v>-130185</v>
      </c>
      <c r="K208" s="228"/>
      <c r="L208" s="228">
        <v>-57186</v>
      </c>
      <c r="M208" s="228"/>
      <c r="N208" s="228">
        <f t="shared" si="8"/>
        <v>-187371</v>
      </c>
      <c r="O208" s="228">
        <f>ROUND(SUM(N203:N208)/1000,0)</f>
        <v>-206</v>
      </c>
      <c r="P208" s="228"/>
    </row>
    <row r="209" spans="2:18">
      <c r="B209" s="222" t="s">
        <v>613</v>
      </c>
      <c r="D209" s="222" t="s">
        <v>247</v>
      </c>
      <c r="F209" s="225">
        <v>4801.5399999916553</v>
      </c>
      <c r="H209" s="225">
        <v>0</v>
      </c>
      <c r="J209" s="225">
        <f t="shared" si="7"/>
        <v>4802</v>
      </c>
      <c r="K209" s="225"/>
      <c r="L209" s="225"/>
      <c r="M209" s="225"/>
      <c r="N209" s="225">
        <f t="shared" si="8"/>
        <v>4802</v>
      </c>
      <c r="O209" s="225"/>
      <c r="P209" s="225"/>
    </row>
    <row r="210" spans="2:18">
      <c r="B210" s="222" t="s">
        <v>614</v>
      </c>
      <c r="D210" s="222" t="s">
        <v>615</v>
      </c>
      <c r="F210" s="225">
        <v>25372.409999996424</v>
      </c>
      <c r="H210" s="225">
        <v>0</v>
      </c>
      <c r="J210" s="225">
        <f t="shared" si="7"/>
        <v>25372</v>
      </c>
      <c r="K210" s="225"/>
      <c r="L210" s="225"/>
      <c r="M210" s="225"/>
      <c r="N210" s="225">
        <f t="shared" si="8"/>
        <v>25372</v>
      </c>
      <c r="O210" s="225"/>
      <c r="P210" s="225"/>
    </row>
    <row r="211" spans="2:18">
      <c r="B211" s="222" t="s">
        <v>616</v>
      </c>
      <c r="D211" s="222" t="s">
        <v>617</v>
      </c>
      <c r="F211" s="225">
        <v>0</v>
      </c>
      <c r="H211" s="225">
        <v>769141.96000000834</v>
      </c>
      <c r="J211" s="225">
        <f t="shared" si="7"/>
        <v>-769142</v>
      </c>
      <c r="K211" s="225"/>
      <c r="L211" s="225">
        <v>24417</v>
      </c>
      <c r="M211" s="225"/>
      <c r="N211" s="225">
        <f t="shared" si="8"/>
        <v>-744725</v>
      </c>
      <c r="O211" s="225"/>
      <c r="P211" s="225" t="s">
        <v>848</v>
      </c>
    </row>
    <row r="212" spans="2:18">
      <c r="B212" s="222" t="s">
        <v>618</v>
      </c>
      <c r="D212" s="222" t="s">
        <v>253</v>
      </c>
      <c r="F212" s="225">
        <v>0</v>
      </c>
      <c r="H212" s="225">
        <v>68.720000000001164</v>
      </c>
      <c r="J212" s="225">
        <f t="shared" si="7"/>
        <v>-69</v>
      </c>
      <c r="K212" s="225"/>
      <c r="L212" s="225"/>
      <c r="M212" s="225"/>
      <c r="N212" s="225">
        <f t="shared" si="8"/>
        <v>-69</v>
      </c>
      <c r="O212" s="225"/>
      <c r="P212" s="225"/>
    </row>
    <row r="213" spans="2:18">
      <c r="B213" s="222" t="s">
        <v>619</v>
      </c>
      <c r="D213" s="222" t="s">
        <v>255</v>
      </c>
      <c r="F213" s="225">
        <v>4424.9399999999441</v>
      </c>
      <c r="H213" s="225">
        <v>0</v>
      </c>
      <c r="J213" s="225">
        <f t="shared" si="7"/>
        <v>4425</v>
      </c>
      <c r="K213" s="225"/>
      <c r="L213" s="225"/>
      <c r="M213" s="225"/>
      <c r="N213" s="225">
        <f t="shared" si="8"/>
        <v>4425</v>
      </c>
      <c r="O213" s="225"/>
      <c r="P213" s="225"/>
    </row>
    <row r="214" spans="2:18">
      <c r="B214" s="222" t="s">
        <v>620</v>
      </c>
      <c r="D214" s="222" t="s">
        <v>257</v>
      </c>
      <c r="F214" s="225">
        <v>10.700000000000728</v>
      </c>
      <c r="H214" s="225">
        <v>0</v>
      </c>
      <c r="J214" s="225">
        <f t="shared" si="7"/>
        <v>11</v>
      </c>
      <c r="K214" s="225"/>
      <c r="L214" s="225"/>
      <c r="M214" s="225"/>
      <c r="N214" s="225">
        <f t="shared" si="8"/>
        <v>11</v>
      </c>
      <c r="O214" s="225"/>
      <c r="P214" s="225"/>
    </row>
    <row r="215" spans="2:18">
      <c r="B215" s="222" t="s">
        <v>621</v>
      </c>
      <c r="D215" s="222" t="s">
        <v>259</v>
      </c>
      <c r="F215" s="225">
        <v>6.2299999999995634</v>
      </c>
      <c r="H215" s="225">
        <v>0</v>
      </c>
      <c r="J215" s="225">
        <f t="shared" si="7"/>
        <v>6</v>
      </c>
      <c r="K215" s="225"/>
      <c r="L215" s="225"/>
      <c r="M215" s="225"/>
      <c r="N215" s="225">
        <f t="shared" si="8"/>
        <v>6</v>
      </c>
      <c r="O215" s="225">
        <f>ROUND(SUM(N209:N215)/1000,0)</f>
        <v>-710</v>
      </c>
      <c r="P215" s="225"/>
    </row>
    <row r="216" spans="2:18">
      <c r="B216" s="222" t="s">
        <v>622</v>
      </c>
      <c r="D216" s="222" t="s">
        <v>261</v>
      </c>
      <c r="F216" s="225">
        <v>115524.81</v>
      </c>
      <c r="H216" s="225">
        <v>0</v>
      </c>
      <c r="J216" s="225">
        <f t="shared" si="7"/>
        <v>115525</v>
      </c>
      <c r="K216" s="225"/>
      <c r="L216" s="225"/>
      <c r="M216" s="225"/>
      <c r="N216" s="225">
        <f t="shared" si="8"/>
        <v>115525</v>
      </c>
      <c r="O216" s="225"/>
      <c r="P216" s="225"/>
    </row>
    <row r="217" spans="2:18">
      <c r="B217" s="222" t="s">
        <v>623</v>
      </c>
      <c r="D217" s="222" t="s">
        <v>624</v>
      </c>
      <c r="F217" s="225">
        <v>0</v>
      </c>
      <c r="H217" s="225">
        <v>1816623.31</v>
      </c>
      <c r="J217" s="225">
        <f t="shared" si="7"/>
        <v>-1816623</v>
      </c>
      <c r="K217" s="225"/>
      <c r="L217" s="225"/>
      <c r="M217" s="225"/>
      <c r="N217" s="225">
        <f t="shared" si="8"/>
        <v>-1816623</v>
      </c>
      <c r="O217" s="225"/>
      <c r="P217" s="225"/>
      <c r="R217" s="226"/>
    </row>
    <row r="218" spans="2:18">
      <c r="B218" s="222" t="s">
        <v>625</v>
      </c>
      <c r="D218" s="222" t="s">
        <v>626</v>
      </c>
      <c r="F218" s="225">
        <v>13411263.030000001</v>
      </c>
      <c r="H218" s="225">
        <v>0</v>
      </c>
      <c r="J218" s="225">
        <f t="shared" si="7"/>
        <v>13411263</v>
      </c>
      <c r="K218" s="225"/>
      <c r="L218" s="225"/>
      <c r="M218" s="225"/>
      <c r="N218" s="225">
        <f t="shared" si="8"/>
        <v>13411263</v>
      </c>
      <c r="O218" s="225"/>
      <c r="P218" s="225"/>
    </row>
    <row r="219" spans="2:18">
      <c r="B219" s="222" t="s">
        <v>627</v>
      </c>
      <c r="D219" s="222" t="s">
        <v>267</v>
      </c>
      <c r="F219" s="225">
        <v>0</v>
      </c>
      <c r="H219" s="225">
        <v>12494821.92</v>
      </c>
      <c r="J219" s="225">
        <f t="shared" si="7"/>
        <v>-12494822</v>
      </c>
      <c r="K219" s="225"/>
      <c r="L219" s="225">
        <f>-TB!L31-24417</f>
        <v>-328455</v>
      </c>
      <c r="M219" s="225"/>
      <c r="N219" s="225">
        <f t="shared" si="8"/>
        <v>-12823277</v>
      </c>
      <c r="O219" s="225"/>
      <c r="P219" s="225" t="s">
        <v>849</v>
      </c>
      <c r="R219" s="226"/>
    </row>
    <row r="220" spans="2:18">
      <c r="B220" s="222" t="s">
        <v>628</v>
      </c>
      <c r="D220" s="222" t="s">
        <v>269</v>
      </c>
      <c r="F220" s="225">
        <v>0</v>
      </c>
      <c r="H220" s="225">
        <v>7779.54</v>
      </c>
      <c r="J220" s="225">
        <f t="shared" si="7"/>
        <v>-7780</v>
      </c>
      <c r="K220" s="225"/>
      <c r="L220" s="225"/>
      <c r="M220" s="225"/>
      <c r="N220" s="225">
        <f t="shared" si="8"/>
        <v>-7780</v>
      </c>
      <c r="O220" s="225"/>
      <c r="P220" s="225"/>
    </row>
    <row r="221" spans="2:18">
      <c r="B221" s="222" t="s">
        <v>629</v>
      </c>
      <c r="D221" s="222" t="s">
        <v>271</v>
      </c>
      <c r="F221" s="225">
        <v>108185.41</v>
      </c>
      <c r="H221" s="225">
        <v>0</v>
      </c>
      <c r="I221" s="226"/>
      <c r="J221" s="225">
        <f t="shared" si="7"/>
        <v>108185</v>
      </c>
      <c r="K221" s="225"/>
      <c r="L221" s="225"/>
      <c r="M221" s="225"/>
      <c r="N221" s="225">
        <f t="shared" si="8"/>
        <v>108185</v>
      </c>
      <c r="O221" s="225">
        <f>ROUND(SUM(N216:N221)/1000,0)</f>
        <v>-1013</v>
      </c>
      <c r="P221" s="225"/>
      <c r="Q221" s="226"/>
    </row>
    <row r="222" spans="2:18">
      <c r="B222" s="222" t="s">
        <v>630</v>
      </c>
      <c r="D222" s="222" t="s">
        <v>479</v>
      </c>
      <c r="F222" s="225">
        <v>241784.8290271759</v>
      </c>
      <c r="H222" s="225">
        <v>0</v>
      </c>
      <c r="J222" s="225">
        <f t="shared" si="7"/>
        <v>241785</v>
      </c>
      <c r="K222" s="225"/>
      <c r="L222" s="225">
        <v>17781501</v>
      </c>
      <c r="M222" s="225"/>
      <c r="N222" s="225">
        <f t="shared" si="8"/>
        <v>18023286</v>
      </c>
      <c r="O222" s="225"/>
      <c r="P222" s="225"/>
    </row>
    <row r="223" spans="2:18">
      <c r="B223" s="222" t="s">
        <v>631</v>
      </c>
      <c r="D223" s="222" t="s">
        <v>485</v>
      </c>
      <c r="F223" s="225">
        <v>453079.98000000045</v>
      </c>
      <c r="H223" s="225">
        <v>0</v>
      </c>
      <c r="J223" s="225">
        <f t="shared" si="7"/>
        <v>453080</v>
      </c>
      <c r="K223" s="225"/>
      <c r="L223" s="225"/>
      <c r="M223" s="225"/>
      <c r="N223" s="225">
        <f t="shared" si="8"/>
        <v>453080</v>
      </c>
      <c r="O223" s="225">
        <f>ROUND(SUM(N222:N223)/1000,0)</f>
        <v>18476</v>
      </c>
      <c r="P223" s="225"/>
    </row>
    <row r="224" spans="2:18">
      <c r="F224" s="225"/>
      <c r="H224" s="225"/>
      <c r="J224" s="225"/>
      <c r="K224" s="225"/>
      <c r="L224" s="225"/>
      <c r="M224" s="225"/>
      <c r="N224" s="225"/>
      <c r="O224" s="225"/>
      <c r="P224" s="225"/>
    </row>
    <row r="225" spans="2:16">
      <c r="B225" s="222" t="s">
        <v>634</v>
      </c>
      <c r="D225" s="222" t="s">
        <v>635</v>
      </c>
      <c r="F225" s="225">
        <v>2034221.0999999938</v>
      </c>
      <c r="H225" s="225">
        <v>0</v>
      </c>
      <c r="J225" s="225">
        <f t="shared" ref="J225:J298" si="9">ROUND(F225-H225,0)</f>
        <v>2034221</v>
      </c>
      <c r="K225" s="225"/>
      <c r="L225" s="225"/>
      <c r="M225" s="225"/>
      <c r="N225" s="225">
        <f t="shared" si="8"/>
        <v>2034221</v>
      </c>
      <c r="O225" s="225"/>
      <c r="P225" s="225"/>
    </row>
    <row r="226" spans="2:16">
      <c r="B226" s="222" t="s">
        <v>636</v>
      </c>
      <c r="D226" s="222" t="s">
        <v>637</v>
      </c>
      <c r="F226" s="225">
        <v>606255.55999999878</v>
      </c>
      <c r="H226" s="225">
        <v>0</v>
      </c>
      <c r="J226" s="225">
        <f t="shared" si="9"/>
        <v>606256</v>
      </c>
      <c r="K226" s="225"/>
      <c r="L226" s="225"/>
      <c r="M226" s="225"/>
      <c r="N226" s="225">
        <f t="shared" si="8"/>
        <v>606256</v>
      </c>
      <c r="O226" s="225"/>
      <c r="P226" s="225"/>
    </row>
    <row r="227" spans="2:16">
      <c r="B227" s="222" t="s">
        <v>638</v>
      </c>
      <c r="D227" s="222" t="s">
        <v>639</v>
      </c>
      <c r="F227" s="225">
        <v>50935.279999999329</v>
      </c>
      <c r="H227" s="225">
        <v>0</v>
      </c>
      <c r="J227" s="225">
        <f t="shared" si="9"/>
        <v>50935</v>
      </c>
      <c r="K227" s="225"/>
      <c r="L227" s="225"/>
      <c r="M227" s="225"/>
      <c r="N227" s="225">
        <f t="shared" si="8"/>
        <v>50935</v>
      </c>
      <c r="O227" s="225"/>
      <c r="P227" s="225"/>
    </row>
    <row r="228" spans="2:16">
      <c r="B228" s="222" t="s">
        <v>640</v>
      </c>
      <c r="D228" s="222" t="s">
        <v>641</v>
      </c>
      <c r="F228" s="225">
        <v>9828.2899999991059</v>
      </c>
      <c r="H228" s="225">
        <v>0</v>
      </c>
      <c r="J228" s="225">
        <f t="shared" si="9"/>
        <v>9828</v>
      </c>
      <c r="K228" s="225"/>
      <c r="L228" s="225"/>
      <c r="M228" s="225"/>
      <c r="N228" s="225">
        <f t="shared" si="8"/>
        <v>9828</v>
      </c>
      <c r="O228" s="225"/>
      <c r="P228" s="225"/>
    </row>
    <row r="229" spans="2:16">
      <c r="B229" s="222" t="s">
        <v>642</v>
      </c>
      <c r="D229" s="222" t="s">
        <v>643</v>
      </c>
      <c r="F229" s="225">
        <v>2830.2199999988079</v>
      </c>
      <c r="H229" s="225">
        <v>0</v>
      </c>
      <c r="J229" s="225">
        <f t="shared" si="9"/>
        <v>2830</v>
      </c>
      <c r="K229" s="225"/>
      <c r="L229" s="225"/>
      <c r="M229" s="225"/>
      <c r="N229" s="225">
        <f t="shared" si="8"/>
        <v>2830</v>
      </c>
      <c r="O229" s="225"/>
      <c r="P229" s="225"/>
    </row>
    <row r="230" spans="2:16">
      <c r="B230" s="222" t="s">
        <v>644</v>
      </c>
      <c r="D230" s="222" t="s">
        <v>645</v>
      </c>
      <c r="F230" s="225">
        <v>2167.9199999999255</v>
      </c>
      <c r="H230" s="225">
        <v>0</v>
      </c>
      <c r="I230" s="226">
        <f>SUM(F225:F230,F231)</f>
        <v>3050470.5999999903</v>
      </c>
      <c r="J230" s="225">
        <f t="shared" si="9"/>
        <v>2168</v>
      </c>
      <c r="K230" s="225"/>
      <c r="L230" s="225"/>
      <c r="M230" s="225"/>
      <c r="N230" s="225">
        <f t="shared" si="8"/>
        <v>2168</v>
      </c>
      <c r="O230" s="225"/>
      <c r="P230" s="225"/>
    </row>
    <row r="231" spans="2:16">
      <c r="B231" s="222" t="s">
        <v>710</v>
      </c>
      <c r="D231" s="222" t="s">
        <v>711</v>
      </c>
      <c r="F231" s="225">
        <v>344232.23000000045</v>
      </c>
      <c r="H231" s="225">
        <v>0</v>
      </c>
      <c r="J231" s="225">
        <f>ROUND(F231-H231,0)</f>
        <v>344232</v>
      </c>
      <c r="K231" s="225"/>
      <c r="L231" s="225"/>
      <c r="M231" s="225"/>
      <c r="N231" s="225">
        <f>J231+L231</f>
        <v>344232</v>
      </c>
      <c r="O231" s="225">
        <f>ROUND(SUM(N225:N231)/1000,0)</f>
        <v>3050</v>
      </c>
      <c r="P231" s="225">
        <f>ROUND(N231/1000,0)</f>
        <v>344</v>
      </c>
    </row>
    <row r="232" spans="2:16">
      <c r="B232" s="222" t="s">
        <v>646</v>
      </c>
      <c r="D232" s="222" t="s">
        <v>647</v>
      </c>
      <c r="F232" s="225">
        <v>327047.86</v>
      </c>
      <c r="H232" s="225">
        <v>0</v>
      </c>
      <c r="J232" s="225">
        <f t="shared" si="9"/>
        <v>327048</v>
      </c>
      <c r="K232" s="225"/>
      <c r="L232" s="225"/>
      <c r="M232" s="225"/>
      <c r="N232" s="225">
        <f t="shared" si="8"/>
        <v>327048</v>
      </c>
      <c r="O232" s="225"/>
      <c r="P232" s="225"/>
    </row>
    <row r="233" spans="2:16">
      <c r="B233" s="222" t="s">
        <v>648</v>
      </c>
      <c r="D233" s="222" t="s">
        <v>649</v>
      </c>
      <c r="F233" s="225">
        <v>97453.760000000009</v>
      </c>
      <c r="H233" s="225">
        <v>0</v>
      </c>
      <c r="J233" s="225">
        <f t="shared" si="9"/>
        <v>97454</v>
      </c>
      <c r="K233" s="225"/>
      <c r="L233" s="225"/>
      <c r="M233" s="225"/>
      <c r="N233" s="225">
        <f t="shared" si="8"/>
        <v>97454</v>
      </c>
      <c r="O233" s="225"/>
      <c r="P233" s="225"/>
    </row>
    <row r="234" spans="2:16">
      <c r="B234" s="222" t="s">
        <v>650</v>
      </c>
      <c r="D234" s="222" t="s">
        <v>651</v>
      </c>
      <c r="F234" s="225">
        <v>6286.1</v>
      </c>
      <c r="H234" s="225">
        <v>0</v>
      </c>
      <c r="J234" s="225">
        <f t="shared" si="9"/>
        <v>6286</v>
      </c>
      <c r="K234" s="225"/>
      <c r="L234" s="225"/>
      <c r="M234" s="225"/>
      <c r="N234" s="225">
        <f t="shared" si="8"/>
        <v>6286</v>
      </c>
      <c r="O234" s="225">
        <f>ROUND(SUM(N232:N234)/1000,0)</f>
        <v>431</v>
      </c>
      <c r="P234" s="225"/>
    </row>
    <row r="235" spans="2:16">
      <c r="B235" s="222" t="s">
        <v>652</v>
      </c>
      <c r="D235" s="222" t="s">
        <v>159</v>
      </c>
      <c r="F235" s="225">
        <v>351897.06000000052</v>
      </c>
      <c r="H235" s="225">
        <v>0</v>
      </c>
      <c r="J235" s="225">
        <f t="shared" si="9"/>
        <v>351897</v>
      </c>
      <c r="K235" s="225"/>
      <c r="L235" s="225"/>
      <c r="M235" s="225"/>
      <c r="N235" s="225">
        <f t="shared" si="8"/>
        <v>351897</v>
      </c>
      <c r="O235" s="225">
        <f>ROUND(N235/1000,0)</f>
        <v>352</v>
      </c>
      <c r="P235" s="225"/>
    </row>
    <row r="236" spans="2:16" s="252" customFormat="1">
      <c r="B236" s="252" t="s">
        <v>653</v>
      </c>
      <c r="D236" s="252" t="s">
        <v>654</v>
      </c>
      <c r="F236" s="253">
        <v>27343.850000000093</v>
      </c>
      <c r="H236" s="253">
        <v>0</v>
      </c>
      <c r="J236" s="253">
        <f t="shared" si="9"/>
        <v>27344</v>
      </c>
      <c r="K236" s="253"/>
      <c r="L236" s="253"/>
      <c r="M236" s="253"/>
      <c r="N236" s="253">
        <f t="shared" si="8"/>
        <v>27344</v>
      </c>
      <c r="O236" s="253"/>
      <c r="P236" s="253"/>
    </row>
    <row r="237" spans="2:16" s="252" customFormat="1">
      <c r="B237" s="252" t="s">
        <v>655</v>
      </c>
      <c r="D237" s="252" t="s">
        <v>656</v>
      </c>
      <c r="F237" s="253">
        <v>30344</v>
      </c>
      <c r="H237" s="253">
        <v>0</v>
      </c>
      <c r="J237" s="253">
        <f t="shared" si="9"/>
        <v>30344</v>
      </c>
      <c r="K237" s="253"/>
      <c r="L237" s="253"/>
      <c r="M237" s="253"/>
      <c r="N237" s="253">
        <f t="shared" si="8"/>
        <v>30344</v>
      </c>
      <c r="O237" s="253"/>
      <c r="P237" s="253"/>
    </row>
    <row r="238" spans="2:16" s="252" customFormat="1">
      <c r="B238" s="252" t="s">
        <v>657</v>
      </c>
      <c r="D238" s="252" t="s">
        <v>658</v>
      </c>
      <c r="F238" s="253">
        <v>5000</v>
      </c>
      <c r="H238" s="253">
        <v>0</v>
      </c>
      <c r="J238" s="253">
        <f t="shared" si="9"/>
        <v>5000</v>
      </c>
      <c r="K238" s="253"/>
      <c r="L238" s="253"/>
      <c r="M238" s="253"/>
      <c r="N238" s="253">
        <f t="shared" si="8"/>
        <v>5000</v>
      </c>
      <c r="O238" s="253"/>
      <c r="P238" s="253"/>
    </row>
    <row r="239" spans="2:16" s="252" customFormat="1">
      <c r="B239" s="252" t="s">
        <v>659</v>
      </c>
      <c r="D239" s="252" t="s">
        <v>660</v>
      </c>
      <c r="F239" s="253">
        <v>51830</v>
      </c>
      <c r="H239" s="253">
        <v>0</v>
      </c>
      <c r="J239" s="253">
        <f t="shared" si="9"/>
        <v>51830</v>
      </c>
      <c r="K239" s="253"/>
      <c r="L239" s="253"/>
      <c r="M239" s="253"/>
      <c r="N239" s="253">
        <f t="shared" si="8"/>
        <v>51830</v>
      </c>
      <c r="O239" s="253"/>
      <c r="P239" s="253"/>
    </row>
    <row r="240" spans="2:16" s="252" customFormat="1">
      <c r="B240" s="252" t="s">
        <v>661</v>
      </c>
      <c r="D240" s="252" t="s">
        <v>662</v>
      </c>
      <c r="F240" s="253">
        <v>5250.0000000000018</v>
      </c>
      <c r="H240" s="253">
        <v>0</v>
      </c>
      <c r="J240" s="253">
        <f t="shared" si="9"/>
        <v>5250</v>
      </c>
      <c r="K240" s="253"/>
      <c r="L240" s="253"/>
      <c r="M240" s="253"/>
      <c r="N240" s="253">
        <f t="shared" si="8"/>
        <v>5250</v>
      </c>
      <c r="O240" s="253"/>
      <c r="P240" s="253"/>
    </row>
    <row r="241" spans="2:16" s="252" customFormat="1">
      <c r="B241" s="252" t="s">
        <v>663</v>
      </c>
      <c r="D241" s="252" t="s">
        <v>664</v>
      </c>
      <c r="F241" s="253">
        <v>150313.1</v>
      </c>
      <c r="H241" s="253">
        <v>0</v>
      </c>
      <c r="J241" s="253">
        <f t="shared" si="9"/>
        <v>150313</v>
      </c>
      <c r="K241" s="253"/>
      <c r="L241" s="253"/>
      <c r="M241" s="253"/>
      <c r="N241" s="253">
        <f t="shared" si="8"/>
        <v>150313</v>
      </c>
      <c r="O241" s="253"/>
      <c r="P241" s="253"/>
    </row>
    <row r="242" spans="2:16" s="252" customFormat="1">
      <c r="B242" s="252" t="s">
        <v>665</v>
      </c>
      <c r="D242" s="252" t="s">
        <v>666</v>
      </c>
      <c r="F242" s="253">
        <v>15879.135000000009</v>
      </c>
      <c r="H242" s="253">
        <v>0</v>
      </c>
      <c r="J242" s="253">
        <f t="shared" si="9"/>
        <v>15879</v>
      </c>
      <c r="K242" s="253"/>
      <c r="L242" s="253"/>
      <c r="M242" s="253"/>
      <c r="N242" s="253">
        <f t="shared" si="8"/>
        <v>15879</v>
      </c>
      <c r="O242" s="253"/>
      <c r="P242" s="253"/>
    </row>
    <row r="243" spans="2:16" s="252" customFormat="1">
      <c r="B243" s="252" t="s">
        <v>667</v>
      </c>
      <c r="D243" s="252" t="s">
        <v>668</v>
      </c>
      <c r="F243" s="253">
        <v>15750</v>
      </c>
      <c r="H243" s="253">
        <v>0</v>
      </c>
      <c r="J243" s="253">
        <f t="shared" si="9"/>
        <v>15750</v>
      </c>
      <c r="K243" s="253"/>
      <c r="L243" s="253"/>
      <c r="M243" s="253"/>
      <c r="N243" s="253">
        <f t="shared" si="8"/>
        <v>15750</v>
      </c>
      <c r="O243" s="253"/>
      <c r="P243" s="253"/>
    </row>
    <row r="244" spans="2:16" s="252" customFormat="1">
      <c r="B244" s="252" t="s">
        <v>669</v>
      </c>
      <c r="D244" s="252" t="s">
        <v>670</v>
      </c>
      <c r="F244" s="253">
        <v>30582.5</v>
      </c>
      <c r="H244" s="253">
        <v>0</v>
      </c>
      <c r="J244" s="253">
        <f t="shared" si="9"/>
        <v>30583</v>
      </c>
      <c r="K244" s="253"/>
      <c r="L244" s="253"/>
      <c r="M244" s="253"/>
      <c r="N244" s="253">
        <f t="shared" si="8"/>
        <v>30583</v>
      </c>
      <c r="O244" s="253"/>
      <c r="P244" s="253"/>
    </row>
    <row r="245" spans="2:16" s="252" customFormat="1">
      <c r="B245" s="252" t="s">
        <v>671</v>
      </c>
      <c r="D245" s="252" t="s">
        <v>672</v>
      </c>
      <c r="F245" s="253">
        <v>35417.702386999968</v>
      </c>
      <c r="H245" s="253">
        <v>0</v>
      </c>
      <c r="J245" s="253">
        <f t="shared" si="9"/>
        <v>35418</v>
      </c>
      <c r="K245" s="253"/>
      <c r="L245" s="253"/>
      <c r="M245" s="253"/>
      <c r="N245" s="253">
        <f t="shared" si="8"/>
        <v>35418</v>
      </c>
      <c r="O245" s="253"/>
      <c r="P245" s="253"/>
    </row>
    <row r="246" spans="2:16" s="252" customFormat="1">
      <c r="B246" s="252" t="s">
        <v>673</v>
      </c>
      <c r="D246" s="252" t="s">
        <v>674</v>
      </c>
      <c r="F246" s="253">
        <v>14506.75</v>
      </c>
      <c r="H246" s="253">
        <v>0</v>
      </c>
      <c r="J246" s="253">
        <f t="shared" si="9"/>
        <v>14507</v>
      </c>
      <c r="K246" s="253"/>
      <c r="L246" s="253"/>
      <c r="M246" s="253"/>
      <c r="N246" s="253">
        <f t="shared" si="8"/>
        <v>14507</v>
      </c>
      <c r="O246" s="253"/>
      <c r="P246" s="253"/>
    </row>
    <row r="247" spans="2:16" s="252" customFormat="1">
      <c r="B247" s="252" t="s">
        <v>675</v>
      </c>
      <c r="D247" s="252" t="s">
        <v>676</v>
      </c>
      <c r="F247" s="253">
        <v>62531.575000000012</v>
      </c>
      <c r="H247" s="253">
        <v>0</v>
      </c>
      <c r="J247" s="253">
        <f t="shared" si="9"/>
        <v>62532</v>
      </c>
      <c r="K247" s="253"/>
      <c r="L247" s="253"/>
      <c r="M247" s="253"/>
      <c r="N247" s="253">
        <f t="shared" si="8"/>
        <v>62532</v>
      </c>
      <c r="O247" s="253"/>
      <c r="P247" s="253"/>
    </row>
    <row r="248" spans="2:16" s="252" customFormat="1">
      <c r="B248" s="252" t="s">
        <v>677</v>
      </c>
      <c r="D248" s="252" t="s">
        <v>678</v>
      </c>
      <c r="F248" s="253">
        <v>57599.450000000012</v>
      </c>
      <c r="H248" s="253">
        <v>0</v>
      </c>
      <c r="J248" s="253">
        <f t="shared" si="9"/>
        <v>57599</v>
      </c>
      <c r="K248" s="253"/>
      <c r="L248" s="253"/>
      <c r="M248" s="253"/>
      <c r="N248" s="253">
        <f t="shared" si="8"/>
        <v>57599</v>
      </c>
      <c r="O248" s="253"/>
      <c r="P248" s="253"/>
    </row>
    <row r="249" spans="2:16" s="252" customFormat="1">
      <c r="B249" s="252" t="s">
        <v>679</v>
      </c>
      <c r="D249" s="252" t="s">
        <v>680</v>
      </c>
      <c r="F249" s="253">
        <v>86.789999999993597</v>
      </c>
      <c r="H249" s="253">
        <v>0</v>
      </c>
      <c r="J249" s="253">
        <f t="shared" si="9"/>
        <v>87</v>
      </c>
      <c r="K249" s="253"/>
      <c r="L249" s="253"/>
      <c r="M249" s="253"/>
      <c r="N249" s="253">
        <f t="shared" si="8"/>
        <v>87</v>
      </c>
      <c r="O249" s="253"/>
      <c r="P249" s="253"/>
    </row>
    <row r="250" spans="2:16" s="252" customFormat="1">
      <c r="B250" s="252" t="s">
        <v>681</v>
      </c>
      <c r="D250" s="252" t="s">
        <v>682</v>
      </c>
      <c r="F250" s="253">
        <v>19465.425000000003</v>
      </c>
      <c r="H250" s="253">
        <v>0</v>
      </c>
      <c r="J250" s="253">
        <f t="shared" si="9"/>
        <v>19465</v>
      </c>
      <c r="K250" s="253"/>
      <c r="L250" s="253"/>
      <c r="M250" s="253"/>
      <c r="N250" s="253">
        <f t="shared" si="8"/>
        <v>19465</v>
      </c>
      <c r="O250" s="253"/>
      <c r="P250" s="253"/>
    </row>
    <row r="251" spans="2:16" s="252" customFormat="1">
      <c r="B251" s="252" t="s">
        <v>683</v>
      </c>
      <c r="D251" s="252" t="s">
        <v>684</v>
      </c>
      <c r="F251" s="253">
        <v>1250</v>
      </c>
      <c r="H251" s="253">
        <v>0</v>
      </c>
      <c r="J251" s="253">
        <f t="shared" si="9"/>
        <v>1250</v>
      </c>
      <c r="K251" s="253"/>
      <c r="L251" s="253"/>
      <c r="M251" s="253"/>
      <c r="N251" s="253">
        <f t="shared" si="8"/>
        <v>1250</v>
      </c>
      <c r="O251" s="253"/>
      <c r="P251" s="253"/>
    </row>
    <row r="252" spans="2:16" s="252" customFormat="1">
      <c r="B252" s="252" t="s">
        <v>685</v>
      </c>
      <c r="D252" s="252" t="s">
        <v>686</v>
      </c>
      <c r="F252" s="253">
        <v>13356.310000000001</v>
      </c>
      <c r="H252" s="253">
        <v>0</v>
      </c>
      <c r="J252" s="253">
        <f t="shared" si="9"/>
        <v>13356</v>
      </c>
      <c r="K252" s="253"/>
      <c r="L252" s="253"/>
      <c r="M252" s="253"/>
      <c r="N252" s="253">
        <f t="shared" si="8"/>
        <v>13356</v>
      </c>
      <c r="O252" s="253"/>
      <c r="P252" s="253"/>
    </row>
    <row r="253" spans="2:16" s="252" customFormat="1">
      <c r="B253" s="252" t="s">
        <v>687</v>
      </c>
      <c r="D253" s="252" t="s">
        <v>688</v>
      </c>
      <c r="F253" s="253">
        <v>3307.5825119999936</v>
      </c>
      <c r="H253" s="253">
        <v>0</v>
      </c>
      <c r="J253" s="253">
        <f t="shared" si="9"/>
        <v>3308</v>
      </c>
      <c r="K253" s="253"/>
      <c r="L253" s="253"/>
      <c r="M253" s="253"/>
      <c r="N253" s="253">
        <f t="shared" si="8"/>
        <v>3308</v>
      </c>
      <c r="O253" s="253"/>
      <c r="P253" s="253"/>
    </row>
    <row r="254" spans="2:16" s="252" customFormat="1">
      <c r="B254" s="252" t="s">
        <v>689</v>
      </c>
      <c r="D254" s="252" t="s">
        <v>690</v>
      </c>
      <c r="F254" s="253">
        <v>25949.15</v>
      </c>
      <c r="H254" s="253">
        <v>0</v>
      </c>
      <c r="J254" s="253">
        <f t="shared" si="9"/>
        <v>25949</v>
      </c>
      <c r="K254" s="253"/>
      <c r="L254" s="253"/>
      <c r="M254" s="253"/>
      <c r="N254" s="253">
        <f t="shared" si="8"/>
        <v>25949</v>
      </c>
      <c r="O254" s="253"/>
      <c r="P254" s="253"/>
    </row>
    <row r="255" spans="2:16" s="252" customFormat="1">
      <c r="B255" s="252" t="s">
        <v>691</v>
      </c>
      <c r="D255" s="252" t="s">
        <v>692</v>
      </c>
      <c r="F255" s="253">
        <v>11858.2048</v>
      </c>
      <c r="H255" s="253">
        <v>0</v>
      </c>
      <c r="I255" s="254">
        <f>SUM(F236:F255)</f>
        <v>577621.52469900006</v>
      </c>
      <c r="J255" s="253">
        <f t="shared" si="9"/>
        <v>11858</v>
      </c>
      <c r="K255" s="253"/>
      <c r="L255" s="253"/>
      <c r="M255" s="253"/>
      <c r="N255" s="253">
        <f t="shared" si="8"/>
        <v>11858</v>
      </c>
      <c r="O255" s="253"/>
      <c r="P255" s="253"/>
    </row>
    <row r="256" spans="2:16" s="252" customFormat="1">
      <c r="B256" s="252" t="s">
        <v>740</v>
      </c>
      <c r="D256" s="252" t="s">
        <v>741</v>
      </c>
      <c r="F256" s="253">
        <v>4751.0400000000009</v>
      </c>
      <c r="H256" s="253">
        <v>0</v>
      </c>
      <c r="J256" s="253">
        <f t="shared" ref="J256:J265" si="10">ROUND(F256-H256,0)</f>
        <v>4751</v>
      </c>
      <c r="K256" s="253"/>
      <c r="L256" s="253"/>
      <c r="M256" s="253"/>
      <c r="N256" s="253">
        <f t="shared" ref="N256:N277" si="11">J256+L256</f>
        <v>4751</v>
      </c>
      <c r="O256" s="253"/>
      <c r="P256" s="253"/>
    </row>
    <row r="257" spans="2:16" s="252" customFormat="1">
      <c r="B257" s="252" t="s">
        <v>742</v>
      </c>
      <c r="D257" s="252" t="s">
        <v>743</v>
      </c>
      <c r="F257" s="253">
        <v>8292.7999999999993</v>
      </c>
      <c r="H257" s="253">
        <v>0</v>
      </c>
      <c r="J257" s="253">
        <f t="shared" si="10"/>
        <v>8293</v>
      </c>
      <c r="K257" s="253"/>
      <c r="L257" s="253"/>
      <c r="M257" s="253"/>
      <c r="N257" s="253">
        <f t="shared" si="11"/>
        <v>8293</v>
      </c>
      <c r="O257" s="253"/>
      <c r="P257" s="253"/>
    </row>
    <row r="258" spans="2:16" s="252" customFormat="1">
      <c r="B258" s="252" t="s">
        <v>744</v>
      </c>
      <c r="D258" s="252" t="s">
        <v>745</v>
      </c>
      <c r="F258" s="253">
        <v>840.00000000000023</v>
      </c>
      <c r="H258" s="253">
        <v>0</v>
      </c>
      <c r="J258" s="253">
        <f t="shared" si="10"/>
        <v>840</v>
      </c>
      <c r="K258" s="253"/>
      <c r="L258" s="253"/>
      <c r="M258" s="253"/>
      <c r="N258" s="253">
        <f t="shared" si="11"/>
        <v>840</v>
      </c>
      <c r="O258" s="253"/>
      <c r="P258" s="253"/>
    </row>
    <row r="259" spans="2:16" s="252" customFormat="1">
      <c r="B259" s="252" t="s">
        <v>746</v>
      </c>
      <c r="D259" s="252" t="s">
        <v>747</v>
      </c>
      <c r="F259" s="253">
        <v>24050.095999999998</v>
      </c>
      <c r="H259" s="253">
        <v>0</v>
      </c>
      <c r="J259" s="253">
        <f t="shared" si="10"/>
        <v>24050</v>
      </c>
      <c r="K259" s="253"/>
      <c r="L259" s="253"/>
      <c r="M259" s="253"/>
      <c r="N259" s="253">
        <f t="shared" si="11"/>
        <v>24050</v>
      </c>
      <c r="O259" s="253"/>
      <c r="P259" s="253"/>
    </row>
    <row r="260" spans="2:16" s="252" customFormat="1">
      <c r="B260" s="252" t="s">
        <v>748</v>
      </c>
      <c r="D260" s="252" t="s">
        <v>749</v>
      </c>
      <c r="F260" s="253">
        <v>2540.6616000000004</v>
      </c>
      <c r="H260" s="253">
        <v>0</v>
      </c>
      <c r="J260" s="253">
        <f t="shared" si="10"/>
        <v>2541</v>
      </c>
      <c r="K260" s="253"/>
      <c r="L260" s="253"/>
      <c r="M260" s="253"/>
      <c r="N260" s="253">
        <f t="shared" si="11"/>
        <v>2541</v>
      </c>
      <c r="O260" s="253"/>
      <c r="P260" s="253"/>
    </row>
    <row r="261" spans="2:16" s="252" customFormat="1">
      <c r="B261" s="252" t="s">
        <v>750</v>
      </c>
      <c r="D261" s="252" t="s">
        <v>751</v>
      </c>
      <c r="F261" s="253">
        <v>2520</v>
      </c>
      <c r="H261" s="253">
        <v>0</v>
      </c>
      <c r="J261" s="253">
        <f t="shared" si="10"/>
        <v>2520</v>
      </c>
      <c r="K261" s="253"/>
      <c r="L261" s="253"/>
      <c r="M261" s="253"/>
      <c r="N261" s="253">
        <f t="shared" si="11"/>
        <v>2520</v>
      </c>
      <c r="O261" s="253"/>
      <c r="P261" s="253"/>
    </row>
    <row r="262" spans="2:16" s="252" customFormat="1">
      <c r="B262" s="252" t="s">
        <v>752</v>
      </c>
      <c r="D262" s="252" t="s">
        <v>753</v>
      </c>
      <c r="F262" s="253">
        <v>4893.2000000000007</v>
      </c>
      <c r="H262" s="253">
        <v>0</v>
      </c>
      <c r="J262" s="253">
        <f t="shared" si="10"/>
        <v>4893</v>
      </c>
      <c r="K262" s="253"/>
      <c r="L262" s="253"/>
      <c r="M262" s="253"/>
      <c r="N262" s="253">
        <f t="shared" si="11"/>
        <v>4893</v>
      </c>
      <c r="O262" s="253"/>
      <c r="P262" s="253"/>
    </row>
    <row r="263" spans="2:16" s="252" customFormat="1">
      <c r="B263" s="252" t="s">
        <v>754</v>
      </c>
      <c r="D263" s="252" t="s">
        <v>755</v>
      </c>
      <c r="F263" s="253">
        <v>5666.8283809999994</v>
      </c>
      <c r="H263" s="253">
        <v>0</v>
      </c>
      <c r="J263" s="253">
        <f t="shared" si="10"/>
        <v>5667</v>
      </c>
      <c r="K263" s="253"/>
      <c r="L263" s="253"/>
      <c r="M263" s="253"/>
      <c r="N263" s="253">
        <f t="shared" si="11"/>
        <v>5667</v>
      </c>
      <c r="O263" s="253"/>
      <c r="P263" s="253"/>
    </row>
    <row r="264" spans="2:16" s="252" customFormat="1">
      <c r="B264" s="252" t="s">
        <v>756</v>
      </c>
      <c r="D264" s="252" t="s">
        <v>757</v>
      </c>
      <c r="F264" s="253">
        <v>2321.08</v>
      </c>
      <c r="H264" s="253">
        <v>0</v>
      </c>
      <c r="J264" s="253">
        <f t="shared" si="10"/>
        <v>2321</v>
      </c>
      <c r="K264" s="253"/>
      <c r="L264" s="253"/>
      <c r="M264" s="253"/>
      <c r="N264" s="253">
        <f t="shared" si="11"/>
        <v>2321</v>
      </c>
      <c r="O264" s="253"/>
      <c r="P264" s="253"/>
    </row>
    <row r="265" spans="2:16" s="252" customFormat="1">
      <c r="B265" s="252" t="s">
        <v>758</v>
      </c>
      <c r="D265" s="252" t="s">
        <v>759</v>
      </c>
      <c r="F265" s="253">
        <v>10005.052</v>
      </c>
      <c r="H265" s="253">
        <v>0</v>
      </c>
      <c r="J265" s="253">
        <f t="shared" si="10"/>
        <v>10005</v>
      </c>
      <c r="K265" s="253"/>
      <c r="L265" s="253"/>
      <c r="M265" s="253"/>
      <c r="N265" s="253">
        <f t="shared" si="11"/>
        <v>10005</v>
      </c>
      <c r="O265" s="253"/>
      <c r="P265" s="253"/>
    </row>
    <row r="266" spans="2:16" s="252" customFormat="1">
      <c r="B266" s="252" t="s">
        <v>760</v>
      </c>
      <c r="D266" s="252" t="s">
        <v>761</v>
      </c>
      <c r="F266" s="253">
        <v>8827.9120000000021</v>
      </c>
      <c r="H266" s="253">
        <v>0</v>
      </c>
      <c r="J266" s="253">
        <f t="shared" ref="J266:J275" si="12">ROUND(F266-H266,0)</f>
        <v>8828</v>
      </c>
      <c r="K266" s="253"/>
      <c r="L266" s="253"/>
      <c r="M266" s="253"/>
      <c r="N266" s="253">
        <f t="shared" si="11"/>
        <v>8828</v>
      </c>
      <c r="O266" s="253"/>
      <c r="P266" s="253"/>
    </row>
    <row r="267" spans="2:16" s="252" customFormat="1">
      <c r="B267" s="252" t="s">
        <v>762</v>
      </c>
      <c r="D267" s="252" t="s">
        <v>763</v>
      </c>
      <c r="F267" s="253">
        <v>4375.0160000000033</v>
      </c>
      <c r="H267" s="253">
        <v>0</v>
      </c>
      <c r="J267" s="253">
        <f t="shared" si="12"/>
        <v>4375</v>
      </c>
      <c r="K267" s="253"/>
      <c r="L267" s="253"/>
      <c r="M267" s="253"/>
      <c r="N267" s="253">
        <f t="shared" si="11"/>
        <v>4375</v>
      </c>
      <c r="O267" s="253"/>
      <c r="P267" s="253"/>
    </row>
    <row r="268" spans="2:16" s="252" customFormat="1">
      <c r="B268" s="252" t="s">
        <v>764</v>
      </c>
      <c r="D268" s="252" t="s">
        <v>765</v>
      </c>
      <c r="F268" s="253">
        <v>13.890000000000327</v>
      </c>
      <c r="H268" s="253">
        <v>0</v>
      </c>
      <c r="J268" s="253">
        <f t="shared" si="12"/>
        <v>14</v>
      </c>
      <c r="K268" s="253"/>
      <c r="L268" s="253"/>
      <c r="M268" s="253"/>
      <c r="N268" s="253">
        <f t="shared" si="11"/>
        <v>14</v>
      </c>
      <c r="O268" s="253"/>
      <c r="P268" s="253"/>
    </row>
    <row r="269" spans="2:16" s="252" customFormat="1">
      <c r="B269" s="252" t="s">
        <v>766</v>
      </c>
      <c r="D269" s="252" t="s">
        <v>767</v>
      </c>
      <c r="F269" s="253">
        <v>800</v>
      </c>
      <c r="H269" s="253">
        <v>0</v>
      </c>
      <c r="J269" s="253">
        <f t="shared" si="12"/>
        <v>800</v>
      </c>
      <c r="K269" s="253"/>
      <c r="L269" s="253"/>
      <c r="M269" s="253"/>
      <c r="N269" s="253">
        <f t="shared" si="11"/>
        <v>800</v>
      </c>
      <c r="O269" s="253"/>
      <c r="P269" s="253"/>
    </row>
    <row r="270" spans="2:16" s="252" customFormat="1">
      <c r="B270" s="252" t="s">
        <v>768</v>
      </c>
      <c r="D270" s="252" t="s">
        <v>769</v>
      </c>
      <c r="F270" s="253">
        <v>3114.4680000000008</v>
      </c>
      <c r="H270" s="253">
        <v>0</v>
      </c>
      <c r="J270" s="253">
        <f t="shared" si="12"/>
        <v>3114</v>
      </c>
      <c r="K270" s="253"/>
      <c r="L270" s="253"/>
      <c r="M270" s="253"/>
      <c r="N270" s="253">
        <f t="shared" si="11"/>
        <v>3114</v>
      </c>
      <c r="O270" s="253"/>
      <c r="P270" s="253"/>
    </row>
    <row r="271" spans="2:16" s="252" customFormat="1">
      <c r="B271" s="252" t="s">
        <v>770</v>
      </c>
      <c r="D271" s="252" t="s">
        <v>771</v>
      </c>
      <c r="F271" s="253">
        <v>200</v>
      </c>
      <c r="H271" s="253">
        <v>0</v>
      </c>
      <c r="J271" s="253">
        <f t="shared" si="12"/>
        <v>200</v>
      </c>
      <c r="K271" s="253"/>
      <c r="L271" s="253"/>
      <c r="M271" s="253"/>
      <c r="N271" s="253">
        <f t="shared" si="11"/>
        <v>200</v>
      </c>
      <c r="O271" s="253"/>
      <c r="P271" s="253"/>
    </row>
    <row r="272" spans="2:16" s="252" customFormat="1">
      <c r="B272" s="252" t="s">
        <v>772</v>
      </c>
      <c r="D272" s="252" t="s">
        <v>773</v>
      </c>
      <c r="F272" s="253">
        <v>2137.0079999999998</v>
      </c>
      <c r="H272" s="253">
        <v>0</v>
      </c>
      <c r="J272" s="253">
        <f t="shared" si="12"/>
        <v>2137</v>
      </c>
      <c r="K272" s="253"/>
      <c r="L272" s="253"/>
      <c r="M272" s="253"/>
      <c r="N272" s="253">
        <f t="shared" si="11"/>
        <v>2137</v>
      </c>
      <c r="O272" s="253"/>
      <c r="P272" s="253"/>
    </row>
    <row r="273" spans="2:16" s="252" customFormat="1">
      <c r="B273" s="252" t="s">
        <v>774</v>
      </c>
      <c r="D273" s="252" t="s">
        <v>775</v>
      </c>
      <c r="F273" s="253">
        <v>529.21320100000048</v>
      </c>
      <c r="H273" s="253">
        <v>0</v>
      </c>
      <c r="J273" s="253">
        <f t="shared" si="12"/>
        <v>529</v>
      </c>
      <c r="K273" s="253"/>
      <c r="L273" s="253"/>
      <c r="M273" s="253"/>
      <c r="N273" s="253">
        <f t="shared" si="11"/>
        <v>529</v>
      </c>
      <c r="O273" s="253"/>
      <c r="P273" s="253"/>
    </row>
    <row r="274" spans="2:16" s="252" customFormat="1">
      <c r="B274" s="252" t="s">
        <v>776</v>
      </c>
      <c r="D274" s="252" t="s">
        <v>777</v>
      </c>
      <c r="F274" s="253">
        <v>4151.8599999999997</v>
      </c>
      <c r="H274" s="253">
        <v>0</v>
      </c>
      <c r="J274" s="253">
        <f t="shared" si="12"/>
        <v>4152</v>
      </c>
      <c r="K274" s="253"/>
      <c r="L274" s="253"/>
      <c r="M274" s="253"/>
      <c r="N274" s="253">
        <f t="shared" si="11"/>
        <v>4152</v>
      </c>
      <c r="O274" s="253"/>
      <c r="P274" s="253"/>
    </row>
    <row r="275" spans="2:16" s="252" customFormat="1">
      <c r="B275" s="252" t="s">
        <v>778</v>
      </c>
      <c r="D275" s="252" t="s">
        <v>779</v>
      </c>
      <c r="F275" s="253">
        <v>1897.312768</v>
      </c>
      <c r="H275" s="253">
        <v>0</v>
      </c>
      <c r="J275" s="253">
        <f t="shared" si="12"/>
        <v>1897</v>
      </c>
      <c r="K275" s="253"/>
      <c r="L275" s="253"/>
      <c r="M275" s="253"/>
      <c r="N275" s="253">
        <f t="shared" si="11"/>
        <v>1897</v>
      </c>
      <c r="O275" s="253">
        <f>ROUND(SUM(N236:N275)/1000,0)</f>
        <v>670</v>
      </c>
      <c r="P275" s="253"/>
    </row>
    <row r="276" spans="2:16" s="247" customFormat="1">
      <c r="B276" s="247" t="s">
        <v>706</v>
      </c>
      <c r="D276" s="247" t="s">
        <v>707</v>
      </c>
      <c r="F276" s="248">
        <v>0.51000000000931323</v>
      </c>
      <c r="H276" s="248">
        <v>0</v>
      </c>
      <c r="J276" s="248">
        <f>ROUND(F276-H276,0)</f>
        <v>1</v>
      </c>
      <c r="K276" s="248"/>
      <c r="L276" s="248"/>
      <c r="M276" s="248"/>
      <c r="N276" s="248">
        <f t="shared" si="11"/>
        <v>1</v>
      </c>
      <c r="O276" s="248"/>
      <c r="P276" s="248"/>
    </row>
    <row r="277" spans="2:16" s="247" customFormat="1">
      <c r="B277" s="247" t="s">
        <v>708</v>
      </c>
      <c r="D277" s="247" t="s">
        <v>709</v>
      </c>
      <c r="F277" s="248">
        <v>51111.290000000037</v>
      </c>
      <c r="H277" s="248">
        <v>0</v>
      </c>
      <c r="J277" s="248">
        <f>ROUND(F277-H277,0)</f>
        <v>51111</v>
      </c>
      <c r="K277" s="248"/>
      <c r="L277" s="248"/>
      <c r="M277" s="248"/>
      <c r="N277" s="248">
        <f t="shared" si="11"/>
        <v>51111</v>
      </c>
      <c r="O277" s="248"/>
      <c r="P277" s="248"/>
    </row>
    <row r="278" spans="2:16" s="247" customFormat="1">
      <c r="B278" s="247" t="s">
        <v>693</v>
      </c>
      <c r="D278" s="247" t="s">
        <v>694</v>
      </c>
      <c r="F278" s="248">
        <v>20132.450000000012</v>
      </c>
      <c r="H278" s="248">
        <v>0</v>
      </c>
      <c r="J278" s="248">
        <f t="shared" si="9"/>
        <v>20132</v>
      </c>
      <c r="K278" s="248"/>
      <c r="L278" s="248"/>
      <c r="M278" s="248"/>
      <c r="N278" s="248">
        <f t="shared" si="8"/>
        <v>20132</v>
      </c>
      <c r="O278" s="248"/>
      <c r="P278" s="248"/>
    </row>
    <row r="279" spans="2:16" s="247" customFormat="1">
      <c r="B279" s="247" t="s">
        <v>695</v>
      </c>
      <c r="D279" s="247" t="s">
        <v>696</v>
      </c>
      <c r="F279" s="248">
        <v>15099.380000000003</v>
      </c>
      <c r="H279" s="248">
        <v>0</v>
      </c>
      <c r="J279" s="248">
        <f t="shared" si="9"/>
        <v>15099</v>
      </c>
      <c r="K279" s="248"/>
      <c r="L279" s="248"/>
      <c r="M279" s="248"/>
      <c r="N279" s="248">
        <f t="shared" si="8"/>
        <v>15099</v>
      </c>
      <c r="O279" s="248"/>
      <c r="P279" s="248"/>
    </row>
    <row r="280" spans="2:16" s="247" customFormat="1">
      <c r="B280" s="247" t="s">
        <v>697</v>
      </c>
      <c r="D280" s="247" t="s">
        <v>698</v>
      </c>
      <c r="F280" s="248">
        <v>5033.0499999999884</v>
      </c>
      <c r="H280" s="248">
        <v>0</v>
      </c>
      <c r="J280" s="248">
        <f t="shared" si="9"/>
        <v>5033</v>
      </c>
      <c r="K280" s="248"/>
      <c r="L280" s="248"/>
      <c r="M280" s="248"/>
      <c r="N280" s="248">
        <f t="shared" si="8"/>
        <v>5033</v>
      </c>
      <c r="O280" s="248">
        <f>ROUND(SUM(N276:N280)/1000,0)</f>
        <v>91</v>
      </c>
      <c r="P280" s="248"/>
    </row>
    <row r="281" spans="2:16">
      <c r="B281" s="222" t="s">
        <v>699</v>
      </c>
      <c r="D281" s="222" t="s">
        <v>700</v>
      </c>
      <c r="F281" s="225">
        <v>205000.01</v>
      </c>
      <c r="H281" s="225">
        <v>0</v>
      </c>
      <c r="I281" s="226">
        <f>SUM(F278:F280)</f>
        <v>40264.880000000005</v>
      </c>
      <c r="J281" s="225">
        <f t="shared" si="9"/>
        <v>205000</v>
      </c>
      <c r="K281" s="225"/>
      <c r="L281" s="225"/>
      <c r="M281" s="225"/>
      <c r="N281" s="225">
        <f t="shared" si="8"/>
        <v>205000</v>
      </c>
      <c r="O281" s="225"/>
      <c r="P281" s="225"/>
    </row>
    <row r="282" spans="2:16">
      <c r="B282" s="222" t="s">
        <v>701</v>
      </c>
      <c r="D282" s="222" t="s">
        <v>702</v>
      </c>
      <c r="F282" s="225">
        <v>24015</v>
      </c>
      <c r="H282" s="225">
        <v>0</v>
      </c>
      <c r="J282" s="225">
        <f t="shared" si="9"/>
        <v>24015</v>
      </c>
      <c r="K282" s="225"/>
      <c r="L282" s="225"/>
      <c r="M282" s="225"/>
      <c r="N282" s="225">
        <f t="shared" si="8"/>
        <v>24015</v>
      </c>
      <c r="O282" s="225"/>
      <c r="P282" s="225"/>
    </row>
    <row r="283" spans="2:16">
      <c r="B283" s="222" t="s">
        <v>703</v>
      </c>
      <c r="D283" s="222" t="s">
        <v>395</v>
      </c>
      <c r="F283" s="225">
        <v>54999.999999999942</v>
      </c>
      <c r="H283" s="225">
        <v>0</v>
      </c>
      <c r="J283" s="225">
        <f t="shared" si="9"/>
        <v>55000</v>
      </c>
      <c r="K283" s="225"/>
      <c r="L283" s="225"/>
      <c r="M283" s="225"/>
      <c r="N283" s="225">
        <f t="shared" si="8"/>
        <v>55000</v>
      </c>
      <c r="O283" s="225">
        <f>ROUND(SUM(N281:N283)/1000,0)</f>
        <v>284</v>
      </c>
      <c r="P283" s="225"/>
    </row>
    <row r="284" spans="2:16">
      <c r="B284" s="222" t="s">
        <v>704</v>
      </c>
      <c r="D284" s="222" t="s">
        <v>705</v>
      </c>
      <c r="F284" s="225">
        <v>148739.38999999969</v>
      </c>
      <c r="H284" s="225">
        <v>0</v>
      </c>
      <c r="J284" s="225">
        <f t="shared" si="9"/>
        <v>148739</v>
      </c>
      <c r="K284" s="225"/>
      <c r="L284" s="225"/>
      <c r="M284" s="225"/>
      <c r="N284" s="225">
        <f t="shared" si="8"/>
        <v>148739</v>
      </c>
      <c r="O284" s="225">
        <f>ROUND(N284/1000,0)</f>
        <v>149</v>
      </c>
      <c r="P284" s="225"/>
    </row>
    <row r="285" spans="2:16">
      <c r="B285" s="222" t="s">
        <v>712</v>
      </c>
      <c r="D285" s="222" t="s">
        <v>713</v>
      </c>
      <c r="F285" s="225">
        <v>25165.489999999991</v>
      </c>
      <c r="H285" s="225">
        <v>0</v>
      </c>
      <c r="J285" s="225">
        <f t="shared" si="9"/>
        <v>25165</v>
      </c>
      <c r="K285" s="225"/>
      <c r="L285" s="225"/>
      <c r="M285" s="225"/>
      <c r="N285" s="225">
        <f t="shared" si="8"/>
        <v>25165</v>
      </c>
      <c r="O285" s="225">
        <f>ROUND(N285/1000,0)</f>
        <v>25</v>
      </c>
      <c r="P285" s="225"/>
    </row>
    <row r="286" spans="2:16">
      <c r="B286" s="222" t="s">
        <v>714</v>
      </c>
      <c r="D286" s="222" t="s">
        <v>715</v>
      </c>
      <c r="F286" s="225">
        <v>11672.399999999994</v>
      </c>
      <c r="H286" s="225">
        <v>0</v>
      </c>
      <c r="J286" s="225">
        <f t="shared" si="9"/>
        <v>11672</v>
      </c>
      <c r="K286" s="225"/>
      <c r="L286" s="225"/>
      <c r="M286" s="225"/>
      <c r="N286" s="225">
        <f t="shared" si="8"/>
        <v>11672</v>
      </c>
      <c r="O286" s="225"/>
      <c r="P286" s="225"/>
    </row>
    <row r="287" spans="2:16">
      <c r="B287" s="222" t="s">
        <v>716</v>
      </c>
      <c r="D287" s="222" t="s">
        <v>717</v>
      </c>
      <c r="F287" s="225">
        <v>8316.9400000000096</v>
      </c>
      <c r="H287" s="225">
        <v>0</v>
      </c>
      <c r="J287" s="225">
        <f t="shared" si="9"/>
        <v>8317</v>
      </c>
      <c r="K287" s="225"/>
      <c r="L287" s="225"/>
      <c r="M287" s="225"/>
      <c r="N287" s="225">
        <f t="shared" si="8"/>
        <v>8317</v>
      </c>
      <c r="O287" s="225"/>
      <c r="P287" s="225"/>
    </row>
    <row r="288" spans="2:16">
      <c r="B288" s="222" t="s">
        <v>718</v>
      </c>
      <c r="D288" s="222" t="s">
        <v>719</v>
      </c>
      <c r="F288" s="225">
        <v>2938.0300000000025</v>
      </c>
      <c r="H288" s="225">
        <v>0</v>
      </c>
      <c r="J288" s="225">
        <f t="shared" si="9"/>
        <v>2938</v>
      </c>
      <c r="K288" s="225"/>
      <c r="L288" s="225"/>
      <c r="M288" s="225"/>
      <c r="N288" s="225">
        <f t="shared" ref="N288:N298" si="13">J288+L288</f>
        <v>2938</v>
      </c>
      <c r="O288" s="225"/>
      <c r="P288" s="225"/>
    </row>
    <row r="289" spans="2:16">
      <c r="B289" s="222" t="s">
        <v>720</v>
      </c>
      <c r="D289" s="222" t="s">
        <v>721</v>
      </c>
      <c r="F289" s="225">
        <v>91000</v>
      </c>
      <c r="H289" s="225">
        <v>0</v>
      </c>
      <c r="J289" s="225">
        <f t="shared" si="9"/>
        <v>91000</v>
      </c>
      <c r="K289" s="225"/>
      <c r="L289" s="225"/>
      <c r="M289" s="225"/>
      <c r="N289" s="225">
        <f t="shared" si="13"/>
        <v>91000</v>
      </c>
      <c r="O289" s="225"/>
      <c r="P289" s="225"/>
    </row>
    <row r="290" spans="2:16">
      <c r="B290" s="222" t="s">
        <v>722</v>
      </c>
      <c r="D290" s="222" t="s">
        <v>723</v>
      </c>
      <c r="F290" s="225">
        <v>200</v>
      </c>
      <c r="H290" s="225">
        <v>0</v>
      </c>
      <c r="J290" s="225">
        <f t="shared" si="9"/>
        <v>200</v>
      </c>
      <c r="K290" s="225"/>
      <c r="L290" s="225"/>
      <c r="M290" s="225"/>
      <c r="N290" s="225">
        <f t="shared" si="13"/>
        <v>200</v>
      </c>
      <c r="O290" s="225"/>
      <c r="P290" s="225"/>
    </row>
    <row r="291" spans="2:16">
      <c r="B291" s="222" t="s">
        <v>724</v>
      </c>
      <c r="D291" s="222" t="s">
        <v>725</v>
      </c>
      <c r="F291" s="225">
        <v>232</v>
      </c>
      <c r="H291" s="225">
        <v>0</v>
      </c>
      <c r="J291" s="225">
        <f t="shared" si="9"/>
        <v>232</v>
      </c>
      <c r="K291" s="225"/>
      <c r="L291" s="225"/>
      <c r="M291" s="225"/>
      <c r="N291" s="225">
        <f t="shared" si="13"/>
        <v>232</v>
      </c>
      <c r="O291" s="225"/>
      <c r="P291" s="225"/>
    </row>
    <row r="292" spans="2:16">
      <c r="B292" s="222" t="s">
        <v>726</v>
      </c>
      <c r="D292" s="222" t="s">
        <v>727</v>
      </c>
      <c r="F292" s="225">
        <v>150</v>
      </c>
      <c r="H292" s="225">
        <v>0</v>
      </c>
      <c r="J292" s="225">
        <f t="shared" si="9"/>
        <v>150</v>
      </c>
      <c r="K292" s="225"/>
      <c r="L292" s="225"/>
      <c r="M292" s="225"/>
      <c r="N292" s="225">
        <f t="shared" si="13"/>
        <v>150</v>
      </c>
      <c r="O292" s="225"/>
      <c r="P292" s="225"/>
    </row>
    <row r="293" spans="2:16">
      <c r="B293" s="222" t="s">
        <v>728</v>
      </c>
      <c r="D293" s="222" t="s">
        <v>729</v>
      </c>
      <c r="F293" s="225">
        <v>247.51999999999998</v>
      </c>
      <c r="H293" s="225">
        <v>0</v>
      </c>
      <c r="J293" s="225">
        <f t="shared" si="9"/>
        <v>248</v>
      </c>
      <c r="K293" s="225"/>
      <c r="L293" s="225"/>
      <c r="M293" s="225"/>
      <c r="N293" s="225">
        <f t="shared" si="13"/>
        <v>248</v>
      </c>
      <c r="O293" s="225"/>
      <c r="P293" s="225"/>
    </row>
    <row r="294" spans="2:16">
      <c r="B294" s="222" t="s">
        <v>730</v>
      </c>
      <c r="D294" s="222" t="s">
        <v>731</v>
      </c>
      <c r="F294" s="225">
        <v>100</v>
      </c>
      <c r="H294" s="225">
        <v>0</v>
      </c>
      <c r="J294" s="225">
        <f t="shared" si="9"/>
        <v>100</v>
      </c>
      <c r="K294" s="225"/>
      <c r="L294" s="225"/>
      <c r="M294" s="225"/>
      <c r="N294" s="225">
        <f t="shared" si="13"/>
        <v>100</v>
      </c>
      <c r="O294" s="225"/>
      <c r="P294" s="225"/>
    </row>
    <row r="295" spans="2:16">
      <c r="B295" s="222" t="s">
        <v>732</v>
      </c>
      <c r="D295" s="222" t="s">
        <v>733</v>
      </c>
      <c r="F295" s="225">
        <v>2</v>
      </c>
      <c r="H295" s="225">
        <v>0</v>
      </c>
      <c r="J295" s="225">
        <f t="shared" si="9"/>
        <v>2</v>
      </c>
      <c r="K295" s="225"/>
      <c r="L295" s="225"/>
      <c r="M295" s="225"/>
      <c r="N295" s="225">
        <f t="shared" si="13"/>
        <v>2</v>
      </c>
      <c r="O295" s="225"/>
      <c r="P295" s="225"/>
    </row>
    <row r="296" spans="2:16">
      <c r="B296" s="222" t="s">
        <v>734</v>
      </c>
      <c r="D296" s="222" t="s">
        <v>735</v>
      </c>
      <c r="F296" s="225">
        <v>1134.7799999999997</v>
      </c>
      <c r="H296" s="225">
        <v>0</v>
      </c>
      <c r="J296" s="225">
        <f t="shared" si="9"/>
        <v>1135</v>
      </c>
      <c r="K296" s="225"/>
      <c r="L296" s="225"/>
      <c r="M296" s="225"/>
      <c r="N296" s="225">
        <f t="shared" si="13"/>
        <v>1135</v>
      </c>
      <c r="O296" s="225"/>
      <c r="P296" s="225"/>
    </row>
    <row r="297" spans="2:16">
      <c r="B297" s="222" t="s">
        <v>736</v>
      </c>
      <c r="D297" s="222" t="s">
        <v>737</v>
      </c>
      <c r="F297" s="225">
        <v>200</v>
      </c>
      <c r="H297" s="225">
        <v>0</v>
      </c>
      <c r="J297" s="225">
        <f t="shared" si="9"/>
        <v>200</v>
      </c>
      <c r="K297" s="225"/>
      <c r="L297" s="225"/>
      <c r="M297" s="225"/>
      <c r="N297" s="225">
        <f t="shared" si="13"/>
        <v>200</v>
      </c>
      <c r="O297" s="225">
        <f>ROUND(SUM(N286:N297)/1000,0)</f>
        <v>116</v>
      </c>
      <c r="P297" s="225"/>
    </row>
    <row r="298" spans="2:16">
      <c r="B298" s="222" t="s">
        <v>738</v>
      </c>
      <c r="D298" s="222" t="s">
        <v>739</v>
      </c>
      <c r="F298" s="225">
        <v>372008.4</v>
      </c>
      <c r="H298" s="225">
        <v>0</v>
      </c>
      <c r="J298" s="225">
        <f t="shared" si="9"/>
        <v>372008</v>
      </c>
      <c r="K298" s="225"/>
      <c r="L298" s="225"/>
      <c r="M298" s="225"/>
      <c r="N298" s="225">
        <f t="shared" si="13"/>
        <v>372008</v>
      </c>
      <c r="O298" s="225">
        <f>ROUND(N298/1000,0)</f>
        <v>372</v>
      </c>
      <c r="P298" s="225"/>
    </row>
    <row r="300" spans="2:16">
      <c r="F300" s="226">
        <f>SUM(F11:F299)</f>
        <v>2540917045.7353401</v>
      </c>
      <c r="H300" s="226">
        <f>SUM(H11:H299)</f>
        <v>2540917045.7363405</v>
      </c>
      <c r="J300" s="226">
        <f>SUM(J11:J298)</f>
        <v>-1</v>
      </c>
      <c r="L300" s="226">
        <f>SUM(L11:L299)</f>
        <v>1</v>
      </c>
      <c r="N300" s="226">
        <f>SUM(N11:N299)</f>
        <v>0</v>
      </c>
      <c r="O300" s="226"/>
      <c r="P300" s="226"/>
    </row>
  </sheetData>
  <mergeCells count="7">
    <mergeCell ref="B7:C7"/>
    <mergeCell ref="B1:N1"/>
    <mergeCell ref="B2:N2"/>
    <mergeCell ref="B3:N3"/>
    <mergeCell ref="B4:N4"/>
    <mergeCell ref="B5:N5"/>
    <mergeCell ref="B6:N6"/>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1"/>
  </sheetPr>
  <dimension ref="A1:Y174"/>
  <sheetViews>
    <sheetView view="pageBreakPreview" zoomScaleSheetLayoutView="100" workbookViewId="0">
      <selection activeCell="Y174" sqref="Y174"/>
    </sheetView>
  </sheetViews>
  <sheetFormatPr defaultColWidth="9" defaultRowHeight="12"/>
  <cols>
    <col min="1" max="1" width="5.19921875" style="33" customWidth="1"/>
    <col min="2" max="2" width="34.8984375" style="33" customWidth="1"/>
    <col min="3" max="3" width="4.19921875" style="33" customWidth="1"/>
    <col min="4" max="4" width="9.59765625" style="8" customWidth="1"/>
    <col min="5" max="5" width="0.8984375" style="33" customWidth="1"/>
    <col min="6" max="6" width="9" style="33"/>
    <col min="7" max="7" width="0.8984375" style="33" customWidth="1"/>
    <col min="8" max="8" width="9" style="8"/>
    <col min="9" max="9" width="0.8984375" style="33" customWidth="1"/>
    <col min="10" max="10" width="9.3984375" style="33" customWidth="1"/>
    <col min="11" max="12" width="11.19921875" style="33" customWidth="1"/>
    <col min="13" max="13" width="12.59765625" style="4" customWidth="1"/>
    <col min="14" max="14" width="10.69921875" style="4" customWidth="1"/>
    <col min="15" max="15" width="10.5" style="4" customWidth="1"/>
    <col min="16" max="16384" width="9" style="4"/>
  </cols>
  <sheetData>
    <row r="1" spans="1:25">
      <c r="A1" s="7" t="str">
        <f>BS!A1</f>
        <v>ALHAMRA ISLAMIC ASSET ALLOCATION FUND</v>
      </c>
      <c r="B1" s="5"/>
      <c r="C1" s="5"/>
      <c r="D1" s="7"/>
      <c r="E1" s="5"/>
      <c r="F1" s="5"/>
      <c r="G1" s="5"/>
      <c r="H1" s="7"/>
      <c r="I1" s="5"/>
      <c r="J1" s="5"/>
      <c r="K1" s="5"/>
      <c r="L1" s="5"/>
    </row>
    <row r="2" spans="1:25">
      <c r="A2" s="7" t="s">
        <v>171</v>
      </c>
      <c r="B2" s="5"/>
      <c r="C2" s="5"/>
      <c r="D2" s="7"/>
      <c r="E2" s="5"/>
      <c r="F2" s="5"/>
      <c r="G2" s="5"/>
      <c r="H2" s="7"/>
      <c r="I2" s="5"/>
      <c r="J2" s="5"/>
      <c r="K2" s="5"/>
      <c r="L2" s="5"/>
    </row>
    <row r="3" spans="1:25">
      <c r="A3" s="7" t="s">
        <v>211</v>
      </c>
      <c r="B3" s="5"/>
      <c r="C3" s="5"/>
      <c r="D3" s="7"/>
      <c r="E3" s="5"/>
      <c r="F3" s="5"/>
      <c r="G3" s="5"/>
      <c r="H3" s="7"/>
      <c r="I3" s="5"/>
      <c r="J3" s="5"/>
      <c r="K3" s="5"/>
      <c r="L3" s="5"/>
    </row>
    <row r="4" spans="1:25" ht="12.6" thickBot="1">
      <c r="A4" s="29"/>
      <c r="B4" s="5"/>
      <c r="C4" s="5"/>
      <c r="D4" s="7"/>
      <c r="E4" s="5"/>
      <c r="F4" s="5"/>
      <c r="G4" s="5"/>
      <c r="H4" s="7"/>
      <c r="I4" s="5"/>
      <c r="J4" s="5"/>
      <c r="K4" s="5"/>
      <c r="L4" s="5"/>
    </row>
    <row r="5" spans="1:25" s="430" customFormat="1" ht="16.5" customHeight="1">
      <c r="A5" s="2463" t="s">
        <v>3</v>
      </c>
      <c r="B5" s="2464"/>
      <c r="D5" s="2469" t="s">
        <v>879</v>
      </c>
      <c r="F5" s="2469" t="s">
        <v>854</v>
      </c>
      <c r="H5" s="2469" t="s">
        <v>855</v>
      </c>
    </row>
    <row r="6" spans="1:25" s="430" customFormat="1" ht="16.5" customHeight="1">
      <c r="A6" s="2465"/>
      <c r="B6" s="2466"/>
      <c r="D6" s="2470"/>
      <c r="F6" s="2470"/>
      <c r="H6" s="2470"/>
    </row>
    <row r="7" spans="1:25" s="430" customFormat="1" ht="36.75" customHeight="1" thickBot="1">
      <c r="A7" s="2467"/>
      <c r="B7" s="2468"/>
      <c r="D7" s="2471"/>
      <c r="F7" s="2471"/>
      <c r="H7" s="2471"/>
    </row>
    <row r="8" spans="1:25">
      <c r="A8" s="29"/>
      <c r="B8" s="5"/>
      <c r="C8" s="5"/>
      <c r="D8" s="7"/>
      <c r="E8" s="5"/>
      <c r="F8" s="5"/>
      <c r="G8" s="5"/>
      <c r="H8" s="7"/>
      <c r="I8" s="5"/>
      <c r="J8" s="5"/>
      <c r="K8" s="5"/>
      <c r="L8" s="5"/>
    </row>
    <row r="9" spans="1:25" s="260" customFormat="1" ht="10.199999999999999">
      <c r="A9" s="359"/>
      <c r="B9" s="363"/>
      <c r="C9" s="359"/>
      <c r="D9" s="344" t="s">
        <v>882</v>
      </c>
      <c r="E9" s="344"/>
      <c r="F9" s="344"/>
      <c r="G9" s="344"/>
      <c r="H9" s="344"/>
      <c r="I9" s="344"/>
      <c r="J9" s="360"/>
      <c r="K9" s="360"/>
      <c r="L9" s="360"/>
    </row>
    <row r="10" spans="1:25" s="260" customFormat="1" ht="10.199999999999999">
      <c r="A10" s="359" t="s">
        <v>68</v>
      </c>
      <c r="B10" s="364"/>
      <c r="C10" s="364"/>
      <c r="D10" s="365"/>
      <c r="E10" s="366"/>
      <c r="F10" s="366"/>
      <c r="G10" s="366"/>
      <c r="H10" s="365"/>
      <c r="I10" s="366"/>
      <c r="J10" s="366"/>
      <c r="K10" s="366"/>
      <c r="L10" s="366"/>
      <c r="N10" s="275"/>
    </row>
    <row r="11" spans="1:25" s="260" customFormat="1" ht="10.199999999999999">
      <c r="A11" s="359"/>
      <c r="B11" s="364"/>
      <c r="C11" s="364"/>
      <c r="D11" s="365"/>
      <c r="E11" s="366"/>
      <c r="F11" s="366"/>
      <c r="G11" s="366"/>
      <c r="H11" s="365"/>
      <c r="I11" s="366"/>
      <c r="J11" s="366"/>
      <c r="K11" s="366"/>
      <c r="L11" s="366"/>
      <c r="N11" s="275"/>
    </row>
    <row r="12" spans="1:25" s="260" customFormat="1" ht="10.199999999999999">
      <c r="A12" s="364" t="s">
        <v>127</v>
      </c>
      <c r="B12" s="364"/>
      <c r="C12" s="364"/>
      <c r="D12" s="367">
        <f>-TB!O198</f>
        <v>-7407</v>
      </c>
      <c r="E12" s="367"/>
      <c r="F12" s="367">
        <v>-3096</v>
      </c>
      <c r="G12" s="368"/>
      <c r="H12" s="369">
        <f>D12-F12</f>
        <v>-4311</v>
      </c>
      <c r="I12" s="370"/>
      <c r="J12" s="367">
        <v>1700</v>
      </c>
      <c r="K12" s="367"/>
      <c r="L12" s="367">
        <v>-3096</v>
      </c>
      <c r="M12" s="289"/>
      <c r="N12" s="289"/>
      <c r="O12" s="289"/>
      <c r="P12" s="288"/>
      <c r="T12" s="260" t="s">
        <v>69</v>
      </c>
      <c r="U12" s="260">
        <v>105299</v>
      </c>
      <c r="V12" s="260">
        <v>26977</v>
      </c>
      <c r="W12" s="260">
        <f>75628+2354+340</f>
        <v>78322</v>
      </c>
      <c r="X12" s="260">
        <f>+V12+W12</f>
        <v>105299</v>
      </c>
      <c r="Y12" s="260">
        <f>+U12-X12</f>
        <v>0</v>
      </c>
    </row>
    <row r="13" spans="1:25" s="260" customFormat="1" ht="10.199999999999999">
      <c r="A13" s="364" t="s">
        <v>783</v>
      </c>
      <c r="B13" s="364"/>
      <c r="C13" s="364"/>
      <c r="D13" s="367">
        <v>0</v>
      </c>
      <c r="E13" s="367"/>
      <c r="F13" s="367">
        <v>0</v>
      </c>
      <c r="G13" s="368"/>
      <c r="H13" s="369">
        <f t="shared" ref="H13:H21" si="0">D13-F13</f>
        <v>0</v>
      </c>
      <c r="I13" s="370"/>
      <c r="J13" s="367">
        <v>0</v>
      </c>
      <c r="K13" s="367"/>
      <c r="L13" s="367">
        <v>0</v>
      </c>
      <c r="M13" s="289"/>
      <c r="N13" s="289"/>
      <c r="O13" s="289"/>
      <c r="P13" s="288"/>
    </row>
    <row r="14" spans="1:25" s="260" customFormat="1" ht="10.199999999999999">
      <c r="A14" s="364" t="s">
        <v>784</v>
      </c>
      <c r="B14" s="364"/>
      <c r="C14" s="364"/>
      <c r="D14" s="367">
        <f>-TB!O208</f>
        <v>206</v>
      </c>
      <c r="E14" s="367"/>
      <c r="F14" s="367">
        <v>195</v>
      </c>
      <c r="G14" s="368"/>
      <c r="H14" s="369">
        <f t="shared" si="0"/>
        <v>11</v>
      </c>
      <c r="I14" s="370"/>
      <c r="J14" s="367">
        <v>1523</v>
      </c>
      <c r="K14" s="367"/>
      <c r="L14" s="367">
        <v>195</v>
      </c>
      <c r="M14" s="289"/>
      <c r="N14" s="289"/>
      <c r="O14" s="289"/>
      <c r="P14" s="288"/>
    </row>
    <row r="15" spans="1:25" s="260" customFormat="1" ht="10.199999999999999">
      <c r="A15" s="364" t="s">
        <v>70</v>
      </c>
      <c r="B15" s="364"/>
      <c r="C15" s="364"/>
      <c r="D15" s="367">
        <f>-TB!O199</f>
        <v>9700</v>
      </c>
      <c r="E15" s="367"/>
      <c r="F15" s="367">
        <v>3121</v>
      </c>
      <c r="G15" s="368"/>
      <c r="H15" s="369">
        <f t="shared" si="0"/>
        <v>6579</v>
      </c>
      <c r="I15" s="370"/>
      <c r="J15" s="367">
        <v>4956</v>
      </c>
      <c r="K15" s="367"/>
      <c r="L15" s="367">
        <v>3121</v>
      </c>
      <c r="M15" s="289"/>
      <c r="N15" s="289"/>
      <c r="O15" s="289"/>
      <c r="P15" s="288"/>
    </row>
    <row r="16" spans="1:25" s="260" customFormat="1" ht="10.199999999999999">
      <c r="A16" s="364" t="s">
        <v>785</v>
      </c>
      <c r="B16" s="364"/>
      <c r="C16" s="364"/>
      <c r="D16" s="367">
        <f>-TB!O200</f>
        <v>489</v>
      </c>
      <c r="E16" s="367"/>
      <c r="F16" s="367">
        <v>256</v>
      </c>
      <c r="G16" s="368"/>
      <c r="H16" s="369">
        <f t="shared" si="0"/>
        <v>233</v>
      </c>
      <c r="I16" s="370"/>
      <c r="J16" s="367">
        <v>312</v>
      </c>
      <c r="K16" s="367"/>
      <c r="L16" s="367">
        <v>256</v>
      </c>
      <c r="M16" s="289"/>
      <c r="N16" s="289"/>
      <c r="O16" s="289"/>
      <c r="P16" s="288"/>
    </row>
    <row r="17" spans="1:25" s="260" customFormat="1" ht="10.199999999999999">
      <c r="A17" s="364" t="s">
        <v>804</v>
      </c>
      <c r="B17" s="364"/>
      <c r="C17" s="364"/>
      <c r="D17" s="367">
        <f>-TB!O202</f>
        <v>1607</v>
      </c>
      <c r="E17" s="367"/>
      <c r="F17" s="367">
        <v>1106</v>
      </c>
      <c r="G17" s="368"/>
      <c r="H17" s="369">
        <f t="shared" si="0"/>
        <v>501</v>
      </c>
      <c r="I17" s="370"/>
      <c r="J17" s="367">
        <v>1013</v>
      </c>
      <c r="K17" s="367"/>
      <c r="L17" s="367">
        <v>1106</v>
      </c>
      <c r="M17" s="289"/>
      <c r="N17" s="289"/>
      <c r="O17" s="289"/>
      <c r="P17" s="288"/>
    </row>
    <row r="18" spans="1:25" s="260" customFormat="1" ht="10.199999999999999">
      <c r="A18" s="364" t="s">
        <v>786</v>
      </c>
      <c r="B18" s="364"/>
      <c r="C18" s="364"/>
      <c r="D18" s="367">
        <v>0</v>
      </c>
      <c r="E18" s="367"/>
      <c r="F18" s="367">
        <v>0</v>
      </c>
      <c r="G18" s="368"/>
      <c r="H18" s="369">
        <f t="shared" si="0"/>
        <v>0</v>
      </c>
      <c r="I18" s="370"/>
      <c r="J18" s="367">
        <v>103</v>
      </c>
      <c r="K18" s="367"/>
      <c r="L18" s="371">
        <v>-103</v>
      </c>
      <c r="M18" s="289"/>
      <c r="N18" s="289"/>
      <c r="O18" s="289"/>
      <c r="P18" s="288"/>
    </row>
    <row r="19" spans="1:25" s="260" customFormat="1" ht="10.199999999999999">
      <c r="A19" s="364" t="s">
        <v>787</v>
      </c>
      <c r="B19" s="364"/>
      <c r="C19" s="364"/>
      <c r="D19" s="367">
        <v>0</v>
      </c>
      <c r="E19" s="367"/>
      <c r="F19" s="367"/>
      <c r="G19" s="368"/>
      <c r="H19" s="369">
        <f t="shared" si="0"/>
        <v>0</v>
      </c>
      <c r="I19" s="370"/>
      <c r="J19" s="367">
        <v>0</v>
      </c>
      <c r="K19" s="367"/>
      <c r="L19" s="367"/>
      <c r="M19" s="289"/>
      <c r="N19" s="289"/>
      <c r="O19" s="289"/>
      <c r="P19" s="288"/>
    </row>
    <row r="20" spans="1:25" s="260" customFormat="1" ht="10.199999999999999">
      <c r="A20" s="364" t="s">
        <v>847</v>
      </c>
      <c r="B20" s="364"/>
      <c r="C20" s="364"/>
      <c r="D20" s="367"/>
      <c r="E20" s="367"/>
      <c r="F20" s="367"/>
      <c r="G20" s="368"/>
      <c r="H20" s="369">
        <f t="shared" si="0"/>
        <v>0</v>
      </c>
      <c r="I20" s="370"/>
      <c r="J20" s="367"/>
      <c r="K20" s="367"/>
      <c r="L20" s="367"/>
      <c r="M20" s="289"/>
      <c r="N20" s="289"/>
      <c r="O20" s="289"/>
      <c r="P20" s="288"/>
    </row>
    <row r="21" spans="1:25" s="260" customFormat="1" ht="10.199999999999999">
      <c r="A21" s="281" t="s">
        <v>41</v>
      </c>
      <c r="B21" s="364"/>
      <c r="C21" s="433"/>
      <c r="D21" s="372" t="e">
        <f>#REF!</f>
        <v>#REF!</v>
      </c>
      <c r="E21" s="367"/>
      <c r="F21" s="372">
        <f>4004-103</f>
        <v>3901</v>
      </c>
      <c r="G21" s="368"/>
      <c r="H21" s="373" t="e">
        <f t="shared" si="0"/>
        <v>#REF!</v>
      </c>
      <c r="I21" s="370"/>
      <c r="J21" s="372">
        <v>47898</v>
      </c>
      <c r="K21" s="367"/>
      <c r="L21" s="367">
        <v>4004</v>
      </c>
      <c r="M21" s="289"/>
      <c r="N21" s="288"/>
      <c r="O21" s="289"/>
      <c r="P21" s="288"/>
      <c r="T21" s="260" t="s">
        <v>71</v>
      </c>
      <c r="U21" s="260">
        <v>96233</v>
      </c>
      <c r="V21" s="260">
        <v>53970</v>
      </c>
      <c r="W21" s="260">
        <f>42040+223</f>
        <v>42263</v>
      </c>
      <c r="X21" s="260">
        <f>+V21+W21</f>
        <v>96233</v>
      </c>
      <c r="Y21" s="260">
        <f>+U21-X21</f>
        <v>0</v>
      </c>
    </row>
    <row r="22" spans="1:25" s="260" customFormat="1" ht="10.199999999999999">
      <c r="A22" s="374" t="s">
        <v>73</v>
      </c>
      <c r="B22" s="370"/>
      <c r="C22" s="370"/>
      <c r="D22" s="368" t="e">
        <f>SUM(D11:D21)</f>
        <v>#REF!</v>
      </c>
      <c r="E22" s="368"/>
      <c r="F22" s="368">
        <f>SUM(F11:F21)</f>
        <v>5483</v>
      </c>
      <c r="G22" s="368"/>
      <c r="H22" s="368" t="e">
        <f>SUM(H11:H21)</f>
        <v>#REF!</v>
      </c>
      <c r="I22" s="370"/>
      <c r="J22" s="368">
        <f>SUM(J11:J21)</f>
        <v>57505</v>
      </c>
      <c r="K22" s="368"/>
      <c r="L22" s="375">
        <f>SUM(L12:L21)</f>
        <v>5483</v>
      </c>
      <c r="M22" s="288"/>
      <c r="N22" s="288"/>
      <c r="O22" s="288"/>
      <c r="P22" s="288"/>
    </row>
    <row r="23" spans="1:25" s="260" customFormat="1" ht="10.199999999999999">
      <c r="A23" s="374"/>
      <c r="B23" s="370"/>
      <c r="C23" s="370"/>
      <c r="D23" s="375"/>
      <c r="E23" s="368"/>
      <c r="F23" s="368"/>
      <c r="G23" s="368"/>
      <c r="H23" s="374"/>
      <c r="I23" s="370"/>
      <c r="J23" s="368"/>
      <c r="K23" s="368"/>
      <c r="L23" s="368"/>
      <c r="M23" s="288"/>
      <c r="N23" s="288"/>
      <c r="O23" s="288"/>
      <c r="P23" s="288"/>
    </row>
    <row r="24" spans="1:25" s="260" customFormat="1" ht="10.199999999999999">
      <c r="A24" s="359" t="s">
        <v>77</v>
      </c>
      <c r="B24" s="364"/>
      <c r="C24" s="364"/>
      <c r="D24" s="375"/>
      <c r="E24" s="368"/>
      <c r="F24" s="368"/>
      <c r="G24" s="368"/>
      <c r="H24" s="374"/>
      <c r="I24" s="370"/>
      <c r="J24" s="368"/>
      <c r="K24" s="367"/>
      <c r="L24" s="368"/>
      <c r="M24" s="289"/>
      <c r="N24" s="288"/>
      <c r="O24" s="289"/>
      <c r="P24" s="288"/>
    </row>
    <row r="25" spans="1:25" s="260" customFormat="1" ht="10.199999999999999">
      <c r="A25" s="359"/>
      <c r="B25" s="364"/>
      <c r="C25" s="364"/>
      <c r="D25" s="375"/>
      <c r="E25" s="368"/>
      <c r="F25" s="368"/>
      <c r="G25" s="368"/>
      <c r="H25" s="374"/>
      <c r="I25" s="370"/>
      <c r="J25" s="368"/>
      <c r="K25" s="367"/>
      <c r="L25" s="368"/>
      <c r="M25" s="289"/>
      <c r="N25" s="289"/>
      <c r="O25" s="289"/>
      <c r="P25" s="289"/>
    </row>
    <row r="26" spans="1:25" s="260" customFormat="1" ht="10.199999999999999">
      <c r="A26" s="260" t="s">
        <v>0</v>
      </c>
      <c r="B26" s="364"/>
      <c r="C26" s="364"/>
      <c r="D26" s="376" t="e">
        <f>#REF!</f>
        <v>#REF!</v>
      </c>
      <c r="E26" s="368"/>
      <c r="F26" s="376">
        <f>1790-F27</f>
        <v>1569</v>
      </c>
      <c r="G26" s="368"/>
      <c r="H26" s="437" t="e">
        <f>D26-F26</f>
        <v>#REF!</v>
      </c>
      <c r="I26" s="370"/>
      <c r="J26" s="376">
        <v>3015</v>
      </c>
      <c r="K26" s="367"/>
      <c r="L26" s="368">
        <v>1790</v>
      </c>
      <c r="M26" s="289"/>
      <c r="N26" s="289"/>
      <c r="O26" s="289"/>
      <c r="P26" s="289"/>
    </row>
    <row r="27" spans="1:25" s="260" customFormat="1" ht="10.199999999999999">
      <c r="A27" s="260" t="e">
        <f>#REF!</f>
        <v>#REF!</v>
      </c>
      <c r="B27" s="364"/>
      <c r="C27" s="364"/>
      <c r="D27" s="377" t="e">
        <f>#REF!</f>
        <v>#REF!</v>
      </c>
      <c r="E27" s="368"/>
      <c r="F27" s="377">
        <v>221</v>
      </c>
      <c r="G27" s="368"/>
      <c r="H27" s="378" t="e">
        <f>D27-F27</f>
        <v>#REF!</v>
      </c>
      <c r="I27" s="370"/>
      <c r="J27" s="377"/>
      <c r="K27" s="367"/>
      <c r="L27" s="368"/>
      <c r="M27" s="289"/>
      <c r="N27" s="289"/>
      <c r="O27" s="289"/>
      <c r="P27" s="289"/>
    </row>
    <row r="28" spans="1:25" s="260" customFormat="1" ht="10.199999999999999">
      <c r="A28" s="260" t="s">
        <v>788</v>
      </c>
      <c r="B28" s="364"/>
      <c r="C28" s="364"/>
      <c r="D28" s="377">
        <f>TB!O235</f>
        <v>352</v>
      </c>
      <c r="E28" s="368"/>
      <c r="F28" s="377">
        <v>177</v>
      </c>
      <c r="G28" s="368"/>
      <c r="H28" s="378">
        <f>D28-F28</f>
        <v>175</v>
      </c>
      <c r="I28" s="370"/>
      <c r="J28" s="377">
        <v>207</v>
      </c>
      <c r="K28" s="367"/>
      <c r="L28" s="368">
        <v>177</v>
      </c>
      <c r="M28" s="289"/>
      <c r="N28" s="289"/>
      <c r="O28" s="289"/>
      <c r="P28" s="289"/>
    </row>
    <row r="29" spans="1:25" s="260" customFormat="1" ht="10.199999999999999">
      <c r="A29" s="260" t="s">
        <v>43</v>
      </c>
      <c r="B29" s="364"/>
      <c r="C29" s="364"/>
      <c r="D29" s="377"/>
      <c r="E29" s="368"/>
      <c r="F29" s="377"/>
      <c r="G29" s="368"/>
      <c r="H29" s="378"/>
      <c r="I29" s="370"/>
      <c r="J29" s="377"/>
      <c r="K29" s="367"/>
      <c r="L29" s="368"/>
      <c r="M29" s="289"/>
      <c r="N29" s="289"/>
      <c r="O29" s="289"/>
      <c r="P29" s="289"/>
    </row>
    <row r="30" spans="1:25" s="260" customFormat="1" ht="10.199999999999999">
      <c r="A30" s="281" t="s">
        <v>44</v>
      </c>
      <c r="B30" s="364"/>
      <c r="C30" s="364"/>
      <c r="D30" s="377">
        <f>TB!O284</f>
        <v>149</v>
      </c>
      <c r="E30" s="368"/>
      <c r="F30" s="377">
        <v>77</v>
      </c>
      <c r="G30" s="368"/>
      <c r="H30" s="378">
        <f t="shared" ref="H30:H38" si="1">D30-F30</f>
        <v>72</v>
      </c>
      <c r="I30" s="370"/>
      <c r="J30" s="377">
        <v>99</v>
      </c>
      <c r="K30" s="367"/>
      <c r="L30" s="368">
        <v>77</v>
      </c>
      <c r="M30" s="289"/>
      <c r="N30" s="289"/>
      <c r="O30" s="289"/>
      <c r="P30" s="289"/>
    </row>
    <row r="31" spans="1:25" s="260" customFormat="1" ht="10.199999999999999">
      <c r="A31" s="260" t="s">
        <v>78</v>
      </c>
      <c r="B31" s="364"/>
      <c r="C31" s="364"/>
      <c r="D31" s="377">
        <f>TB!O275</f>
        <v>670</v>
      </c>
      <c r="E31" s="368"/>
      <c r="F31" s="377">
        <v>396</v>
      </c>
      <c r="G31" s="368"/>
      <c r="H31" s="378">
        <f t="shared" si="1"/>
        <v>274</v>
      </c>
      <c r="I31" s="370"/>
      <c r="J31" s="377">
        <v>215</v>
      </c>
      <c r="K31" s="367"/>
      <c r="L31" s="368">
        <v>396</v>
      </c>
      <c r="M31" s="289"/>
      <c r="N31" s="289"/>
      <c r="O31" s="289"/>
      <c r="P31" s="289"/>
    </row>
    <row r="32" spans="1:25" s="260" customFormat="1" ht="10.199999999999999">
      <c r="A32" s="260" t="s">
        <v>789</v>
      </c>
      <c r="B32" s="364"/>
      <c r="C32" s="364"/>
      <c r="D32" s="377">
        <f>TB!O297</f>
        <v>116</v>
      </c>
      <c r="E32" s="368"/>
      <c r="F32" s="377">
        <v>58</v>
      </c>
      <c r="G32" s="368"/>
      <c r="H32" s="378">
        <f t="shared" si="1"/>
        <v>58</v>
      </c>
      <c r="I32" s="370"/>
      <c r="J32" s="377">
        <v>53.25</v>
      </c>
      <c r="K32" s="367"/>
      <c r="L32" s="368">
        <v>58</v>
      </c>
      <c r="M32" s="289"/>
      <c r="N32" s="289"/>
      <c r="O32" s="289"/>
      <c r="P32" s="289"/>
    </row>
    <row r="33" spans="1:16" s="260" customFormat="1" ht="10.199999999999999">
      <c r="A33" s="260" t="s">
        <v>124</v>
      </c>
      <c r="B33" s="364"/>
      <c r="C33" s="364"/>
      <c r="D33" s="377">
        <f>TB!O280</f>
        <v>91</v>
      </c>
      <c r="E33" s="368"/>
      <c r="F33" s="377">
        <v>46</v>
      </c>
      <c r="G33" s="368"/>
      <c r="H33" s="378">
        <f t="shared" si="1"/>
        <v>45</v>
      </c>
      <c r="I33" s="370"/>
      <c r="J33" s="377">
        <v>87</v>
      </c>
      <c r="K33" s="367"/>
      <c r="L33" s="368">
        <v>46</v>
      </c>
      <c r="M33" s="289"/>
      <c r="N33" s="289"/>
      <c r="O33" s="289"/>
      <c r="P33" s="289"/>
    </row>
    <row r="34" spans="1:16" s="260" customFormat="1" ht="10.199999999999999">
      <c r="A34" s="207" t="s">
        <v>79</v>
      </c>
      <c r="B34" s="364"/>
      <c r="C34" s="364"/>
      <c r="D34" s="377">
        <f>TB!O283</f>
        <v>284</v>
      </c>
      <c r="E34" s="367"/>
      <c r="F34" s="379">
        <v>93</v>
      </c>
      <c r="G34" s="367"/>
      <c r="H34" s="378">
        <f t="shared" si="1"/>
        <v>191</v>
      </c>
      <c r="I34" s="380"/>
      <c r="J34" s="377">
        <v>141</v>
      </c>
      <c r="K34" s="367"/>
      <c r="L34" s="367">
        <v>93</v>
      </c>
      <c r="M34" s="289"/>
      <c r="N34" s="289"/>
      <c r="O34" s="289"/>
      <c r="P34" s="288"/>
    </row>
    <row r="35" spans="1:16" s="260" customFormat="1" ht="10.199999999999999">
      <c r="A35" s="207" t="s">
        <v>790</v>
      </c>
      <c r="B35" s="364"/>
      <c r="C35" s="364"/>
      <c r="D35" s="377">
        <f>TB!O285</f>
        <v>25</v>
      </c>
      <c r="E35" s="367"/>
      <c r="F35" s="379">
        <v>13</v>
      </c>
      <c r="G35" s="367"/>
      <c r="H35" s="378">
        <f t="shared" si="1"/>
        <v>12</v>
      </c>
      <c r="I35" s="380"/>
      <c r="J35" s="377">
        <v>11</v>
      </c>
      <c r="K35" s="367"/>
      <c r="L35" s="367">
        <v>13</v>
      </c>
      <c r="M35" s="289"/>
      <c r="N35" s="289"/>
      <c r="O35" s="289"/>
      <c r="P35" s="288"/>
    </row>
    <row r="36" spans="1:16" s="260" customFormat="1" ht="10.199999999999999">
      <c r="A36" s="207" t="s">
        <v>791</v>
      </c>
      <c r="B36" s="364"/>
      <c r="C36" s="364"/>
      <c r="D36" s="377">
        <v>0</v>
      </c>
      <c r="E36" s="367"/>
      <c r="F36" s="379">
        <v>0</v>
      </c>
      <c r="G36" s="367"/>
      <c r="H36" s="378">
        <f t="shared" si="1"/>
        <v>0</v>
      </c>
      <c r="I36" s="380"/>
      <c r="J36" s="377">
        <v>0</v>
      </c>
      <c r="K36" s="367"/>
      <c r="L36" s="367">
        <v>0</v>
      </c>
      <c r="M36" s="289"/>
      <c r="N36" s="289"/>
      <c r="O36" s="289"/>
      <c r="P36" s="288"/>
    </row>
    <row r="37" spans="1:16" s="260" customFormat="1" ht="10.199999999999999">
      <c r="A37" s="207" t="s">
        <v>105</v>
      </c>
      <c r="B37" s="364"/>
      <c r="C37" s="364"/>
      <c r="D37" s="377">
        <f>TB!O298</f>
        <v>372</v>
      </c>
      <c r="E37" s="367"/>
      <c r="F37" s="379">
        <v>57</v>
      </c>
      <c r="G37" s="367"/>
      <c r="H37" s="378">
        <f t="shared" si="1"/>
        <v>315</v>
      </c>
      <c r="I37" s="380"/>
      <c r="J37" s="377">
        <v>43</v>
      </c>
      <c r="K37" s="367"/>
      <c r="L37" s="367">
        <v>57</v>
      </c>
      <c r="M37" s="289"/>
      <c r="N37" s="289"/>
      <c r="O37" s="289"/>
      <c r="P37" s="288"/>
    </row>
    <row r="38" spans="1:16" s="260" customFormat="1" ht="10.199999999999999">
      <c r="A38" s="364" t="s">
        <v>792</v>
      </c>
      <c r="B38" s="364"/>
      <c r="C38" s="364"/>
      <c r="D38" s="381">
        <v>0</v>
      </c>
      <c r="E38" s="367"/>
      <c r="F38" s="382">
        <v>0</v>
      </c>
      <c r="G38" s="367"/>
      <c r="H38" s="383">
        <f t="shared" si="1"/>
        <v>0</v>
      </c>
      <c r="I38" s="380"/>
      <c r="J38" s="381">
        <v>416</v>
      </c>
      <c r="K38" s="367"/>
      <c r="L38" s="367">
        <v>0</v>
      </c>
      <c r="M38" s="289"/>
      <c r="N38" s="289"/>
      <c r="O38" s="289"/>
      <c r="P38" s="288"/>
    </row>
    <row r="39" spans="1:16" s="260" customFormat="1" ht="10.199999999999999">
      <c r="A39" s="364"/>
      <c r="B39" s="364"/>
      <c r="C39" s="364"/>
      <c r="D39" s="367"/>
      <c r="E39" s="367"/>
      <c r="F39" s="367"/>
      <c r="G39" s="367"/>
      <c r="H39" s="380"/>
      <c r="I39" s="380"/>
      <c r="J39" s="367"/>
      <c r="K39" s="367"/>
      <c r="L39" s="384"/>
      <c r="M39" s="289"/>
      <c r="N39" s="289"/>
      <c r="O39" s="289"/>
      <c r="P39" s="288"/>
    </row>
    <row r="40" spans="1:16" s="260" customFormat="1" ht="10.199999999999999">
      <c r="A40" s="359" t="s">
        <v>49</v>
      </c>
      <c r="B40" s="364"/>
      <c r="C40" s="364"/>
      <c r="D40" s="367" t="e">
        <f>SUM(D26:D38)</f>
        <v>#REF!</v>
      </c>
      <c r="E40" s="367"/>
      <c r="F40" s="367">
        <f>SUM(F26:F38)</f>
        <v>2707</v>
      </c>
      <c r="G40" s="368"/>
      <c r="H40" s="367" t="e">
        <f>SUM(H26:H38)</f>
        <v>#REF!</v>
      </c>
      <c r="I40" s="370"/>
      <c r="J40" s="367">
        <f>SUM(J26:J38)</f>
        <v>4287.25</v>
      </c>
      <c r="K40" s="367"/>
      <c r="L40" s="367">
        <f>SUM(L26:L38)</f>
        <v>2707</v>
      </c>
      <c r="M40" s="289"/>
      <c r="N40" s="289"/>
      <c r="O40" s="289"/>
      <c r="P40" s="288"/>
    </row>
    <row r="41" spans="1:16" s="260" customFormat="1" ht="10.199999999999999">
      <c r="D41" s="385"/>
      <c r="E41" s="386"/>
      <c r="F41" s="385"/>
      <c r="G41" s="357"/>
      <c r="H41" s="385"/>
      <c r="I41" s="370"/>
      <c r="J41" s="385"/>
      <c r="K41" s="367"/>
      <c r="L41" s="385"/>
      <c r="M41" s="289"/>
      <c r="N41" s="289"/>
      <c r="O41" s="289"/>
      <c r="P41" s="288"/>
    </row>
    <row r="42" spans="1:16" s="260" customFormat="1" ht="10.199999999999999">
      <c r="A42" s="359" t="s">
        <v>793</v>
      </c>
      <c r="B42" s="364"/>
      <c r="C42" s="364"/>
      <c r="D42" s="387" t="e">
        <f>D22-D40</f>
        <v>#REF!</v>
      </c>
      <c r="E42" s="367"/>
      <c r="F42" s="387">
        <f>F22-F40</f>
        <v>2776</v>
      </c>
      <c r="G42" s="368"/>
      <c r="H42" s="387" t="e">
        <f>H22-H40</f>
        <v>#REF!</v>
      </c>
      <c r="I42" s="370"/>
      <c r="J42" s="387">
        <f>J22-J40</f>
        <v>53217.75</v>
      </c>
      <c r="K42" s="367" t="e">
        <f>D42*0.02</f>
        <v>#REF!</v>
      </c>
      <c r="L42" s="387">
        <f>L22-L40</f>
        <v>2776</v>
      </c>
      <c r="M42" s="289"/>
      <c r="N42" s="288" t="e">
        <f>D42-F42</f>
        <v>#REF!</v>
      </c>
      <c r="O42" s="289"/>
      <c r="P42" s="288"/>
    </row>
    <row r="43" spans="1:16" s="260" customFormat="1" ht="10.199999999999999">
      <c r="A43" s="359"/>
      <c r="B43" s="364"/>
      <c r="C43" s="364"/>
      <c r="D43" s="367"/>
      <c r="E43" s="367"/>
      <c r="F43" s="367"/>
      <c r="G43" s="368"/>
      <c r="H43" s="367"/>
      <c r="I43" s="370"/>
      <c r="J43" s="367"/>
      <c r="K43" s="367"/>
      <c r="L43" s="384"/>
      <c r="M43" s="289"/>
      <c r="N43" s="289"/>
      <c r="O43" s="289"/>
      <c r="P43" s="288"/>
    </row>
    <row r="44" spans="1:16" s="260" customFormat="1" ht="10.199999999999999">
      <c r="A44" s="364" t="s">
        <v>794</v>
      </c>
      <c r="B44" s="364"/>
      <c r="C44" s="364"/>
      <c r="D44" s="367"/>
      <c r="E44" s="367"/>
      <c r="F44" s="367"/>
      <c r="G44" s="368"/>
      <c r="H44" s="367"/>
      <c r="I44" s="370"/>
      <c r="J44" s="367"/>
      <c r="K44" s="367"/>
      <c r="L44" s="384"/>
      <c r="M44" s="289"/>
      <c r="N44" s="289"/>
      <c r="O44" s="289"/>
      <c r="P44" s="288"/>
    </row>
    <row r="45" spans="1:16" s="260" customFormat="1" ht="10.199999999999999">
      <c r="A45" s="388" t="s">
        <v>795</v>
      </c>
      <c r="B45" s="364"/>
      <c r="C45" s="364"/>
      <c r="D45" s="367">
        <f>-TB!O215</f>
        <v>710</v>
      </c>
      <c r="E45" s="367"/>
      <c r="F45" s="367">
        <v>372</v>
      </c>
      <c r="G45" s="368"/>
      <c r="H45" s="367">
        <f>D45-L45</f>
        <v>338</v>
      </c>
      <c r="I45" s="370"/>
      <c r="J45" s="367">
        <v>3437</v>
      </c>
      <c r="K45" s="367"/>
      <c r="L45" s="384">
        <v>372</v>
      </c>
      <c r="M45" s="289"/>
      <c r="N45" s="289"/>
      <c r="O45" s="289"/>
      <c r="P45" s="288"/>
    </row>
    <row r="46" spans="1:16" s="260" customFormat="1" ht="10.199999999999999">
      <c r="A46" s="359"/>
      <c r="B46" s="364"/>
      <c r="C46" s="364"/>
      <c r="D46" s="367"/>
      <c r="E46" s="367"/>
      <c r="F46" s="367"/>
      <c r="G46" s="368"/>
      <c r="H46" s="367"/>
      <c r="I46" s="370"/>
      <c r="J46" s="367"/>
      <c r="K46" s="367">
        <v>7143</v>
      </c>
      <c r="L46" s="384"/>
      <c r="M46" s="289"/>
      <c r="N46" s="289"/>
      <c r="O46" s="289"/>
      <c r="P46" s="288"/>
    </row>
    <row r="47" spans="1:16" s="260" customFormat="1" ht="10.199999999999999">
      <c r="A47" s="359" t="s">
        <v>796</v>
      </c>
      <c r="B47" s="364"/>
      <c r="C47" s="364"/>
      <c r="D47" s="387" t="e">
        <f>D42+D45</f>
        <v>#REF!</v>
      </c>
      <c r="E47" s="367"/>
      <c r="F47" s="387">
        <f>F42+F45</f>
        <v>3148</v>
      </c>
      <c r="G47" s="368"/>
      <c r="H47" s="387" t="e">
        <f>H42+H45</f>
        <v>#REF!</v>
      </c>
      <c r="I47" s="370"/>
      <c r="J47" s="387">
        <f>J42+J45</f>
        <v>56654.75</v>
      </c>
      <c r="K47" s="367"/>
      <c r="L47" s="389"/>
      <c r="M47" s="289">
        <f>M42+M45</f>
        <v>0</v>
      </c>
      <c r="N47" s="288" t="e">
        <f>D47-F47</f>
        <v>#REF!</v>
      </c>
      <c r="O47" s="289"/>
      <c r="P47" s="288"/>
    </row>
    <row r="48" spans="1:16" s="260" customFormat="1" ht="10.199999999999999">
      <c r="A48" s="359"/>
      <c r="B48" s="364"/>
      <c r="C48" s="364"/>
      <c r="D48" s="367"/>
      <c r="E48" s="367"/>
      <c r="F48" s="367"/>
      <c r="G48" s="368"/>
      <c r="H48" s="367"/>
      <c r="I48" s="370"/>
      <c r="J48" s="367"/>
      <c r="K48" s="367"/>
      <c r="L48" s="384"/>
      <c r="M48" s="289"/>
      <c r="N48" s="289"/>
      <c r="O48" s="289"/>
      <c r="P48" s="288"/>
    </row>
    <row r="49" spans="1:16" s="260" customFormat="1" ht="10.199999999999999">
      <c r="A49" s="364" t="s">
        <v>34</v>
      </c>
      <c r="B49" s="364"/>
      <c r="C49" s="390" t="e">
        <f>#REF!</f>
        <v>#REF!</v>
      </c>
      <c r="D49" s="367">
        <v>0</v>
      </c>
      <c r="E49" s="367"/>
      <c r="F49" s="367">
        <v>0</v>
      </c>
      <c r="G49" s="368"/>
      <c r="H49" s="367">
        <v>0</v>
      </c>
      <c r="I49" s="370"/>
      <c r="J49" s="367">
        <v>0</v>
      </c>
      <c r="K49" s="367" t="e">
        <f>K42+K46</f>
        <v>#REF!</v>
      </c>
      <c r="L49" s="384"/>
      <c r="M49" s="289"/>
      <c r="N49" s="289"/>
      <c r="O49" s="289"/>
      <c r="P49" s="288"/>
    </row>
    <row r="50" spans="1:16" s="260" customFormat="1" ht="10.199999999999999">
      <c r="A50" s="364"/>
      <c r="B50" s="364"/>
      <c r="C50" s="364"/>
      <c r="D50" s="367"/>
      <c r="E50" s="367"/>
      <c r="F50" s="367"/>
      <c r="G50" s="368"/>
      <c r="H50" s="367"/>
      <c r="I50" s="370"/>
      <c r="J50" s="367"/>
      <c r="K50" s="367"/>
      <c r="L50" s="384"/>
      <c r="M50" s="289"/>
      <c r="N50" s="289"/>
      <c r="O50" s="289"/>
      <c r="P50" s="288"/>
    </row>
    <row r="51" spans="1:16" s="260" customFormat="1" ht="10.199999999999999">
      <c r="A51" s="359" t="s">
        <v>173</v>
      </c>
      <c r="B51" s="364"/>
      <c r="C51" s="364"/>
      <c r="D51" s="387" t="e">
        <f>D47-D49</f>
        <v>#REF!</v>
      </c>
      <c r="E51" s="367"/>
      <c r="F51" s="387">
        <f>F47-F49</f>
        <v>3148</v>
      </c>
      <c r="G51" s="368"/>
      <c r="H51" s="387" t="e">
        <f>H47-H49</f>
        <v>#REF!</v>
      </c>
      <c r="I51" s="370"/>
      <c r="J51" s="387">
        <f>J47-J49</f>
        <v>56654.75</v>
      </c>
      <c r="K51" s="367"/>
      <c r="L51" s="389"/>
      <c r="M51" s="289"/>
      <c r="N51" s="289"/>
      <c r="O51" s="289"/>
      <c r="P51" s="288"/>
    </row>
    <row r="52" spans="1:16" s="260" customFormat="1" ht="10.199999999999999">
      <c r="A52" s="359"/>
      <c r="B52" s="364"/>
      <c r="C52" s="364"/>
      <c r="D52" s="367"/>
      <c r="E52" s="367"/>
      <c r="F52" s="367"/>
      <c r="G52" s="368"/>
      <c r="H52" s="367"/>
      <c r="I52" s="370"/>
      <c r="J52" s="367"/>
      <c r="K52" s="367"/>
      <c r="L52" s="389"/>
      <c r="M52" s="289"/>
      <c r="N52" s="289"/>
      <c r="O52" s="289"/>
      <c r="P52" s="288"/>
    </row>
    <row r="53" spans="1:16" s="260" customFormat="1" ht="10.199999999999999">
      <c r="A53" s="359" t="s">
        <v>801</v>
      </c>
      <c r="B53" s="364"/>
      <c r="C53" s="364"/>
      <c r="D53" s="367"/>
      <c r="E53" s="367"/>
      <c r="F53" s="367"/>
      <c r="G53" s="368"/>
      <c r="H53" s="367"/>
      <c r="I53" s="370"/>
      <c r="J53" s="367"/>
      <c r="K53" s="367"/>
      <c r="L53" s="389"/>
      <c r="M53" s="289"/>
      <c r="N53" s="289"/>
      <c r="O53" s="289"/>
      <c r="P53" s="288"/>
    </row>
    <row r="54" spans="1:16" s="260" customFormat="1" ht="10.199999999999999">
      <c r="A54" s="359"/>
      <c r="B54" s="364"/>
      <c r="C54" s="364"/>
      <c r="D54" s="367"/>
      <c r="E54" s="367"/>
      <c r="F54" s="367"/>
      <c r="G54" s="368"/>
      <c r="H54" s="367"/>
      <c r="I54" s="370"/>
      <c r="J54" s="367"/>
      <c r="K54" s="367"/>
      <c r="L54" s="389"/>
      <c r="M54" s="289"/>
      <c r="N54" s="289"/>
      <c r="O54" s="289"/>
      <c r="P54" s="288"/>
    </row>
    <row r="55" spans="1:16" s="260" customFormat="1" ht="10.199999999999999">
      <c r="A55" s="364" t="s">
        <v>802</v>
      </c>
      <c r="B55" s="364"/>
      <c r="C55" s="364"/>
      <c r="D55" s="367">
        <v>0</v>
      </c>
      <c r="E55" s="367"/>
      <c r="F55" s="367">
        <v>0</v>
      </c>
      <c r="G55" s="368"/>
      <c r="H55" s="367">
        <v>0</v>
      </c>
      <c r="I55" s="370"/>
      <c r="J55" s="367">
        <v>0</v>
      </c>
      <c r="K55" s="367"/>
      <c r="L55" s="389"/>
      <c r="M55" s="289"/>
      <c r="N55" s="289"/>
      <c r="O55" s="289"/>
      <c r="P55" s="288"/>
    </row>
    <row r="56" spans="1:16" s="260" customFormat="1" ht="10.199999999999999">
      <c r="A56" s="364"/>
      <c r="B56" s="364"/>
      <c r="C56" s="364"/>
      <c r="D56" s="367"/>
      <c r="E56" s="367"/>
      <c r="F56" s="367"/>
      <c r="G56" s="368"/>
      <c r="H56" s="367"/>
      <c r="I56" s="370"/>
      <c r="J56" s="367"/>
      <c r="K56" s="367"/>
      <c r="L56" s="389"/>
      <c r="M56" s="289"/>
      <c r="N56" s="289"/>
      <c r="O56" s="289"/>
      <c r="P56" s="288"/>
    </row>
    <row r="57" spans="1:16" s="289" customFormat="1" ht="10.8" thickBot="1">
      <c r="A57" s="361" t="s">
        <v>803</v>
      </c>
      <c r="B57" s="391"/>
      <c r="C57" s="391"/>
      <c r="D57" s="392" t="e">
        <f>SUM(D51:D55)</f>
        <v>#REF!</v>
      </c>
      <c r="E57" s="362"/>
      <c r="F57" s="392">
        <f>SUM(F51:F55)</f>
        <v>3148</v>
      </c>
      <c r="G57" s="362"/>
      <c r="H57" s="392" t="e">
        <f>SUM(H51:H55)</f>
        <v>#REF!</v>
      </c>
      <c r="I57" s="362"/>
      <c r="J57" s="392">
        <f>SUM(J51:J55)</f>
        <v>56654.75</v>
      </c>
      <c r="K57" s="367"/>
      <c r="L57" s="389"/>
      <c r="M57" s="288">
        <f>19359-F40</f>
        <v>16652</v>
      </c>
      <c r="P57" s="288"/>
    </row>
    <row r="58" spans="1:16" s="289" customFormat="1" ht="10.8" thickTop="1">
      <c r="A58" s="361"/>
      <c r="B58" s="391"/>
      <c r="C58" s="391"/>
      <c r="D58" s="393"/>
      <c r="E58" s="362"/>
      <c r="F58" s="362"/>
      <c r="G58" s="362"/>
      <c r="H58" s="362"/>
      <c r="I58" s="362"/>
      <c r="J58" s="362"/>
      <c r="K58" s="367"/>
      <c r="L58" s="389"/>
      <c r="M58" s="288"/>
      <c r="P58" s="288"/>
    </row>
    <row r="59" spans="1:16" s="260" customFormat="1" ht="10.199999999999999">
      <c r="A59" s="359"/>
      <c r="B59" s="364"/>
      <c r="C59" s="364"/>
      <c r="D59" s="2472" t="s">
        <v>134</v>
      </c>
      <c r="E59" s="2472"/>
      <c r="F59" s="2472"/>
      <c r="G59" s="2473"/>
      <c r="H59" s="2473"/>
      <c r="I59" s="2473"/>
      <c r="J59" s="2473"/>
      <c r="K59" s="367"/>
      <c r="L59" s="389"/>
      <c r="M59" s="289"/>
      <c r="N59" s="289"/>
      <c r="O59" s="289"/>
      <c r="P59" s="288"/>
    </row>
    <row r="60" spans="1:16" s="260" customFormat="1" ht="6" customHeight="1">
      <c r="A60" s="359"/>
      <c r="B60" s="364"/>
      <c r="C60" s="364"/>
      <c r="D60" s="360"/>
      <c r="E60" s="360"/>
      <c r="F60" s="360"/>
      <c r="G60" s="360"/>
      <c r="H60" s="360"/>
      <c r="I60" s="360"/>
      <c r="J60" s="360"/>
      <c r="K60" s="367"/>
      <c r="L60" s="367"/>
      <c r="M60" s="394"/>
      <c r="N60" s="394"/>
      <c r="O60" s="288"/>
      <c r="P60" s="288"/>
    </row>
    <row r="61" spans="1:16" s="260" customFormat="1">
      <c r="A61" s="359" t="s">
        <v>797</v>
      </c>
      <c r="B61" s="364"/>
      <c r="C61" s="390" t="e">
        <f>#REF!</f>
        <v>#REF!</v>
      </c>
      <c r="D61" s="55"/>
      <c r="E61" s="55"/>
      <c r="F61" s="55"/>
      <c r="G61" s="55"/>
      <c r="H61" s="55"/>
      <c r="I61" s="55"/>
      <c r="J61" s="55"/>
      <c r="K61" s="357"/>
      <c r="L61" s="357"/>
      <c r="M61" s="289"/>
      <c r="N61" s="289"/>
      <c r="O61" s="289"/>
      <c r="P61" s="289"/>
    </row>
    <row r="62" spans="1:16">
      <c r="A62" s="35"/>
      <c r="B62" s="30"/>
      <c r="C62" s="30"/>
      <c r="D62" s="55"/>
      <c r="E62" s="32"/>
      <c r="F62" s="32"/>
      <c r="G62" s="32"/>
      <c r="H62" s="55"/>
      <c r="I62" s="32"/>
      <c r="J62" s="32"/>
      <c r="K62" s="31"/>
      <c r="L62" s="31"/>
      <c r="M62" s="36"/>
      <c r="N62" s="37"/>
      <c r="O62" s="36"/>
      <c r="P62" s="24"/>
    </row>
    <row r="63" spans="1:16">
      <c r="A63" s="30"/>
      <c r="B63" s="30"/>
      <c r="C63" s="30"/>
      <c r="D63" s="55"/>
      <c r="E63" s="32"/>
      <c r="F63" s="32"/>
      <c r="G63" s="32"/>
      <c r="H63" s="55"/>
      <c r="I63" s="32"/>
      <c r="J63" s="32"/>
      <c r="K63" s="31"/>
      <c r="L63" s="31"/>
      <c r="M63" s="36"/>
      <c r="N63" s="37"/>
      <c r="O63" s="36"/>
      <c r="P63" s="24"/>
    </row>
    <row r="64" spans="1:16">
      <c r="A64" s="4" t="str">
        <f>BS!$A$43</f>
        <v>The annexed notes from 1 to 18 form an integral part of these condensed interim financial statements.</v>
      </c>
      <c r="B64" s="4"/>
      <c r="C64" s="4"/>
      <c r="D64" s="85"/>
      <c r="E64" s="14"/>
      <c r="F64" s="14"/>
      <c r="G64" s="4"/>
      <c r="H64" s="85"/>
      <c r="I64" s="14"/>
      <c r="J64" s="14"/>
      <c r="K64" s="435"/>
      <c r="L64" s="1"/>
      <c r="M64" s="36"/>
      <c r="N64" s="37"/>
      <c r="O64" s="36"/>
      <c r="P64" s="24"/>
    </row>
    <row r="65" spans="1:20">
      <c r="A65" s="25"/>
      <c r="B65" s="40"/>
      <c r="C65" s="40"/>
      <c r="D65" s="87"/>
      <c r="E65" s="41"/>
      <c r="F65" s="41"/>
      <c r="G65" s="41"/>
      <c r="H65" s="87"/>
      <c r="I65" s="41"/>
      <c r="J65" s="41"/>
      <c r="K65" s="1"/>
      <c r="L65" s="1"/>
      <c r="M65" s="36"/>
      <c r="N65" s="37"/>
      <c r="O65" s="36"/>
      <c r="P65" s="24"/>
    </row>
    <row r="66" spans="1:20">
      <c r="A66" s="9"/>
      <c r="B66" s="9"/>
      <c r="C66" s="9"/>
      <c r="D66" s="42"/>
      <c r="E66" s="42"/>
      <c r="F66" s="42"/>
      <c r="G66" s="42"/>
      <c r="H66" s="42"/>
      <c r="I66" s="42"/>
      <c r="J66" s="42"/>
      <c r="K66" s="32"/>
      <c r="L66" s="32"/>
      <c r="M66" s="38"/>
      <c r="N66" s="38"/>
      <c r="O66" s="38"/>
      <c r="P66" s="38"/>
      <c r="Q66" s="38"/>
      <c r="R66" s="38"/>
      <c r="S66" s="38"/>
      <c r="T66" s="38"/>
    </row>
    <row r="67" spans="1:20">
      <c r="A67" s="9"/>
      <c r="B67" s="9"/>
      <c r="C67" s="9"/>
      <c r="D67" s="42"/>
      <c r="E67" s="42"/>
      <c r="F67" s="42"/>
      <c r="G67" s="42"/>
      <c r="H67" s="42"/>
      <c r="I67" s="42"/>
      <c r="J67" s="42"/>
      <c r="K67" s="32"/>
      <c r="L67" s="32"/>
      <c r="M67" s="38"/>
      <c r="N67" s="38"/>
      <c r="O67" s="38"/>
      <c r="P67" s="38"/>
      <c r="Q67" s="38"/>
      <c r="R67" s="38"/>
      <c r="S67" s="38"/>
      <c r="T67" s="38"/>
    </row>
    <row r="68" spans="1:20">
      <c r="B68" s="431"/>
      <c r="C68" s="431"/>
      <c r="D68" s="432"/>
      <c r="E68" s="432"/>
      <c r="F68" s="432"/>
      <c r="G68" s="432"/>
      <c r="H68" s="432"/>
      <c r="I68" s="432"/>
      <c r="J68" s="432"/>
      <c r="K68" s="32"/>
      <c r="L68" s="32"/>
      <c r="M68" s="24"/>
      <c r="N68" s="39"/>
      <c r="O68" s="24"/>
      <c r="P68" s="24"/>
    </row>
    <row r="69" spans="1:20">
      <c r="A69" s="4"/>
      <c r="B69" s="431"/>
      <c r="C69" s="431"/>
      <c r="D69" s="431"/>
      <c r="E69" s="431"/>
      <c r="F69" s="431"/>
      <c r="G69" s="431"/>
      <c r="H69" s="431"/>
      <c r="I69" s="431"/>
      <c r="J69" s="431"/>
      <c r="K69" s="32"/>
      <c r="L69" s="32"/>
      <c r="M69" s="24"/>
      <c r="N69" s="39"/>
      <c r="O69" s="24"/>
      <c r="P69" s="24"/>
    </row>
    <row r="70" spans="1:20">
      <c r="A70" s="4"/>
      <c r="B70" s="4"/>
      <c r="C70" s="4"/>
      <c r="D70" s="17"/>
      <c r="E70" s="4"/>
      <c r="F70" s="4"/>
      <c r="G70" s="4"/>
      <c r="H70" s="17"/>
      <c r="I70" s="4"/>
      <c r="J70" s="4"/>
      <c r="K70" s="14"/>
      <c r="L70" s="14"/>
    </row>
    <row r="71" spans="1:20">
      <c r="A71" s="2474" t="s">
        <v>133</v>
      </c>
      <c r="B71" s="2474"/>
      <c r="C71" s="2474"/>
      <c r="D71" s="2474"/>
      <c r="E71" s="2474"/>
      <c r="F71" s="2474"/>
      <c r="G71" s="2474"/>
      <c r="H71" s="2474"/>
      <c r="I71" s="2474"/>
      <c r="J71" s="2474"/>
      <c r="K71" s="41"/>
      <c r="L71" s="41"/>
      <c r="M71" s="24"/>
      <c r="N71" s="39"/>
      <c r="O71" s="24"/>
      <c r="P71" s="24"/>
    </row>
    <row r="72" spans="1:20">
      <c r="A72" s="17"/>
      <c r="B72" s="4"/>
      <c r="C72" s="4"/>
      <c r="D72" s="17"/>
      <c r="E72" s="4"/>
      <c r="F72" s="4"/>
      <c r="G72" s="4"/>
      <c r="H72" s="17"/>
      <c r="I72" s="4"/>
      <c r="J72" s="4"/>
      <c r="K72" s="42"/>
      <c r="L72" s="42"/>
      <c r="M72" s="7"/>
      <c r="N72" s="7"/>
      <c r="O72" s="7"/>
      <c r="P72" s="7"/>
      <c r="Q72" s="7"/>
      <c r="R72" s="7"/>
      <c r="S72" s="7"/>
      <c r="T72" s="7"/>
    </row>
    <row r="73" spans="1:20">
      <c r="A73" s="30"/>
      <c r="B73" s="30"/>
      <c r="C73" s="30"/>
      <c r="D73" s="29"/>
      <c r="E73" s="30"/>
      <c r="F73" s="30"/>
      <c r="G73" s="30"/>
      <c r="H73" s="29"/>
      <c r="I73" s="30"/>
      <c r="J73" s="30"/>
      <c r="K73" s="42"/>
      <c r="L73" s="42"/>
      <c r="M73" s="24"/>
      <c r="N73" s="19"/>
    </row>
    <row r="74" spans="1:20">
      <c r="A74" s="30"/>
      <c r="B74" s="30"/>
      <c r="C74" s="30"/>
      <c r="D74" s="29"/>
      <c r="E74" s="30"/>
      <c r="F74" s="30"/>
      <c r="G74" s="30"/>
      <c r="H74" s="29"/>
      <c r="I74" s="30"/>
      <c r="J74" s="30"/>
      <c r="K74" s="432"/>
      <c r="L74" s="432"/>
      <c r="M74" s="24"/>
      <c r="N74" s="19"/>
    </row>
    <row r="75" spans="1:20">
      <c r="D75" s="8" t="e">
        <f>+#REF!/169804687</f>
        <v>#REF!</v>
      </c>
      <c r="H75" s="89" t="e">
        <f>+#REF!</f>
        <v>#REF!</v>
      </c>
      <c r="K75" s="431"/>
      <c r="L75" s="431"/>
      <c r="M75" s="24"/>
      <c r="N75" s="19"/>
    </row>
    <row r="76" spans="1:20">
      <c r="A76" s="30"/>
      <c r="B76" s="30"/>
      <c r="C76" s="30"/>
      <c r="D76" s="29" t="e">
        <f>+D75*1000</f>
        <v>#REF!</v>
      </c>
      <c r="E76" s="30"/>
      <c r="F76" s="30"/>
      <c r="G76" s="30"/>
      <c r="H76" s="29">
        <v>169804687</v>
      </c>
      <c r="I76" s="30"/>
      <c r="J76" s="30"/>
      <c r="K76" s="4"/>
      <c r="L76" s="4"/>
      <c r="M76" s="24"/>
      <c r="N76" s="19"/>
    </row>
    <row r="77" spans="1:20" s="24" customFormat="1">
      <c r="A77" s="30"/>
      <c r="B77" s="30"/>
      <c r="C77" s="30"/>
      <c r="D77" s="29"/>
      <c r="E77" s="30"/>
      <c r="F77" s="30"/>
      <c r="G77" s="30"/>
      <c r="H77" s="29" t="e">
        <f>+H75/H76*1000</f>
        <v>#REF!</v>
      </c>
      <c r="I77" s="30"/>
      <c r="J77" s="30"/>
      <c r="K77" s="26"/>
      <c r="L77" s="26"/>
      <c r="N77" s="28"/>
    </row>
    <row r="78" spans="1:20">
      <c r="A78" s="30"/>
      <c r="B78" s="30"/>
      <c r="C78" s="30"/>
      <c r="D78" s="29"/>
      <c r="E78" s="30"/>
      <c r="F78" s="30"/>
      <c r="G78" s="30"/>
      <c r="H78" s="29"/>
      <c r="I78" s="30"/>
      <c r="J78" s="30"/>
      <c r="K78" s="4"/>
      <c r="L78" s="4"/>
    </row>
    <row r="79" spans="1:20">
      <c r="A79" s="29"/>
      <c r="B79" s="29"/>
      <c r="C79" s="29"/>
      <c r="D79" s="29"/>
      <c r="E79" s="29"/>
      <c r="F79" s="29"/>
      <c r="G79" s="29"/>
      <c r="H79" s="29"/>
      <c r="I79" s="29"/>
      <c r="J79" s="29"/>
      <c r="K79" s="30"/>
      <c r="L79" s="30"/>
    </row>
    <row r="80" spans="1:20">
      <c r="K80" s="30"/>
      <c r="L80" s="30"/>
    </row>
    <row r="82" spans="1:12">
      <c r="A82" s="40"/>
      <c r="B82" s="40"/>
      <c r="C82" s="40"/>
      <c r="D82" s="88"/>
      <c r="E82" s="40"/>
      <c r="F82" s="40"/>
      <c r="G82" s="40"/>
      <c r="H82" s="88"/>
      <c r="I82" s="40"/>
      <c r="J82" s="40"/>
      <c r="K82" s="30"/>
      <c r="L82" s="30"/>
    </row>
    <row r="83" spans="1:12">
      <c r="A83" s="30"/>
      <c r="B83" s="30"/>
      <c r="C83" s="30"/>
      <c r="D83" s="29"/>
      <c r="E83" s="30"/>
      <c r="F83" s="30"/>
      <c r="G83" s="30"/>
      <c r="H83" s="29"/>
      <c r="I83" s="30"/>
      <c r="J83" s="30"/>
      <c r="K83" s="30"/>
      <c r="L83" s="30"/>
    </row>
    <row r="84" spans="1:12">
      <c r="K84" s="30"/>
      <c r="L84" s="30"/>
    </row>
    <row r="85" spans="1:12">
      <c r="K85" s="29"/>
      <c r="L85" s="29"/>
    </row>
    <row r="88" spans="1:12">
      <c r="K88" s="40"/>
      <c r="L88" s="40"/>
    </row>
    <row r="89" spans="1:12">
      <c r="K89" s="30"/>
      <c r="L89" s="30"/>
    </row>
    <row r="107" spans="2:25" s="33" customFormat="1">
      <c r="B107" s="33" t="s">
        <v>54</v>
      </c>
      <c r="D107" s="8"/>
      <c r="H107" s="8"/>
      <c r="M107" s="4"/>
      <c r="N107" s="4"/>
      <c r="O107" s="4"/>
      <c r="P107" s="4"/>
      <c r="Q107" s="4"/>
      <c r="R107" s="4"/>
      <c r="S107" s="4"/>
      <c r="T107" s="4"/>
      <c r="U107" s="4"/>
      <c r="V107" s="4"/>
      <c r="W107" s="4"/>
      <c r="X107" s="4"/>
      <c r="Y107" s="4"/>
    </row>
    <row r="165" spans="1:25" s="33" customFormat="1">
      <c r="A165" s="33" t="str">
        <f>+CONCATENATE(A129+1,".")</f>
        <v>1.</v>
      </c>
      <c r="B165" s="33" t="s">
        <v>53</v>
      </c>
      <c r="D165" s="8"/>
      <c r="H165" s="8"/>
      <c r="M165" s="4"/>
      <c r="N165" s="4"/>
      <c r="O165" s="4"/>
      <c r="P165" s="4"/>
      <c r="Q165" s="4"/>
      <c r="R165" s="4"/>
      <c r="S165" s="4"/>
      <c r="T165" s="4"/>
      <c r="U165" s="4"/>
      <c r="V165" s="4"/>
      <c r="W165" s="4"/>
      <c r="X165" s="4"/>
      <c r="Y165" s="4"/>
    </row>
    <row r="167" spans="1:25" s="33" customFormat="1">
      <c r="B167" s="33" t="s">
        <v>55</v>
      </c>
      <c r="D167" s="8"/>
      <c r="H167" s="8"/>
      <c r="M167" s="4"/>
      <c r="N167" s="4"/>
      <c r="O167" s="4"/>
      <c r="P167" s="4"/>
      <c r="Q167" s="4"/>
      <c r="R167" s="4"/>
      <c r="S167" s="4"/>
      <c r="T167" s="4"/>
      <c r="U167" s="4"/>
      <c r="V167" s="4"/>
      <c r="W167" s="4"/>
      <c r="X167" s="4"/>
      <c r="Y167" s="4"/>
    </row>
    <row r="170" spans="1:25" s="33" customFormat="1" ht="11.4">
      <c r="B170" s="18" t="s">
        <v>57</v>
      </c>
      <c r="C170" s="2142" t="s">
        <v>56</v>
      </c>
      <c r="D170" s="2143"/>
      <c r="E170" s="2143"/>
      <c r="F170" s="2143"/>
      <c r="G170" s="2143"/>
      <c r="H170" s="2143"/>
      <c r="I170" s="2143"/>
      <c r="J170" s="2143"/>
      <c r="M170" s="4"/>
      <c r="N170" s="4"/>
      <c r="O170" s="4"/>
      <c r="P170" s="4"/>
      <c r="Q170" s="4"/>
      <c r="R170" s="4"/>
      <c r="S170" s="4"/>
      <c r="T170" s="4"/>
      <c r="U170" s="4"/>
      <c r="V170" s="4"/>
      <c r="W170" s="4"/>
      <c r="X170" s="4"/>
      <c r="Y170" s="4"/>
    </row>
    <row r="171" spans="1:25" s="33" customFormat="1" ht="11.4">
      <c r="B171" s="18"/>
      <c r="C171" s="2142"/>
      <c r="D171" s="2143"/>
      <c r="E171" s="2143"/>
      <c r="F171" s="2143"/>
      <c r="G171" s="2143"/>
      <c r="H171" s="2143"/>
      <c r="I171" s="2143"/>
      <c r="J171" s="2143"/>
      <c r="M171" s="4"/>
      <c r="N171" s="4"/>
      <c r="O171" s="4"/>
      <c r="P171" s="4"/>
      <c r="Q171" s="4"/>
      <c r="R171" s="4"/>
      <c r="S171" s="4"/>
      <c r="T171" s="4"/>
      <c r="U171" s="4"/>
      <c r="V171" s="4"/>
      <c r="W171" s="4"/>
      <c r="X171" s="4"/>
      <c r="Y171" s="4"/>
    </row>
    <row r="172" spans="1:25" s="33" customFormat="1" ht="11.4">
      <c r="C172" s="2143"/>
      <c r="D172" s="2143"/>
      <c r="E172" s="2143"/>
      <c r="F172" s="2143"/>
      <c r="G172" s="2143"/>
      <c r="H172" s="2143"/>
      <c r="I172" s="2143"/>
      <c r="J172" s="2143"/>
      <c r="M172" s="4"/>
      <c r="N172" s="4"/>
      <c r="O172" s="4"/>
      <c r="P172" s="4"/>
      <c r="Q172" s="4"/>
      <c r="R172" s="4"/>
      <c r="S172" s="4"/>
      <c r="T172" s="4"/>
      <c r="U172" s="4"/>
      <c r="V172" s="4"/>
      <c r="W172" s="4"/>
      <c r="X172" s="4"/>
      <c r="Y172" s="4"/>
    </row>
    <row r="174" spans="1:25" s="33" customFormat="1">
      <c r="A174" s="33" t="str">
        <f>+CONCATENATE(A165+1,".")</f>
        <v>2.</v>
      </c>
      <c r="D174" s="8"/>
      <c r="H174" s="8"/>
      <c r="M174" s="4"/>
      <c r="N174" s="4"/>
      <c r="O174" s="4"/>
      <c r="P174" s="4"/>
      <c r="Q174" s="4"/>
      <c r="R174" s="4"/>
      <c r="S174" s="4"/>
      <c r="T174" s="4"/>
      <c r="U174" s="4"/>
      <c r="V174" s="4"/>
      <c r="W174" s="4"/>
      <c r="X174" s="4"/>
      <c r="Y174" s="4"/>
    </row>
  </sheetData>
  <mergeCells count="7">
    <mergeCell ref="C170:J172"/>
    <mergeCell ref="A5:B7"/>
    <mergeCell ref="D5:D7"/>
    <mergeCell ref="F5:F7"/>
    <mergeCell ref="H5:H7"/>
    <mergeCell ref="D59:J59"/>
    <mergeCell ref="A71:J71"/>
  </mergeCells>
  <printOptions horizontalCentered="1"/>
  <pageMargins left="0.75" right="0.5" top="0.5" bottom="0.25" header="0.25" footer="0.25"/>
  <pageSetup paperSize="9" scale="98"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1"/>
  </sheetPr>
  <dimension ref="A1:P79"/>
  <sheetViews>
    <sheetView view="pageBreakPreview" topLeftCell="A5" zoomScaleSheetLayoutView="100" workbookViewId="0">
      <selection activeCell="P79" sqref="P79"/>
    </sheetView>
  </sheetViews>
  <sheetFormatPr defaultColWidth="9" defaultRowHeight="12"/>
  <cols>
    <col min="1" max="1" width="5.19921875" style="317" customWidth="1"/>
    <col min="2" max="2" width="34.8984375" style="317" customWidth="1"/>
    <col min="3" max="3" width="0.8984375" style="313" customWidth="1"/>
    <col min="4" max="4" width="10.8984375" style="356" customWidth="1"/>
    <col min="5" max="5" width="0.8984375" style="337" customWidth="1"/>
    <col min="6" max="6" width="9.59765625" style="337" customWidth="1"/>
    <col min="7" max="7" width="0.8984375" style="337" customWidth="1"/>
    <col min="8" max="8" width="9.59765625" style="356" customWidth="1"/>
    <col min="9" max="9" width="11.19921875" style="348" customWidth="1"/>
    <col min="10" max="10" width="11.19921875" style="337" customWidth="1"/>
    <col min="11" max="11" width="12.59765625" style="317" customWidth="1"/>
    <col min="12" max="12" width="10.69921875" style="317" customWidth="1"/>
    <col min="13" max="13" width="10.5" style="317" customWidth="1"/>
    <col min="14" max="16384" width="9" style="317"/>
  </cols>
  <sheetData>
    <row r="1" spans="1:16">
      <c r="A1" s="315" t="e">
        <f>#REF!</f>
        <v>#REF!</v>
      </c>
      <c r="B1" s="316"/>
      <c r="C1" s="316"/>
      <c r="D1" s="336"/>
      <c r="E1" s="336"/>
      <c r="F1" s="336"/>
      <c r="G1" s="336"/>
      <c r="H1" s="336"/>
    </row>
    <row r="2" spans="1:16">
      <c r="A2" s="315" t="s">
        <v>805</v>
      </c>
      <c r="B2" s="316"/>
      <c r="C2" s="316"/>
      <c r="D2" s="336"/>
      <c r="E2" s="336"/>
      <c r="F2" s="336"/>
      <c r="G2" s="336"/>
      <c r="H2" s="336"/>
    </row>
    <row r="3" spans="1:16">
      <c r="A3" s="318" t="s">
        <v>211</v>
      </c>
      <c r="B3" s="319"/>
      <c r="C3" s="319"/>
      <c r="D3" s="352"/>
      <c r="E3" s="352"/>
      <c r="F3" s="352"/>
      <c r="G3" s="352"/>
      <c r="H3" s="352"/>
    </row>
    <row r="4" spans="1:16" thickBot="1">
      <c r="A4" s="320"/>
      <c r="B4" s="320"/>
      <c r="C4" s="320"/>
      <c r="D4" s="353"/>
      <c r="E4" s="353"/>
      <c r="F4" s="353"/>
      <c r="G4" s="353"/>
      <c r="H4" s="353"/>
    </row>
    <row r="5" spans="1:16" s="430" customFormat="1" ht="16.5" customHeight="1">
      <c r="A5" s="2463" t="s">
        <v>3</v>
      </c>
      <c r="B5" s="2464"/>
      <c r="D5" s="2469" t="s">
        <v>879</v>
      </c>
      <c r="F5" s="2469" t="s">
        <v>854</v>
      </c>
      <c r="H5" s="2469" t="s">
        <v>855</v>
      </c>
    </row>
    <row r="6" spans="1:16" s="430" customFormat="1" ht="16.5" customHeight="1">
      <c r="A6" s="2465"/>
      <c r="B6" s="2466"/>
      <c r="D6" s="2470"/>
      <c r="F6" s="2470"/>
      <c r="H6" s="2470"/>
    </row>
    <row r="7" spans="1:16" s="430" customFormat="1" ht="36.75" customHeight="1" thickBot="1">
      <c r="A7" s="2467"/>
      <c r="B7" s="2468"/>
      <c r="D7" s="2471"/>
      <c r="F7" s="2471"/>
      <c r="H7" s="2471"/>
    </row>
    <row r="8" spans="1:16" ht="11.4">
      <c r="A8" s="320"/>
      <c r="B8" s="320"/>
      <c r="C8" s="320"/>
      <c r="D8" s="353"/>
      <c r="E8" s="353"/>
      <c r="F8" s="353"/>
      <c r="G8" s="353"/>
      <c r="H8" s="353"/>
    </row>
    <row r="9" spans="1:16" s="321" customFormat="1" ht="10.199999999999999">
      <c r="C9" s="323"/>
      <c r="D9" s="2475" t="s">
        <v>807</v>
      </c>
      <c r="E9" s="2475"/>
      <c r="F9" s="2475"/>
      <c r="G9" s="2475"/>
      <c r="H9" s="2475"/>
      <c r="I9" s="349"/>
      <c r="J9" s="434" t="s">
        <v>808</v>
      </c>
      <c r="K9" s="322"/>
      <c r="L9" s="322"/>
      <c r="N9" s="321" t="s">
        <v>853</v>
      </c>
      <c r="O9" s="321" t="s">
        <v>854</v>
      </c>
      <c r="P9" s="321" t="s">
        <v>855</v>
      </c>
    </row>
    <row r="10" spans="1:16" s="321" customFormat="1" ht="10.199999999999999">
      <c r="C10" s="269"/>
      <c r="D10" s="270"/>
      <c r="E10" s="354"/>
      <c r="F10" s="269"/>
      <c r="G10" s="326"/>
      <c r="H10" s="270"/>
      <c r="I10" s="349"/>
      <c r="J10" s="274"/>
      <c r="K10" s="272"/>
    </row>
    <row r="11" spans="1:16" s="321" customFormat="1" ht="10.199999999999999">
      <c r="A11" s="325" t="s">
        <v>809</v>
      </c>
      <c r="C11" s="269"/>
      <c r="D11" s="269">
        <v>337213</v>
      </c>
      <c r="E11" s="269"/>
      <c r="F11" s="269">
        <v>337213</v>
      </c>
      <c r="G11" s="274"/>
      <c r="H11" s="269" t="e">
        <f>F59</f>
        <v>#REF!</v>
      </c>
      <c r="I11" s="349"/>
      <c r="J11" s="276">
        <v>337213</v>
      </c>
      <c r="K11" s="272"/>
      <c r="M11" s="321" t="s">
        <v>856</v>
      </c>
      <c r="N11" s="357">
        <v>328551</v>
      </c>
      <c r="O11" s="357">
        <v>316322</v>
      </c>
      <c r="P11" s="357">
        <v>12229</v>
      </c>
    </row>
    <row r="12" spans="1:16" s="321" customFormat="1" ht="10.199999999999999">
      <c r="B12" s="327"/>
      <c r="C12" s="269"/>
      <c r="D12" s="326"/>
      <c r="E12" s="326"/>
      <c r="F12" s="326"/>
      <c r="G12" s="326"/>
      <c r="H12" s="326"/>
      <c r="I12" s="349"/>
      <c r="J12" s="326"/>
      <c r="K12" s="272"/>
      <c r="M12" s="321" t="s">
        <v>857</v>
      </c>
      <c r="N12" s="357">
        <v>1250064</v>
      </c>
      <c r="O12" s="357">
        <v>574522</v>
      </c>
      <c r="P12" s="357">
        <v>675542</v>
      </c>
    </row>
    <row r="13" spans="1:16" s="321" customFormat="1" ht="10.199999999999999">
      <c r="A13" s="324" t="s">
        <v>861</v>
      </c>
      <c r="B13" s="327"/>
      <c r="C13" s="278"/>
      <c r="D13" s="279"/>
      <c r="E13" s="269"/>
      <c r="F13" s="279"/>
      <c r="G13" s="274"/>
      <c r="H13" s="279"/>
      <c r="I13" s="349"/>
      <c r="J13" s="280"/>
      <c r="K13" s="272"/>
    </row>
    <row r="14" spans="1:16" s="321" customFormat="1" ht="10.199999999999999">
      <c r="A14" s="328" t="s">
        <v>850</v>
      </c>
      <c r="B14" s="327"/>
      <c r="C14" s="278"/>
      <c r="D14" s="282"/>
      <c r="E14" s="269"/>
      <c r="F14" s="282"/>
      <c r="G14" s="283"/>
      <c r="H14" s="282"/>
      <c r="I14" s="349"/>
      <c r="J14" s="284"/>
      <c r="K14" s="272"/>
    </row>
    <row r="15" spans="1:16" s="321" customFormat="1" ht="10.199999999999999">
      <c r="A15" s="328" t="s">
        <v>812</v>
      </c>
      <c r="B15" s="327"/>
      <c r="C15" s="278"/>
      <c r="D15" s="282">
        <v>12509</v>
      </c>
      <c r="E15" s="269"/>
      <c r="F15" s="282">
        <v>12053</v>
      </c>
      <c r="G15" s="274"/>
      <c r="H15" s="282">
        <f>D15-F15</f>
        <v>456</v>
      </c>
      <c r="I15" s="349"/>
      <c r="J15" s="284">
        <v>12053</v>
      </c>
      <c r="K15" s="272"/>
    </row>
    <row r="16" spans="1:16" s="321" customFormat="1" ht="10.199999999999999">
      <c r="A16" s="328"/>
      <c r="C16" s="278"/>
      <c r="D16" s="282"/>
      <c r="E16" s="269"/>
      <c r="F16" s="282"/>
      <c r="G16" s="274"/>
      <c r="H16" s="282"/>
      <c r="I16" s="349"/>
      <c r="J16" s="284"/>
      <c r="K16" s="272"/>
    </row>
    <row r="17" spans="1:11" s="321" customFormat="1" ht="10.199999999999999">
      <c r="A17" s="324" t="s">
        <v>862</v>
      </c>
      <c r="C17" s="278"/>
      <c r="D17" s="282"/>
      <c r="E17" s="269"/>
      <c r="F17" s="282"/>
      <c r="G17" s="274"/>
      <c r="H17" s="282"/>
      <c r="I17" s="349"/>
      <c r="J17" s="284"/>
      <c r="K17" s="272"/>
    </row>
    <row r="18" spans="1:11" s="321" customFormat="1" ht="10.199999999999999">
      <c r="A18" s="328" t="s">
        <v>851</v>
      </c>
      <c r="B18" s="324"/>
      <c r="C18" s="285"/>
      <c r="D18" s="282"/>
      <c r="E18" s="269"/>
      <c r="F18" s="282"/>
      <c r="G18" s="274"/>
      <c r="H18" s="282"/>
      <c r="I18" s="349"/>
      <c r="J18" s="284"/>
      <c r="K18" s="272"/>
    </row>
    <row r="19" spans="1:11" s="321" customFormat="1" ht="10.199999999999999">
      <c r="A19" s="328" t="s">
        <v>815</v>
      </c>
      <c r="B19" s="327"/>
      <c r="C19" s="278"/>
      <c r="D19" s="286">
        <v>-46944</v>
      </c>
      <c r="E19" s="269"/>
      <c r="F19" s="286">
        <v>-21535</v>
      </c>
      <c r="G19" s="274"/>
      <c r="H19" s="286">
        <f>D19-F19</f>
        <v>-25409</v>
      </c>
      <c r="I19" s="349"/>
      <c r="J19" s="287">
        <v>-21535</v>
      </c>
      <c r="K19" s="272"/>
    </row>
    <row r="20" spans="1:11" s="321" customFormat="1" ht="10.199999999999999">
      <c r="C20" s="269"/>
      <c r="D20" s="269">
        <f>SUM(D13:D19)</f>
        <v>-34435</v>
      </c>
      <c r="E20" s="269"/>
      <c r="F20" s="269">
        <f>SUM(F13:F19)</f>
        <v>-9482</v>
      </c>
      <c r="G20" s="274"/>
      <c r="H20" s="269">
        <f>SUM(H13:H19)</f>
        <v>-24953</v>
      </c>
      <c r="I20" s="349"/>
      <c r="J20" s="276">
        <f>SUM(J13:J19)</f>
        <v>-9482</v>
      </c>
      <c r="K20" s="272"/>
    </row>
    <row r="21" spans="1:11" s="321" customFormat="1" ht="10.199999999999999">
      <c r="C21" s="269"/>
      <c r="D21" s="269"/>
      <c r="E21" s="269"/>
      <c r="F21" s="269"/>
      <c r="G21" s="283"/>
      <c r="H21" s="269"/>
      <c r="I21" s="349"/>
      <c r="J21" s="274"/>
      <c r="K21" s="272"/>
    </row>
    <row r="22" spans="1:11" s="321" customFormat="1" ht="10.199999999999999">
      <c r="A22" s="321" t="s">
        <v>852</v>
      </c>
      <c r="C22" s="269"/>
      <c r="D22" s="326"/>
      <c r="E22" s="326"/>
      <c r="F22" s="326"/>
      <c r="G22" s="326"/>
      <c r="H22" s="326"/>
      <c r="I22" s="349"/>
      <c r="J22" s="274"/>
      <c r="K22" s="272"/>
    </row>
    <row r="23" spans="1:11" s="321" customFormat="1" ht="10.199999999999999">
      <c r="A23" s="328" t="s">
        <v>815</v>
      </c>
      <c r="C23" s="269"/>
      <c r="D23" s="269">
        <v>31881</v>
      </c>
      <c r="E23" s="269"/>
      <c r="F23" s="269">
        <v>31881</v>
      </c>
      <c r="G23" s="283"/>
      <c r="H23" s="269">
        <f>D23-F23</f>
        <v>0</v>
      </c>
      <c r="I23" s="349"/>
      <c r="J23" s="274">
        <v>31881</v>
      </c>
      <c r="K23" s="272"/>
    </row>
    <row r="24" spans="1:11" s="321" customFormat="1" ht="10.199999999999999">
      <c r="C24" s="269"/>
      <c r="D24" s="269"/>
      <c r="E24" s="269"/>
      <c r="F24" s="269"/>
      <c r="G24" s="283"/>
      <c r="H24" s="269"/>
      <c r="I24" s="349"/>
      <c r="J24" s="274"/>
      <c r="K24" s="272"/>
    </row>
    <row r="25" spans="1:11" s="321" customFormat="1" ht="10.199999999999999">
      <c r="A25" s="324" t="s">
        <v>817</v>
      </c>
      <c r="B25" s="325"/>
      <c r="C25" s="269"/>
      <c r="D25" s="269"/>
      <c r="E25" s="269"/>
      <c r="F25" s="269"/>
      <c r="G25" s="283"/>
      <c r="H25" s="269"/>
      <c r="I25" s="349"/>
      <c r="J25" s="274"/>
      <c r="K25" s="272"/>
    </row>
    <row r="26" spans="1:11" s="321" customFormat="1" ht="10.199999999999999">
      <c r="A26" s="328" t="s">
        <v>818</v>
      </c>
      <c r="B26" s="325"/>
      <c r="C26" s="269"/>
      <c r="D26" s="269"/>
      <c r="E26" s="269"/>
      <c r="F26" s="269"/>
      <c r="G26" s="283"/>
      <c r="H26" s="269"/>
      <c r="I26" s="349"/>
      <c r="J26" s="274"/>
      <c r="K26" s="272"/>
    </row>
    <row r="27" spans="1:11" s="321" customFormat="1" ht="10.199999999999999">
      <c r="A27" s="328" t="s">
        <v>819</v>
      </c>
      <c r="B27" s="325"/>
      <c r="C27" s="269"/>
      <c r="D27" s="269"/>
      <c r="E27" s="269"/>
      <c r="F27" s="269"/>
      <c r="G27" s="283"/>
      <c r="H27" s="269"/>
      <c r="I27" s="349"/>
      <c r="J27" s="274"/>
      <c r="K27" s="272"/>
    </row>
    <row r="28" spans="1:11" s="321" customFormat="1" ht="10.199999999999999">
      <c r="C28" s="269"/>
      <c r="D28" s="329"/>
      <c r="E28" s="329"/>
      <c r="F28" s="329"/>
      <c r="G28" s="329"/>
      <c r="H28" s="329"/>
      <c r="I28" s="349"/>
      <c r="J28" s="326"/>
      <c r="K28" s="272"/>
    </row>
    <row r="29" spans="1:11" s="321" customFormat="1" ht="10.199999999999999">
      <c r="A29" s="330" t="s">
        <v>57</v>
      </c>
      <c r="B29" s="324" t="s">
        <v>820</v>
      </c>
      <c r="C29" s="269"/>
      <c r="D29" s="279"/>
      <c r="E29" s="269"/>
      <c r="F29" s="279"/>
      <c r="G29" s="283"/>
      <c r="H29" s="279"/>
      <c r="I29" s="349"/>
      <c r="J29" s="280"/>
      <c r="K29" s="272"/>
    </row>
    <row r="30" spans="1:11" s="321" customFormat="1" ht="10.199999999999999">
      <c r="A30" s="330"/>
      <c r="B30" s="328" t="s">
        <v>821</v>
      </c>
      <c r="C30" s="269"/>
      <c r="D30" s="282" t="e">
        <f>-#REF!</f>
        <v>#REF!</v>
      </c>
      <c r="E30" s="269"/>
      <c r="F30" s="282">
        <v>-372</v>
      </c>
      <c r="G30" s="283"/>
      <c r="H30" s="282" t="e">
        <f>D30-F30</f>
        <v>#REF!</v>
      </c>
      <c r="I30" s="349"/>
      <c r="J30" s="284">
        <v>-372</v>
      </c>
      <c r="K30" s="272"/>
    </row>
    <row r="31" spans="1:11" s="321" customFormat="1" ht="10.199999999999999">
      <c r="A31" s="324"/>
      <c r="B31" s="327"/>
      <c r="C31" s="274"/>
      <c r="D31" s="284"/>
      <c r="E31" s="283"/>
      <c r="F31" s="284"/>
      <c r="G31" s="283"/>
      <c r="H31" s="284"/>
      <c r="I31" s="349"/>
      <c r="J31" s="284"/>
      <c r="K31" s="272"/>
    </row>
    <row r="32" spans="1:11" s="321" customFormat="1" ht="10.199999999999999">
      <c r="A32" s="330" t="s">
        <v>57</v>
      </c>
      <c r="B32" s="327" t="s">
        <v>822</v>
      </c>
      <c r="C32" s="274"/>
      <c r="D32" s="284"/>
      <c r="E32" s="283"/>
      <c r="F32" s="284"/>
      <c r="G32" s="283"/>
      <c r="H32" s="284"/>
      <c r="I32" s="349"/>
      <c r="J32" s="284"/>
      <c r="K32" s="272"/>
    </row>
    <row r="33" spans="1:11" s="321" customFormat="1" ht="10.199999999999999">
      <c r="A33" s="324"/>
      <c r="B33" s="328" t="s">
        <v>823</v>
      </c>
      <c r="C33" s="274"/>
      <c r="D33" s="284"/>
      <c r="E33" s="283"/>
      <c r="F33" s="284"/>
      <c r="G33" s="283"/>
      <c r="H33" s="284"/>
      <c r="I33" s="349"/>
      <c r="J33" s="284"/>
      <c r="K33" s="272"/>
    </row>
    <row r="34" spans="1:11" s="321" customFormat="1" ht="10.199999999999999">
      <c r="B34" s="328" t="s">
        <v>824</v>
      </c>
      <c r="C34" s="274"/>
      <c r="D34" s="286">
        <f>TB!O221</f>
        <v>-1013</v>
      </c>
      <c r="E34" s="269"/>
      <c r="F34" s="286">
        <v>7167</v>
      </c>
      <c r="G34" s="283"/>
      <c r="H34" s="286">
        <f>D34-F34</f>
        <v>-8180</v>
      </c>
      <c r="I34" s="349"/>
      <c r="J34" s="287">
        <v>7167</v>
      </c>
      <c r="K34" s="272"/>
    </row>
    <row r="35" spans="1:11" s="321" customFormat="1" ht="10.199999999999999">
      <c r="B35" s="328"/>
      <c r="C35" s="269"/>
      <c r="D35" s="283" t="e">
        <f>SUM(D29:D34)</f>
        <v>#REF!</v>
      </c>
      <c r="E35" s="283"/>
      <c r="F35" s="283">
        <f>SUM(F29:F34)</f>
        <v>6795</v>
      </c>
      <c r="G35" s="283"/>
      <c r="H35" s="283" t="e">
        <f>SUM(H29:H34)</f>
        <v>#REF!</v>
      </c>
      <c r="I35" s="349"/>
      <c r="J35" s="276">
        <f>SUM(J29:J34)</f>
        <v>6795</v>
      </c>
      <c r="K35" s="272"/>
    </row>
    <row r="36" spans="1:11" s="321" customFormat="1" ht="10.199999999999999">
      <c r="C36" s="274"/>
      <c r="D36" s="269"/>
      <c r="E36" s="269"/>
      <c r="F36" s="269"/>
      <c r="G36" s="283"/>
      <c r="H36" s="269"/>
      <c r="I36" s="349"/>
      <c r="J36" s="274"/>
      <c r="K36" s="272"/>
    </row>
    <row r="37" spans="1:11" s="321" customFormat="1" ht="10.199999999999999">
      <c r="A37" s="332" t="s">
        <v>127</v>
      </c>
      <c r="C37" s="269"/>
      <c r="D37" s="279" t="e">
        <f>#REF!</f>
        <v>#REF!</v>
      </c>
      <c r="E37" s="269"/>
      <c r="F37" s="279">
        <v>-3096</v>
      </c>
      <c r="G37" s="283"/>
      <c r="H37" s="279" t="e">
        <f>D37-F37</f>
        <v>#REF!</v>
      </c>
      <c r="I37" s="349"/>
      <c r="J37" s="284">
        <v>-3096</v>
      </c>
      <c r="K37" s="272"/>
    </row>
    <row r="38" spans="1:11" s="321" customFormat="1" ht="10.199999999999999">
      <c r="A38" s="332"/>
      <c r="C38" s="269"/>
      <c r="D38" s="282"/>
      <c r="E38" s="269"/>
      <c r="F38" s="282"/>
      <c r="G38" s="283"/>
      <c r="H38" s="282"/>
      <c r="I38" s="349"/>
      <c r="J38" s="284"/>
      <c r="K38" s="272"/>
    </row>
    <row r="39" spans="1:11" s="321" customFormat="1" ht="10.199999999999999">
      <c r="A39" s="332" t="s">
        <v>828</v>
      </c>
      <c r="C39" s="269"/>
      <c r="D39" s="355"/>
      <c r="E39" s="326"/>
      <c r="F39" s="355"/>
      <c r="G39" s="326"/>
      <c r="H39" s="355"/>
      <c r="I39" s="349"/>
      <c r="J39" s="326"/>
      <c r="K39" s="272"/>
    </row>
    <row r="40" spans="1:11" s="321" customFormat="1" ht="10.199999999999999">
      <c r="A40" s="332" t="s">
        <v>829</v>
      </c>
      <c r="C40" s="269"/>
      <c r="D40" s="282" t="e">
        <f>#REF!</f>
        <v>#REF!</v>
      </c>
      <c r="E40" s="269"/>
      <c r="F40" s="282" t="e">
        <f>-#REF!</f>
        <v>#REF!</v>
      </c>
      <c r="G40" s="283"/>
      <c r="H40" s="282" t="e">
        <f>D40-F40</f>
        <v>#REF!</v>
      </c>
      <c r="I40" s="349"/>
      <c r="J40" s="284">
        <v>4004</v>
      </c>
      <c r="K40" s="272"/>
    </row>
    <row r="41" spans="1:11" s="321" customFormat="1" ht="10.199999999999999">
      <c r="C41" s="269"/>
      <c r="D41" s="282"/>
      <c r="E41" s="269"/>
      <c r="F41" s="282"/>
      <c r="G41" s="283"/>
      <c r="H41" s="282"/>
      <c r="I41" s="349"/>
      <c r="J41" s="284"/>
      <c r="K41" s="272"/>
    </row>
    <row r="42" spans="1:11" s="321" customFormat="1" ht="10.199999999999999">
      <c r="A42" s="332" t="s">
        <v>830</v>
      </c>
      <c r="C42" s="269"/>
      <c r="D42" s="282"/>
      <c r="E42" s="269"/>
      <c r="F42" s="282"/>
      <c r="G42" s="283"/>
      <c r="H42" s="282"/>
      <c r="I42" s="349"/>
      <c r="J42" s="284"/>
      <c r="K42" s="272"/>
    </row>
    <row r="43" spans="1:11" s="321" customFormat="1" ht="10.199999999999999">
      <c r="A43" s="333" t="s">
        <v>831</v>
      </c>
      <c r="C43" s="269"/>
      <c r="D43" s="355"/>
      <c r="E43" s="326"/>
      <c r="F43" s="355"/>
      <c r="G43" s="326"/>
      <c r="H43" s="355"/>
      <c r="I43" s="349"/>
      <c r="J43" s="284"/>
      <c r="K43" s="272"/>
    </row>
    <row r="44" spans="1:11" s="321" customFormat="1" ht="10.199999999999999">
      <c r="A44" s="333" t="s">
        <v>832</v>
      </c>
      <c r="C44" s="269"/>
      <c r="D44" s="355"/>
      <c r="E44" s="326"/>
      <c r="F44" s="355"/>
      <c r="G44" s="326"/>
      <c r="H44" s="355"/>
      <c r="I44" s="349"/>
      <c r="J44" s="284"/>
      <c r="K44" s="272"/>
    </row>
    <row r="45" spans="1:11" s="321" customFormat="1" ht="10.199999999999999">
      <c r="A45" s="328" t="s">
        <v>833</v>
      </c>
      <c r="C45" s="269"/>
      <c r="D45" s="282">
        <f>-D34</f>
        <v>1013</v>
      </c>
      <c r="E45" s="269"/>
      <c r="F45" s="282">
        <v>-7167</v>
      </c>
      <c r="G45" s="283"/>
      <c r="H45" s="282">
        <f>D45-F45</f>
        <v>8180</v>
      </c>
      <c r="I45" s="349"/>
      <c r="J45" s="284">
        <f>-J34</f>
        <v>-7167</v>
      </c>
      <c r="K45" s="272"/>
    </row>
    <row r="46" spans="1:11" s="321" customFormat="1" ht="10.199999999999999">
      <c r="A46" s="333"/>
      <c r="C46" s="269"/>
      <c r="D46" s="282"/>
      <c r="E46" s="269"/>
      <c r="F46" s="282"/>
      <c r="G46" s="283"/>
      <c r="H46" s="282"/>
      <c r="I46" s="349"/>
      <c r="J46" s="284"/>
      <c r="K46" s="272"/>
    </row>
    <row r="47" spans="1:11" s="321" customFormat="1" ht="10.199999999999999">
      <c r="A47" s="324" t="s">
        <v>834</v>
      </c>
      <c r="C47" s="269"/>
      <c r="D47" s="286" t="e">
        <f>#REF!-'UHF quarter working'!D40-'UHF quarter working'!D37</f>
        <v>#REF!</v>
      </c>
      <c r="E47" s="269"/>
      <c r="F47" s="286">
        <f>2240+103</f>
        <v>2343</v>
      </c>
      <c r="G47" s="283"/>
      <c r="H47" s="286" t="e">
        <f>D47-F47</f>
        <v>#REF!</v>
      </c>
      <c r="I47" s="349"/>
      <c r="J47" s="284">
        <v>2240</v>
      </c>
      <c r="K47" s="272"/>
    </row>
    <row r="48" spans="1:11" s="321" customFormat="1" ht="10.199999999999999">
      <c r="C48" s="269"/>
      <c r="D48" s="269" t="e">
        <f>SUM(D37:D47)</f>
        <v>#REF!</v>
      </c>
      <c r="E48" s="269"/>
      <c r="F48" s="269" t="e">
        <f>SUM(F37:F47)</f>
        <v>#REF!</v>
      </c>
      <c r="G48" s="283"/>
      <c r="H48" s="269" t="e">
        <f>SUM(H37:H47)</f>
        <v>#REF!</v>
      </c>
      <c r="I48" s="349" t="e">
        <f>D47-J47</f>
        <v>#REF!</v>
      </c>
      <c r="J48" s="298">
        <f>SUM(J37:J47)</f>
        <v>-4019</v>
      </c>
      <c r="K48" s="272">
        <v>37981</v>
      </c>
    </row>
    <row r="49" spans="1:11" s="321" customFormat="1" ht="10.199999999999999">
      <c r="C49" s="269"/>
      <c r="D49" s="269"/>
      <c r="E49" s="269"/>
      <c r="F49" s="269"/>
      <c r="G49" s="283"/>
      <c r="H49" s="269"/>
      <c r="I49" s="349"/>
      <c r="J49" s="269"/>
      <c r="K49" s="272"/>
    </row>
    <row r="50" spans="1:11" s="321" customFormat="1" ht="10.199999999999999">
      <c r="A50" s="334" t="s">
        <v>858</v>
      </c>
      <c r="C50" s="269"/>
      <c r="D50" s="269"/>
      <c r="E50" s="269"/>
      <c r="F50" s="269"/>
      <c r="G50" s="283"/>
      <c r="H50" s="269"/>
      <c r="I50" s="349"/>
      <c r="J50" s="283"/>
      <c r="K50" s="272"/>
    </row>
    <row r="51" spans="1:11" s="321" customFormat="1" ht="10.199999999999999">
      <c r="A51" s="334" t="s">
        <v>859</v>
      </c>
      <c r="B51" s="333"/>
      <c r="C51" s="269"/>
      <c r="D51" s="329"/>
      <c r="E51" s="329"/>
      <c r="F51" s="329"/>
      <c r="G51" s="329"/>
      <c r="H51" s="329"/>
      <c r="I51" s="349"/>
      <c r="J51" s="329"/>
      <c r="K51" s="272"/>
    </row>
    <row r="52" spans="1:11" s="321" customFormat="1" ht="10.199999999999999">
      <c r="A52" s="324" t="s">
        <v>837</v>
      </c>
      <c r="C52" s="274"/>
      <c r="D52" s="279">
        <v>-11200</v>
      </c>
      <c r="E52" s="269"/>
      <c r="F52" s="279">
        <v>-11200</v>
      </c>
      <c r="G52" s="283"/>
      <c r="H52" s="279">
        <f>D52-F52</f>
        <v>0</v>
      </c>
      <c r="I52" s="350"/>
      <c r="J52" s="279">
        <v>-11200</v>
      </c>
    </row>
    <row r="53" spans="1:11" s="321" customFormat="1" ht="10.199999999999999">
      <c r="A53" s="331" t="s">
        <v>838</v>
      </c>
      <c r="B53" s="335"/>
      <c r="C53" s="269"/>
      <c r="D53" s="286">
        <v>-31881</v>
      </c>
      <c r="E53" s="269"/>
      <c r="F53" s="286">
        <v>-31881</v>
      </c>
      <c r="G53" s="283"/>
      <c r="H53" s="286">
        <f>D53-F53</f>
        <v>0</v>
      </c>
      <c r="I53" s="349"/>
      <c r="J53" s="286">
        <f>-J23</f>
        <v>-31881</v>
      </c>
      <c r="K53" s="272"/>
    </row>
    <row r="54" spans="1:11" s="321" customFormat="1" ht="10.199999999999999">
      <c r="B54" s="335"/>
      <c r="C54" s="269"/>
      <c r="D54" s="298">
        <f>SUM(D52:D53)</f>
        <v>-43081</v>
      </c>
      <c r="E54" s="269"/>
      <c r="F54" s="298">
        <f>SUM(F52:F53)</f>
        <v>-43081</v>
      </c>
      <c r="G54" s="283"/>
      <c r="H54" s="298">
        <v>0</v>
      </c>
      <c r="I54" s="349">
        <f>D53-J53</f>
        <v>0</v>
      </c>
      <c r="J54" s="301">
        <f>SUM(J52:J53)</f>
        <v>-43081</v>
      </c>
      <c r="K54" s="272"/>
    </row>
    <row r="55" spans="1:11" s="321" customFormat="1" ht="0.75" hidden="1" customHeight="1">
      <c r="A55" s="324"/>
      <c r="C55" s="269"/>
      <c r="D55" s="269"/>
      <c r="E55" s="269"/>
      <c r="F55" s="269"/>
      <c r="G55" s="283"/>
      <c r="H55" s="269"/>
      <c r="I55" s="349"/>
      <c r="J55" s="283"/>
      <c r="K55" s="272"/>
    </row>
    <row r="56" spans="1:11" s="321" customFormat="1" ht="0.75" hidden="1" customHeight="1">
      <c r="A56" s="331"/>
      <c r="C56" s="269"/>
      <c r="D56" s="269"/>
      <c r="E56" s="269"/>
      <c r="F56" s="269"/>
      <c r="G56" s="283"/>
      <c r="H56" s="269"/>
      <c r="I56" s="349"/>
      <c r="J56" s="283">
        <v>0</v>
      </c>
      <c r="K56" s="272"/>
    </row>
    <row r="57" spans="1:11" s="321" customFormat="1" ht="5.25" hidden="1" customHeight="1">
      <c r="C57" s="269"/>
      <c r="D57" s="269"/>
      <c r="E57" s="269"/>
      <c r="F57" s="269"/>
      <c r="G57" s="283"/>
      <c r="H57" s="269"/>
      <c r="I57" s="349"/>
      <c r="J57" s="283"/>
      <c r="K57" s="272"/>
    </row>
    <row r="58" spans="1:11" s="321" customFormat="1" ht="10.199999999999999">
      <c r="C58" s="269"/>
      <c r="D58" s="269"/>
      <c r="E58" s="269"/>
      <c r="F58" s="269"/>
      <c r="G58" s="283"/>
      <c r="H58" s="269"/>
      <c r="I58" s="349"/>
      <c r="J58" s="274"/>
      <c r="K58" s="272"/>
    </row>
    <row r="59" spans="1:11" s="321" customFormat="1" ht="10.8" thickBot="1">
      <c r="A59" s="322" t="s">
        <v>839</v>
      </c>
      <c r="C59" s="269"/>
      <c r="D59" s="302" t="e">
        <f>+D54+D48+D35+D11+D20+D23</f>
        <v>#REF!</v>
      </c>
      <c r="E59" s="291"/>
      <c r="F59" s="302" t="e">
        <f>+F54+F48+F35+F11+F20+F23</f>
        <v>#REF!</v>
      </c>
      <c r="G59" s="291"/>
      <c r="H59" s="302" t="e">
        <f>+H54+H48+H35+H11+H20+H23</f>
        <v>#REF!</v>
      </c>
      <c r="I59" s="349"/>
      <c r="J59" s="302">
        <f>+J54+J48+J35+J11+J20+J23</f>
        <v>319307</v>
      </c>
      <c r="K59" s="272"/>
    </row>
    <row r="60" spans="1:11" ht="12.6" thickTop="1">
      <c r="C60" s="303"/>
      <c r="D60" s="304"/>
      <c r="E60" s="336"/>
      <c r="F60" s="303"/>
      <c r="H60" s="304"/>
      <c r="I60" s="351"/>
      <c r="K60" s="338"/>
    </row>
    <row r="61" spans="1:11">
      <c r="A61" s="339"/>
      <c r="C61" s="303"/>
      <c r="D61" s="304"/>
      <c r="E61" s="336"/>
      <c r="F61" s="303"/>
      <c r="H61" s="304"/>
    </row>
    <row r="62" spans="1:11" ht="11.4">
      <c r="A62" s="339"/>
      <c r="C62" s="303"/>
      <c r="D62" s="2475" t="s">
        <v>881</v>
      </c>
      <c r="E62" s="2475"/>
      <c r="F62" s="2475"/>
      <c r="G62" s="2475"/>
      <c r="H62" s="2475"/>
    </row>
    <row r="63" spans="1:11">
      <c r="A63" s="339"/>
      <c r="C63" s="303"/>
      <c r="D63" s="304"/>
      <c r="E63" s="336"/>
      <c r="F63" s="303"/>
      <c r="H63" s="304"/>
    </row>
    <row r="64" spans="1:11">
      <c r="A64" s="339"/>
      <c r="B64" s="317" t="s">
        <v>856</v>
      </c>
      <c r="C64" s="303"/>
      <c r="D64" s="31">
        <v>328551</v>
      </c>
      <c r="E64" s="13"/>
      <c r="F64" s="32">
        <v>316322</v>
      </c>
      <c r="G64" s="13"/>
      <c r="H64" s="436">
        <f>D64-F64</f>
        <v>12229</v>
      </c>
    </row>
    <row r="65" spans="1:10">
      <c r="A65" s="339"/>
      <c r="B65" s="317" t="s">
        <v>857</v>
      </c>
      <c r="C65" s="303"/>
      <c r="D65" s="31">
        <v>1250064</v>
      </c>
      <c r="E65" s="13"/>
      <c r="F65" s="32">
        <v>574522</v>
      </c>
      <c r="G65" s="13"/>
      <c r="H65" s="436">
        <f>D65-F65</f>
        <v>675542</v>
      </c>
    </row>
    <row r="66" spans="1:10" ht="11.4">
      <c r="A66" s="339"/>
      <c r="C66" s="303"/>
      <c r="D66" s="303"/>
      <c r="E66" s="336"/>
      <c r="F66" s="303"/>
      <c r="H66" s="303"/>
    </row>
    <row r="67" spans="1:10">
      <c r="A67" s="339"/>
      <c r="C67" s="303"/>
      <c r="D67" s="304"/>
      <c r="E67" s="336"/>
      <c r="F67" s="303"/>
      <c r="H67" s="304"/>
    </row>
    <row r="68" spans="1:10" ht="11.4">
      <c r="A68" s="339"/>
      <c r="C68" s="303"/>
      <c r="D68" s="336"/>
      <c r="E68" s="336"/>
      <c r="F68" s="336"/>
      <c r="G68" s="336"/>
      <c r="H68" s="336"/>
      <c r="J68" s="336"/>
    </row>
    <row r="69" spans="1:10">
      <c r="C69" s="317"/>
      <c r="D69" s="304"/>
      <c r="J69" s="348" t="e">
        <f>D45+#REF!</f>
        <v>#REF!</v>
      </c>
    </row>
    <row r="70" spans="1:10">
      <c r="C70" s="317"/>
      <c r="D70" s="304">
        <f>BS!F28</f>
        <v>2299526.9329999997</v>
      </c>
      <c r="I70" s="348" t="s">
        <v>860</v>
      </c>
    </row>
    <row r="71" spans="1:10">
      <c r="A71" s="340"/>
      <c r="D71" s="304" t="e">
        <f>D59-D70</f>
        <v>#REF!</v>
      </c>
      <c r="H71" s="304"/>
    </row>
    <row r="72" spans="1:10">
      <c r="D72" s="304"/>
      <c r="F72" s="304">
        <v>431271</v>
      </c>
      <c r="H72" s="304"/>
    </row>
    <row r="73" spans="1:10">
      <c r="D73" s="304"/>
      <c r="F73" s="337" t="e">
        <f>F59-F72</f>
        <v>#REF!</v>
      </c>
    </row>
    <row r="74" spans="1:10">
      <c r="D74" s="304"/>
    </row>
    <row r="77" spans="1:10">
      <c r="A77" s="340"/>
    </row>
    <row r="79" spans="1:10">
      <c r="A79" s="340"/>
    </row>
  </sheetData>
  <mergeCells count="6">
    <mergeCell ref="D62:H62"/>
    <mergeCell ref="A5:B7"/>
    <mergeCell ref="D5:D7"/>
    <mergeCell ref="F5:F7"/>
    <mergeCell ref="H5:H7"/>
    <mergeCell ref="D9:H9"/>
  </mergeCells>
  <printOptions horizontalCentered="1"/>
  <pageMargins left="0.75" right="0.5" top="0.5" bottom="0.25" header="0.5" footer="0.5"/>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indexed="8"/>
  </sheetPr>
  <dimension ref="A1:G27"/>
  <sheetViews>
    <sheetView view="pageBreakPreview" zoomScale="85" zoomScaleSheetLayoutView="85" workbookViewId="0">
      <selection activeCell="G27" sqref="G27"/>
    </sheetView>
  </sheetViews>
  <sheetFormatPr defaultColWidth="9" defaultRowHeight="14.4"/>
  <cols>
    <col min="1" max="1" width="9" style="395"/>
    <col min="2" max="2" width="52.19921875" style="395" customWidth="1"/>
    <col min="3" max="3" width="17.69921875" style="395" customWidth="1"/>
    <col min="4" max="4" width="1.59765625" style="395" customWidth="1"/>
    <col min="5" max="5" width="14" style="395" customWidth="1"/>
    <col min="6" max="6" width="1.69921875" style="395" customWidth="1"/>
    <col min="7" max="7" width="15.19921875" style="395" customWidth="1"/>
    <col min="8" max="16384" width="9" style="395"/>
  </cols>
  <sheetData>
    <row r="1" spans="1:7">
      <c r="A1" s="396" t="s">
        <v>880</v>
      </c>
    </row>
    <row r="2" spans="1:7">
      <c r="A2" s="396" t="s">
        <v>853</v>
      </c>
    </row>
    <row r="3" spans="1:7" ht="15" thickBot="1">
      <c r="A3" s="397" t="s">
        <v>866</v>
      </c>
      <c r="B3" s="398"/>
      <c r="C3" s="398"/>
      <c r="D3" s="398"/>
      <c r="E3" s="398"/>
      <c r="F3" s="398"/>
      <c r="G3" s="398"/>
    </row>
    <row r="4" spans="1:7" ht="15" thickBot="1">
      <c r="A4" s="399"/>
      <c r="B4" s="400"/>
      <c r="C4" s="401"/>
      <c r="D4" s="400"/>
      <c r="E4" s="401"/>
      <c r="F4" s="400"/>
      <c r="G4" s="401"/>
    </row>
    <row r="5" spans="1:7">
      <c r="A5" s="402"/>
      <c r="C5" s="403" t="s">
        <v>867</v>
      </c>
      <c r="D5" s="404"/>
      <c r="E5" s="403" t="s">
        <v>180</v>
      </c>
      <c r="F5" s="405"/>
      <c r="G5" s="406" t="s">
        <v>180</v>
      </c>
    </row>
    <row r="6" spans="1:7">
      <c r="A6" s="402"/>
      <c r="C6" s="407" t="s">
        <v>96</v>
      </c>
      <c r="D6" s="408"/>
      <c r="E6" s="407" t="s">
        <v>868</v>
      </c>
      <c r="F6" s="405"/>
      <c r="G6" s="407" t="s">
        <v>96</v>
      </c>
    </row>
    <row r="7" spans="1:7" ht="15" thickBot="1">
      <c r="A7" s="402"/>
      <c r="C7" s="409" t="s">
        <v>869</v>
      </c>
      <c r="D7" s="410"/>
      <c r="E7" s="409" t="s">
        <v>869</v>
      </c>
      <c r="F7" s="405"/>
      <c r="G7" s="409" t="s">
        <v>869</v>
      </c>
    </row>
    <row r="8" spans="1:7" ht="15" thickBot="1">
      <c r="A8" s="402"/>
      <c r="C8" s="411" t="s">
        <v>203</v>
      </c>
      <c r="D8" s="412"/>
      <c r="E8" s="413" t="s">
        <v>204</v>
      </c>
      <c r="F8" s="414"/>
      <c r="G8" s="411" t="s">
        <v>870</v>
      </c>
    </row>
    <row r="9" spans="1:7">
      <c r="A9" s="402"/>
    </row>
    <row r="11" spans="1:7">
      <c r="A11" s="415" t="s">
        <v>871</v>
      </c>
      <c r="C11" s="416" t="e">
        <f>#REF!</f>
        <v>#REF!</v>
      </c>
      <c r="E11" s="416" t="e">
        <f>C11</f>
        <v>#REF!</v>
      </c>
      <c r="G11" s="416" t="e">
        <f>E26</f>
        <v>#REF!</v>
      </c>
    </row>
    <row r="12" spans="1:7">
      <c r="A12" s="415"/>
      <c r="C12" s="416"/>
    </row>
    <row r="13" spans="1:7">
      <c r="A13" s="415" t="s">
        <v>32</v>
      </c>
      <c r="C13" s="417" t="e">
        <f>#REF!</f>
        <v>#REF!</v>
      </c>
      <c r="E13" s="418">
        <v>3148</v>
      </c>
      <c r="F13" s="419"/>
      <c r="G13" s="418" t="e">
        <f>C13-E13</f>
        <v>#REF!</v>
      </c>
    </row>
    <row r="14" spans="1:7">
      <c r="A14" s="415"/>
      <c r="C14" s="420"/>
      <c r="E14" s="421"/>
      <c r="F14" s="419"/>
      <c r="G14" s="421"/>
    </row>
    <row r="15" spans="1:7">
      <c r="A15" s="415" t="s">
        <v>872</v>
      </c>
      <c r="C15" s="420"/>
      <c r="E15" s="421"/>
      <c r="F15" s="419"/>
      <c r="G15" s="421"/>
    </row>
    <row r="16" spans="1:7">
      <c r="A16" s="415" t="s">
        <v>873</v>
      </c>
      <c r="C16" s="420"/>
      <c r="E16" s="421"/>
      <c r="F16" s="419"/>
      <c r="G16" s="421"/>
    </row>
    <row r="17" spans="1:7">
      <c r="A17" s="415" t="s">
        <v>874</v>
      </c>
      <c r="C17" s="420" t="e">
        <f>#REF!</f>
        <v>#REF!</v>
      </c>
      <c r="E17" s="421">
        <v>-7167</v>
      </c>
      <c r="F17" s="419"/>
      <c r="G17" s="421" t="e">
        <f>C17-E17</f>
        <v>#REF!</v>
      </c>
    </row>
    <row r="18" spans="1:7">
      <c r="A18" s="415"/>
      <c r="C18" s="420"/>
      <c r="E18" s="421"/>
      <c r="F18" s="419"/>
      <c r="G18" s="421"/>
    </row>
    <row r="19" spans="1:7">
      <c r="A19" s="415" t="s">
        <v>875</v>
      </c>
      <c r="C19" s="420"/>
      <c r="E19" s="421"/>
      <c r="F19" s="419"/>
      <c r="G19" s="421"/>
    </row>
    <row r="20" spans="1:7">
      <c r="A20" s="422" t="s">
        <v>876</v>
      </c>
      <c r="C20" s="420"/>
      <c r="E20" s="421"/>
      <c r="F20" s="419"/>
      <c r="G20" s="421"/>
    </row>
    <row r="21" spans="1:7">
      <c r="A21" s="423" t="s">
        <v>57</v>
      </c>
      <c r="B21" s="395" t="s">
        <v>843</v>
      </c>
      <c r="C21" s="420" t="e">
        <f>#REF!</f>
        <v>#REF!</v>
      </c>
      <c r="E21" s="421">
        <v>-11200</v>
      </c>
      <c r="F21" s="419"/>
      <c r="G21" s="421" t="e">
        <f>C21-E21</f>
        <v>#REF!</v>
      </c>
    </row>
    <row r="22" spans="1:7">
      <c r="A22" s="423" t="s">
        <v>57</v>
      </c>
      <c r="B22" s="395" t="s">
        <v>877</v>
      </c>
      <c r="C22" s="420" t="e">
        <f>#REF!</f>
        <v>#REF!</v>
      </c>
      <c r="E22" s="421">
        <v>-31881</v>
      </c>
      <c r="F22" s="419"/>
      <c r="G22" s="421" t="e">
        <f>C22-E22</f>
        <v>#REF!</v>
      </c>
    </row>
    <row r="23" spans="1:7">
      <c r="A23" s="415"/>
      <c r="C23" s="424"/>
      <c r="E23" s="425"/>
      <c r="F23" s="419"/>
      <c r="G23" s="425"/>
    </row>
    <row r="24" spans="1:7">
      <c r="A24" s="422"/>
      <c r="C24" s="426" t="e">
        <f>SUM(C13:C23)</f>
        <v>#REF!</v>
      </c>
      <c r="E24" s="426">
        <f>SUM(E13:E23)</f>
        <v>-47100</v>
      </c>
      <c r="G24" s="426" t="e">
        <f>SUM(G13:G23)</f>
        <v>#REF!</v>
      </c>
    </row>
    <row r="25" spans="1:7">
      <c r="A25" s="427"/>
      <c r="C25" s="416"/>
    </row>
    <row r="26" spans="1:7" ht="15" thickBot="1">
      <c r="A26" s="428" t="s">
        <v>878</v>
      </c>
      <c r="C26" s="429" t="e">
        <f>C24+C11</f>
        <v>#REF!</v>
      </c>
      <c r="E26" s="429" t="e">
        <f>E24+E11</f>
        <v>#REF!</v>
      </c>
      <c r="G26" s="429"/>
    </row>
    <row r="27" spans="1:7" ht="15" thickTop="1"/>
  </sheetData>
  <pageMargins left="0.75" right="0.75" top="1" bottom="1" header="0.5" footer="0.5"/>
  <pageSetup paperSize="9" scale="72"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I57"/>
  <sheetViews>
    <sheetView view="pageBreakPreview" zoomScaleSheetLayoutView="100" workbookViewId="0">
      <selection activeCell="I57" sqref="I57"/>
    </sheetView>
  </sheetViews>
  <sheetFormatPr defaultColWidth="9" defaultRowHeight="13.2"/>
  <cols>
    <col min="1" max="2" width="9" style="90"/>
    <col min="3" max="3" width="14.8984375" style="90" customWidth="1"/>
    <col min="4" max="4" width="10.8984375" style="90" customWidth="1"/>
    <col min="5" max="5" width="14.19921875" style="74" customWidth="1"/>
    <col min="6" max="6" width="1.59765625" style="74" customWidth="1"/>
    <col min="7" max="7" width="12.19921875" style="74" customWidth="1"/>
    <col min="8" max="8" width="1.59765625" style="74" customWidth="1"/>
    <col min="9" max="9" width="11.69921875" style="74" customWidth="1"/>
    <col min="10" max="16384" width="9" style="90"/>
  </cols>
  <sheetData>
    <row r="1" spans="1:9">
      <c r="A1" s="92" t="s">
        <v>23</v>
      </c>
    </row>
    <row r="2" spans="1:9">
      <c r="A2" s="206" t="e">
        <f>#REF!</f>
        <v>#REF!</v>
      </c>
    </row>
    <row r="3" spans="1:9">
      <c r="A3" s="92" t="s">
        <v>189</v>
      </c>
    </row>
    <row r="6" spans="1:9">
      <c r="E6" s="170" t="s">
        <v>179</v>
      </c>
      <c r="F6" s="76"/>
      <c r="G6" s="2476" t="s">
        <v>188</v>
      </c>
      <c r="H6" s="2476"/>
      <c r="I6" s="2476"/>
    </row>
    <row r="7" spans="1:9">
      <c r="E7" s="75" t="s">
        <v>88</v>
      </c>
      <c r="F7" s="76"/>
      <c r="G7" s="75" t="s">
        <v>52</v>
      </c>
      <c r="H7" s="76"/>
      <c r="I7" s="75" t="s">
        <v>96</v>
      </c>
    </row>
    <row r="8" spans="1:9">
      <c r="E8" s="75">
        <v>2010</v>
      </c>
      <c r="F8" s="76"/>
      <c r="G8" s="75">
        <v>2010</v>
      </c>
      <c r="H8" s="76"/>
      <c r="I8" s="75">
        <v>2010</v>
      </c>
    </row>
    <row r="9" spans="1:9">
      <c r="A9" s="74"/>
      <c r="E9" s="75" t="s">
        <v>47</v>
      </c>
      <c r="F9" s="75"/>
      <c r="G9" s="75" t="s">
        <v>47</v>
      </c>
      <c r="H9" s="75"/>
      <c r="I9" s="75" t="s">
        <v>47</v>
      </c>
    </row>
    <row r="10" spans="1:9">
      <c r="A10" s="76" t="s">
        <v>89</v>
      </c>
    </row>
    <row r="11" spans="1:9">
      <c r="A11" s="74"/>
    </row>
    <row r="12" spans="1:9">
      <c r="A12" s="76" t="s">
        <v>106</v>
      </c>
      <c r="E12" s="81">
        <v>154551.18700000001</v>
      </c>
      <c r="F12" s="81"/>
      <c r="G12" s="81">
        <v>30395</v>
      </c>
      <c r="H12" s="114"/>
      <c r="I12" s="81">
        <f>E12-G12</f>
        <v>124156.18700000001</v>
      </c>
    </row>
    <row r="13" spans="1:9">
      <c r="A13" s="74"/>
      <c r="E13" s="77"/>
      <c r="F13" s="77"/>
      <c r="G13" s="77"/>
      <c r="H13" s="115"/>
      <c r="I13" s="77"/>
    </row>
    <row r="14" spans="1:9">
      <c r="A14" s="76" t="s">
        <v>90</v>
      </c>
      <c r="E14" s="77"/>
      <c r="F14" s="77"/>
      <c r="G14" s="77"/>
      <c r="H14" s="115"/>
      <c r="I14" s="77"/>
    </row>
    <row r="15" spans="1:9">
      <c r="A15" s="74" t="s">
        <v>101</v>
      </c>
      <c r="E15" s="171"/>
      <c r="F15" s="171"/>
      <c r="G15" s="171"/>
      <c r="H15" s="172"/>
      <c r="I15" s="171"/>
    </row>
    <row r="16" spans="1:9">
      <c r="A16" s="74" t="s">
        <v>85</v>
      </c>
      <c r="E16" s="171">
        <v>0</v>
      </c>
      <c r="F16" s="171"/>
      <c r="G16" s="171">
        <v>15509</v>
      </c>
      <c r="H16" s="172"/>
      <c r="I16" s="171">
        <f>E16-G16</f>
        <v>-15509</v>
      </c>
    </row>
    <row r="17" spans="1:9">
      <c r="A17" s="74" t="s">
        <v>16</v>
      </c>
      <c r="E17" s="171">
        <v>15447</v>
      </c>
      <c r="F17" s="171"/>
      <c r="G17" s="171">
        <v>8506</v>
      </c>
      <c r="H17" s="172"/>
      <c r="I17" s="171">
        <f>E17-G17</f>
        <v>6941</v>
      </c>
    </row>
    <row r="18" spans="1:9">
      <c r="A18" s="74" t="s">
        <v>70</v>
      </c>
      <c r="E18" s="173">
        <v>-29777</v>
      </c>
      <c r="F18" s="171"/>
      <c r="G18" s="173">
        <v>-13731</v>
      </c>
      <c r="H18" s="172"/>
      <c r="I18" s="173">
        <f>E18-G18</f>
        <v>-16046</v>
      </c>
    </row>
    <row r="19" spans="1:9">
      <c r="A19" s="74"/>
      <c r="E19" s="174">
        <f>SUM(E12:E18)</f>
        <v>140221.18700000001</v>
      </c>
      <c r="F19" s="174"/>
      <c r="G19" s="174">
        <f>SUM(G15:G18)</f>
        <v>10284</v>
      </c>
      <c r="H19" s="175"/>
      <c r="I19" s="174">
        <f>SUM(I12:I18)</f>
        <v>99542.187000000005</v>
      </c>
    </row>
    <row r="20" spans="1:9">
      <c r="A20" s="74"/>
      <c r="E20" s="77"/>
      <c r="F20" s="77"/>
      <c r="G20" s="77"/>
      <c r="H20" s="115"/>
      <c r="I20" s="77"/>
    </row>
    <row r="21" spans="1:9">
      <c r="A21" s="76" t="s">
        <v>107</v>
      </c>
      <c r="E21" s="77"/>
      <c r="F21" s="77"/>
      <c r="G21" s="77"/>
      <c r="H21" s="115"/>
      <c r="I21" s="77"/>
    </row>
    <row r="22" spans="1:9">
      <c r="A22" s="74" t="s">
        <v>112</v>
      </c>
      <c r="E22" s="78"/>
      <c r="F22" s="77"/>
      <c r="G22" s="78"/>
      <c r="H22" s="115"/>
      <c r="I22" s="78"/>
    </row>
    <row r="23" spans="1:9">
      <c r="A23" s="84" t="s">
        <v>113</v>
      </c>
      <c r="E23" s="79">
        <v>0</v>
      </c>
      <c r="F23" s="77"/>
      <c r="G23" s="79">
        <v>0</v>
      </c>
      <c r="H23" s="115"/>
      <c r="I23" s="79">
        <f t="shared" ref="I23:I28" si="0">E23-G23</f>
        <v>0</v>
      </c>
    </row>
    <row r="24" spans="1:9">
      <c r="A24" s="74" t="s">
        <v>62</v>
      </c>
      <c r="E24" s="79">
        <v>80684</v>
      </c>
      <c r="F24" s="77"/>
      <c r="G24" s="79">
        <v>80684</v>
      </c>
      <c r="H24" s="115"/>
      <c r="I24" s="79">
        <f t="shared" si="0"/>
        <v>0</v>
      </c>
    </row>
    <row r="25" spans="1:9">
      <c r="A25" s="74" t="s">
        <v>63</v>
      </c>
      <c r="E25" s="79">
        <v>1644808</v>
      </c>
      <c r="F25" s="77"/>
      <c r="G25" s="79">
        <v>206008</v>
      </c>
      <c r="H25" s="115"/>
      <c r="I25" s="79">
        <f t="shared" si="0"/>
        <v>1438800</v>
      </c>
    </row>
    <row r="26" spans="1:9">
      <c r="A26" s="74" t="s">
        <v>64</v>
      </c>
      <c r="E26" s="79">
        <v>2650</v>
      </c>
      <c r="F26" s="77"/>
      <c r="G26" s="79">
        <v>-152</v>
      </c>
      <c r="H26" s="115"/>
      <c r="I26" s="79">
        <f t="shared" si="0"/>
        <v>2802</v>
      </c>
    </row>
    <row r="27" spans="1:9">
      <c r="A27" s="74" t="s">
        <v>91</v>
      </c>
      <c r="E27" s="79">
        <v>1870</v>
      </c>
      <c r="F27" s="77"/>
      <c r="G27" s="79">
        <v>1618</v>
      </c>
      <c r="H27" s="115"/>
      <c r="I27" s="79">
        <f t="shared" si="0"/>
        <v>252</v>
      </c>
    </row>
    <row r="28" spans="1:9">
      <c r="A28" s="74" t="s">
        <v>58</v>
      </c>
      <c r="E28" s="80">
        <v>2655</v>
      </c>
      <c r="F28" s="77"/>
      <c r="G28" s="80">
        <v>0</v>
      </c>
      <c r="H28" s="115"/>
      <c r="I28" s="80">
        <f t="shared" si="0"/>
        <v>2655</v>
      </c>
    </row>
    <row r="29" spans="1:9">
      <c r="A29" s="74"/>
      <c r="E29" s="81">
        <f>SUM(E22:E28)</f>
        <v>1732667</v>
      </c>
      <c r="F29" s="81"/>
      <c r="G29" s="81">
        <f>SUM(G23:G28)</f>
        <v>288158</v>
      </c>
      <c r="H29" s="114"/>
      <c r="I29" s="81">
        <f>SUM(I23:I28)</f>
        <v>1444509</v>
      </c>
    </row>
    <row r="30" spans="1:9">
      <c r="A30" s="74"/>
      <c r="E30" s="77"/>
      <c r="F30" s="77"/>
      <c r="G30" s="77"/>
      <c r="H30" s="115"/>
      <c r="I30" s="77"/>
    </row>
    <row r="31" spans="1:9">
      <c r="A31" s="76" t="s">
        <v>108</v>
      </c>
      <c r="E31" s="77"/>
      <c r="F31" s="77"/>
      <c r="G31" s="77"/>
      <c r="H31" s="115"/>
      <c r="I31" s="77"/>
    </row>
    <row r="32" spans="1:9">
      <c r="A32" s="74" t="s">
        <v>65</v>
      </c>
      <c r="E32" s="78">
        <v>0</v>
      </c>
      <c r="F32" s="77"/>
      <c r="G32" s="78">
        <v>0</v>
      </c>
      <c r="H32" s="115"/>
      <c r="I32" s="78">
        <f>E32-G32</f>
        <v>0</v>
      </c>
    </row>
    <row r="33" spans="1:9">
      <c r="A33" s="74" t="s">
        <v>110</v>
      </c>
      <c r="E33" s="79">
        <v>-1667</v>
      </c>
      <c r="F33" s="77"/>
      <c r="G33" s="79">
        <v>-1263</v>
      </c>
      <c r="H33" s="115"/>
      <c r="I33" s="79">
        <f>E33-G33</f>
        <v>-404</v>
      </c>
    </row>
    <row r="34" spans="1:9">
      <c r="A34" s="74" t="s">
        <v>66</v>
      </c>
      <c r="E34" s="80">
        <v>-1452</v>
      </c>
      <c r="F34" s="77"/>
      <c r="G34" s="80">
        <v>-162</v>
      </c>
      <c r="H34" s="115"/>
      <c r="I34" s="80">
        <f>E34-G34</f>
        <v>-1290</v>
      </c>
    </row>
    <row r="35" spans="1:9">
      <c r="A35" s="74"/>
      <c r="E35" s="81">
        <f>SUM(E32:E34)</f>
        <v>-3119</v>
      </c>
      <c r="F35" s="81"/>
      <c r="G35" s="81">
        <f>SUM(G32:G34)</f>
        <v>-1425</v>
      </c>
      <c r="H35" s="114"/>
      <c r="I35" s="81">
        <f>SUM(I32:I34)</f>
        <v>-1694</v>
      </c>
    </row>
    <row r="36" spans="1:9">
      <c r="A36" s="74"/>
      <c r="E36" s="77"/>
      <c r="F36" s="77"/>
      <c r="G36" s="77"/>
      <c r="H36" s="115"/>
      <c r="I36" s="77"/>
    </row>
    <row r="37" spans="1:9">
      <c r="A37" s="74"/>
      <c r="E37" s="82">
        <f>E19+E29+E35</f>
        <v>1869769.1869999999</v>
      </c>
      <c r="F37" s="81"/>
      <c r="G37" s="82">
        <f>G19+G29+G35+G12</f>
        <v>327412</v>
      </c>
      <c r="H37" s="114"/>
      <c r="I37" s="82">
        <f>I19+I29+I35</f>
        <v>1542357.1869999999</v>
      </c>
    </row>
    <row r="38" spans="1:9">
      <c r="A38" s="74"/>
      <c r="E38" s="77"/>
      <c r="F38" s="77"/>
      <c r="G38" s="77"/>
      <c r="H38" s="115"/>
      <c r="I38" s="77"/>
    </row>
    <row r="39" spans="1:9">
      <c r="A39" s="74" t="s">
        <v>114</v>
      </c>
      <c r="E39" s="77">
        <v>-18363</v>
      </c>
      <c r="F39" s="77"/>
      <c r="G39" s="77">
        <v>-8981</v>
      </c>
      <c r="H39" s="115"/>
      <c r="I39" s="77">
        <f>E39-G39</f>
        <v>-9382</v>
      </c>
    </row>
    <row r="40" spans="1:9">
      <c r="A40" s="74" t="s">
        <v>92</v>
      </c>
      <c r="E40" s="77">
        <v>29777</v>
      </c>
      <c r="F40" s="77"/>
      <c r="G40" s="77">
        <v>0</v>
      </c>
      <c r="H40" s="115"/>
      <c r="I40" s="77">
        <f>E40-G40</f>
        <v>29777</v>
      </c>
    </row>
    <row r="41" spans="1:9">
      <c r="A41" s="74"/>
      <c r="E41" s="77"/>
      <c r="F41" s="77"/>
      <c r="G41" s="77"/>
      <c r="H41" s="115"/>
      <c r="I41" s="77"/>
    </row>
    <row r="42" spans="1:9">
      <c r="A42" s="76" t="s">
        <v>109</v>
      </c>
      <c r="E42" s="82">
        <f>+E37+E39+E40</f>
        <v>1881183.1869999999</v>
      </c>
      <c r="F42" s="81"/>
      <c r="G42" s="82">
        <f>SUM(G37:G40)</f>
        <v>318431</v>
      </c>
      <c r="H42" s="114"/>
      <c r="I42" s="82">
        <f>SUM(I37:I40)</f>
        <v>1562752.1869999999</v>
      </c>
    </row>
    <row r="43" spans="1:9">
      <c r="A43" s="74"/>
      <c r="E43" s="77"/>
      <c r="F43" s="77"/>
      <c r="G43" s="77"/>
      <c r="H43" s="115"/>
      <c r="I43" s="77"/>
    </row>
    <row r="44" spans="1:9">
      <c r="A44" s="76" t="s">
        <v>93</v>
      </c>
      <c r="E44" s="77"/>
      <c r="F44" s="77"/>
      <c r="G44" s="77"/>
      <c r="H44" s="115"/>
      <c r="I44" s="77"/>
    </row>
    <row r="45" spans="1:9">
      <c r="A45" s="74"/>
      <c r="E45" s="77"/>
      <c r="F45" s="77"/>
      <c r="G45" s="77"/>
      <c r="H45" s="115"/>
      <c r="I45" s="77"/>
    </row>
    <row r="46" spans="1:9">
      <c r="A46" s="74" t="s">
        <v>94</v>
      </c>
      <c r="E46" s="77" t="e">
        <f>-'cash flow working final'!C12</f>
        <v>#REF!</v>
      </c>
      <c r="F46" s="77"/>
      <c r="G46" s="77">
        <v>0</v>
      </c>
      <c r="H46" s="115"/>
      <c r="I46" s="77" t="e">
        <f>E46-G46</f>
        <v>#REF!</v>
      </c>
    </row>
    <row r="47" spans="1:9">
      <c r="A47" s="74"/>
      <c r="E47" s="77"/>
      <c r="F47" s="77"/>
      <c r="G47" s="77"/>
      <c r="H47" s="115"/>
      <c r="I47" s="77"/>
    </row>
    <row r="48" spans="1:9">
      <c r="A48" s="74" t="s">
        <v>164</v>
      </c>
      <c r="E48" s="77">
        <v>-1537576.65</v>
      </c>
      <c r="F48" s="77"/>
      <c r="G48" s="77">
        <v>0</v>
      </c>
      <c r="H48" s="115"/>
      <c r="I48" s="77">
        <f>E48-G48</f>
        <v>-1537576.65</v>
      </c>
    </row>
    <row r="49" spans="1:9">
      <c r="A49" s="74"/>
      <c r="E49" s="77"/>
      <c r="F49" s="77"/>
      <c r="G49" s="77"/>
      <c r="H49" s="115"/>
      <c r="I49" s="77"/>
    </row>
    <row r="50" spans="1:9">
      <c r="A50" s="76" t="s">
        <v>95</v>
      </c>
      <c r="E50" s="82" t="e">
        <f>E42+E46+E48</f>
        <v>#REF!</v>
      </c>
      <c r="F50" s="81"/>
      <c r="G50" s="82">
        <f>G42+G46</f>
        <v>318431</v>
      </c>
      <c r="H50" s="114"/>
      <c r="I50" s="82" t="e">
        <f>I42+I46+I48</f>
        <v>#REF!</v>
      </c>
    </row>
    <row r="51" spans="1:9">
      <c r="A51" s="76"/>
      <c r="E51" s="77"/>
      <c r="F51" s="77"/>
      <c r="G51" s="77"/>
      <c r="H51" s="115"/>
      <c r="I51" s="77"/>
    </row>
    <row r="52" spans="1:9">
      <c r="A52" s="76" t="s">
        <v>99</v>
      </c>
      <c r="E52" s="77">
        <v>31683</v>
      </c>
      <c r="F52" s="77"/>
      <c r="G52" s="77">
        <v>31683</v>
      </c>
      <c r="H52" s="115"/>
      <c r="I52" s="77">
        <f>G54</f>
        <v>350114</v>
      </c>
    </row>
    <row r="53" spans="1:9">
      <c r="A53" s="76"/>
      <c r="E53" s="77"/>
      <c r="F53" s="77"/>
      <c r="G53" s="77"/>
      <c r="H53" s="115"/>
      <c r="I53" s="77"/>
    </row>
    <row r="54" spans="1:9" ht="13.8" thickBot="1">
      <c r="A54" s="76" t="s">
        <v>100</v>
      </c>
      <c r="E54" s="83" t="e">
        <f>ROUND(E50+E52, 0)</f>
        <v>#REF!</v>
      </c>
      <c r="F54" s="81"/>
      <c r="G54" s="83">
        <f>G50+G52</f>
        <v>350114</v>
      </c>
      <c r="H54" s="81"/>
      <c r="I54" s="83" t="e">
        <f>ROUND(I50+I52, 0)</f>
        <v>#REF!</v>
      </c>
    </row>
    <row r="55" spans="1:9" ht="13.8" thickTop="1">
      <c r="A55" s="74"/>
      <c r="I55" s="77"/>
    </row>
    <row r="56" spans="1:9">
      <c r="A56" s="74"/>
      <c r="I56" s="77"/>
    </row>
    <row r="57" spans="1:9">
      <c r="A57" s="74"/>
    </row>
  </sheetData>
  <mergeCells count="1">
    <mergeCell ref="G6:I6"/>
  </mergeCells>
  <printOptions horizontalCentered="1"/>
  <pageMargins left="0.75" right="0.5" top="0.5" bottom="0.25" header="0.35" footer="7158278.8200000003"/>
  <pageSetup paperSize="9" scale="98"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S42"/>
  <sheetViews>
    <sheetView workbookViewId="0">
      <selection activeCell="S42" sqref="S42"/>
    </sheetView>
  </sheetViews>
  <sheetFormatPr defaultColWidth="9" defaultRowHeight="13.2"/>
  <cols>
    <col min="1" max="1" width="13.8984375" style="90" customWidth="1"/>
    <col min="2" max="2" width="12.69921875" style="90" customWidth="1"/>
    <col min="3" max="3" width="21.5" style="90" customWidth="1"/>
    <col min="4" max="4" width="15.5" style="90" customWidth="1"/>
    <col min="5" max="5" width="0.8984375" style="90" customWidth="1"/>
    <col min="6" max="6" width="12.8984375" style="90" customWidth="1"/>
    <col min="7" max="7" width="0.8984375" style="90" customWidth="1"/>
    <col min="8" max="8" width="12.19921875" style="90" customWidth="1"/>
    <col min="9" max="14" width="9" style="90"/>
    <col min="15" max="19" width="9.19921875" style="90" customWidth="1"/>
    <col min="20" max="16384" width="9" style="90"/>
  </cols>
  <sheetData>
    <row r="1" spans="1:19">
      <c r="A1" s="92" t="s">
        <v>23</v>
      </c>
    </row>
    <row r="2" spans="1:19">
      <c r="A2" s="206" t="str">
        <f>'1-3.5'!$A$4</f>
        <v>FOR THE QUARTER ENDED SEPTEMBER 30, 2021</v>
      </c>
    </row>
    <row r="3" spans="1:19">
      <c r="A3" s="92" t="s">
        <v>190</v>
      </c>
    </row>
    <row r="4" spans="1:19">
      <c r="A4" s="90" t="s">
        <v>176</v>
      </c>
    </row>
    <row r="6" spans="1:19">
      <c r="D6" s="170" t="s">
        <v>179</v>
      </c>
      <c r="E6" s="76"/>
      <c r="F6" s="2476" t="s">
        <v>188</v>
      </c>
      <c r="G6" s="2476"/>
      <c r="H6" s="2476"/>
    </row>
    <row r="7" spans="1:19">
      <c r="D7" s="93" t="s">
        <v>61</v>
      </c>
      <c r="E7" s="92"/>
      <c r="F7" s="94" t="s">
        <v>30</v>
      </c>
      <c r="G7" s="93"/>
      <c r="H7" s="93" t="s">
        <v>61</v>
      </c>
    </row>
    <row r="8" spans="1:19">
      <c r="D8" s="93">
        <v>2010</v>
      </c>
      <c r="E8" s="92"/>
      <c r="F8" s="93">
        <v>2010</v>
      </c>
      <c r="G8" s="93"/>
      <c r="H8" s="93">
        <v>2010</v>
      </c>
    </row>
    <row r="10" spans="1:19">
      <c r="D10" s="2477" t="s">
        <v>48</v>
      </c>
      <c r="E10" s="2477"/>
      <c r="F10" s="2477"/>
      <c r="G10" s="2477"/>
      <c r="H10" s="2477"/>
    </row>
    <row r="11" spans="1:19">
      <c r="A11" s="92" t="s">
        <v>68</v>
      </c>
    </row>
    <row r="13" spans="1:19">
      <c r="A13" s="90" t="s">
        <v>127</v>
      </c>
      <c r="D13" s="96">
        <v>145186</v>
      </c>
      <c r="E13" s="97"/>
      <c r="F13" s="96">
        <v>67957</v>
      </c>
      <c r="G13" s="97"/>
      <c r="H13" s="96">
        <f>+D13-F13</f>
        <v>77229</v>
      </c>
      <c r="N13" s="90" t="s">
        <v>69</v>
      </c>
      <c r="O13" s="90">
        <v>105299</v>
      </c>
      <c r="P13" s="90">
        <v>26977</v>
      </c>
      <c r="Q13" s="90">
        <v>78322</v>
      </c>
      <c r="R13" s="90">
        <v>105299</v>
      </c>
      <c r="S13" s="90">
        <v>0</v>
      </c>
    </row>
    <row r="14" spans="1:19">
      <c r="A14" s="90" t="s">
        <v>70</v>
      </c>
      <c r="D14" s="98">
        <v>44758</v>
      </c>
      <c r="E14" s="97"/>
      <c r="F14" s="98">
        <v>21958</v>
      </c>
      <c r="G14" s="97"/>
      <c r="H14" s="98">
        <f t="shared" ref="H14:H19" si="0">+D14-F14</f>
        <v>22800</v>
      </c>
      <c r="N14" s="90" t="s">
        <v>71</v>
      </c>
      <c r="O14" s="90">
        <v>96233</v>
      </c>
      <c r="P14" s="90">
        <v>53970</v>
      </c>
      <c r="Q14" s="90">
        <v>42263</v>
      </c>
      <c r="R14" s="90">
        <v>96233</v>
      </c>
      <c r="S14" s="90">
        <v>0</v>
      </c>
    </row>
    <row r="15" spans="1:19">
      <c r="A15" s="90" t="s">
        <v>20</v>
      </c>
      <c r="D15" s="98">
        <v>666</v>
      </c>
      <c r="E15" s="97"/>
      <c r="F15" s="98">
        <v>121</v>
      </c>
      <c r="G15" s="97"/>
      <c r="H15" s="98">
        <f t="shared" si="0"/>
        <v>545</v>
      </c>
    </row>
    <row r="16" spans="1:19">
      <c r="A16" s="90" t="s">
        <v>29</v>
      </c>
      <c r="D16" s="98">
        <v>2594</v>
      </c>
      <c r="E16" s="97"/>
      <c r="F16" s="98">
        <v>157</v>
      </c>
      <c r="G16" s="97"/>
      <c r="H16" s="98">
        <f t="shared" si="0"/>
        <v>2437</v>
      </c>
    </row>
    <row r="17" spans="1:8">
      <c r="A17" s="90" t="s">
        <v>126</v>
      </c>
      <c r="D17" s="98">
        <v>81</v>
      </c>
      <c r="E17" s="97"/>
      <c r="F17" s="98">
        <v>41</v>
      </c>
      <c r="G17" s="97"/>
      <c r="H17" s="98">
        <f t="shared" si="0"/>
        <v>40</v>
      </c>
    </row>
    <row r="18" spans="1:8">
      <c r="A18" s="90" t="s">
        <v>21</v>
      </c>
      <c r="D18" s="98">
        <v>2613</v>
      </c>
      <c r="E18" s="97"/>
      <c r="F18" s="98">
        <v>0</v>
      </c>
      <c r="G18" s="97"/>
      <c r="H18" s="98">
        <f t="shared" si="0"/>
        <v>2613</v>
      </c>
    </row>
    <row r="19" spans="1:8">
      <c r="A19" s="90" t="s">
        <v>72</v>
      </c>
      <c r="D19" s="99">
        <v>6060</v>
      </c>
      <c r="E19" s="97"/>
      <c r="F19" s="99">
        <v>4317</v>
      </c>
      <c r="G19" s="97"/>
      <c r="H19" s="99">
        <f t="shared" si="0"/>
        <v>1743</v>
      </c>
    </row>
    <row r="20" spans="1:8">
      <c r="A20" s="92" t="s">
        <v>73</v>
      </c>
      <c r="D20" s="100">
        <f>SUM(D13:D19)</f>
        <v>201958</v>
      </c>
      <c r="E20" s="100"/>
      <c r="F20" s="100">
        <f>SUM(F13:F19)</f>
        <v>94551</v>
      </c>
      <c r="G20" s="100"/>
      <c r="H20" s="100">
        <f>SUM(H13:H19)</f>
        <v>107407</v>
      </c>
    </row>
    <row r="21" spans="1:8">
      <c r="D21" s="97"/>
      <c r="E21" s="97"/>
      <c r="F21" s="97"/>
      <c r="G21" s="97"/>
      <c r="H21" s="97"/>
    </row>
    <row r="22" spans="1:8">
      <c r="A22" s="90" t="s">
        <v>74</v>
      </c>
      <c r="D22" s="97"/>
      <c r="E22" s="97"/>
      <c r="F22" s="97"/>
      <c r="G22" s="97"/>
      <c r="H22" s="97"/>
    </row>
    <row r="23" spans="1:8">
      <c r="A23" s="90" t="s">
        <v>75</v>
      </c>
      <c r="D23" s="97"/>
      <c r="E23" s="97"/>
      <c r="F23" s="97"/>
      <c r="G23" s="97"/>
      <c r="H23" s="97"/>
    </row>
    <row r="24" spans="1:8">
      <c r="A24" s="90" t="s">
        <v>76</v>
      </c>
      <c r="D24" s="101">
        <v>214205</v>
      </c>
      <c r="E24" s="97"/>
      <c r="F24" s="101">
        <v>304785</v>
      </c>
      <c r="G24" s="97"/>
      <c r="H24" s="101">
        <f>+D24-F24</f>
        <v>-90580</v>
      </c>
    </row>
    <row r="25" spans="1:8">
      <c r="D25" s="100">
        <f>+D20+D24</f>
        <v>416163</v>
      </c>
      <c r="E25" s="100"/>
      <c r="F25" s="100">
        <f>+F20+F24</f>
        <v>399336</v>
      </c>
      <c r="G25" s="100"/>
      <c r="H25" s="100">
        <f>+H20+H24</f>
        <v>16827</v>
      </c>
    </row>
    <row r="26" spans="1:8">
      <c r="A26" s="92" t="s">
        <v>77</v>
      </c>
      <c r="D26" s="97"/>
      <c r="E26" s="97"/>
      <c r="F26" s="97"/>
      <c r="G26" s="97"/>
      <c r="H26" s="97"/>
    </row>
    <row r="27" spans="1:8">
      <c r="D27" s="97"/>
      <c r="E27" s="97"/>
      <c r="F27" s="97"/>
      <c r="G27" s="97"/>
      <c r="H27" s="97"/>
    </row>
    <row r="28" spans="1:8">
      <c r="A28" s="90" t="s">
        <v>123</v>
      </c>
      <c r="D28" s="96">
        <v>17102</v>
      </c>
      <c r="E28" s="97"/>
      <c r="F28" s="96">
        <v>8232</v>
      </c>
      <c r="G28" s="97"/>
      <c r="H28" s="96">
        <f>+D28-F28</f>
        <v>8870</v>
      </c>
    </row>
    <row r="29" spans="1:8">
      <c r="A29" s="90" t="s">
        <v>128</v>
      </c>
      <c r="D29" s="98">
        <v>911</v>
      </c>
      <c r="E29" s="97"/>
      <c r="F29" s="98">
        <v>357</v>
      </c>
      <c r="G29" s="97"/>
      <c r="H29" s="98">
        <f t="shared" ref="H29:H37" si="1">+D29-F29</f>
        <v>554</v>
      </c>
    </row>
    <row r="30" spans="1:8">
      <c r="A30" s="90" t="s">
        <v>22</v>
      </c>
      <c r="D30" s="98">
        <v>812</v>
      </c>
      <c r="E30" s="97"/>
      <c r="F30" s="98">
        <v>391</v>
      </c>
      <c r="G30" s="97"/>
      <c r="H30" s="98">
        <f t="shared" si="1"/>
        <v>421</v>
      </c>
    </row>
    <row r="31" spans="1:8">
      <c r="A31" s="90" t="s">
        <v>78</v>
      </c>
      <c r="D31" s="98">
        <v>2370</v>
      </c>
      <c r="E31" s="97"/>
      <c r="F31" s="98">
        <v>1125</v>
      </c>
      <c r="G31" s="97"/>
      <c r="H31" s="98">
        <f t="shared" si="1"/>
        <v>1245</v>
      </c>
    </row>
    <row r="32" spans="1:8">
      <c r="A32" s="90" t="s">
        <v>124</v>
      </c>
      <c r="D32" s="98">
        <v>312</v>
      </c>
      <c r="E32" s="97"/>
      <c r="F32" s="98">
        <v>174</v>
      </c>
      <c r="G32" s="97"/>
      <c r="H32" s="98">
        <f t="shared" si="1"/>
        <v>138</v>
      </c>
    </row>
    <row r="33" spans="1:8">
      <c r="A33" s="90" t="s">
        <v>125</v>
      </c>
      <c r="D33" s="98">
        <v>113</v>
      </c>
      <c r="E33" s="97"/>
      <c r="F33" s="98">
        <v>39</v>
      </c>
      <c r="G33" s="97"/>
      <c r="H33" s="98">
        <f t="shared" si="1"/>
        <v>74</v>
      </c>
    </row>
    <row r="34" spans="1:8">
      <c r="A34" s="90" t="s">
        <v>79</v>
      </c>
      <c r="D34" s="98">
        <v>187</v>
      </c>
      <c r="E34" s="97"/>
      <c r="F34" s="98">
        <v>101</v>
      </c>
      <c r="G34" s="97"/>
      <c r="H34" s="98">
        <f t="shared" si="1"/>
        <v>86</v>
      </c>
    </row>
    <row r="35" spans="1:8">
      <c r="A35" s="90" t="s">
        <v>80</v>
      </c>
      <c r="D35" s="98">
        <v>75</v>
      </c>
      <c r="E35" s="97"/>
      <c r="F35" s="98">
        <v>45</v>
      </c>
      <c r="G35" s="97"/>
      <c r="H35" s="98">
        <f t="shared" si="1"/>
        <v>30</v>
      </c>
    </row>
    <row r="36" spans="1:8">
      <c r="A36" s="90" t="s">
        <v>105</v>
      </c>
      <c r="D36" s="98">
        <v>298</v>
      </c>
      <c r="E36" s="97"/>
      <c r="F36" s="98">
        <v>168</v>
      </c>
      <c r="G36" s="97"/>
      <c r="H36" s="98">
        <f t="shared" si="1"/>
        <v>130</v>
      </c>
    </row>
    <row r="37" spans="1:8">
      <c r="A37" s="90" t="s">
        <v>81</v>
      </c>
      <c r="D37" s="99">
        <v>102</v>
      </c>
      <c r="E37" s="97"/>
      <c r="F37" s="99">
        <v>1</v>
      </c>
      <c r="G37" s="97"/>
      <c r="H37" s="99">
        <f t="shared" si="1"/>
        <v>101</v>
      </c>
    </row>
    <row r="38" spans="1:8">
      <c r="D38" s="97"/>
      <c r="E38" s="97"/>
      <c r="F38" s="97"/>
      <c r="G38" s="97"/>
      <c r="H38" s="97"/>
    </row>
    <row r="39" spans="1:8">
      <c r="A39" s="92" t="s">
        <v>82</v>
      </c>
      <c r="D39" s="100">
        <f>SUM(D28:D38)</f>
        <v>22282</v>
      </c>
      <c r="E39" s="100"/>
      <c r="F39" s="100">
        <f>SUM(F28:F38)</f>
        <v>10633</v>
      </c>
      <c r="G39" s="100"/>
      <c r="H39" s="100">
        <f>SUM(H28:H38)</f>
        <v>11649</v>
      </c>
    </row>
    <row r="40" spans="1:8">
      <c r="D40" s="97"/>
      <c r="E40" s="97"/>
      <c r="F40" s="97"/>
      <c r="G40" s="97"/>
      <c r="H40" s="97"/>
    </row>
    <row r="41" spans="1:8" ht="13.8" thickBot="1">
      <c r="A41" s="92" t="s">
        <v>104</v>
      </c>
      <c r="D41" s="102">
        <f>+D25-D39</f>
        <v>393881</v>
      </c>
      <c r="E41" s="100"/>
      <c r="F41" s="102">
        <f>+F25-F39</f>
        <v>388703</v>
      </c>
      <c r="G41" s="100"/>
      <c r="H41" s="102">
        <f>+H25-H39</f>
        <v>5178</v>
      </c>
    </row>
    <row r="42" spans="1:8" ht="13.8" thickTop="1">
      <c r="D42" s="95"/>
      <c r="E42" s="95"/>
      <c r="F42" s="95"/>
      <c r="G42" s="95"/>
      <c r="H42" s="95"/>
    </row>
  </sheetData>
  <mergeCells count="2">
    <mergeCell ref="F6:H6"/>
    <mergeCell ref="D10:H10"/>
  </mergeCells>
  <pageMargins left="0.7" right="0.32" top="0.75" bottom="0.75" header="0.3" footer="0.3"/>
  <pageSetup scale="98"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L37"/>
  <sheetViews>
    <sheetView workbookViewId="0">
      <selection activeCell="L37" sqref="L37"/>
    </sheetView>
  </sheetViews>
  <sheetFormatPr defaultColWidth="9" defaultRowHeight="13.2"/>
  <cols>
    <col min="1" max="2" width="9" style="90"/>
    <col min="3" max="3" width="23.8984375" style="90" customWidth="1"/>
    <col min="4" max="4" width="15" style="90" customWidth="1"/>
    <col min="5" max="5" width="1.09765625" style="90" customWidth="1"/>
    <col min="6" max="6" width="13.5" style="90" customWidth="1"/>
    <col min="7" max="7" width="1.09765625" style="90" customWidth="1"/>
    <col min="8" max="8" width="12.3984375" style="90" customWidth="1"/>
    <col min="9" max="11" width="9" style="90"/>
    <col min="12" max="12" width="15.19921875" style="90" customWidth="1"/>
    <col min="13" max="16384" width="9" style="90"/>
  </cols>
  <sheetData>
    <row r="1" spans="1:12">
      <c r="A1" s="92" t="s">
        <v>23</v>
      </c>
    </row>
    <row r="2" spans="1:12">
      <c r="A2" s="206" t="str">
        <f>'1-3.5'!$A$4</f>
        <v>FOR THE QUARTER ENDED SEPTEMBER 30, 2021</v>
      </c>
    </row>
    <row r="3" spans="1:12">
      <c r="A3" s="92" t="s">
        <v>191</v>
      </c>
    </row>
    <row r="4" spans="1:12">
      <c r="A4" s="92"/>
    </row>
    <row r="5" spans="1:12">
      <c r="A5" s="92" t="s">
        <v>31</v>
      </c>
    </row>
    <row r="9" spans="1:12">
      <c r="D9" s="170" t="s">
        <v>179</v>
      </c>
      <c r="E9" s="76"/>
      <c r="F9" s="2476" t="s">
        <v>188</v>
      </c>
      <c r="G9" s="2476"/>
      <c r="H9" s="2476"/>
    </row>
    <row r="10" spans="1:12">
      <c r="D10" s="93" t="s">
        <v>83</v>
      </c>
      <c r="E10" s="93"/>
      <c r="F10" s="94" t="s">
        <v>30</v>
      </c>
      <c r="G10" s="93"/>
      <c r="H10" s="93" t="s">
        <v>61</v>
      </c>
    </row>
    <row r="11" spans="1:12">
      <c r="D11" s="93">
        <v>2010</v>
      </c>
      <c r="E11" s="93"/>
      <c r="F11" s="93">
        <v>2010</v>
      </c>
      <c r="G11" s="93"/>
      <c r="H11" s="93">
        <v>2010</v>
      </c>
    </row>
    <row r="12" spans="1:12">
      <c r="D12" s="2477" t="s">
        <v>33</v>
      </c>
      <c r="E12" s="2477"/>
      <c r="F12" s="2477"/>
      <c r="G12" s="2477"/>
      <c r="H12" s="2477"/>
      <c r="L12" s="91"/>
    </row>
    <row r="14" spans="1:12">
      <c r="A14" s="17" t="s">
        <v>84</v>
      </c>
      <c r="D14" s="15">
        <v>10.3</v>
      </c>
      <c r="E14" s="103"/>
      <c r="F14" s="176">
        <v>10.3</v>
      </c>
      <c r="G14" s="103"/>
      <c r="H14" s="176">
        <v>8.6199999999999992</v>
      </c>
    </row>
    <row r="15" spans="1:12">
      <c r="A15" s="4"/>
      <c r="D15" s="15"/>
      <c r="E15" s="103"/>
      <c r="F15" s="176"/>
      <c r="G15" s="103"/>
      <c r="H15" s="176"/>
    </row>
    <row r="16" spans="1:12">
      <c r="A16" s="3" t="s">
        <v>165</v>
      </c>
      <c r="D16" s="15"/>
      <c r="E16" s="103"/>
      <c r="F16" s="176"/>
      <c r="G16" s="103"/>
      <c r="H16" s="176"/>
    </row>
    <row r="17" spans="1:8">
      <c r="A17" s="46" t="s">
        <v>166</v>
      </c>
      <c r="D17" s="15">
        <v>-1.86</v>
      </c>
      <c r="E17" s="103"/>
      <c r="F17" s="176">
        <v>-1.86</v>
      </c>
      <c r="G17" s="103"/>
      <c r="H17" s="176">
        <v>0</v>
      </c>
    </row>
    <row r="18" spans="1:8">
      <c r="A18" s="5"/>
      <c r="D18" s="15"/>
      <c r="E18" s="103"/>
      <c r="F18" s="176"/>
      <c r="G18" s="103"/>
      <c r="H18" s="176"/>
    </row>
    <row r="19" spans="1:8">
      <c r="A19" s="3" t="s">
        <v>167</v>
      </c>
      <c r="D19" s="15"/>
      <c r="E19" s="103"/>
      <c r="F19" s="176"/>
      <c r="G19" s="103"/>
      <c r="H19" s="176"/>
    </row>
    <row r="20" spans="1:8">
      <c r="A20" s="46" t="s">
        <v>168</v>
      </c>
      <c r="D20" s="15">
        <v>-0.3</v>
      </c>
      <c r="E20" s="103"/>
      <c r="F20" s="176">
        <v>0</v>
      </c>
      <c r="G20" s="103"/>
      <c r="H20" s="176">
        <v>-0.3</v>
      </c>
    </row>
    <row r="21" spans="1:8">
      <c r="A21" s="4"/>
      <c r="D21" s="15"/>
      <c r="E21" s="103"/>
      <c r="F21" s="176"/>
      <c r="G21" s="103"/>
      <c r="H21" s="176"/>
    </row>
    <row r="22" spans="1:8">
      <c r="A22" s="4" t="s">
        <v>177</v>
      </c>
      <c r="D22" s="57">
        <v>0.46</v>
      </c>
      <c r="E22" s="103"/>
      <c r="F22" s="177">
        <v>0.14000000000000001</v>
      </c>
      <c r="G22" s="103"/>
      <c r="H22" s="177">
        <v>0.32</v>
      </c>
    </row>
    <row r="23" spans="1:8">
      <c r="A23" s="22"/>
      <c r="D23" s="58"/>
      <c r="E23" s="103"/>
      <c r="F23" s="178"/>
      <c r="G23" s="103"/>
      <c r="H23" s="178"/>
    </row>
    <row r="24" spans="1:8">
      <c r="A24" s="30" t="s">
        <v>172</v>
      </c>
      <c r="D24" s="58">
        <v>0.19</v>
      </c>
      <c r="E24" s="103"/>
      <c r="F24" s="178">
        <v>0</v>
      </c>
      <c r="G24" s="103"/>
      <c r="H24" s="178">
        <v>0.19</v>
      </c>
    </row>
    <row r="25" spans="1:8">
      <c r="A25" s="22"/>
      <c r="D25" s="58"/>
      <c r="E25" s="103"/>
      <c r="F25" s="178"/>
      <c r="G25" s="103"/>
      <c r="H25" s="178"/>
    </row>
    <row r="26" spans="1:8">
      <c r="A26" s="4" t="s">
        <v>132</v>
      </c>
      <c r="D26" s="58"/>
      <c r="E26" s="103"/>
      <c r="F26" s="178"/>
      <c r="G26" s="103"/>
      <c r="H26" s="178"/>
    </row>
    <row r="27" spans="1:8">
      <c r="A27" s="22" t="s">
        <v>37</v>
      </c>
      <c r="D27" s="58">
        <v>0</v>
      </c>
      <c r="E27" s="103"/>
      <c r="F27" s="178">
        <v>-0.09</v>
      </c>
      <c r="G27" s="103"/>
      <c r="H27" s="178">
        <v>9.1334177438826894E-2</v>
      </c>
    </row>
    <row r="28" spans="1:8">
      <c r="A28" s="5"/>
      <c r="D28" s="58"/>
      <c r="E28" s="103"/>
      <c r="F28" s="178"/>
      <c r="G28" s="103"/>
      <c r="H28" s="178"/>
    </row>
    <row r="29" spans="1:8">
      <c r="A29" s="4" t="s">
        <v>86</v>
      </c>
      <c r="D29" s="59">
        <v>0.26069314802273197</v>
      </c>
      <c r="E29" s="103"/>
      <c r="F29" s="179">
        <v>0.13</v>
      </c>
      <c r="G29" s="103"/>
      <c r="H29" s="179">
        <v>0.13273460734371781</v>
      </c>
    </row>
    <row r="30" spans="1:8">
      <c r="A30" s="47"/>
      <c r="D30" s="15"/>
      <c r="E30" s="103"/>
      <c r="F30" s="176"/>
      <c r="G30" s="103"/>
      <c r="H30" s="176"/>
    </row>
    <row r="31" spans="1:8">
      <c r="A31" s="4" t="s">
        <v>178</v>
      </c>
      <c r="D31" s="15">
        <v>0.91069314802273205</v>
      </c>
      <c r="E31" s="103"/>
      <c r="F31" s="176">
        <v>0.18</v>
      </c>
      <c r="G31" s="103"/>
      <c r="H31" s="176">
        <v>0.73406878478254467</v>
      </c>
    </row>
    <row r="32" spans="1:8">
      <c r="A32" s="4"/>
      <c r="D32" s="15"/>
      <c r="E32" s="103"/>
      <c r="F32" s="176"/>
      <c r="G32" s="103"/>
      <c r="H32" s="176"/>
    </row>
    <row r="33" spans="1:8">
      <c r="A33" s="4" t="s">
        <v>164</v>
      </c>
      <c r="D33" s="15">
        <v>-9.0500000000000007</v>
      </c>
      <c r="E33" s="103"/>
      <c r="F33" s="176">
        <v>0</v>
      </c>
      <c r="G33" s="103"/>
      <c r="H33" s="176">
        <v>-9.0500000000000007</v>
      </c>
    </row>
    <row r="34" spans="1:8">
      <c r="A34" s="4"/>
      <c r="D34" s="15"/>
      <c r="E34" s="103"/>
      <c r="F34" s="176"/>
      <c r="G34" s="103"/>
      <c r="H34" s="176"/>
    </row>
    <row r="35" spans="1:8" ht="13.8" thickBot="1">
      <c r="A35" s="17" t="s">
        <v>87</v>
      </c>
      <c r="D35" s="60">
        <v>6.9314802273190423E-4</v>
      </c>
      <c r="E35" s="103"/>
      <c r="F35" s="180">
        <v>8.6199999999999992</v>
      </c>
      <c r="G35" s="103"/>
      <c r="H35" s="180">
        <v>4.0687847825431334E-3</v>
      </c>
    </row>
    <row r="36" spans="1:8" ht="13.8" thickTop="1">
      <c r="D36" s="103"/>
      <c r="E36" s="103"/>
      <c r="F36" s="103"/>
      <c r="G36" s="103"/>
      <c r="H36" s="176"/>
    </row>
    <row r="37" spans="1:8">
      <c r="H37" s="103"/>
    </row>
  </sheetData>
  <mergeCells count="2">
    <mergeCell ref="F9:H9"/>
    <mergeCell ref="D12:H12"/>
  </mergeCells>
  <pageMargins left="0.7" right="0.25" top="0.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28"/>
  <sheetViews>
    <sheetView topLeftCell="A4" workbookViewId="0">
      <selection activeCell="M28" sqref="M28"/>
    </sheetView>
  </sheetViews>
  <sheetFormatPr defaultRowHeight="15.6"/>
  <cols>
    <col min="1" max="1" width="1.59765625" customWidth="1"/>
    <col min="5" max="5" width="11.3984375" customWidth="1"/>
    <col min="6" max="6" width="11.5" customWidth="1"/>
    <col min="8" max="8" width="10.5" customWidth="1"/>
    <col min="10" max="10" width="12.59765625" customWidth="1"/>
    <col min="12" max="12" width="10.5" customWidth="1"/>
  </cols>
  <sheetData>
    <row r="1" spans="1:12">
      <c r="A1" s="92" t="s">
        <v>23</v>
      </c>
    </row>
    <row r="2" spans="1:12">
      <c r="A2" s="206" t="str">
        <f>'1-3.5'!$A$4</f>
        <v>FOR THE QUARTER ENDED SEPTEMBER 30, 2021</v>
      </c>
    </row>
    <row r="3" spans="1:12">
      <c r="A3" s="92" t="s">
        <v>198</v>
      </c>
      <c r="J3" s="216"/>
      <c r="K3" s="216"/>
      <c r="L3" s="216"/>
    </row>
    <row r="7" spans="1:12">
      <c r="B7" s="5"/>
      <c r="C7" s="8"/>
      <c r="D7" s="8"/>
      <c r="E7" s="8"/>
      <c r="F7" s="2139" t="s">
        <v>179</v>
      </c>
      <c r="G7" s="2139"/>
      <c r="H7" s="2139"/>
      <c r="I7" s="74"/>
      <c r="J7" s="2139" t="s">
        <v>180</v>
      </c>
      <c r="K7" s="2139"/>
      <c r="L7" s="2139"/>
    </row>
    <row r="8" spans="1:12">
      <c r="B8" s="5"/>
      <c r="C8" s="8"/>
      <c r="D8" s="8"/>
      <c r="E8" s="8"/>
      <c r="F8" s="2480" t="s">
        <v>96</v>
      </c>
      <c r="G8" s="2480"/>
      <c r="H8" s="2476"/>
      <c r="I8" s="10"/>
      <c r="J8" s="2480" t="s">
        <v>96</v>
      </c>
      <c r="K8" s="2480"/>
      <c r="L8" s="2476"/>
    </row>
    <row r="9" spans="1:12">
      <c r="B9" s="5"/>
      <c r="C9" s="8"/>
      <c r="D9" s="8"/>
      <c r="E9" s="8"/>
      <c r="F9" s="1">
        <v>2010</v>
      </c>
      <c r="G9" s="123"/>
      <c r="H9" s="123">
        <v>2009</v>
      </c>
      <c r="I9" s="123"/>
      <c r="J9" s="1">
        <v>2010</v>
      </c>
      <c r="K9" s="123"/>
      <c r="L9" s="123">
        <v>2009</v>
      </c>
    </row>
    <row r="10" spans="1:12">
      <c r="B10" s="8" t="s">
        <v>193</v>
      </c>
      <c r="C10" s="33"/>
      <c r="D10" s="33"/>
      <c r="E10" s="33"/>
      <c r="F10" s="2138" t="s">
        <v>207</v>
      </c>
      <c r="G10" s="2481"/>
      <c r="H10" s="2481"/>
      <c r="I10" s="2481"/>
      <c r="J10" s="2481"/>
      <c r="K10" s="2481"/>
      <c r="L10" s="2481"/>
    </row>
    <row r="11" spans="1:12">
      <c r="B11" s="8"/>
      <c r="C11" s="33"/>
      <c r="D11" s="33"/>
      <c r="E11" s="33"/>
      <c r="F11" s="12"/>
      <c r="G11" s="12"/>
      <c r="H11" s="12"/>
      <c r="I11" s="12"/>
      <c r="J11" s="12"/>
      <c r="K11" s="12"/>
      <c r="L11" s="1"/>
    </row>
    <row r="12" spans="1:12">
      <c r="B12" s="8" t="s">
        <v>194</v>
      </c>
      <c r="C12" s="33"/>
      <c r="D12" s="33"/>
      <c r="E12" s="33"/>
      <c r="F12" s="12"/>
      <c r="G12" s="12"/>
      <c r="H12" s="12"/>
      <c r="I12" s="12"/>
      <c r="J12" s="12"/>
      <c r="K12" s="12"/>
      <c r="L12" s="1"/>
    </row>
    <row r="13" spans="1:12">
      <c r="B13" s="33"/>
      <c r="C13" s="33"/>
      <c r="D13" s="33"/>
      <c r="E13" s="33"/>
      <c r="F13" s="12"/>
      <c r="G13" s="12"/>
      <c r="H13" s="12"/>
      <c r="I13" s="12"/>
      <c r="J13" s="12"/>
      <c r="K13" s="12"/>
      <c r="L13" s="1"/>
    </row>
    <row r="14" spans="1:12" ht="16.2" thickBot="1">
      <c r="B14" s="30" t="s">
        <v>173</v>
      </c>
      <c r="C14" s="33"/>
      <c r="D14" s="33"/>
      <c r="E14" s="33"/>
      <c r="F14" s="209" t="e">
        <f>#REF!</f>
        <v>#REF!</v>
      </c>
      <c r="G14" s="208"/>
      <c r="H14" s="209" t="e">
        <f>#REF!</f>
        <v>#REF!</v>
      </c>
      <c r="I14" s="33"/>
      <c r="J14" s="209" t="e">
        <f>#REF!</f>
        <v>#REF!</v>
      </c>
      <c r="K14" s="5"/>
      <c r="L14" s="209" t="e">
        <f>#REF!</f>
        <v>#REF!</v>
      </c>
    </row>
    <row r="15" spans="1:12" ht="16.2" thickTop="1">
      <c r="B15" s="33"/>
      <c r="C15" s="33"/>
      <c r="D15" s="33"/>
      <c r="E15" s="33"/>
      <c r="F15" s="31"/>
      <c r="G15" s="208"/>
      <c r="H15" s="210"/>
      <c r="I15" s="33"/>
      <c r="J15" s="5"/>
      <c r="K15" s="5"/>
      <c r="L15" s="5"/>
    </row>
    <row r="16" spans="1:12">
      <c r="B16" s="33"/>
      <c r="C16" s="33"/>
      <c r="D16" s="33"/>
      <c r="E16" s="33"/>
      <c r="F16" s="2482" t="s">
        <v>208</v>
      </c>
      <c r="G16" s="2481"/>
      <c r="H16" s="2481"/>
      <c r="I16" s="2481"/>
      <c r="J16" s="2481"/>
      <c r="K16" s="2481"/>
      <c r="L16" s="2481"/>
    </row>
    <row r="17" spans="1:13">
      <c r="B17" s="33" t="s">
        <v>199</v>
      </c>
      <c r="C17" s="33"/>
      <c r="D17" s="33"/>
      <c r="E17" s="11" t="s">
        <v>203</v>
      </c>
      <c r="F17" s="214">
        <v>169804687</v>
      </c>
      <c r="G17" s="213"/>
      <c r="H17" s="214">
        <v>169804687</v>
      </c>
      <c r="I17" s="213"/>
      <c r="J17" s="214">
        <v>169804687</v>
      </c>
      <c r="K17" s="213"/>
      <c r="L17" s="214">
        <v>169804687</v>
      </c>
    </row>
    <row r="18" spans="1:13">
      <c r="B18" s="33"/>
      <c r="C18" s="33"/>
      <c r="D18" s="33"/>
      <c r="E18" s="11"/>
      <c r="F18" s="214"/>
      <c r="G18" s="213"/>
      <c r="H18" s="214"/>
      <c r="I18" s="213"/>
      <c r="J18" s="214"/>
      <c r="K18" s="213"/>
      <c r="L18" s="214"/>
    </row>
    <row r="19" spans="1:13">
      <c r="B19" s="33" t="s">
        <v>200</v>
      </c>
      <c r="C19" s="33"/>
      <c r="D19" s="33"/>
      <c r="E19" s="11" t="s">
        <v>204</v>
      </c>
      <c r="F19" s="214">
        <v>174</v>
      </c>
      <c r="G19" s="213"/>
      <c r="H19" s="214">
        <v>183</v>
      </c>
      <c r="I19" s="213"/>
      <c r="J19" s="217">
        <v>83</v>
      </c>
      <c r="K19" s="217"/>
      <c r="L19" s="217">
        <v>92</v>
      </c>
    </row>
    <row r="20" spans="1:13">
      <c r="B20" s="33" t="s">
        <v>201</v>
      </c>
      <c r="C20" s="33"/>
      <c r="D20" s="33"/>
      <c r="E20" s="11" t="s">
        <v>205</v>
      </c>
      <c r="F20" s="214">
        <v>183</v>
      </c>
      <c r="G20" s="213"/>
      <c r="H20" s="214">
        <v>183</v>
      </c>
      <c r="I20" s="213"/>
      <c r="J20" s="217">
        <v>92</v>
      </c>
      <c r="K20" s="217"/>
      <c r="L20" s="217">
        <v>92</v>
      </c>
    </row>
    <row r="21" spans="1:13">
      <c r="B21" s="33" t="s">
        <v>202</v>
      </c>
      <c r="C21" s="33"/>
      <c r="D21" s="33"/>
      <c r="E21" s="11"/>
      <c r="F21" s="214"/>
      <c r="G21" s="213"/>
      <c r="H21" s="213"/>
      <c r="I21" s="213"/>
      <c r="J21" s="213"/>
      <c r="K21" s="213"/>
      <c r="L21" s="213"/>
    </row>
    <row r="22" spans="1:13">
      <c r="B22" s="33" t="s">
        <v>196</v>
      </c>
      <c r="C22" s="33"/>
      <c r="D22" s="33"/>
      <c r="E22" s="11"/>
      <c r="G22" s="208"/>
      <c r="H22" s="211"/>
      <c r="I22" s="33"/>
      <c r="K22" s="5"/>
      <c r="L22" s="5"/>
    </row>
    <row r="23" spans="1:13" ht="16.2" thickBot="1">
      <c r="B23" s="47" t="s">
        <v>197</v>
      </c>
      <c r="C23" s="33"/>
      <c r="D23" s="33"/>
      <c r="E23" s="11" t="s">
        <v>206</v>
      </c>
      <c r="F23" s="218">
        <f>F17*(F19/F20)</f>
        <v>161453636.81967211</v>
      </c>
      <c r="G23" s="26"/>
      <c r="H23" s="219">
        <v>169804687</v>
      </c>
      <c r="I23" s="8"/>
      <c r="J23" s="219">
        <f>J17*(J19/J20)</f>
        <v>153193358.92391303</v>
      </c>
      <c r="K23" s="7"/>
      <c r="L23" s="219">
        <v>169804687</v>
      </c>
    </row>
    <row r="24" spans="1:13" ht="16.2" thickTop="1">
      <c r="B24" s="33"/>
      <c r="C24" s="33"/>
      <c r="D24" s="33"/>
      <c r="E24" s="11"/>
      <c r="F24" s="31"/>
      <c r="G24" s="208"/>
      <c r="H24" s="31"/>
      <c r="I24" s="33"/>
      <c r="J24" s="5"/>
      <c r="K24" s="5"/>
      <c r="L24" s="5"/>
    </row>
    <row r="25" spans="1:13">
      <c r="B25" s="33"/>
      <c r="C25" s="33"/>
      <c r="D25" s="33"/>
      <c r="E25" s="33"/>
      <c r="F25" s="2478" t="s">
        <v>209</v>
      </c>
      <c r="G25" s="2478"/>
      <c r="H25" s="2478"/>
      <c r="I25" s="2479"/>
      <c r="J25" s="2479"/>
      <c r="K25" s="2479"/>
      <c r="L25" s="2479"/>
    </row>
    <row r="26" spans="1:13">
      <c r="B26" s="33"/>
      <c r="C26" s="33"/>
      <c r="D26" s="33"/>
      <c r="E26" s="33"/>
      <c r="F26" s="31"/>
      <c r="G26" s="208"/>
      <c r="H26" s="31"/>
      <c r="I26" s="33"/>
      <c r="J26" s="5"/>
      <c r="K26" s="5"/>
      <c r="L26" s="5"/>
    </row>
    <row r="27" spans="1:13" ht="16.2" thickBot="1">
      <c r="A27" s="215"/>
      <c r="B27" s="8" t="s">
        <v>174</v>
      </c>
      <c r="C27" s="8"/>
      <c r="D27" s="8"/>
      <c r="E27" s="8"/>
      <c r="F27" s="220" t="e">
        <f>+F14*1000/F23</f>
        <v>#REF!</v>
      </c>
      <c r="G27" s="26"/>
      <c r="H27" s="220" t="e">
        <f>+H14*1000/H23</f>
        <v>#REF!</v>
      </c>
      <c r="I27" s="8"/>
      <c r="J27" s="220" t="e">
        <f>+J14*1000/J23</f>
        <v>#REF!</v>
      </c>
      <c r="K27" s="26"/>
      <c r="L27" s="220" t="e">
        <f>+L14*1000/L23</f>
        <v>#REF!</v>
      </c>
      <c r="M27" s="215"/>
    </row>
    <row r="28" spans="1:13" ht="16.2" thickTop="1"/>
  </sheetData>
  <mergeCells count="7">
    <mergeCell ref="F25:L25"/>
    <mergeCell ref="F7:H7"/>
    <mergeCell ref="J7:L7"/>
    <mergeCell ref="F8:H8"/>
    <mergeCell ref="J8:L8"/>
    <mergeCell ref="F10:L10"/>
    <mergeCell ref="F16:L16"/>
  </mergeCells>
  <pageMargins left="0.7" right="0.7" top="0.75" bottom="0.75" header="0.3" footer="0.3"/>
  <pageSetup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L97"/>
  <sheetViews>
    <sheetView view="pageBreakPreview" topLeftCell="A49" zoomScale="115" zoomScaleSheetLayoutView="115" workbookViewId="0">
      <selection activeCell="K78" sqref="K78"/>
    </sheetView>
  </sheetViews>
  <sheetFormatPr defaultColWidth="9" defaultRowHeight="15.6"/>
  <cols>
    <col min="1" max="3" width="9" style="125"/>
    <col min="4" max="4" width="11.59765625" style="125" customWidth="1"/>
    <col min="5" max="5" width="14.69921875" style="125" customWidth="1"/>
    <col min="6" max="6" width="13.19921875" style="125" hidden="1" customWidth="1"/>
    <col min="7" max="7" width="0.5" style="125" customWidth="1"/>
    <col min="8" max="8" width="15.59765625" style="125" customWidth="1"/>
    <col min="9" max="9" width="12.5" style="125" customWidth="1"/>
    <col min="10" max="10" width="9" style="125" hidden="1" customWidth="1"/>
    <col min="11" max="11" width="9" style="125" customWidth="1"/>
    <col min="12" max="16" width="0" style="125" hidden="1" customWidth="1"/>
    <col min="17" max="16384" width="9" style="125"/>
  </cols>
  <sheetData>
    <row r="1" spans="2:10" hidden="1"/>
    <row r="2" spans="2:10" hidden="1"/>
    <row r="3" spans="2:10" hidden="1"/>
    <row r="4" spans="2:10" hidden="1">
      <c r="I4" s="2483"/>
      <c r="J4" s="2483"/>
    </row>
    <row r="5" spans="2:10" hidden="1">
      <c r="B5" s="126" t="s">
        <v>98</v>
      </c>
      <c r="C5" s="127"/>
      <c r="D5" s="127"/>
      <c r="E5" s="128">
        <v>40451</v>
      </c>
      <c r="F5" s="128">
        <v>39903</v>
      </c>
      <c r="G5" s="128" t="s">
        <v>135</v>
      </c>
      <c r="H5" s="128">
        <v>40359</v>
      </c>
      <c r="I5" s="129"/>
      <c r="J5" s="129"/>
    </row>
    <row r="6" spans="2:10" hidden="1"/>
    <row r="7" spans="2:10" hidden="1">
      <c r="B7" s="130" t="s">
        <v>136</v>
      </c>
      <c r="E7" s="131">
        <v>21853031.199999999</v>
      </c>
      <c r="F7" s="132">
        <v>1602525</v>
      </c>
      <c r="G7" s="132">
        <v>1200530</v>
      </c>
      <c r="H7" s="131">
        <v>0</v>
      </c>
    </row>
    <row r="8" spans="2:10" hidden="1">
      <c r="B8" s="130" t="s">
        <v>121</v>
      </c>
      <c r="E8" s="132">
        <v>724709.85</v>
      </c>
      <c r="F8" s="132">
        <v>145488.15</v>
      </c>
      <c r="G8" s="132">
        <v>1306421.1499999999</v>
      </c>
      <c r="H8" s="132">
        <v>327071.13</v>
      </c>
    </row>
    <row r="9" spans="2:10" hidden="1">
      <c r="B9" s="130" t="s">
        <v>137</v>
      </c>
      <c r="E9" s="131">
        <v>0</v>
      </c>
      <c r="F9" s="132">
        <v>7241977.9000000004</v>
      </c>
      <c r="G9" s="132">
        <v>5514372.4100000001</v>
      </c>
      <c r="H9" s="131">
        <v>0</v>
      </c>
    </row>
    <row r="10" spans="2:10" hidden="1">
      <c r="B10" s="130" t="s">
        <v>138</v>
      </c>
      <c r="E10" s="131">
        <v>0</v>
      </c>
      <c r="F10" s="131">
        <v>0</v>
      </c>
      <c r="G10" s="131">
        <v>0</v>
      </c>
      <c r="H10" s="131">
        <v>1869862.68</v>
      </c>
    </row>
    <row r="11" spans="2:10" hidden="1">
      <c r="E11" s="133">
        <f>+SUM(E7:E10)/1000</f>
        <v>22577.741050000001</v>
      </c>
      <c r="F11" s="133">
        <f>+SUM(F7:F10)/1000</f>
        <v>8989.9910500000005</v>
      </c>
      <c r="G11" s="133">
        <f>+SUM(G7:G10)/1000</f>
        <v>8021.3235600000007</v>
      </c>
      <c r="H11" s="133">
        <f>+SUM(H7:H10)/1000</f>
        <v>2196.93381</v>
      </c>
    </row>
    <row r="12" spans="2:10" ht="16.2" hidden="1" thickBot="1">
      <c r="B12" s="2483" t="s">
        <v>139</v>
      </c>
      <c r="C12" s="2483"/>
      <c r="E12" s="134">
        <v>4954</v>
      </c>
      <c r="F12" s="134">
        <v>8022</v>
      </c>
      <c r="G12" s="134">
        <v>8022</v>
      </c>
      <c r="H12" s="134">
        <v>7458</v>
      </c>
    </row>
    <row r="13" spans="2:10" hidden="1">
      <c r="B13" s="2484" t="s">
        <v>102</v>
      </c>
      <c r="C13" s="2484"/>
      <c r="E13" s="135">
        <f>+E11-E12</f>
        <v>17623.741050000001</v>
      </c>
      <c r="F13" s="135">
        <f>+F11-F12</f>
        <v>967.99105000000054</v>
      </c>
      <c r="G13" s="135">
        <f>+G11-G12</f>
        <v>-0.67643999999927473</v>
      </c>
      <c r="H13" s="136">
        <f>+H11-H12</f>
        <v>-5261.0661899999996</v>
      </c>
    </row>
    <row r="14" spans="2:10" hidden="1"/>
    <row r="15" spans="2:10" hidden="1">
      <c r="B15" s="126" t="s">
        <v>140</v>
      </c>
      <c r="C15" s="137"/>
      <c r="D15" s="137"/>
      <c r="E15" s="137"/>
      <c r="F15" s="137"/>
      <c r="G15" s="137"/>
    </row>
    <row r="16" spans="2:10" hidden="1"/>
    <row r="17" spans="2:8" hidden="1">
      <c r="B17" s="130" t="s">
        <v>141</v>
      </c>
      <c r="E17" s="132">
        <v>2925000</v>
      </c>
      <c r="F17" s="132">
        <v>3800000</v>
      </c>
      <c r="G17" s="132">
        <v>3800000</v>
      </c>
      <c r="H17" s="132">
        <v>2925000</v>
      </c>
    </row>
    <row r="18" spans="2:8" hidden="1">
      <c r="B18" s="130" t="s">
        <v>122</v>
      </c>
      <c r="E18" s="132">
        <v>281414.37</v>
      </c>
      <c r="F18" s="132">
        <v>64270.28</v>
      </c>
      <c r="G18" s="132">
        <v>63226.96</v>
      </c>
      <c r="H18" s="132">
        <v>0</v>
      </c>
    </row>
    <row r="19" spans="2:8" hidden="1">
      <c r="B19" s="130" t="s">
        <v>142</v>
      </c>
      <c r="E19" s="132">
        <v>170583</v>
      </c>
      <c r="F19" s="132">
        <v>342591.05</v>
      </c>
      <c r="G19" s="132">
        <v>342559.79</v>
      </c>
      <c r="H19" s="132">
        <v>170583</v>
      </c>
    </row>
    <row r="20" spans="2:8" hidden="1">
      <c r="B20" s="130" t="s">
        <v>143</v>
      </c>
      <c r="E20" s="138">
        <v>0</v>
      </c>
      <c r="F20" s="138">
        <v>123896</v>
      </c>
      <c r="G20" s="132">
        <v>123896</v>
      </c>
      <c r="H20" s="138">
        <v>0</v>
      </c>
    </row>
    <row r="21" spans="2:8" hidden="1">
      <c r="E21" s="139">
        <f>+SUM(E16:E20)/1000</f>
        <v>3376.99737</v>
      </c>
      <c r="F21" s="139">
        <f>+SUM(F16:F20)/1000</f>
        <v>4330.7573300000004</v>
      </c>
      <c r="G21" s="139">
        <f>+SUM(G16:G20)/1000</f>
        <v>4329.6827499999999</v>
      </c>
      <c r="H21" s="139">
        <f>+SUM(H16:H20)/1000</f>
        <v>3095.5830000000001</v>
      </c>
    </row>
    <row r="22" spans="2:8" ht="16.2" hidden="1" thickBot="1">
      <c r="B22" s="2483" t="s">
        <v>139</v>
      </c>
      <c r="C22" s="2483"/>
      <c r="E22" s="140">
        <v>0</v>
      </c>
      <c r="F22" s="134">
        <v>3260</v>
      </c>
      <c r="G22" s="140">
        <v>0</v>
      </c>
      <c r="H22" s="134">
        <v>3142</v>
      </c>
    </row>
    <row r="23" spans="2:8" hidden="1">
      <c r="B23" s="2484" t="s">
        <v>102</v>
      </c>
      <c r="C23" s="2484"/>
      <c r="E23" s="135">
        <f>+E21-E22</f>
        <v>3376.99737</v>
      </c>
      <c r="F23" s="135">
        <f>+F21-F22</f>
        <v>1070.7573300000004</v>
      </c>
      <c r="G23" s="135">
        <f>+G21-G22</f>
        <v>4329.6827499999999</v>
      </c>
      <c r="H23" s="135">
        <f>+H21-H22</f>
        <v>-46.416999999999916</v>
      </c>
    </row>
    <row r="24" spans="2:8" hidden="1"/>
    <row r="25" spans="2:8" hidden="1">
      <c r="B25" s="126" t="s">
        <v>144</v>
      </c>
      <c r="C25" s="137"/>
      <c r="D25" s="137"/>
      <c r="E25" s="137"/>
      <c r="F25" s="137"/>
      <c r="G25" s="137"/>
      <c r="H25" s="137"/>
    </row>
    <row r="26" spans="2:8" hidden="1"/>
    <row r="27" spans="2:8" hidden="1">
      <c r="B27" s="130" t="s">
        <v>145</v>
      </c>
      <c r="E27" s="132">
        <v>183041.35</v>
      </c>
      <c r="F27" s="132">
        <v>88824.19</v>
      </c>
      <c r="G27" s="132">
        <v>100110.13</v>
      </c>
      <c r="H27" s="132">
        <v>198759.28</v>
      </c>
    </row>
    <row r="28" spans="2:8" hidden="1">
      <c r="B28" s="125" t="s">
        <v>146</v>
      </c>
      <c r="E28" s="132">
        <v>12838.24</v>
      </c>
      <c r="F28" s="132">
        <v>3295.2</v>
      </c>
      <c r="G28" s="132">
        <v>500</v>
      </c>
      <c r="H28" s="132">
        <v>6260.71</v>
      </c>
    </row>
    <row r="29" spans="2:8" hidden="1">
      <c r="B29" s="141" t="s">
        <v>115</v>
      </c>
      <c r="E29" s="138">
        <v>40115.949999999997</v>
      </c>
      <c r="F29" s="132">
        <v>500</v>
      </c>
      <c r="G29" s="132">
        <v>500</v>
      </c>
      <c r="H29" s="138">
        <v>25682.15</v>
      </c>
    </row>
    <row r="30" spans="2:8" hidden="1">
      <c r="E30" s="139">
        <f>+SUM(E26:E29)/1000</f>
        <v>235.99553999999998</v>
      </c>
      <c r="F30" s="139">
        <f>+SUM(F26:F29)/1000</f>
        <v>92.619389999999996</v>
      </c>
      <c r="G30" s="139">
        <f>+SUM(G26:G29)/1000</f>
        <v>101.11013</v>
      </c>
      <c r="H30" s="139">
        <f>+SUM(H26:H29)/1000</f>
        <v>230.70213999999999</v>
      </c>
    </row>
    <row r="31" spans="2:8" ht="16.2" hidden="1" thickBot="1">
      <c r="B31" s="2483" t="s">
        <v>139</v>
      </c>
      <c r="C31" s="2483"/>
      <c r="E31" s="134">
        <v>0</v>
      </c>
      <c r="F31" s="134">
        <v>101</v>
      </c>
      <c r="G31" s="134">
        <v>101</v>
      </c>
      <c r="H31" s="134">
        <v>93</v>
      </c>
    </row>
    <row r="32" spans="2:8" hidden="1">
      <c r="B32" s="2484" t="s">
        <v>102</v>
      </c>
      <c r="C32" s="2484"/>
      <c r="E32" s="136">
        <f>+E30-E31</f>
        <v>235.99553999999998</v>
      </c>
      <c r="F32" s="136">
        <f>+F30-F31</f>
        <v>-8.3806100000000043</v>
      </c>
      <c r="G32" s="136">
        <f>+G30-G31</f>
        <v>0.11012999999999806</v>
      </c>
      <c r="H32" s="135">
        <f>+H30-H31</f>
        <v>137.70213999999999</v>
      </c>
    </row>
    <row r="33" spans="2:9" hidden="1"/>
    <row r="34" spans="2:9" hidden="1"/>
    <row r="35" spans="2:9" hidden="1">
      <c r="B35" s="126" t="s">
        <v>66</v>
      </c>
      <c r="C35" s="126"/>
      <c r="D35" s="126"/>
    </row>
    <row r="36" spans="2:9" hidden="1"/>
    <row r="37" spans="2:9" hidden="1">
      <c r="B37" s="130" t="s">
        <v>111</v>
      </c>
      <c r="E37" s="132">
        <f>610080.13+16858</f>
        <v>626938.13</v>
      </c>
      <c r="F37" s="138">
        <v>49452.45</v>
      </c>
      <c r="G37" s="138">
        <v>0</v>
      </c>
      <c r="H37" s="132">
        <f>716828.05+16858</f>
        <v>733686.05</v>
      </c>
      <c r="I37" s="125" t="s">
        <v>79</v>
      </c>
    </row>
    <row r="38" spans="2:9" hidden="1">
      <c r="B38" s="130" t="s">
        <v>117</v>
      </c>
      <c r="E38" s="132">
        <v>113220.05</v>
      </c>
      <c r="F38" s="132">
        <v>140220.32999999999</v>
      </c>
      <c r="G38" s="132">
        <v>226233.28</v>
      </c>
      <c r="H38" s="132">
        <v>250000</v>
      </c>
      <c r="I38" s="125" t="s">
        <v>147</v>
      </c>
    </row>
    <row r="39" spans="2:9" hidden="1">
      <c r="B39" s="130" t="s">
        <v>148</v>
      </c>
      <c r="E39" s="132">
        <v>82643.759999999995</v>
      </c>
      <c r="F39" s="132">
        <v>48813.98</v>
      </c>
      <c r="G39" s="132">
        <v>75389.679999999993</v>
      </c>
      <c r="H39" s="132">
        <v>65000</v>
      </c>
      <c r="I39" s="125" t="s">
        <v>149</v>
      </c>
    </row>
    <row r="40" spans="2:9" ht="15.75" hidden="1" customHeight="1">
      <c r="B40" s="125" t="s">
        <v>150</v>
      </c>
      <c r="C40" s="130"/>
      <c r="D40" s="130"/>
      <c r="E40" s="142">
        <f>4435.26+2956.86+15000</f>
        <v>22392.120000000003</v>
      </c>
      <c r="F40" s="143">
        <f>233.09+155.38</f>
        <v>388.47</v>
      </c>
      <c r="G40" s="143">
        <v>0</v>
      </c>
      <c r="H40" s="142">
        <f>4910.57+3273.7+15000</f>
        <v>23184.27</v>
      </c>
      <c r="I40" s="125" t="s">
        <v>151</v>
      </c>
    </row>
    <row r="41" spans="2:9" ht="15.75" hidden="1" customHeight="1">
      <c r="B41" s="130" t="s">
        <v>152</v>
      </c>
      <c r="C41" s="130"/>
      <c r="D41" s="130"/>
      <c r="E41" s="142">
        <v>125205.36</v>
      </c>
      <c r="F41" s="142">
        <v>0</v>
      </c>
      <c r="G41" s="142">
        <v>50410</v>
      </c>
      <c r="H41" s="142">
        <v>100000</v>
      </c>
    </row>
    <row r="42" spans="2:9" ht="15.75" hidden="1" customHeight="1">
      <c r="B42" s="130" t="s">
        <v>153</v>
      </c>
      <c r="C42" s="130"/>
      <c r="D42" s="130"/>
      <c r="E42" s="142">
        <v>265452.46000000002</v>
      </c>
      <c r="F42" s="142">
        <v>273999.48</v>
      </c>
      <c r="G42" s="142">
        <v>203818.85</v>
      </c>
      <c r="H42" s="142">
        <v>210000</v>
      </c>
    </row>
    <row r="43" spans="2:9" ht="15.75" hidden="1" customHeight="1">
      <c r="B43" s="130" t="s">
        <v>154</v>
      </c>
      <c r="C43" s="130"/>
      <c r="D43" s="130"/>
      <c r="E43" s="142">
        <v>72610.289999999994</v>
      </c>
      <c r="F43" s="143">
        <v>12812</v>
      </c>
      <c r="G43" s="143">
        <v>0</v>
      </c>
      <c r="H43" s="142">
        <v>36246.29</v>
      </c>
    </row>
    <row r="44" spans="2:9" ht="15.75" hidden="1" customHeight="1">
      <c r="B44" s="130" t="s">
        <v>120</v>
      </c>
      <c r="C44" s="130"/>
      <c r="D44" s="130"/>
      <c r="E44" s="142">
        <v>96205.29</v>
      </c>
      <c r="F44" s="143">
        <v>0</v>
      </c>
      <c r="G44" s="143">
        <v>0</v>
      </c>
      <c r="H44" s="142">
        <v>114117</v>
      </c>
    </row>
    <row r="45" spans="2:9" ht="15.75" hidden="1" customHeight="1">
      <c r="B45" s="130" t="s">
        <v>119</v>
      </c>
      <c r="C45" s="130"/>
      <c r="D45" s="130"/>
      <c r="E45" s="143">
        <v>0</v>
      </c>
      <c r="F45" s="143">
        <v>1186.75</v>
      </c>
      <c r="G45" s="143">
        <v>0</v>
      </c>
      <c r="H45" s="143">
        <v>0</v>
      </c>
    </row>
    <row r="46" spans="2:9" hidden="1">
      <c r="E46" s="139">
        <f>+SUM(E37:E45)/1000</f>
        <v>1404.6674600000001</v>
      </c>
      <c r="F46" s="139">
        <f>+SUM(F37:F45)/1000</f>
        <v>526.87345999999991</v>
      </c>
      <c r="G46" s="139">
        <f>+SUM(G37:G45)/1000</f>
        <v>555.85180999999989</v>
      </c>
      <c r="H46" s="139">
        <f>+SUM(H37:H45)/1000</f>
        <v>1532.23361</v>
      </c>
    </row>
    <row r="47" spans="2:9" ht="16.2" hidden="1" thickBot="1">
      <c r="B47" s="2483" t="s">
        <v>139</v>
      </c>
      <c r="C47" s="2483"/>
      <c r="E47" s="134">
        <v>0</v>
      </c>
      <c r="F47" s="134">
        <v>569</v>
      </c>
      <c r="G47" s="134">
        <v>569</v>
      </c>
      <c r="H47" s="134">
        <v>823</v>
      </c>
    </row>
    <row r="48" spans="2:9" hidden="1">
      <c r="B48" s="2484" t="s">
        <v>102</v>
      </c>
      <c r="C48" s="2484"/>
      <c r="E48" s="135">
        <f>+E46-E47</f>
        <v>1404.6674600000001</v>
      </c>
      <c r="F48" s="135">
        <f>+F46-F47</f>
        <v>-42.126540000000091</v>
      </c>
      <c r="G48" s="135">
        <f>+G46-G47</f>
        <v>-13.148190000000113</v>
      </c>
      <c r="H48" s="135">
        <f>+H46-H47</f>
        <v>709.23361</v>
      </c>
    </row>
    <row r="51" spans="2:9">
      <c r="E51" s="144">
        <v>40451</v>
      </c>
      <c r="F51" s="144">
        <v>39903</v>
      </c>
      <c r="G51" s="144" t="s">
        <v>155</v>
      </c>
      <c r="H51" s="144">
        <v>39994</v>
      </c>
      <c r="I51" s="145" t="s">
        <v>156</v>
      </c>
    </row>
    <row r="52" spans="2:9">
      <c r="I52" s="146" t="s">
        <v>157</v>
      </c>
    </row>
    <row r="53" spans="2:9" hidden="1">
      <c r="B53" s="126" t="s">
        <v>158</v>
      </c>
      <c r="C53" s="126"/>
      <c r="D53" s="126"/>
      <c r="E53" s="126"/>
      <c r="F53" s="126"/>
      <c r="G53" s="126"/>
      <c r="H53" s="126"/>
    </row>
    <row r="54" spans="2:9" hidden="1"/>
    <row r="55" spans="2:9" hidden="1">
      <c r="B55" s="130" t="s">
        <v>159</v>
      </c>
      <c r="E55" s="142">
        <v>594740</v>
      </c>
      <c r="F55" s="142">
        <v>923608.83</v>
      </c>
      <c r="G55" s="142">
        <v>923608.83</v>
      </c>
      <c r="H55" s="142">
        <v>2439226.9700000002</v>
      </c>
    </row>
    <row r="56" spans="2:9" hidden="1">
      <c r="E56" s="139">
        <f>+SUM(E55:E55)/1000</f>
        <v>594.74</v>
      </c>
      <c r="F56" s="139">
        <f>+SUM(F55:F55)/1000</f>
        <v>923.60883000000001</v>
      </c>
      <c r="G56" s="139">
        <f>+SUM(G55:G55)/1000</f>
        <v>923.60883000000001</v>
      </c>
      <c r="H56" s="139">
        <f>+SUM(H55:H55)/1000</f>
        <v>2439.2269700000002</v>
      </c>
    </row>
    <row r="57" spans="2:9" ht="16.2" hidden="1" thickBot="1">
      <c r="B57" s="2483" t="s">
        <v>139</v>
      </c>
      <c r="C57" s="2483"/>
      <c r="E57" s="134">
        <v>0</v>
      </c>
      <c r="F57" s="134">
        <v>668</v>
      </c>
      <c r="G57" s="134">
        <v>668</v>
      </c>
      <c r="H57" s="134">
        <v>1199</v>
      </c>
    </row>
    <row r="58" spans="2:9" hidden="1">
      <c r="B58" s="2484" t="s">
        <v>102</v>
      </c>
      <c r="C58" s="2484"/>
      <c r="E58" s="136">
        <f>+E56-E57</f>
        <v>594.74</v>
      </c>
      <c r="F58" s="136">
        <f>+F56-F57</f>
        <v>255.60883000000001</v>
      </c>
      <c r="G58" s="135">
        <f>+G56-G57</f>
        <v>255.60883000000001</v>
      </c>
      <c r="H58" s="135">
        <f>+H56-H57</f>
        <v>1240.2269700000002</v>
      </c>
    </row>
    <row r="59" spans="2:9" hidden="1"/>
    <row r="61" spans="2:9">
      <c r="B61" s="126" t="s">
        <v>78</v>
      </c>
      <c r="C61" s="126"/>
      <c r="H61" s="142"/>
    </row>
    <row r="63" spans="2:9">
      <c r="B63" s="141" t="s">
        <v>116</v>
      </c>
      <c r="E63" s="142">
        <v>172495</v>
      </c>
      <c r="F63" s="142">
        <v>118243.4</v>
      </c>
      <c r="G63" s="142">
        <v>118243.4</v>
      </c>
      <c r="H63" s="142">
        <v>39600</v>
      </c>
    </row>
    <row r="64" spans="2:9">
      <c r="B64" s="2485" t="s">
        <v>130</v>
      </c>
      <c r="C64" s="2485"/>
      <c r="D64" s="2485"/>
      <c r="E64" s="142">
        <v>1921682</v>
      </c>
      <c r="F64" s="147">
        <v>0</v>
      </c>
      <c r="G64" s="147">
        <v>37446.69</v>
      </c>
      <c r="H64" s="142">
        <v>969697.72</v>
      </c>
    </row>
    <row r="65" spans="2:12">
      <c r="B65" s="125" t="s">
        <v>19</v>
      </c>
      <c r="E65" s="142">
        <v>299559</v>
      </c>
      <c r="F65" s="142">
        <v>75067.78</v>
      </c>
      <c r="G65" s="142">
        <v>75067.78</v>
      </c>
      <c r="H65" s="142">
        <v>155044.20000000001</v>
      </c>
    </row>
    <row r="66" spans="2:12">
      <c r="E66" s="139">
        <f>+SUM(E63:E65)/1000</f>
        <v>2393.7359999999999</v>
      </c>
      <c r="F66" s="139">
        <f>+SUM(F63:F65)/1000</f>
        <v>193.31117999999998</v>
      </c>
      <c r="G66" s="139">
        <f>+SUM(G63:G65)/1000</f>
        <v>230.75787</v>
      </c>
      <c r="H66" s="139">
        <f>+SUM(H63:H65)/1000</f>
        <v>1164.3419199999998</v>
      </c>
      <c r="I66" s="125">
        <v>1417</v>
      </c>
      <c r="J66" s="125">
        <v>0</v>
      </c>
      <c r="K66" s="125">
        <v>1165</v>
      </c>
      <c r="L66" s="125" t="s">
        <v>156</v>
      </c>
    </row>
    <row r="67" spans="2:12" ht="16.2" hidden="1" thickBot="1">
      <c r="B67" s="2483" t="s">
        <v>139</v>
      </c>
      <c r="C67" s="2483"/>
      <c r="E67" s="134">
        <v>0</v>
      </c>
      <c r="F67" s="134">
        <v>160</v>
      </c>
      <c r="G67" s="134">
        <v>160</v>
      </c>
      <c r="H67" s="134">
        <v>258</v>
      </c>
    </row>
    <row r="68" spans="2:12" hidden="1">
      <c r="B68" s="2484" t="s">
        <v>102</v>
      </c>
      <c r="C68" s="2484"/>
      <c r="E68" s="136">
        <f>+E66-E67</f>
        <v>2393.7359999999999</v>
      </c>
      <c r="F68" s="136">
        <f>+F66-F67</f>
        <v>33.311179999999979</v>
      </c>
      <c r="G68" s="135">
        <f>+G66-G67</f>
        <v>70.757869999999997</v>
      </c>
      <c r="H68" s="135">
        <f>+H66-H67</f>
        <v>906.34191999999985</v>
      </c>
    </row>
    <row r="70" spans="2:12">
      <c r="B70" s="126" t="s">
        <v>124</v>
      </c>
      <c r="C70" s="137"/>
      <c r="D70" s="137"/>
    </row>
    <row r="72" spans="2:12">
      <c r="B72" s="2486" t="s">
        <v>124</v>
      </c>
      <c r="C72" s="2485"/>
      <c r="D72" s="2485"/>
      <c r="E72" s="142">
        <v>419948</v>
      </c>
      <c r="F72" s="142">
        <v>439287.19</v>
      </c>
      <c r="G72" s="142">
        <v>439287.19</v>
      </c>
      <c r="H72" s="142">
        <v>83240.11</v>
      </c>
    </row>
    <row r="73" spans="2:12">
      <c r="B73" s="2486" t="s">
        <v>160</v>
      </c>
      <c r="C73" s="2485"/>
      <c r="D73" s="2485"/>
      <c r="E73" s="142">
        <v>47945</v>
      </c>
      <c r="F73" s="142"/>
      <c r="G73" s="142"/>
      <c r="H73" s="142">
        <v>25205.39</v>
      </c>
    </row>
    <row r="74" spans="2:12">
      <c r="B74" s="141" t="s">
        <v>129</v>
      </c>
      <c r="E74" s="142">
        <v>100000</v>
      </c>
      <c r="F74" s="142">
        <v>0</v>
      </c>
      <c r="G74" s="142">
        <v>0</v>
      </c>
      <c r="H74" s="142">
        <v>25205.48</v>
      </c>
      <c r="J74" s="125" t="s">
        <v>67</v>
      </c>
    </row>
    <row r="75" spans="2:12">
      <c r="E75" s="139">
        <f>+SUM(E72:E74)/1000</f>
        <v>567.89300000000003</v>
      </c>
      <c r="F75" s="139">
        <f>+SUM(F72:F74)/1000</f>
        <v>439.28719000000001</v>
      </c>
      <c r="G75" s="139">
        <f>+SUM(G72:G74)/1000</f>
        <v>439.28719000000001</v>
      </c>
      <c r="H75" s="139">
        <f>+SUM(H72:H74)/1000</f>
        <v>133.65098</v>
      </c>
      <c r="I75" s="125">
        <v>176</v>
      </c>
      <c r="J75" s="125">
        <v>0</v>
      </c>
      <c r="K75" s="125">
        <v>134</v>
      </c>
      <c r="L75" s="125">
        <v>1338</v>
      </c>
    </row>
    <row r="76" spans="2:12" ht="16.2" hidden="1" thickBot="1">
      <c r="B76" s="2483" t="s">
        <v>139</v>
      </c>
      <c r="C76" s="2483"/>
      <c r="E76" s="134">
        <v>0</v>
      </c>
      <c r="F76" s="134">
        <v>339</v>
      </c>
      <c r="G76" s="134">
        <v>339</v>
      </c>
      <c r="H76" s="134">
        <v>984</v>
      </c>
    </row>
    <row r="77" spans="2:12" hidden="1">
      <c r="B77" s="2484" t="s">
        <v>102</v>
      </c>
      <c r="C77" s="2484"/>
      <c r="E77" s="136">
        <f>+E75-E76</f>
        <v>567.89300000000003</v>
      </c>
      <c r="F77" s="136">
        <f>+F75-F76</f>
        <v>100.28719000000001</v>
      </c>
      <c r="G77" s="135">
        <f>+G75-G76</f>
        <v>100.28719000000001</v>
      </c>
      <c r="H77" s="135">
        <f>+H75-H76</f>
        <v>-850.34902</v>
      </c>
    </row>
    <row r="79" spans="2:12" hidden="1">
      <c r="B79" s="126" t="s">
        <v>125</v>
      </c>
      <c r="C79" s="126"/>
      <c r="H79" s="142"/>
    </row>
    <row r="80" spans="2:12" hidden="1"/>
    <row r="81" spans="2:12" hidden="1">
      <c r="B81" s="141" t="s">
        <v>81</v>
      </c>
      <c r="E81" s="142">
        <v>24012</v>
      </c>
      <c r="F81" s="142">
        <v>118243.4</v>
      </c>
      <c r="G81" s="142">
        <v>118243.4</v>
      </c>
      <c r="H81" s="142">
        <v>11397</v>
      </c>
    </row>
    <row r="82" spans="2:12" hidden="1">
      <c r="B82" s="141" t="s">
        <v>161</v>
      </c>
      <c r="E82" s="142">
        <v>145558.72</v>
      </c>
      <c r="F82" s="147">
        <v>0</v>
      </c>
      <c r="G82" s="147">
        <v>37446.69</v>
      </c>
      <c r="H82" s="142">
        <v>105199.59</v>
      </c>
    </row>
    <row r="83" spans="2:12" hidden="1">
      <c r="E83" s="139">
        <f>+SUM(E81:E82)/1000</f>
        <v>169.57071999999999</v>
      </c>
      <c r="F83" s="139">
        <f>+SUM(F81:F82)/1000</f>
        <v>118.24339999999999</v>
      </c>
      <c r="G83" s="139">
        <f>+SUM(G81:G82)/1000</f>
        <v>155.69009</v>
      </c>
      <c r="H83" s="139">
        <f>+SUM(H81:H82)/1000</f>
        <v>116.59658999999999</v>
      </c>
      <c r="I83" s="125">
        <v>33</v>
      </c>
      <c r="J83" s="125">
        <v>0</v>
      </c>
      <c r="K83" s="125">
        <v>39</v>
      </c>
      <c r="L83" s="125">
        <v>116</v>
      </c>
    </row>
    <row r="84" spans="2:12" hidden="1"/>
    <row r="85" spans="2:12" hidden="1">
      <c r="B85" s="126" t="s">
        <v>79</v>
      </c>
      <c r="C85" s="126"/>
      <c r="D85" s="126"/>
    </row>
    <row r="86" spans="2:12" hidden="1"/>
    <row r="87" spans="2:12" hidden="1">
      <c r="B87" s="125" t="s">
        <v>79</v>
      </c>
      <c r="E87" s="142">
        <v>105618.46</v>
      </c>
      <c r="F87" s="142">
        <v>412070.33</v>
      </c>
      <c r="G87" s="142">
        <v>412070.33</v>
      </c>
      <c r="H87" s="142">
        <v>107687</v>
      </c>
    </row>
    <row r="88" spans="2:12" hidden="1">
      <c r="B88" s="2483" t="s">
        <v>139</v>
      </c>
      <c r="C88" s="2483"/>
      <c r="E88" s="139">
        <f>+SUM(E87:E87)/1000</f>
        <v>105.61846000000001</v>
      </c>
      <c r="F88" s="139">
        <f>+SUM(F87:F87)/1000</f>
        <v>412.07033000000001</v>
      </c>
      <c r="G88" s="139">
        <f>+SUM(G87:G87)/1000</f>
        <v>412.07033000000001</v>
      </c>
      <c r="H88" s="139">
        <f>+SUM(H87:H87)/1000</f>
        <v>107.687</v>
      </c>
      <c r="I88" s="125">
        <v>134</v>
      </c>
      <c r="J88" s="125">
        <v>0</v>
      </c>
      <c r="K88" s="125">
        <v>101</v>
      </c>
      <c r="L88" s="125">
        <v>108</v>
      </c>
    </row>
    <row r="89" spans="2:12" ht="16.2" hidden="1" thickBot="1">
      <c r="B89" s="2484" t="s">
        <v>102</v>
      </c>
      <c r="C89" s="2484"/>
      <c r="E89" s="134">
        <v>0</v>
      </c>
      <c r="F89" s="134">
        <v>329</v>
      </c>
      <c r="G89" s="134">
        <v>329</v>
      </c>
      <c r="H89" s="134">
        <v>532</v>
      </c>
    </row>
    <row r="90" spans="2:12" hidden="1">
      <c r="E90" s="136">
        <f>+E88-E89</f>
        <v>105.61846000000001</v>
      </c>
      <c r="F90" s="136">
        <f>+F88-F89</f>
        <v>83.070330000000013</v>
      </c>
      <c r="G90" s="135">
        <f>+G88-G89</f>
        <v>83.070330000000013</v>
      </c>
      <c r="H90" s="135">
        <f>+H88-H89</f>
        <v>-424.31299999999999</v>
      </c>
    </row>
    <row r="91" spans="2:12" hidden="1"/>
    <row r="92" spans="2:12" hidden="1">
      <c r="B92" s="126" t="s">
        <v>162</v>
      </c>
      <c r="C92" s="137"/>
      <c r="D92" s="137"/>
    </row>
    <row r="93" spans="2:12" hidden="1"/>
    <row r="94" spans="2:12" hidden="1">
      <c r="B94" s="125" t="s">
        <v>162</v>
      </c>
      <c r="E94" s="148">
        <v>0</v>
      </c>
      <c r="F94" s="148">
        <v>123813.98</v>
      </c>
      <c r="G94" s="148">
        <v>0</v>
      </c>
      <c r="H94" s="148">
        <v>0</v>
      </c>
    </row>
    <row r="95" spans="2:12" hidden="1">
      <c r="E95" s="139">
        <f>+SUM(E94)/1000</f>
        <v>0</v>
      </c>
      <c r="F95" s="139">
        <f>+SUM(F94)/1000</f>
        <v>123.81398</v>
      </c>
      <c r="G95" s="139">
        <f>+SUM(G94)/1000</f>
        <v>0</v>
      </c>
      <c r="H95" s="139">
        <f>+SUM(H93:H94)/1000</f>
        <v>0</v>
      </c>
    </row>
    <row r="96" spans="2:12" ht="16.2" hidden="1" thickBot="1">
      <c r="E96" s="134">
        <v>0</v>
      </c>
      <c r="F96" s="134">
        <v>0</v>
      </c>
      <c r="G96" s="134">
        <v>0</v>
      </c>
      <c r="H96" s="134">
        <v>135</v>
      </c>
    </row>
    <row r="97" spans="5:8" hidden="1">
      <c r="E97" s="136">
        <f>+E95-E96</f>
        <v>0</v>
      </c>
      <c r="F97" s="136">
        <f>+F95-F96</f>
        <v>123.81398</v>
      </c>
      <c r="G97" s="135">
        <f>+G95-G96</f>
        <v>0</v>
      </c>
      <c r="H97" s="135">
        <f>+H95-H96</f>
        <v>-135</v>
      </c>
    </row>
  </sheetData>
  <mergeCells count="20">
    <mergeCell ref="B88:C88"/>
    <mergeCell ref="B89:C89"/>
    <mergeCell ref="B67:C67"/>
    <mergeCell ref="B68:C68"/>
    <mergeCell ref="B72:D72"/>
    <mergeCell ref="B73:D73"/>
    <mergeCell ref="B76:C76"/>
    <mergeCell ref="B77:C77"/>
    <mergeCell ref="B57:C57"/>
    <mergeCell ref="B58:C58"/>
    <mergeCell ref="B64:D64"/>
    <mergeCell ref="I4:J4"/>
    <mergeCell ref="B12:C12"/>
    <mergeCell ref="B13:C13"/>
    <mergeCell ref="B22:C22"/>
    <mergeCell ref="B23:C23"/>
    <mergeCell ref="B31:C31"/>
    <mergeCell ref="B32:C32"/>
    <mergeCell ref="B47:C47"/>
    <mergeCell ref="B48:C48"/>
  </mergeCells>
  <pageMargins left="0.7" right="0.7" top="0.75" bottom="0.75" header="0.3" footer="0.3"/>
  <pageSetup scale="79"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T370"/>
  <sheetViews>
    <sheetView view="pageBreakPreview" zoomScaleSheetLayoutView="100" workbookViewId="0">
      <selection activeCell="T370" sqref="T370"/>
    </sheetView>
  </sheetViews>
  <sheetFormatPr defaultColWidth="9" defaultRowHeight="12"/>
  <cols>
    <col min="1" max="1" width="5.19921875" style="4" customWidth="1"/>
    <col min="2" max="2" width="33.59765625" style="4" customWidth="1"/>
    <col min="3" max="3" width="4.59765625" style="4" customWidth="1"/>
    <col min="4" max="4" width="9.19921875" style="17" customWidth="1"/>
    <col min="5" max="5" width="1.19921875" style="17" customWidth="1"/>
    <col min="6" max="6" width="9" style="4"/>
    <col min="7" max="7" width="1.19921875" style="4" customWidth="1"/>
    <col min="8" max="8" width="9.59765625" style="17" customWidth="1"/>
    <col min="9" max="9" width="1.19921875" style="4" customWidth="1"/>
    <col min="10" max="11" width="9" style="4"/>
    <col min="12" max="12" width="10.19921875" style="4" customWidth="1"/>
    <col min="13" max="16384" width="9" style="4"/>
  </cols>
  <sheetData>
    <row r="1" spans="1:18">
      <c r="A1" s="7" t="s">
        <v>23</v>
      </c>
      <c r="B1" s="7"/>
      <c r="C1" s="7"/>
      <c r="D1" s="7"/>
      <c r="E1" s="7"/>
      <c r="F1" s="7"/>
    </row>
    <row r="2" spans="1:18">
      <c r="A2" s="7" t="s">
        <v>36</v>
      </c>
      <c r="B2" s="7"/>
      <c r="C2" s="7"/>
      <c r="D2" s="7"/>
      <c r="E2" s="7"/>
      <c r="F2" s="7"/>
    </row>
    <row r="3" spans="1:18">
      <c r="A3" s="7" t="e">
        <f>+#REF!</f>
        <v>#REF!</v>
      </c>
      <c r="B3" s="7"/>
      <c r="C3" s="7"/>
      <c r="D3" s="7"/>
      <c r="E3" s="7"/>
      <c r="F3" s="7"/>
    </row>
    <row r="4" spans="1:18">
      <c r="A4" s="7"/>
      <c r="B4" s="7"/>
      <c r="C4" s="7"/>
      <c r="D4" s="7"/>
      <c r="E4" s="7"/>
      <c r="F4" s="7"/>
    </row>
    <row r="5" spans="1:18">
      <c r="A5" s="7"/>
      <c r="B5" s="7"/>
      <c r="C5" s="7"/>
      <c r="D5" s="7"/>
      <c r="E5" s="7"/>
      <c r="F5" s="7"/>
    </row>
    <row r="6" spans="1:18">
      <c r="A6" s="7"/>
      <c r="B6" s="7"/>
      <c r="C6" s="7"/>
      <c r="D6" s="2139" t="s">
        <v>179</v>
      </c>
      <c r="E6" s="2139"/>
      <c r="F6" s="2139"/>
      <c r="G6" s="74"/>
      <c r="H6" s="2139" t="s">
        <v>180</v>
      </c>
      <c r="I6" s="2139"/>
      <c r="J6" s="2139"/>
      <c r="K6" s="24"/>
      <c r="L6" s="117">
        <v>40451</v>
      </c>
      <c r="M6" s="24"/>
      <c r="N6" s="24"/>
    </row>
    <row r="7" spans="1:18">
      <c r="A7" s="7"/>
      <c r="B7" s="7"/>
      <c r="C7" s="7"/>
      <c r="D7" s="154" t="s">
        <v>88</v>
      </c>
      <c r="E7" s="154"/>
      <c r="F7" s="154"/>
      <c r="H7" s="154" t="s">
        <v>88</v>
      </c>
      <c r="I7" s="154"/>
      <c r="J7" s="154"/>
      <c r="K7" s="24"/>
      <c r="L7" s="24"/>
      <c r="M7" s="24"/>
      <c r="N7" s="24"/>
    </row>
    <row r="8" spans="1:18">
      <c r="A8" s="10"/>
      <c r="B8" s="10"/>
      <c r="C8" s="27" t="s">
        <v>25</v>
      </c>
      <c r="D8" s="10">
        <v>2010</v>
      </c>
      <c r="E8" s="10"/>
      <c r="F8" s="10">
        <v>2009</v>
      </c>
      <c r="H8" s="10">
        <v>2010</v>
      </c>
      <c r="I8" s="10"/>
      <c r="J8" s="10">
        <v>2009</v>
      </c>
      <c r="K8" s="48"/>
      <c r="L8" s="48"/>
      <c r="M8" s="24"/>
      <c r="N8" s="24"/>
    </row>
    <row r="9" spans="1:18">
      <c r="D9" s="2488" t="s">
        <v>47</v>
      </c>
      <c r="E9" s="2488"/>
      <c r="F9" s="2488"/>
      <c r="H9" s="2488" t="s">
        <v>47</v>
      </c>
      <c r="I9" s="2488"/>
      <c r="J9" s="2488"/>
      <c r="K9" s="181"/>
      <c r="L9" s="181"/>
      <c r="M9" s="24"/>
      <c r="N9" s="24"/>
    </row>
    <row r="10" spans="1:18">
      <c r="A10" s="54" t="s">
        <v>89</v>
      </c>
      <c r="B10" s="17"/>
      <c r="C10" s="17"/>
      <c r="I10" s="17"/>
      <c r="K10" s="24"/>
      <c r="L10" s="24"/>
      <c r="M10" s="24"/>
      <c r="N10" s="24"/>
      <c r="P10" s="16"/>
    </row>
    <row r="11" spans="1:18">
      <c r="A11" s="54"/>
      <c r="B11" s="17"/>
      <c r="C11" s="17"/>
      <c r="H11" s="86"/>
      <c r="I11" s="17"/>
      <c r="K11" s="24"/>
      <c r="L11" s="24"/>
      <c r="M11" s="34"/>
      <c r="N11" s="34"/>
      <c r="P11" s="16"/>
    </row>
    <row r="12" spans="1:18">
      <c r="A12" s="182" t="s">
        <v>60</v>
      </c>
      <c r="D12" s="153">
        <v>154551.18700000001</v>
      </c>
      <c r="E12" s="86"/>
      <c r="F12" s="13">
        <v>393881</v>
      </c>
      <c r="G12" s="16"/>
      <c r="H12" s="13">
        <v>124156.18700000001</v>
      </c>
      <c r="I12" s="86"/>
      <c r="J12" s="153">
        <v>5178</v>
      </c>
      <c r="K12" s="183"/>
      <c r="L12" s="14">
        <v>30395</v>
      </c>
      <c r="M12" s="53"/>
      <c r="N12" s="24"/>
      <c r="Q12" s="16">
        <v>83755</v>
      </c>
      <c r="R12" s="16">
        <f>+P12-Q12</f>
        <v>-83755</v>
      </c>
    </row>
    <row r="13" spans="1:18">
      <c r="A13" s="182"/>
      <c r="D13" s="153"/>
      <c r="E13" s="86"/>
      <c r="F13" s="13"/>
      <c r="G13" s="16"/>
      <c r="H13" s="13"/>
      <c r="I13" s="86"/>
      <c r="J13" s="153"/>
      <c r="K13" s="183"/>
      <c r="L13" s="14"/>
      <c r="M13" s="53"/>
      <c r="N13" s="24"/>
    </row>
    <row r="14" spans="1:18">
      <c r="A14" s="54" t="s">
        <v>59</v>
      </c>
      <c r="D14" s="153"/>
      <c r="E14" s="16"/>
      <c r="F14" s="13"/>
      <c r="G14" s="16"/>
      <c r="H14" s="13"/>
      <c r="I14" s="16"/>
      <c r="J14" s="153"/>
      <c r="K14" s="183"/>
      <c r="L14" s="14"/>
      <c r="M14" s="53"/>
      <c r="N14" s="34"/>
    </row>
    <row r="15" spans="1:18" ht="11.4">
      <c r="A15" s="184" t="s">
        <v>131</v>
      </c>
      <c r="D15" s="183"/>
      <c r="E15" s="153"/>
      <c r="F15" s="14"/>
      <c r="G15" s="16"/>
      <c r="H15" s="14"/>
      <c r="I15" s="153"/>
      <c r="J15" s="183"/>
      <c r="K15" s="183"/>
      <c r="L15" s="14"/>
      <c r="M15" s="53"/>
      <c r="N15" s="24"/>
      <c r="R15" s="16">
        <f>+P15</f>
        <v>0</v>
      </c>
    </row>
    <row r="16" spans="1:18" ht="11.4">
      <c r="A16" s="185" t="s">
        <v>37</v>
      </c>
      <c r="D16" s="183">
        <v>0</v>
      </c>
      <c r="E16" s="16"/>
      <c r="F16" s="14">
        <v>-214205</v>
      </c>
      <c r="G16" s="16"/>
      <c r="H16" s="14">
        <f>+D16-L16</f>
        <v>-15509</v>
      </c>
      <c r="I16" s="16"/>
      <c r="J16" s="183">
        <v>90580</v>
      </c>
      <c r="K16" s="183"/>
      <c r="L16" s="14">
        <v>15509</v>
      </c>
      <c r="M16" s="53"/>
      <c r="N16" s="24"/>
      <c r="O16" s="118"/>
    </row>
    <row r="17" spans="1:20" ht="11.4">
      <c r="A17" s="186" t="s">
        <v>0</v>
      </c>
      <c r="D17" s="183">
        <v>15447</v>
      </c>
      <c r="E17" s="16"/>
      <c r="F17" s="14">
        <v>17102</v>
      </c>
      <c r="G17" s="16"/>
      <c r="H17" s="14">
        <f>+D17-L17</f>
        <v>6941</v>
      </c>
      <c r="I17" s="16"/>
      <c r="J17" s="183">
        <v>8870</v>
      </c>
      <c r="K17" s="183"/>
      <c r="L17" s="14">
        <v>8506</v>
      </c>
      <c r="M17" s="53"/>
      <c r="N17" s="24"/>
    </row>
    <row r="18" spans="1:20" ht="11.4" hidden="1">
      <c r="A18" s="186" t="s">
        <v>163</v>
      </c>
      <c r="D18" s="183">
        <v>0</v>
      </c>
      <c r="E18" s="16"/>
      <c r="F18" s="14">
        <v>0</v>
      </c>
      <c r="G18" s="16"/>
      <c r="H18" s="14">
        <f>+D18-L18</f>
        <v>0</v>
      </c>
      <c r="I18" s="16"/>
      <c r="J18" s="183">
        <v>0</v>
      </c>
      <c r="K18" s="183"/>
      <c r="L18" s="14">
        <v>0</v>
      </c>
      <c r="M18" s="53"/>
      <c r="N18" s="24"/>
    </row>
    <row r="19" spans="1:20" ht="11.4">
      <c r="A19" s="47" t="s">
        <v>70</v>
      </c>
      <c r="D19" s="187">
        <v>-29777</v>
      </c>
      <c r="E19" s="16"/>
      <c r="F19" s="187">
        <v>-44758</v>
      </c>
      <c r="G19" s="183"/>
      <c r="H19" s="187">
        <f>+D19-L19</f>
        <v>-16046</v>
      </c>
      <c r="I19" s="183"/>
      <c r="J19" s="187">
        <v>-22800</v>
      </c>
      <c r="K19" s="183"/>
      <c r="L19" s="14">
        <v>-13731</v>
      </c>
      <c r="M19" s="53"/>
      <c r="N19" s="24"/>
    </row>
    <row r="20" spans="1:20" ht="12.75" customHeight="1">
      <c r="A20" s="54"/>
      <c r="B20" s="47"/>
      <c r="C20" s="47"/>
      <c r="D20" s="183">
        <f>+SUM(D12:D19)</f>
        <v>140221.18700000001</v>
      </c>
      <c r="E20" s="16"/>
      <c r="F20" s="183">
        <f>+SUM(F12:F19)</f>
        <v>152020</v>
      </c>
      <c r="G20" s="16"/>
      <c r="H20" s="183">
        <f>+SUM(H12:H19)</f>
        <v>99542.187000000005</v>
      </c>
      <c r="I20" s="16"/>
      <c r="J20" s="183">
        <f>+SUM(J12:J19)</f>
        <v>81828</v>
      </c>
      <c r="K20" s="183"/>
      <c r="L20" s="183">
        <f>+L12+L16+L17+L19</f>
        <v>40679</v>
      </c>
      <c r="M20" s="188"/>
      <c r="N20" s="183"/>
      <c r="O20" s="183"/>
      <c r="P20" s="183"/>
      <c r="Q20" s="4">
        <v>29785</v>
      </c>
      <c r="R20" s="16">
        <f>+P20-Q20</f>
        <v>-29785</v>
      </c>
    </row>
    <row r="21" spans="1:20">
      <c r="A21" s="54"/>
      <c r="B21" s="47"/>
      <c r="C21" s="47"/>
      <c r="D21" s="153"/>
      <c r="E21" s="16"/>
      <c r="F21" s="16"/>
      <c r="G21" s="16"/>
      <c r="H21" s="16"/>
      <c r="I21" s="16"/>
      <c r="J21" s="153"/>
      <c r="K21" s="183"/>
      <c r="L21" s="183"/>
      <c r="M21" s="53"/>
      <c r="N21" s="24"/>
    </row>
    <row r="22" spans="1:20">
      <c r="A22" s="54" t="s">
        <v>118</v>
      </c>
      <c r="B22" s="47"/>
      <c r="C22" s="47"/>
      <c r="D22" s="153"/>
      <c r="E22" s="16"/>
      <c r="F22" s="16"/>
      <c r="G22" s="16"/>
      <c r="H22" s="16"/>
      <c r="I22" s="16"/>
      <c r="J22" s="153"/>
      <c r="K22" s="183"/>
      <c r="L22" s="183"/>
      <c r="M22" s="53"/>
      <c r="N22" s="34"/>
      <c r="T22" s="4">
        <f>+P22-P24</f>
        <v>0</v>
      </c>
    </row>
    <row r="23" spans="1:20" ht="11.4">
      <c r="A23" s="189" t="s">
        <v>45</v>
      </c>
      <c r="B23" s="47"/>
      <c r="C23" s="47"/>
      <c r="D23" s="190">
        <v>0</v>
      </c>
      <c r="E23" s="16"/>
      <c r="F23" s="190">
        <v>0</v>
      </c>
      <c r="G23" s="16"/>
      <c r="H23" s="190">
        <f t="shared" ref="H23:H29" si="0">+D23-L23</f>
        <v>0</v>
      </c>
      <c r="I23" s="16"/>
      <c r="J23" s="190">
        <v>178166</v>
      </c>
      <c r="K23" s="183"/>
      <c r="L23" s="183">
        <v>0</v>
      </c>
      <c r="M23" s="53"/>
      <c r="N23" s="34"/>
    </row>
    <row r="24" spans="1:20" ht="11.4">
      <c r="A24" s="189" t="s">
        <v>62</v>
      </c>
      <c r="B24" s="50"/>
      <c r="C24" s="50"/>
      <c r="D24" s="191">
        <v>80684</v>
      </c>
      <c r="E24" s="16"/>
      <c r="F24" s="191">
        <v>2025</v>
      </c>
      <c r="G24" s="16"/>
      <c r="H24" s="191">
        <f t="shared" si="0"/>
        <v>0</v>
      </c>
      <c r="I24" s="16"/>
      <c r="J24" s="191">
        <v>0</v>
      </c>
      <c r="K24" s="183"/>
      <c r="L24" s="183">
        <v>80684</v>
      </c>
      <c r="M24" s="14"/>
      <c r="N24" s="24"/>
      <c r="Q24" s="4">
        <v>-8102</v>
      </c>
      <c r="R24" s="4">
        <f>+P24-Q24</f>
        <v>8102</v>
      </c>
    </row>
    <row r="25" spans="1:20" ht="11.4">
      <c r="A25" s="189" t="s">
        <v>63</v>
      </c>
      <c r="B25" s="50"/>
      <c r="C25" s="50"/>
      <c r="D25" s="192">
        <v>587388</v>
      </c>
      <c r="E25" s="16"/>
      <c r="F25" s="192">
        <v>-89864</v>
      </c>
      <c r="G25" s="16"/>
      <c r="H25" s="192">
        <f t="shared" si="0"/>
        <v>381380</v>
      </c>
      <c r="I25" s="16"/>
      <c r="J25" s="192">
        <v>-150434</v>
      </c>
      <c r="K25" s="183"/>
      <c r="L25" s="183">
        <v>206008</v>
      </c>
      <c r="M25" s="14">
        <v>1764350</v>
      </c>
      <c r="N25" s="34">
        <f>M25-D30</f>
        <v>1096948</v>
      </c>
      <c r="Q25" s="4">
        <v>-97853</v>
      </c>
      <c r="R25" s="16">
        <f>+P25-Q25</f>
        <v>97853</v>
      </c>
    </row>
    <row r="26" spans="1:20" ht="11.4">
      <c r="A26" s="189" t="s">
        <v>38</v>
      </c>
      <c r="B26" s="50"/>
      <c r="C26" s="50"/>
      <c r="D26" s="192">
        <v>0</v>
      </c>
      <c r="E26" s="16"/>
      <c r="F26" s="192">
        <v>-110000</v>
      </c>
      <c r="G26" s="16"/>
      <c r="H26" s="192">
        <f t="shared" si="0"/>
        <v>0</v>
      </c>
      <c r="I26" s="16"/>
      <c r="J26" s="192">
        <v>-110000</v>
      </c>
      <c r="K26" s="183"/>
      <c r="L26" s="183">
        <v>0</v>
      </c>
      <c r="M26" s="14"/>
      <c r="N26" s="24"/>
      <c r="R26" s="16"/>
    </row>
    <row r="27" spans="1:20" ht="11.4">
      <c r="A27" s="189" t="s">
        <v>64</v>
      </c>
      <c r="B27" s="50"/>
      <c r="C27" s="50"/>
      <c r="D27" s="191">
        <v>-185</v>
      </c>
      <c r="E27" s="16"/>
      <c r="F27" s="191">
        <v>-140</v>
      </c>
      <c r="G27" s="16"/>
      <c r="H27" s="191">
        <f t="shared" si="0"/>
        <v>-33</v>
      </c>
      <c r="I27" s="16"/>
      <c r="J27" s="191">
        <v>87</v>
      </c>
      <c r="K27" s="183"/>
      <c r="L27" s="183">
        <v>-152</v>
      </c>
      <c r="M27" s="14"/>
      <c r="N27" s="24"/>
      <c r="R27" s="16"/>
    </row>
    <row r="28" spans="1:20" ht="11.4">
      <c r="A28" s="119" t="s">
        <v>91</v>
      </c>
      <c r="B28" s="50"/>
      <c r="C28" s="50"/>
      <c r="D28" s="191">
        <v>-485</v>
      </c>
      <c r="E28" s="16"/>
      <c r="F28" s="191">
        <v>-1365</v>
      </c>
      <c r="G28" s="16"/>
      <c r="H28" s="191">
        <f t="shared" si="0"/>
        <v>-2103</v>
      </c>
      <c r="I28" s="16"/>
      <c r="J28" s="191">
        <v>62</v>
      </c>
      <c r="K28" s="183"/>
      <c r="L28" s="183">
        <v>1618</v>
      </c>
      <c r="M28" s="53"/>
      <c r="N28" s="24"/>
      <c r="R28" s="16"/>
    </row>
    <row r="29" spans="1:20">
      <c r="A29" s="4" t="s">
        <v>170</v>
      </c>
      <c r="D29" s="193">
        <v>0</v>
      </c>
      <c r="F29" s="149">
        <v>0</v>
      </c>
      <c r="G29" s="21"/>
      <c r="H29" s="150">
        <f t="shared" si="0"/>
        <v>0</v>
      </c>
      <c r="I29" s="21"/>
      <c r="J29" s="149">
        <v>0</v>
      </c>
      <c r="L29" s="4">
        <v>0</v>
      </c>
    </row>
    <row r="30" spans="1:20" ht="11.4">
      <c r="A30" s="49"/>
      <c r="B30" s="47"/>
      <c r="C30" s="47"/>
      <c r="D30" s="153">
        <f>SUM(D23:D29)</f>
        <v>667402</v>
      </c>
      <c r="E30" s="16"/>
      <c r="F30" s="153">
        <f>SUM(F23:F29)</f>
        <v>-199344</v>
      </c>
      <c r="G30" s="16"/>
      <c r="H30" s="153">
        <f>SUM(H23:H29)</f>
        <v>379244</v>
      </c>
      <c r="I30" s="16"/>
      <c r="J30" s="153">
        <f>SUM(J23:J29)</f>
        <v>-82119</v>
      </c>
      <c r="K30" s="183"/>
      <c r="L30" s="153">
        <f>SUM(L23:L29)</f>
        <v>288158</v>
      </c>
      <c r="M30" s="188"/>
      <c r="N30" s="183"/>
      <c r="O30" s="153"/>
      <c r="P30" s="153"/>
      <c r="Q30" s="153">
        <f>SUM(Q24:Q28)</f>
        <v>-105955</v>
      </c>
      <c r="R30" s="16">
        <f>+P30-Q30</f>
        <v>105955</v>
      </c>
    </row>
    <row r="31" spans="1:20" ht="11.4">
      <c r="A31" s="49"/>
      <c r="B31" s="47"/>
      <c r="C31" s="47"/>
      <c r="D31" s="153"/>
      <c r="E31" s="16"/>
      <c r="F31" s="16"/>
      <c r="G31" s="16"/>
      <c r="H31" s="16"/>
      <c r="I31" s="16"/>
      <c r="J31" s="153"/>
      <c r="K31" s="183"/>
      <c r="L31" s="183"/>
      <c r="M31" s="53"/>
      <c r="N31" s="24"/>
    </row>
    <row r="32" spans="1:20">
      <c r="A32" s="54" t="s">
        <v>108</v>
      </c>
      <c r="B32" s="47"/>
      <c r="C32" s="47"/>
      <c r="D32" s="153"/>
      <c r="E32" s="16"/>
      <c r="F32" s="16"/>
      <c r="G32" s="16"/>
      <c r="H32" s="16"/>
      <c r="I32" s="16"/>
      <c r="J32" s="153"/>
      <c r="K32" s="183"/>
      <c r="L32" s="183"/>
      <c r="M32" s="53"/>
      <c r="N32" s="24"/>
    </row>
    <row r="33" spans="1:19" ht="11.4">
      <c r="A33" s="119" t="s">
        <v>65</v>
      </c>
      <c r="B33" s="50"/>
      <c r="C33" s="50"/>
      <c r="D33" s="190">
        <v>0</v>
      </c>
      <c r="E33" s="16"/>
      <c r="F33" s="190">
        <v>0</v>
      </c>
      <c r="G33" s="16"/>
      <c r="H33" s="190">
        <f>+D33-L33</f>
        <v>0</v>
      </c>
      <c r="I33" s="16"/>
      <c r="J33" s="190">
        <v>-9925</v>
      </c>
      <c r="K33" s="183"/>
      <c r="L33" s="4">
        <v>0</v>
      </c>
      <c r="M33" s="53"/>
      <c r="N33" s="24"/>
      <c r="Q33" s="4">
        <v>19866</v>
      </c>
      <c r="R33" s="16">
        <f>+P33-Q33</f>
        <v>-19866</v>
      </c>
    </row>
    <row r="34" spans="1:19" ht="11.4">
      <c r="A34" s="119" t="s">
        <v>195</v>
      </c>
      <c r="B34" s="50"/>
      <c r="C34" s="50"/>
      <c r="D34" s="191"/>
      <c r="E34" s="16"/>
      <c r="F34" s="191"/>
      <c r="G34" s="16"/>
      <c r="H34" s="191"/>
      <c r="I34" s="16"/>
      <c r="J34" s="191"/>
      <c r="K34" s="183"/>
      <c r="M34" s="53"/>
      <c r="N34" s="24"/>
      <c r="R34" s="16"/>
    </row>
    <row r="35" spans="1:19" ht="11.4">
      <c r="A35" s="212" t="s">
        <v>44</v>
      </c>
      <c r="B35" s="50"/>
      <c r="C35" s="50"/>
      <c r="D35" s="191">
        <v>-1667</v>
      </c>
      <c r="E35" s="16"/>
      <c r="F35" s="191">
        <v>-588</v>
      </c>
      <c r="G35" s="16"/>
      <c r="H35" s="191">
        <f>+D35-L35</f>
        <v>-404</v>
      </c>
      <c r="I35" s="16"/>
      <c r="J35" s="191">
        <v>421</v>
      </c>
      <c r="K35" s="183"/>
      <c r="L35" s="183">
        <v>-1263</v>
      </c>
      <c r="M35" s="53"/>
      <c r="N35" s="24"/>
      <c r="R35" s="16"/>
    </row>
    <row r="36" spans="1:19" ht="11.4">
      <c r="A36" s="119" t="s">
        <v>66</v>
      </c>
      <c r="B36" s="50"/>
      <c r="C36" s="50"/>
      <c r="D36" s="193">
        <v>-1452</v>
      </c>
      <c r="E36" s="16"/>
      <c r="F36" s="193">
        <v>4</v>
      </c>
      <c r="G36" s="16"/>
      <c r="H36" s="193">
        <f>+D36-L36</f>
        <v>-1290</v>
      </c>
      <c r="I36" s="16"/>
      <c r="J36" s="193">
        <v>16</v>
      </c>
      <c r="K36" s="183"/>
      <c r="L36" s="183">
        <v>-162</v>
      </c>
      <c r="M36" s="53"/>
      <c r="N36" s="24"/>
      <c r="O36" s="24"/>
      <c r="P36" s="24"/>
      <c r="Q36" s="4">
        <v>247</v>
      </c>
      <c r="R36" s="16">
        <f>+P36-Q36</f>
        <v>-247</v>
      </c>
      <c r="S36" s="4">
        <f>1141+19510-2053</f>
        <v>18598</v>
      </c>
    </row>
    <row r="37" spans="1:19" ht="11.4">
      <c r="A37" s="49"/>
      <c r="B37" s="50"/>
      <c r="C37" s="50"/>
      <c r="D37" s="194">
        <f>SUM(D33:D36)</f>
        <v>-3119</v>
      </c>
      <c r="E37" s="16"/>
      <c r="F37" s="16">
        <f>SUM(F33:F36)</f>
        <v>-584</v>
      </c>
      <c r="G37" s="16"/>
      <c r="H37" s="16">
        <f>SUM(H33:H36)</f>
        <v>-1694</v>
      </c>
      <c r="I37" s="16"/>
      <c r="J37" s="194">
        <f>SUM(J33:J36)</f>
        <v>-9488</v>
      </c>
      <c r="K37" s="183"/>
      <c r="L37" s="194">
        <f>SUM(L33:L36)</f>
        <v>-1425</v>
      </c>
      <c r="M37" s="188"/>
      <c r="N37" s="183"/>
      <c r="O37" s="183"/>
      <c r="P37" s="183"/>
      <c r="Q37" s="195">
        <f>SUM(Q33:Q36)</f>
        <v>20113</v>
      </c>
    </row>
    <row r="38" spans="1:19" ht="11.4">
      <c r="A38" s="49"/>
      <c r="B38" s="50"/>
      <c r="C38" s="50"/>
      <c r="D38" s="183"/>
      <c r="E38" s="16"/>
      <c r="F38" s="16"/>
      <c r="G38" s="16"/>
      <c r="H38" s="16"/>
      <c r="I38" s="16"/>
      <c r="J38" s="183"/>
      <c r="K38" s="183"/>
      <c r="L38" s="183"/>
      <c r="M38" s="188"/>
      <c r="N38" s="183"/>
      <c r="O38" s="183"/>
      <c r="P38" s="183"/>
      <c r="Q38" s="183"/>
    </row>
    <row r="39" spans="1:19">
      <c r="A39" s="54"/>
      <c r="B39" s="50"/>
      <c r="C39" s="50"/>
      <c r="D39" s="194">
        <f>+D20+D30+D37</f>
        <v>804504.18700000003</v>
      </c>
      <c r="E39" s="16"/>
      <c r="F39" s="194">
        <f>+F20+F30+F37</f>
        <v>-47908</v>
      </c>
      <c r="G39" s="16"/>
      <c r="H39" s="194">
        <f>+H20+H30+H37</f>
        <v>477092.18700000003</v>
      </c>
      <c r="I39" s="16"/>
      <c r="J39" s="194">
        <f>+J20+J30+J37</f>
        <v>-9779</v>
      </c>
      <c r="K39" s="183"/>
      <c r="L39" s="194">
        <f>+L20+L30+L37</f>
        <v>327412</v>
      </c>
      <c r="M39" s="188"/>
      <c r="N39" s="183"/>
      <c r="O39" s="183"/>
      <c r="P39" s="183"/>
      <c r="Q39" s="153">
        <f>+Q20+Q30+Q37</f>
        <v>-56057</v>
      </c>
      <c r="R39" s="16">
        <f>+P39-Q39</f>
        <v>56057</v>
      </c>
    </row>
    <row r="40" spans="1:19">
      <c r="A40" s="54"/>
      <c r="B40" s="50"/>
      <c r="C40" s="50"/>
      <c r="D40" s="183"/>
      <c r="E40" s="16"/>
      <c r="F40" s="16"/>
      <c r="G40" s="16"/>
      <c r="H40" s="16"/>
      <c r="I40" s="16"/>
      <c r="J40" s="183"/>
      <c r="K40" s="183"/>
      <c r="L40" s="183"/>
      <c r="M40" s="188"/>
      <c r="N40" s="183"/>
      <c r="O40" s="183"/>
      <c r="P40" s="183"/>
      <c r="Q40" s="153"/>
      <c r="R40" s="16"/>
    </row>
    <row r="41" spans="1:19" ht="11.4">
      <c r="A41" s="196" t="s">
        <v>192</v>
      </c>
      <c r="B41" s="50"/>
      <c r="C41" s="50"/>
      <c r="D41" s="153">
        <v>-18363</v>
      </c>
      <c r="E41" s="16"/>
      <c r="F41" s="16">
        <v>-18674</v>
      </c>
      <c r="G41" s="16"/>
      <c r="H41" s="16">
        <f>+D41-L41</f>
        <v>-9382</v>
      </c>
      <c r="I41" s="16"/>
      <c r="J41" s="153">
        <v>-8121</v>
      </c>
      <c r="K41" s="183"/>
      <c r="L41" s="183">
        <v>-8981</v>
      </c>
      <c r="M41" s="53"/>
      <c r="N41" s="183"/>
      <c r="O41" s="183"/>
      <c r="P41" s="183"/>
      <c r="Q41" s="153"/>
      <c r="R41" s="16"/>
    </row>
    <row r="42" spans="1:19" ht="11.4">
      <c r="A42" s="49" t="s">
        <v>92</v>
      </c>
      <c r="B42" s="50"/>
      <c r="C42" s="50"/>
      <c r="D42" s="153">
        <v>29777</v>
      </c>
      <c r="E42" s="16"/>
      <c r="F42" s="16">
        <v>47526</v>
      </c>
      <c r="G42" s="16"/>
      <c r="H42" s="16">
        <f>+D42-L42</f>
        <v>29777</v>
      </c>
      <c r="I42" s="16"/>
      <c r="J42" s="153">
        <v>33186</v>
      </c>
      <c r="K42" s="183"/>
      <c r="L42" s="183">
        <v>0</v>
      </c>
      <c r="M42" s="53"/>
      <c r="N42" s="183"/>
      <c r="O42" s="183"/>
      <c r="P42" s="183"/>
      <c r="Q42" s="153"/>
      <c r="R42" s="16"/>
    </row>
    <row r="43" spans="1:19">
      <c r="A43" s="54"/>
      <c r="B43" s="50"/>
      <c r="C43" s="50"/>
      <c r="D43" s="187"/>
      <c r="E43" s="16"/>
      <c r="F43" s="187"/>
      <c r="G43" s="16"/>
      <c r="H43" s="187"/>
      <c r="I43" s="16"/>
      <c r="J43" s="187"/>
      <c r="K43" s="183"/>
      <c r="L43" s="16"/>
      <c r="M43" s="188"/>
      <c r="N43" s="183"/>
      <c r="O43" s="183"/>
      <c r="P43" s="183"/>
      <c r="Q43" s="153"/>
      <c r="R43" s="16"/>
    </row>
    <row r="44" spans="1:19">
      <c r="A44" s="120" t="s">
        <v>27</v>
      </c>
      <c r="D44" s="16">
        <f>D42+D41+D39</f>
        <v>815918.18700000003</v>
      </c>
      <c r="E44" s="16"/>
      <c r="F44" s="16">
        <f>+F42+F41+F39</f>
        <v>-19056</v>
      </c>
      <c r="G44" s="16"/>
      <c r="H44" s="16">
        <f>+H42+H41+H39</f>
        <v>497487.18700000003</v>
      </c>
      <c r="I44" s="121"/>
      <c r="J44" s="16">
        <f>+J42+J41+J39</f>
        <v>15286</v>
      </c>
      <c r="K44" s="24"/>
      <c r="L44" s="151">
        <f>L42+L41+L39</f>
        <v>318431</v>
      </c>
      <c r="M44" s="188"/>
      <c r="N44" s="183"/>
      <c r="O44" s="183"/>
      <c r="P44" s="183"/>
      <c r="Q44" s="195">
        <f>SUM(Q39:Q39)</f>
        <v>-56057</v>
      </c>
    </row>
    <row r="45" spans="1:19" ht="11.4">
      <c r="B45" s="50"/>
      <c r="C45" s="50"/>
      <c r="D45" s="197"/>
      <c r="E45" s="16"/>
      <c r="F45" s="198"/>
      <c r="G45" s="16"/>
      <c r="H45" s="198"/>
      <c r="I45" s="16"/>
      <c r="J45" s="16"/>
      <c r="K45" s="197"/>
      <c r="L45" s="199"/>
      <c r="M45" s="53"/>
      <c r="N45" s="24"/>
      <c r="O45" s="24"/>
      <c r="P45" s="24"/>
    </row>
    <row r="46" spans="1:19">
      <c r="A46" s="54" t="s">
        <v>93</v>
      </c>
      <c r="B46" s="47"/>
      <c r="C46" s="47"/>
      <c r="D46" s="153"/>
      <c r="E46" s="16"/>
      <c r="F46" s="16"/>
      <c r="G46" s="16"/>
      <c r="H46" s="16"/>
      <c r="I46" s="16"/>
      <c r="J46" s="153"/>
      <c r="K46" s="183"/>
      <c r="L46" s="183"/>
      <c r="M46" s="53"/>
      <c r="N46" s="24"/>
      <c r="O46" s="24"/>
      <c r="P46" s="24"/>
    </row>
    <row r="47" spans="1:19">
      <c r="A47" s="54"/>
      <c r="B47" s="47"/>
      <c r="C47" s="47"/>
      <c r="D47" s="153"/>
      <c r="E47" s="16"/>
      <c r="F47" s="16"/>
      <c r="G47" s="16"/>
      <c r="H47" s="16"/>
      <c r="I47" s="16"/>
      <c r="J47" s="153"/>
      <c r="K47" s="183"/>
      <c r="L47" s="183"/>
      <c r="M47" s="53"/>
      <c r="N47" s="24"/>
      <c r="O47" s="24"/>
      <c r="P47" s="24"/>
    </row>
    <row r="48" spans="1:19" ht="11.4">
      <c r="A48" s="182" t="s">
        <v>94</v>
      </c>
      <c r="B48" s="50"/>
      <c r="C48" s="50"/>
      <c r="D48" s="183">
        <v>-375289.59999999998</v>
      </c>
      <c r="E48" s="34"/>
      <c r="F48" s="16">
        <v>-35</v>
      </c>
      <c r="G48" s="16"/>
      <c r="H48" s="16">
        <f>+D48-L48</f>
        <v>-375289.59999999998</v>
      </c>
      <c r="I48" s="34"/>
      <c r="J48" s="183">
        <v>-12</v>
      </c>
      <c r="K48" s="183"/>
      <c r="L48" s="183">
        <v>0</v>
      </c>
      <c r="M48" s="53"/>
      <c r="N48" s="24"/>
      <c r="O48" s="24"/>
      <c r="P48" s="24"/>
      <c r="Q48" s="4">
        <v>-993</v>
      </c>
      <c r="R48" s="16">
        <f>+P48-Q48</f>
        <v>993</v>
      </c>
    </row>
    <row r="49" spans="1:20" ht="11.4">
      <c r="A49" s="182"/>
      <c r="B49" s="50"/>
      <c r="C49" s="50"/>
      <c r="D49" s="183"/>
      <c r="E49" s="34"/>
      <c r="F49" s="16"/>
      <c r="G49" s="16"/>
      <c r="H49" s="16"/>
      <c r="I49" s="34"/>
      <c r="J49" s="183"/>
      <c r="K49" s="183"/>
      <c r="L49" s="183"/>
      <c r="M49" s="53"/>
      <c r="N49" s="24"/>
      <c r="O49" s="24"/>
      <c r="P49" s="24"/>
      <c r="R49" s="16"/>
    </row>
    <row r="50" spans="1:20" ht="11.4">
      <c r="A50" s="4" t="s">
        <v>164</v>
      </c>
      <c r="B50" s="50"/>
      <c r="C50" s="152" t="e">
        <f>'6-15'!#REF!</f>
        <v>#REF!</v>
      </c>
      <c r="D50" s="183">
        <v>-1537576.65</v>
      </c>
      <c r="E50" s="34"/>
      <c r="F50" s="16">
        <v>0</v>
      </c>
      <c r="G50" s="16"/>
      <c r="H50" s="16">
        <f>+D50-L50</f>
        <v>-1537576.65</v>
      </c>
      <c r="I50" s="34"/>
      <c r="J50" s="183">
        <v>0</v>
      </c>
      <c r="K50" s="183"/>
      <c r="L50" s="183">
        <v>0</v>
      </c>
      <c r="M50" s="53"/>
      <c r="N50" s="24"/>
      <c r="O50" s="24"/>
      <c r="P50" s="24"/>
      <c r="R50" s="16"/>
    </row>
    <row r="51" spans="1:20" ht="11.4">
      <c r="A51" s="182"/>
      <c r="B51" s="50"/>
      <c r="C51" s="50"/>
      <c r="D51" s="183"/>
      <c r="E51" s="34"/>
      <c r="F51" s="16"/>
      <c r="G51" s="16"/>
      <c r="H51" s="16"/>
      <c r="I51" s="34"/>
      <c r="J51" s="183"/>
      <c r="K51" s="183"/>
      <c r="L51" s="183"/>
      <c r="M51" s="53"/>
      <c r="N51" s="24"/>
      <c r="O51" s="24"/>
      <c r="P51" s="24"/>
      <c r="R51" s="16"/>
    </row>
    <row r="52" spans="1:20">
      <c r="A52" s="54" t="s">
        <v>28</v>
      </c>
      <c r="D52" s="194">
        <f>+SUM(D44:D51)</f>
        <v>-1096948.0629999998</v>
      </c>
      <c r="E52" s="16"/>
      <c r="F52" s="194">
        <f>+SUM(F44:F51)</f>
        <v>-19091</v>
      </c>
      <c r="G52" s="16"/>
      <c r="H52" s="194">
        <f>+SUM(H44:H51)</f>
        <v>-1415379.0629999998</v>
      </c>
      <c r="I52" s="16"/>
      <c r="J52" s="194">
        <f>+SUM(J44:J51)</f>
        <v>15274</v>
      </c>
      <c r="K52" s="183"/>
      <c r="L52" s="194">
        <f>+SUM(L44:L51)</f>
        <v>318431</v>
      </c>
      <c r="M52" s="188"/>
      <c r="N52" s="183"/>
      <c r="O52" s="183"/>
      <c r="P52" s="183"/>
      <c r="Q52" s="153" t="e">
        <f>#REF!+Q44</f>
        <v>#REF!</v>
      </c>
    </row>
    <row r="53" spans="1:20" ht="11.4">
      <c r="A53" s="49" t="s">
        <v>99</v>
      </c>
      <c r="D53" s="153">
        <v>31683</v>
      </c>
      <c r="E53" s="16"/>
      <c r="F53" s="153">
        <v>83681</v>
      </c>
      <c r="G53" s="16"/>
      <c r="H53" s="153">
        <f>+L55</f>
        <v>350114</v>
      </c>
      <c r="I53" s="16"/>
      <c r="J53" s="16">
        <v>49316</v>
      </c>
      <c r="K53" s="183"/>
      <c r="L53" s="183">
        <v>31683</v>
      </c>
      <c r="M53" s="53"/>
      <c r="N53" s="24"/>
      <c r="O53" s="24"/>
      <c r="P53" s="24"/>
    </row>
    <row r="54" spans="1:20">
      <c r="A54" s="54"/>
      <c r="B54" s="5"/>
      <c r="C54" s="5"/>
      <c r="D54" s="153"/>
      <c r="E54" s="16"/>
      <c r="F54" s="16"/>
      <c r="G54" s="116"/>
      <c r="H54" s="16"/>
      <c r="I54" s="16"/>
      <c r="J54" s="153"/>
      <c r="K54" s="183"/>
      <c r="L54" s="183"/>
      <c r="M54" s="122"/>
      <c r="N54" s="26"/>
      <c r="O54" s="26"/>
      <c r="P54" s="26"/>
    </row>
    <row r="55" spans="1:20" ht="12.6" thickBot="1">
      <c r="A55" s="7" t="s">
        <v>100</v>
      </c>
      <c r="D55" s="200">
        <v>0</v>
      </c>
      <c r="E55" s="16"/>
      <c r="F55" s="200">
        <f>+F52+F53</f>
        <v>64590</v>
      </c>
      <c r="G55" s="34"/>
      <c r="H55" s="200">
        <v>0</v>
      </c>
      <c r="I55" s="16"/>
      <c r="J55" s="200">
        <f>+J52+J53</f>
        <v>64590</v>
      </c>
      <c r="K55" s="201"/>
      <c r="L55" s="200">
        <f>+L52+L53</f>
        <v>350114</v>
      </c>
      <c r="M55" s="188"/>
      <c r="N55" s="183"/>
      <c r="O55" s="183"/>
      <c r="P55" s="183"/>
      <c r="Q55" s="200" t="e">
        <f>SUM(Q52:Q53)</f>
        <v>#REF!</v>
      </c>
      <c r="R55" s="16">
        <f>+P55-16997</f>
        <v>-16997</v>
      </c>
    </row>
    <row r="56" spans="1:20" ht="12.6" thickTop="1">
      <c r="A56" s="49"/>
      <c r="D56" s="153"/>
      <c r="E56" s="51"/>
      <c r="F56" s="52"/>
      <c r="H56" s="202"/>
      <c r="I56" s="51"/>
      <c r="J56" s="153"/>
      <c r="K56" s="201"/>
      <c r="L56" s="201"/>
      <c r="M56" s="24"/>
      <c r="N56" s="53"/>
      <c r="O56" s="24"/>
      <c r="P56" s="34"/>
    </row>
    <row r="57" spans="1:20">
      <c r="A57" s="54"/>
      <c r="D57" s="86"/>
      <c r="E57" s="183"/>
      <c r="H57" s="86"/>
      <c r="I57" s="16"/>
      <c r="J57" s="203"/>
      <c r="K57" s="204"/>
      <c r="L57" s="204">
        <v>0</v>
      </c>
      <c r="M57" s="203">
        <f>+D55-H55</f>
        <v>0</v>
      </c>
      <c r="N57" s="203">
        <f>+F55-J55</f>
        <v>0</v>
      </c>
      <c r="O57" s="203"/>
      <c r="P57" s="34"/>
    </row>
    <row r="58" spans="1:20">
      <c r="A58" s="4" t="str">
        <f>BS!$A$43</f>
        <v>The annexed notes from 1 to 18 form an integral part of these condensed interim financial statements.</v>
      </c>
      <c r="D58" s="85"/>
      <c r="E58" s="14"/>
      <c r="F58" s="14"/>
      <c r="H58" s="85"/>
      <c r="I58" s="14"/>
      <c r="J58" s="14"/>
      <c r="K58" s="2"/>
      <c r="L58" s="1"/>
      <c r="M58" s="36"/>
      <c r="N58" s="37"/>
      <c r="O58" s="36"/>
      <c r="P58" s="24"/>
    </row>
    <row r="59" spans="1:20">
      <c r="A59" s="25"/>
      <c r="B59" s="40"/>
      <c r="C59" s="40"/>
      <c r="D59" s="87"/>
      <c r="E59" s="41"/>
      <c r="F59" s="41"/>
      <c r="G59" s="41"/>
      <c r="H59" s="87"/>
      <c r="I59" s="41"/>
      <c r="J59" s="41"/>
      <c r="K59" s="1"/>
      <c r="L59" s="1"/>
      <c r="M59" s="36"/>
      <c r="N59" s="37"/>
      <c r="O59" s="36"/>
      <c r="P59" s="24"/>
    </row>
    <row r="60" spans="1:20">
      <c r="A60" s="9"/>
      <c r="B60" s="9"/>
      <c r="C60" s="9"/>
      <c r="D60" s="42"/>
      <c r="E60" s="42"/>
      <c r="F60" s="42"/>
      <c r="G60" s="42"/>
      <c r="H60" s="42"/>
      <c r="I60" s="42"/>
      <c r="J60" s="42"/>
      <c r="K60" s="32"/>
      <c r="L60" s="32"/>
      <c r="M60" s="38"/>
      <c r="N60" s="38"/>
      <c r="O60" s="38"/>
      <c r="P60" s="38"/>
      <c r="Q60" s="38"/>
      <c r="R60" s="38"/>
      <c r="S60" s="38"/>
      <c r="T60" s="38"/>
    </row>
    <row r="61" spans="1:20">
      <c r="A61" s="9"/>
      <c r="B61" s="9"/>
      <c r="C61" s="9"/>
      <c r="D61" s="42"/>
      <c r="E61" s="42"/>
      <c r="F61" s="42"/>
      <c r="G61" s="42"/>
      <c r="H61" s="42"/>
      <c r="I61" s="42"/>
      <c r="J61" s="42"/>
      <c r="K61" s="32"/>
      <c r="L61" s="32"/>
      <c r="M61" s="38"/>
      <c r="N61" s="38"/>
      <c r="O61" s="38"/>
      <c r="P61" s="38"/>
      <c r="Q61" s="38"/>
      <c r="R61" s="38"/>
      <c r="S61" s="38"/>
      <c r="T61" s="38"/>
    </row>
    <row r="62" spans="1:20">
      <c r="B62" s="10"/>
      <c r="C62" s="10"/>
      <c r="D62" s="43"/>
      <c r="E62" s="43"/>
      <c r="F62" s="43"/>
      <c r="G62" s="43"/>
      <c r="H62" s="43"/>
      <c r="I62" s="43"/>
      <c r="J62" s="43"/>
      <c r="K62" s="32"/>
      <c r="L62" s="32"/>
      <c r="M62" s="24"/>
      <c r="N62" s="39"/>
      <c r="O62" s="24"/>
      <c r="P62" s="24"/>
    </row>
    <row r="63" spans="1:20">
      <c r="B63" s="10"/>
      <c r="C63" s="10"/>
      <c r="D63" s="10"/>
      <c r="E63" s="10"/>
      <c r="F63" s="10"/>
      <c r="G63" s="10"/>
      <c r="H63" s="10"/>
      <c r="I63" s="10"/>
      <c r="J63" s="10"/>
      <c r="K63" s="32"/>
      <c r="L63" s="32"/>
      <c r="M63" s="24"/>
      <c r="N63" s="39"/>
      <c r="O63" s="24"/>
      <c r="P63" s="24"/>
    </row>
    <row r="64" spans="1:20">
      <c r="E64" s="4"/>
      <c r="K64" s="14"/>
      <c r="L64" s="14"/>
    </row>
    <row r="65" spans="1:16">
      <c r="A65" s="2474" t="s">
        <v>133</v>
      </c>
      <c r="B65" s="2474"/>
      <c r="C65" s="2474"/>
      <c r="D65" s="2474"/>
      <c r="E65" s="2474"/>
      <c r="F65" s="2474"/>
      <c r="G65" s="2474"/>
      <c r="H65" s="2474"/>
      <c r="I65" s="2474"/>
      <c r="J65" s="2474"/>
      <c r="K65" s="41"/>
      <c r="L65" s="41"/>
      <c r="M65" s="24"/>
      <c r="N65" s="39"/>
      <c r="O65" s="24"/>
      <c r="P65" s="24"/>
    </row>
    <row r="66" spans="1:16">
      <c r="D66" s="202"/>
      <c r="F66" s="153"/>
    </row>
    <row r="67" spans="1:16">
      <c r="C67" s="16"/>
      <c r="D67" s="202"/>
      <c r="F67" s="153"/>
    </row>
    <row r="68" spans="1:16">
      <c r="C68" s="16"/>
      <c r="D68" s="202"/>
      <c r="F68" s="153">
        <v>0</v>
      </c>
    </row>
    <row r="69" spans="1:16">
      <c r="D69" s="202"/>
      <c r="F69" s="153"/>
    </row>
    <row r="70" spans="1:16">
      <c r="D70" s="202"/>
      <c r="F70" s="153"/>
    </row>
    <row r="71" spans="1:16">
      <c r="D71" s="202"/>
      <c r="F71" s="153"/>
    </row>
    <row r="72" spans="1:16">
      <c r="D72" s="202"/>
      <c r="F72" s="153"/>
    </row>
    <row r="73" spans="1:16">
      <c r="D73" s="202"/>
      <c r="F73" s="153"/>
    </row>
    <row r="74" spans="1:16">
      <c r="D74" s="202"/>
      <c r="F74" s="153"/>
    </row>
    <row r="75" spans="1:16">
      <c r="D75" s="202"/>
      <c r="F75" s="153"/>
    </row>
    <row r="76" spans="1:16">
      <c r="D76" s="202"/>
      <c r="F76" s="153"/>
    </row>
    <row r="77" spans="1:16">
      <c r="D77" s="202"/>
      <c r="F77" s="153"/>
    </row>
    <row r="78" spans="1:16">
      <c r="D78" s="202"/>
      <c r="F78" s="153"/>
    </row>
    <row r="79" spans="1:16">
      <c r="D79" s="202"/>
      <c r="F79" s="153"/>
    </row>
    <row r="80" spans="1:16">
      <c r="D80" s="202"/>
      <c r="F80" s="153"/>
    </row>
    <row r="81" spans="4:6">
      <c r="D81" s="202"/>
      <c r="F81" s="153"/>
    </row>
    <row r="82" spans="4:6">
      <c r="D82" s="202"/>
      <c r="F82" s="153"/>
    </row>
    <row r="83" spans="4:6">
      <c r="D83" s="202"/>
      <c r="F83" s="153"/>
    </row>
    <row r="84" spans="4:6">
      <c r="D84" s="202"/>
      <c r="F84" s="153"/>
    </row>
    <row r="85" spans="4:6">
      <c r="D85" s="202"/>
      <c r="F85" s="153"/>
    </row>
    <row r="86" spans="4:6">
      <c r="D86" s="202"/>
      <c r="F86" s="153"/>
    </row>
    <row r="87" spans="4:6">
      <c r="D87" s="202"/>
      <c r="F87" s="153"/>
    </row>
    <row r="88" spans="4:6">
      <c r="D88" s="202"/>
      <c r="F88" s="153"/>
    </row>
    <row r="89" spans="4:6">
      <c r="D89" s="202"/>
      <c r="F89" s="153"/>
    </row>
    <row r="90" spans="4:6">
      <c r="D90" s="202"/>
      <c r="F90" s="153"/>
    </row>
    <row r="91" spans="4:6">
      <c r="D91" s="202"/>
      <c r="F91" s="153"/>
    </row>
    <row r="92" spans="4:6">
      <c r="D92" s="202"/>
      <c r="F92" s="153"/>
    </row>
    <row r="93" spans="4:6">
      <c r="D93" s="202"/>
      <c r="F93" s="153"/>
    </row>
    <row r="94" spans="4:6">
      <c r="D94" s="202"/>
      <c r="F94" s="153"/>
    </row>
    <row r="95" spans="4:6">
      <c r="D95" s="202"/>
      <c r="F95" s="153"/>
    </row>
    <row r="96" spans="4:6">
      <c r="D96" s="202"/>
      <c r="F96" s="153"/>
    </row>
    <row r="97" spans="2:6">
      <c r="D97" s="202"/>
      <c r="F97" s="153"/>
    </row>
    <row r="98" spans="2:6">
      <c r="D98" s="202"/>
      <c r="F98" s="153"/>
    </row>
    <row r="99" spans="2:6">
      <c r="D99" s="202"/>
      <c r="F99" s="153"/>
    </row>
    <row r="100" spans="2:6">
      <c r="D100" s="202"/>
      <c r="F100" s="153"/>
    </row>
    <row r="101" spans="2:6">
      <c r="D101" s="202"/>
      <c r="F101" s="153"/>
    </row>
    <row r="102" spans="2:6">
      <c r="D102" s="202"/>
      <c r="F102" s="153"/>
    </row>
    <row r="103" spans="2:6">
      <c r="D103" s="202"/>
      <c r="F103" s="153"/>
    </row>
    <row r="104" spans="2:6">
      <c r="D104" s="202"/>
      <c r="F104" s="153"/>
    </row>
    <row r="105" spans="2:6">
      <c r="B105" s="4" t="s">
        <v>54</v>
      </c>
      <c r="D105" s="202"/>
      <c r="F105" s="153"/>
    </row>
    <row r="106" spans="2:6">
      <c r="D106" s="202"/>
      <c r="F106" s="153"/>
    </row>
    <row r="107" spans="2:6">
      <c r="D107" s="202"/>
      <c r="F107" s="153"/>
    </row>
    <row r="108" spans="2:6">
      <c r="D108" s="202"/>
      <c r="F108" s="153"/>
    </row>
    <row r="109" spans="2:6">
      <c r="D109" s="202"/>
      <c r="F109" s="153"/>
    </row>
    <row r="110" spans="2:6">
      <c r="D110" s="202"/>
      <c r="F110" s="153"/>
    </row>
    <row r="111" spans="2:6">
      <c r="D111" s="202"/>
      <c r="F111" s="153"/>
    </row>
    <row r="112" spans="2:6">
      <c r="D112" s="202"/>
      <c r="F112" s="153"/>
    </row>
    <row r="113" spans="4:6">
      <c r="D113" s="202"/>
      <c r="F113" s="153"/>
    </row>
    <row r="114" spans="4:6">
      <c r="D114" s="202"/>
      <c r="F114" s="153"/>
    </row>
    <row r="115" spans="4:6">
      <c r="D115" s="202"/>
      <c r="F115" s="153"/>
    </row>
    <row r="116" spans="4:6">
      <c r="D116" s="202"/>
      <c r="F116" s="153"/>
    </row>
    <row r="117" spans="4:6">
      <c r="D117" s="202"/>
      <c r="F117" s="153"/>
    </row>
    <row r="118" spans="4:6">
      <c r="D118" s="202"/>
      <c r="F118" s="153"/>
    </row>
    <row r="119" spans="4:6">
      <c r="D119" s="202"/>
      <c r="F119" s="153"/>
    </row>
    <row r="120" spans="4:6">
      <c r="D120" s="202"/>
      <c r="F120" s="153"/>
    </row>
    <row r="121" spans="4:6">
      <c r="D121" s="202"/>
      <c r="F121" s="153"/>
    </row>
    <row r="122" spans="4:6">
      <c r="D122" s="202"/>
      <c r="F122" s="153"/>
    </row>
    <row r="123" spans="4:6">
      <c r="D123" s="202"/>
      <c r="F123" s="153"/>
    </row>
    <row r="124" spans="4:6">
      <c r="D124" s="202"/>
      <c r="F124" s="153"/>
    </row>
    <row r="125" spans="4:6">
      <c r="D125" s="202"/>
      <c r="F125" s="153"/>
    </row>
    <row r="126" spans="4:6">
      <c r="D126" s="202"/>
      <c r="F126" s="153"/>
    </row>
    <row r="127" spans="4:6">
      <c r="D127" s="202"/>
      <c r="F127" s="153"/>
    </row>
    <row r="128" spans="4:6">
      <c r="D128" s="202"/>
      <c r="F128" s="153"/>
    </row>
    <row r="129" spans="4:6">
      <c r="D129" s="202"/>
      <c r="F129" s="153"/>
    </row>
    <row r="130" spans="4:6">
      <c r="D130" s="202"/>
      <c r="F130" s="153"/>
    </row>
    <row r="131" spans="4:6">
      <c r="D131" s="202"/>
      <c r="F131" s="153"/>
    </row>
    <row r="132" spans="4:6">
      <c r="D132" s="202"/>
      <c r="F132" s="153"/>
    </row>
    <row r="133" spans="4:6">
      <c r="D133" s="202"/>
      <c r="F133" s="153"/>
    </row>
    <row r="134" spans="4:6">
      <c r="D134" s="202"/>
      <c r="F134" s="153"/>
    </row>
    <row r="135" spans="4:6">
      <c r="D135" s="202"/>
      <c r="F135" s="153"/>
    </row>
    <row r="136" spans="4:6">
      <c r="D136" s="202"/>
      <c r="F136" s="153"/>
    </row>
    <row r="137" spans="4:6">
      <c r="D137" s="202"/>
      <c r="F137" s="153"/>
    </row>
    <row r="138" spans="4:6">
      <c r="D138" s="202"/>
      <c r="F138" s="153"/>
    </row>
    <row r="139" spans="4:6">
      <c r="D139" s="202"/>
      <c r="F139" s="153"/>
    </row>
    <row r="140" spans="4:6">
      <c r="D140" s="202"/>
      <c r="F140" s="153"/>
    </row>
    <row r="141" spans="4:6">
      <c r="D141" s="202"/>
      <c r="F141" s="153"/>
    </row>
    <row r="142" spans="4:6">
      <c r="D142" s="202"/>
      <c r="F142" s="153"/>
    </row>
    <row r="143" spans="4:6">
      <c r="D143" s="202"/>
      <c r="F143" s="153"/>
    </row>
    <row r="144" spans="4:6">
      <c r="D144" s="202"/>
      <c r="F144" s="153"/>
    </row>
    <row r="145" spans="4:6">
      <c r="D145" s="202"/>
      <c r="F145" s="153"/>
    </row>
    <row r="146" spans="4:6">
      <c r="D146" s="202"/>
      <c r="F146" s="153"/>
    </row>
    <row r="147" spans="4:6">
      <c r="D147" s="202"/>
      <c r="F147" s="153"/>
    </row>
    <row r="148" spans="4:6">
      <c r="D148" s="202"/>
      <c r="F148" s="153"/>
    </row>
    <row r="149" spans="4:6">
      <c r="D149" s="202"/>
      <c r="F149" s="153"/>
    </row>
    <row r="150" spans="4:6">
      <c r="D150" s="202"/>
      <c r="F150" s="153"/>
    </row>
    <row r="151" spans="4:6">
      <c r="D151" s="202"/>
      <c r="F151" s="153"/>
    </row>
    <row r="152" spans="4:6">
      <c r="D152" s="202"/>
      <c r="F152" s="153"/>
    </row>
    <row r="153" spans="4:6">
      <c r="D153" s="202"/>
      <c r="F153" s="153"/>
    </row>
    <row r="154" spans="4:6">
      <c r="D154" s="202"/>
      <c r="F154" s="153"/>
    </row>
    <row r="155" spans="4:6">
      <c r="D155" s="202"/>
      <c r="F155" s="153"/>
    </row>
    <row r="156" spans="4:6">
      <c r="D156" s="202"/>
      <c r="F156" s="153"/>
    </row>
    <row r="157" spans="4:6">
      <c r="D157" s="202"/>
      <c r="F157" s="153"/>
    </row>
    <row r="158" spans="4:6">
      <c r="D158" s="202"/>
      <c r="F158" s="153"/>
    </row>
    <row r="159" spans="4:6">
      <c r="D159" s="202"/>
      <c r="F159" s="153"/>
    </row>
    <row r="160" spans="4:6">
      <c r="D160" s="202"/>
      <c r="F160" s="153"/>
    </row>
    <row r="161" spans="1:10">
      <c r="D161" s="202"/>
      <c r="F161" s="153"/>
    </row>
    <row r="162" spans="1:10">
      <c r="D162" s="202"/>
      <c r="F162" s="153"/>
    </row>
    <row r="163" spans="1:10">
      <c r="A163" s="4" t="str">
        <f>+CONCATENATE(A127+1,".")</f>
        <v>1.</v>
      </c>
      <c r="B163" s="4" t="s">
        <v>53</v>
      </c>
      <c r="D163" s="202"/>
      <c r="F163" s="153"/>
    </row>
    <row r="164" spans="1:10">
      <c r="D164" s="202"/>
      <c r="F164" s="153"/>
    </row>
    <row r="165" spans="1:10">
      <c r="B165" s="4" t="s">
        <v>55</v>
      </c>
      <c r="D165" s="202"/>
      <c r="F165" s="153"/>
    </row>
    <row r="166" spans="1:10">
      <c r="D166" s="202"/>
      <c r="F166" s="153"/>
    </row>
    <row r="167" spans="1:10">
      <c r="D167" s="202"/>
      <c r="F167" s="153"/>
    </row>
    <row r="168" spans="1:10" ht="11.4">
      <c r="B168" s="124" t="s">
        <v>57</v>
      </c>
      <c r="C168" s="2158" t="s">
        <v>56</v>
      </c>
      <c r="D168" s="2487"/>
      <c r="E168" s="2487"/>
      <c r="F168" s="2487"/>
      <c r="G168" s="2487"/>
      <c r="H168" s="2487"/>
      <c r="I168" s="2487"/>
      <c r="J168" s="2487"/>
    </row>
    <row r="169" spans="1:10" ht="11.4">
      <c r="B169" s="124"/>
      <c r="C169" s="2158"/>
      <c r="D169" s="2487"/>
      <c r="E169" s="2487"/>
      <c r="F169" s="2487"/>
      <c r="G169" s="2487"/>
      <c r="H169" s="2487"/>
      <c r="I169" s="2487"/>
      <c r="J169" s="2487"/>
    </row>
    <row r="170" spans="1:10" ht="11.4">
      <c r="C170" s="2487"/>
      <c r="D170" s="2487"/>
      <c r="E170" s="2487"/>
      <c r="F170" s="2487"/>
      <c r="G170" s="2487"/>
      <c r="H170" s="2487"/>
      <c r="I170" s="2487"/>
      <c r="J170" s="2487"/>
    </row>
    <row r="171" spans="1:10">
      <c r="D171" s="202"/>
      <c r="F171" s="153"/>
    </row>
    <row r="172" spans="1:10">
      <c r="A172" s="4" t="str">
        <f>+CONCATENATE(A163+1,".")</f>
        <v>2.</v>
      </c>
      <c r="D172" s="202"/>
      <c r="F172" s="153"/>
    </row>
    <row r="173" spans="1:10">
      <c r="D173" s="202"/>
      <c r="F173" s="153"/>
    </row>
    <row r="174" spans="1:10">
      <c r="D174" s="202"/>
      <c r="F174" s="153"/>
    </row>
    <row r="175" spans="1:10">
      <c r="D175" s="202"/>
      <c r="F175" s="153"/>
    </row>
    <row r="176" spans="1:10">
      <c r="D176" s="202"/>
      <c r="F176" s="153"/>
    </row>
    <row r="177" spans="4:6">
      <c r="D177" s="202"/>
      <c r="F177" s="153"/>
    </row>
    <row r="178" spans="4:6">
      <c r="D178" s="202"/>
      <c r="F178" s="153"/>
    </row>
    <row r="179" spans="4:6">
      <c r="D179" s="202"/>
      <c r="F179" s="153"/>
    </row>
    <row r="180" spans="4:6">
      <c r="D180" s="202"/>
      <c r="F180" s="153"/>
    </row>
    <row r="181" spans="4:6">
      <c r="D181" s="202"/>
      <c r="F181" s="153"/>
    </row>
    <row r="182" spans="4:6">
      <c r="D182" s="202"/>
      <c r="F182" s="153"/>
    </row>
    <row r="183" spans="4:6">
      <c r="D183" s="202"/>
      <c r="F183" s="153"/>
    </row>
    <row r="184" spans="4:6">
      <c r="D184" s="202"/>
      <c r="F184" s="153"/>
    </row>
    <row r="185" spans="4:6">
      <c r="D185" s="202"/>
      <c r="F185" s="153"/>
    </row>
    <row r="186" spans="4:6">
      <c r="D186" s="202"/>
      <c r="F186" s="153"/>
    </row>
    <row r="187" spans="4:6">
      <c r="D187" s="202"/>
      <c r="F187" s="153"/>
    </row>
    <row r="188" spans="4:6">
      <c r="D188" s="202"/>
      <c r="F188" s="153"/>
    </row>
    <row r="189" spans="4:6">
      <c r="D189" s="202"/>
      <c r="F189" s="153"/>
    </row>
    <row r="190" spans="4:6">
      <c r="D190" s="202"/>
      <c r="F190" s="153"/>
    </row>
    <row r="191" spans="4:6">
      <c r="D191" s="202"/>
      <c r="F191" s="153"/>
    </row>
    <row r="192" spans="4:6">
      <c r="D192" s="202"/>
      <c r="F192" s="153"/>
    </row>
    <row r="193" spans="4:6">
      <c r="D193" s="202"/>
      <c r="F193" s="153"/>
    </row>
    <row r="194" spans="4:6">
      <c r="D194" s="202"/>
      <c r="F194" s="153"/>
    </row>
    <row r="195" spans="4:6">
      <c r="D195" s="202"/>
      <c r="F195" s="153"/>
    </row>
    <row r="196" spans="4:6">
      <c r="D196" s="202"/>
      <c r="F196" s="153"/>
    </row>
    <row r="197" spans="4:6">
      <c r="D197" s="202"/>
      <c r="F197" s="153"/>
    </row>
    <row r="198" spans="4:6">
      <c r="D198" s="202"/>
      <c r="F198" s="153"/>
    </row>
    <row r="199" spans="4:6">
      <c r="D199" s="202"/>
      <c r="F199" s="153"/>
    </row>
    <row r="200" spans="4:6">
      <c r="D200" s="202"/>
      <c r="F200" s="153"/>
    </row>
    <row r="201" spans="4:6">
      <c r="D201" s="202"/>
      <c r="F201" s="153"/>
    </row>
    <row r="202" spans="4:6">
      <c r="D202" s="202"/>
      <c r="F202" s="153"/>
    </row>
    <row r="203" spans="4:6">
      <c r="D203" s="202"/>
      <c r="F203" s="153"/>
    </row>
    <row r="204" spans="4:6">
      <c r="D204" s="202"/>
      <c r="F204" s="153"/>
    </row>
    <row r="205" spans="4:6">
      <c r="D205" s="202"/>
      <c r="F205" s="153"/>
    </row>
    <row r="206" spans="4:6">
      <c r="D206" s="202"/>
      <c r="F206" s="153"/>
    </row>
    <row r="207" spans="4:6">
      <c r="D207" s="202"/>
      <c r="F207" s="153"/>
    </row>
    <row r="208" spans="4:6">
      <c r="D208" s="202"/>
      <c r="F208" s="153"/>
    </row>
    <row r="209" spans="4:6">
      <c r="D209" s="202"/>
      <c r="F209" s="153"/>
    </row>
    <row r="210" spans="4:6">
      <c r="D210" s="202"/>
      <c r="F210" s="153"/>
    </row>
    <row r="211" spans="4:6">
      <c r="D211" s="202"/>
      <c r="F211" s="153"/>
    </row>
    <row r="212" spans="4:6">
      <c r="D212" s="202"/>
      <c r="F212" s="153"/>
    </row>
    <row r="213" spans="4:6">
      <c r="D213" s="202"/>
      <c r="F213" s="153"/>
    </row>
    <row r="214" spans="4:6">
      <c r="D214" s="202"/>
      <c r="F214" s="153"/>
    </row>
    <row r="215" spans="4:6">
      <c r="D215" s="202"/>
      <c r="F215" s="153"/>
    </row>
    <row r="216" spans="4:6">
      <c r="D216" s="202"/>
      <c r="F216" s="153"/>
    </row>
    <row r="217" spans="4:6">
      <c r="D217" s="202"/>
      <c r="F217" s="153"/>
    </row>
    <row r="218" spans="4:6">
      <c r="D218" s="202"/>
      <c r="F218" s="153"/>
    </row>
    <row r="219" spans="4:6">
      <c r="D219" s="202"/>
      <c r="F219" s="153"/>
    </row>
    <row r="220" spans="4:6">
      <c r="D220" s="202"/>
      <c r="F220" s="153"/>
    </row>
    <row r="221" spans="4:6">
      <c r="D221" s="202"/>
      <c r="F221" s="153"/>
    </row>
    <row r="222" spans="4:6">
      <c r="D222" s="202"/>
      <c r="F222" s="153"/>
    </row>
    <row r="223" spans="4:6">
      <c r="D223" s="202"/>
      <c r="F223" s="153"/>
    </row>
    <row r="224" spans="4:6">
      <c r="D224" s="202"/>
      <c r="F224" s="153"/>
    </row>
    <row r="225" spans="4:6">
      <c r="D225" s="202"/>
      <c r="F225" s="153"/>
    </row>
    <row r="226" spans="4:6">
      <c r="D226" s="202"/>
      <c r="F226" s="153"/>
    </row>
    <row r="227" spans="4:6">
      <c r="D227" s="202"/>
      <c r="F227" s="153"/>
    </row>
    <row r="228" spans="4:6">
      <c r="D228" s="202"/>
      <c r="F228" s="153"/>
    </row>
    <row r="229" spans="4:6">
      <c r="D229" s="202"/>
      <c r="F229" s="153"/>
    </row>
    <row r="230" spans="4:6">
      <c r="D230" s="202"/>
      <c r="F230" s="153"/>
    </row>
    <row r="231" spans="4:6">
      <c r="D231" s="202"/>
      <c r="F231" s="153"/>
    </row>
    <row r="232" spans="4:6">
      <c r="D232" s="202"/>
      <c r="F232" s="153"/>
    </row>
    <row r="233" spans="4:6">
      <c r="D233" s="202"/>
      <c r="F233" s="153"/>
    </row>
    <row r="234" spans="4:6">
      <c r="D234" s="202"/>
      <c r="F234" s="153"/>
    </row>
    <row r="235" spans="4:6">
      <c r="D235" s="202"/>
      <c r="F235" s="153"/>
    </row>
    <row r="236" spans="4:6">
      <c r="D236" s="202"/>
      <c r="F236" s="153"/>
    </row>
    <row r="237" spans="4:6">
      <c r="D237" s="202"/>
      <c r="F237" s="153"/>
    </row>
    <row r="238" spans="4:6">
      <c r="D238" s="202"/>
      <c r="F238" s="153"/>
    </row>
    <row r="239" spans="4:6">
      <c r="D239" s="202"/>
      <c r="F239" s="153"/>
    </row>
    <row r="240" spans="4:6">
      <c r="D240" s="202"/>
      <c r="F240" s="153"/>
    </row>
    <row r="241" spans="4:6">
      <c r="D241" s="202"/>
      <c r="F241" s="153"/>
    </row>
    <row r="242" spans="4:6">
      <c r="D242" s="202"/>
      <c r="F242" s="153"/>
    </row>
    <row r="243" spans="4:6">
      <c r="D243" s="202"/>
      <c r="F243" s="153"/>
    </row>
    <row r="244" spans="4:6">
      <c r="D244" s="202"/>
      <c r="F244" s="153"/>
    </row>
    <row r="245" spans="4:6">
      <c r="D245" s="202"/>
      <c r="F245" s="153"/>
    </row>
    <row r="246" spans="4:6">
      <c r="D246" s="202"/>
      <c r="F246" s="153"/>
    </row>
    <row r="247" spans="4:6">
      <c r="D247" s="202"/>
      <c r="F247" s="153"/>
    </row>
    <row r="248" spans="4:6">
      <c r="D248" s="202"/>
      <c r="F248" s="153"/>
    </row>
    <row r="249" spans="4:6">
      <c r="D249" s="202"/>
      <c r="F249" s="153"/>
    </row>
    <row r="250" spans="4:6">
      <c r="D250" s="202"/>
      <c r="F250" s="153"/>
    </row>
    <row r="251" spans="4:6">
      <c r="D251" s="202"/>
      <c r="F251" s="153"/>
    </row>
    <row r="252" spans="4:6">
      <c r="D252" s="202"/>
      <c r="F252" s="153"/>
    </row>
    <row r="253" spans="4:6">
      <c r="D253" s="202"/>
      <c r="F253" s="153"/>
    </row>
    <row r="254" spans="4:6">
      <c r="D254" s="202"/>
      <c r="F254" s="153"/>
    </row>
    <row r="255" spans="4:6">
      <c r="D255" s="202"/>
      <c r="F255" s="153"/>
    </row>
    <row r="256" spans="4:6">
      <c r="D256" s="202"/>
      <c r="F256" s="153"/>
    </row>
    <row r="257" spans="4:6">
      <c r="D257" s="202"/>
      <c r="F257" s="153"/>
    </row>
    <row r="258" spans="4:6">
      <c r="D258" s="202"/>
      <c r="F258" s="153"/>
    </row>
    <row r="259" spans="4:6">
      <c r="D259" s="202"/>
      <c r="F259" s="153"/>
    </row>
    <row r="260" spans="4:6">
      <c r="D260" s="202"/>
      <c r="F260" s="153"/>
    </row>
    <row r="261" spans="4:6">
      <c r="D261" s="202"/>
      <c r="F261" s="153"/>
    </row>
    <row r="262" spans="4:6">
      <c r="D262" s="202"/>
      <c r="F262" s="153"/>
    </row>
    <row r="263" spans="4:6">
      <c r="D263" s="202"/>
      <c r="F263" s="153"/>
    </row>
    <row r="264" spans="4:6">
      <c r="D264" s="202"/>
      <c r="F264" s="153"/>
    </row>
    <row r="265" spans="4:6">
      <c r="D265" s="202"/>
      <c r="F265" s="153"/>
    </row>
    <row r="266" spans="4:6">
      <c r="D266" s="202"/>
      <c r="F266" s="153"/>
    </row>
    <row r="267" spans="4:6">
      <c r="D267" s="202"/>
      <c r="F267" s="153"/>
    </row>
    <row r="268" spans="4:6">
      <c r="D268" s="202"/>
      <c r="F268" s="153"/>
    </row>
    <row r="269" spans="4:6">
      <c r="D269" s="202"/>
      <c r="F269" s="153"/>
    </row>
    <row r="270" spans="4:6">
      <c r="D270" s="202"/>
      <c r="F270" s="153"/>
    </row>
    <row r="271" spans="4:6">
      <c r="D271" s="202"/>
      <c r="F271" s="153"/>
    </row>
    <row r="272" spans="4:6">
      <c r="D272" s="202"/>
      <c r="F272" s="153"/>
    </row>
    <row r="273" spans="4:6">
      <c r="D273" s="202"/>
      <c r="F273" s="153"/>
    </row>
    <row r="274" spans="4:6">
      <c r="D274" s="202"/>
      <c r="F274" s="153"/>
    </row>
    <row r="275" spans="4:6">
      <c r="D275" s="202"/>
      <c r="F275" s="153"/>
    </row>
    <row r="276" spans="4:6">
      <c r="D276" s="202"/>
      <c r="F276" s="153"/>
    </row>
    <row r="277" spans="4:6">
      <c r="D277" s="202"/>
      <c r="F277" s="153"/>
    </row>
    <row r="278" spans="4:6">
      <c r="D278" s="202"/>
      <c r="F278" s="153"/>
    </row>
    <row r="279" spans="4:6">
      <c r="D279" s="202"/>
      <c r="F279" s="153"/>
    </row>
    <row r="280" spans="4:6">
      <c r="D280" s="202"/>
      <c r="F280" s="153"/>
    </row>
    <row r="281" spans="4:6">
      <c r="D281" s="202"/>
      <c r="F281" s="153"/>
    </row>
    <row r="282" spans="4:6">
      <c r="D282" s="202"/>
      <c r="F282" s="153"/>
    </row>
    <row r="283" spans="4:6">
      <c r="D283" s="202"/>
      <c r="F283" s="153"/>
    </row>
    <row r="284" spans="4:6">
      <c r="D284" s="202"/>
      <c r="F284" s="153"/>
    </row>
    <row r="285" spans="4:6">
      <c r="D285" s="202"/>
      <c r="F285" s="153"/>
    </row>
    <row r="286" spans="4:6">
      <c r="D286" s="202"/>
      <c r="F286" s="153"/>
    </row>
    <row r="287" spans="4:6">
      <c r="D287" s="202"/>
      <c r="F287" s="153"/>
    </row>
    <row r="288" spans="4:6">
      <c r="D288" s="202"/>
      <c r="F288" s="153"/>
    </row>
    <row r="289" spans="4:6">
      <c r="D289" s="202"/>
      <c r="F289" s="153"/>
    </row>
    <row r="290" spans="4:6">
      <c r="D290" s="202"/>
      <c r="F290" s="153"/>
    </row>
    <row r="291" spans="4:6">
      <c r="D291" s="202"/>
      <c r="F291" s="153"/>
    </row>
    <row r="292" spans="4:6">
      <c r="D292" s="202"/>
      <c r="F292" s="153"/>
    </row>
    <row r="293" spans="4:6">
      <c r="D293" s="202"/>
      <c r="F293" s="153"/>
    </row>
    <row r="294" spans="4:6">
      <c r="D294" s="202"/>
      <c r="F294" s="153"/>
    </row>
    <row r="295" spans="4:6">
      <c r="D295" s="202"/>
      <c r="F295" s="153"/>
    </row>
    <row r="296" spans="4:6">
      <c r="D296" s="202"/>
      <c r="F296" s="153"/>
    </row>
    <row r="297" spans="4:6">
      <c r="D297" s="202"/>
      <c r="F297" s="153"/>
    </row>
    <row r="298" spans="4:6">
      <c r="D298" s="202"/>
      <c r="F298" s="153"/>
    </row>
    <row r="299" spans="4:6">
      <c r="D299" s="202"/>
      <c r="F299" s="153"/>
    </row>
    <row r="300" spans="4:6">
      <c r="D300" s="202"/>
      <c r="F300" s="153"/>
    </row>
    <row r="301" spans="4:6">
      <c r="D301" s="202"/>
      <c r="F301" s="153"/>
    </row>
    <row r="302" spans="4:6">
      <c r="D302" s="202"/>
      <c r="F302" s="153"/>
    </row>
    <row r="303" spans="4:6">
      <c r="D303" s="202"/>
      <c r="F303" s="153"/>
    </row>
    <row r="304" spans="4:6">
      <c r="D304" s="202"/>
      <c r="F304" s="153"/>
    </row>
    <row r="305" spans="4:6">
      <c r="D305" s="202"/>
      <c r="F305" s="153"/>
    </row>
    <row r="306" spans="4:6">
      <c r="D306" s="202"/>
      <c r="F306" s="153"/>
    </row>
    <row r="307" spans="4:6">
      <c r="D307" s="202"/>
      <c r="F307" s="153"/>
    </row>
    <row r="308" spans="4:6">
      <c r="D308" s="202"/>
      <c r="F308" s="153"/>
    </row>
    <row r="309" spans="4:6">
      <c r="D309" s="202"/>
      <c r="F309" s="153"/>
    </row>
    <row r="310" spans="4:6">
      <c r="D310" s="202"/>
      <c r="F310" s="153"/>
    </row>
    <row r="311" spans="4:6">
      <c r="D311" s="202"/>
      <c r="F311" s="153"/>
    </row>
    <row r="312" spans="4:6">
      <c r="D312" s="202"/>
      <c r="F312" s="153"/>
    </row>
    <row r="313" spans="4:6">
      <c r="D313" s="202"/>
      <c r="F313" s="153"/>
    </row>
    <row r="314" spans="4:6">
      <c r="D314" s="202"/>
      <c r="F314" s="153"/>
    </row>
    <row r="315" spans="4:6">
      <c r="D315" s="202"/>
      <c r="F315" s="153"/>
    </row>
    <row r="316" spans="4:6">
      <c r="D316" s="202"/>
      <c r="F316" s="153"/>
    </row>
    <row r="317" spans="4:6">
      <c r="D317" s="202"/>
      <c r="F317" s="153"/>
    </row>
    <row r="318" spans="4:6">
      <c r="D318" s="202"/>
      <c r="F318" s="153"/>
    </row>
    <row r="319" spans="4:6">
      <c r="D319" s="202"/>
      <c r="F319" s="153"/>
    </row>
    <row r="320" spans="4:6">
      <c r="D320" s="202"/>
      <c r="F320" s="153"/>
    </row>
    <row r="321" spans="4:6">
      <c r="D321" s="202"/>
      <c r="F321" s="153"/>
    </row>
    <row r="322" spans="4:6">
      <c r="D322" s="202"/>
      <c r="F322" s="153"/>
    </row>
    <row r="323" spans="4:6">
      <c r="D323" s="202"/>
      <c r="F323" s="153"/>
    </row>
    <row r="324" spans="4:6">
      <c r="D324" s="202"/>
      <c r="F324" s="153"/>
    </row>
    <row r="325" spans="4:6">
      <c r="D325" s="202"/>
      <c r="F325" s="153"/>
    </row>
    <row r="326" spans="4:6">
      <c r="D326" s="202"/>
      <c r="F326" s="153"/>
    </row>
    <row r="327" spans="4:6">
      <c r="D327" s="202"/>
      <c r="F327" s="153"/>
    </row>
    <row r="328" spans="4:6">
      <c r="D328" s="202"/>
      <c r="F328" s="153"/>
    </row>
    <row r="329" spans="4:6">
      <c r="D329" s="202"/>
      <c r="F329" s="153"/>
    </row>
    <row r="330" spans="4:6">
      <c r="D330" s="202"/>
      <c r="F330" s="153"/>
    </row>
    <row r="331" spans="4:6">
      <c r="D331" s="202"/>
      <c r="F331" s="153"/>
    </row>
    <row r="332" spans="4:6">
      <c r="D332" s="202"/>
      <c r="F332" s="153"/>
    </row>
    <row r="333" spans="4:6">
      <c r="D333" s="202"/>
      <c r="F333" s="153"/>
    </row>
    <row r="334" spans="4:6">
      <c r="D334" s="202"/>
      <c r="F334" s="153"/>
    </row>
    <row r="335" spans="4:6">
      <c r="D335" s="202"/>
      <c r="F335" s="153"/>
    </row>
    <row r="336" spans="4:6">
      <c r="D336" s="202"/>
      <c r="F336" s="153"/>
    </row>
    <row r="337" spans="4:6">
      <c r="D337" s="202"/>
      <c r="F337" s="153"/>
    </row>
    <row r="338" spans="4:6">
      <c r="D338" s="202"/>
      <c r="F338" s="153"/>
    </row>
    <row r="339" spans="4:6">
      <c r="D339" s="202"/>
      <c r="F339" s="153"/>
    </row>
    <row r="340" spans="4:6">
      <c r="D340" s="202"/>
      <c r="F340" s="153"/>
    </row>
    <row r="341" spans="4:6">
      <c r="D341" s="202"/>
      <c r="F341" s="153"/>
    </row>
    <row r="342" spans="4:6">
      <c r="D342" s="202"/>
      <c r="F342" s="153"/>
    </row>
    <row r="343" spans="4:6">
      <c r="D343" s="202"/>
      <c r="F343" s="153"/>
    </row>
    <row r="344" spans="4:6">
      <c r="D344" s="202"/>
      <c r="F344" s="153"/>
    </row>
    <row r="345" spans="4:6">
      <c r="D345" s="202"/>
      <c r="F345" s="153"/>
    </row>
    <row r="346" spans="4:6">
      <c r="D346" s="202"/>
      <c r="F346" s="153"/>
    </row>
    <row r="347" spans="4:6">
      <c r="D347" s="202"/>
      <c r="F347" s="153"/>
    </row>
    <row r="348" spans="4:6">
      <c r="D348" s="202"/>
      <c r="F348" s="153"/>
    </row>
    <row r="349" spans="4:6">
      <c r="D349" s="202"/>
      <c r="F349" s="153"/>
    </row>
    <row r="350" spans="4:6">
      <c r="D350" s="202"/>
      <c r="F350" s="153"/>
    </row>
    <row r="351" spans="4:6">
      <c r="D351" s="202"/>
      <c r="F351" s="153"/>
    </row>
    <row r="352" spans="4:6">
      <c r="D352" s="202"/>
      <c r="F352" s="153"/>
    </row>
    <row r="353" spans="4:6">
      <c r="D353" s="202"/>
      <c r="F353" s="153"/>
    </row>
    <row r="354" spans="4:6">
      <c r="D354" s="202"/>
      <c r="F354" s="153"/>
    </row>
    <row r="355" spans="4:6">
      <c r="D355" s="202"/>
      <c r="F355" s="153"/>
    </row>
    <row r="356" spans="4:6">
      <c r="D356" s="202"/>
      <c r="F356" s="153"/>
    </row>
    <row r="357" spans="4:6">
      <c r="D357" s="202"/>
      <c r="F357" s="153"/>
    </row>
    <row r="358" spans="4:6">
      <c r="D358" s="202"/>
      <c r="F358" s="153"/>
    </row>
    <row r="359" spans="4:6">
      <c r="D359" s="202"/>
      <c r="F359" s="153"/>
    </row>
    <row r="360" spans="4:6">
      <c r="D360" s="202"/>
      <c r="F360" s="153"/>
    </row>
    <row r="361" spans="4:6">
      <c r="D361" s="202"/>
      <c r="F361" s="153"/>
    </row>
    <row r="362" spans="4:6">
      <c r="D362" s="202"/>
      <c r="F362" s="153"/>
    </row>
    <row r="363" spans="4:6">
      <c r="D363" s="202"/>
      <c r="F363" s="153"/>
    </row>
    <row r="364" spans="4:6">
      <c r="D364" s="202"/>
      <c r="F364" s="153"/>
    </row>
    <row r="365" spans="4:6">
      <c r="D365" s="202"/>
      <c r="F365" s="153"/>
    </row>
    <row r="366" spans="4:6">
      <c r="D366" s="202"/>
      <c r="F366" s="153"/>
    </row>
    <row r="367" spans="4:6">
      <c r="D367" s="202"/>
      <c r="F367" s="153"/>
    </row>
    <row r="368" spans="4:6">
      <c r="D368" s="202"/>
      <c r="F368" s="153"/>
    </row>
    <row r="369" spans="4:6">
      <c r="D369" s="202"/>
      <c r="F369" s="153"/>
    </row>
    <row r="370" spans="4:6">
      <c r="D370" s="202"/>
      <c r="F370" s="153"/>
    </row>
  </sheetData>
  <mergeCells count="6">
    <mergeCell ref="C168:J170"/>
    <mergeCell ref="D6:F6"/>
    <mergeCell ref="H6:J6"/>
    <mergeCell ref="D9:F9"/>
    <mergeCell ref="H9:J9"/>
    <mergeCell ref="A65:J65"/>
  </mergeCells>
  <printOptions horizontalCentered="1"/>
  <pageMargins left="0.75" right="0.5" top="0.5" bottom="0.25" header="0.25" footer="0.2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sheetPr>
  <dimension ref="A1:BD103"/>
  <sheetViews>
    <sheetView view="pageBreakPreview" zoomScaleSheetLayoutView="100" workbookViewId="0">
      <selection activeCell="M47" sqref="M47"/>
    </sheetView>
  </sheetViews>
  <sheetFormatPr defaultColWidth="9" defaultRowHeight="11.4"/>
  <cols>
    <col min="1" max="1" width="5.09765625" style="317" customWidth="1"/>
    <col min="2" max="2" width="3.59765625" style="317" customWidth="1"/>
    <col min="3" max="3" width="21.5" style="317" customWidth="1"/>
    <col min="4" max="5" width="9" style="317" customWidth="1"/>
    <col min="6" max="6" width="9" style="317" hidden="1" customWidth="1"/>
    <col min="7" max="7" width="9" style="317" customWidth="1"/>
    <col min="8" max="8" width="0.5" style="317" customWidth="1"/>
    <col min="9" max="11" width="9" style="317" customWidth="1"/>
    <col min="12" max="12" width="14.59765625" style="321" customWidth="1"/>
    <col min="13" max="14" width="12.69921875" style="317" customWidth="1"/>
    <col min="15" max="15" width="13.8984375" style="317" customWidth="1"/>
    <col min="16" max="30" width="12.69921875" style="317" customWidth="1"/>
    <col min="31" max="40" width="11.3984375" style="317" customWidth="1"/>
    <col min="41" max="41" width="11.5" style="317" customWidth="1"/>
    <col min="42" max="42" width="1.69921875" style="317" customWidth="1"/>
    <col min="43" max="43" width="11.69921875" style="317" customWidth="1"/>
    <col min="44" max="44" width="1.09765625" style="317" customWidth="1"/>
    <col min="45" max="45" width="9.5" style="317" customWidth="1"/>
    <col min="46" max="46" width="1.09765625" style="317" customWidth="1"/>
    <col min="47" max="48" width="9.69921875" style="317" customWidth="1"/>
    <col min="49" max="49" width="15.19921875" style="317" customWidth="1"/>
    <col min="50" max="50" width="16.59765625" style="317" customWidth="1"/>
    <col min="51" max="51" width="12.5" style="317" customWidth="1"/>
    <col min="52" max="52" width="15" style="317" customWidth="1"/>
    <col min="53" max="54" width="9" style="317" customWidth="1"/>
    <col min="55" max="55" width="10.69921875" style="317" customWidth="1"/>
    <col min="56" max="65" width="9" style="317" customWidth="1"/>
    <col min="66" max="16384" width="9" style="317"/>
  </cols>
  <sheetData>
    <row r="1" spans="1:52" ht="12">
      <c r="A1" s="315" t="str">
        <f>+'Cash flow AFF format'!A1:L1</f>
        <v>ALHAMRA ISLAMIC ASSET ALLOCATION FUND</v>
      </c>
      <c r="B1" s="315"/>
      <c r="C1" s="315"/>
      <c r="D1" s="315"/>
      <c r="E1" s="315"/>
      <c r="F1" s="315"/>
      <c r="G1" s="315"/>
      <c r="H1" s="315"/>
      <c r="I1" s="315"/>
      <c r="J1" s="315"/>
      <c r="K1" s="315"/>
      <c r="L1" s="1726"/>
      <c r="M1" s="1074"/>
      <c r="N1" s="1074"/>
      <c r="O1" s="1074"/>
      <c r="P1" s="1074"/>
      <c r="Q1" s="1074"/>
      <c r="R1" s="1074"/>
      <c r="S1" s="1074"/>
      <c r="T1" s="1074"/>
      <c r="U1" s="1074"/>
      <c r="V1" s="1074"/>
      <c r="W1" s="1074"/>
      <c r="X1" s="1074"/>
      <c r="Y1" s="1074"/>
      <c r="Z1" s="1074"/>
      <c r="AA1" s="1074"/>
      <c r="AB1" s="1074"/>
      <c r="AC1" s="1074"/>
      <c r="AD1" s="1074"/>
      <c r="AE1" s="1075"/>
      <c r="AF1" s="1075"/>
      <c r="AG1" s="1075"/>
      <c r="AH1" s="1075"/>
      <c r="AI1" s="1075"/>
      <c r="AJ1" s="1075"/>
      <c r="AK1" s="1075"/>
      <c r="AL1" s="1075"/>
      <c r="AM1" s="1075"/>
      <c r="AN1" s="1075"/>
      <c r="AO1" s="1075"/>
      <c r="AP1" s="1075"/>
      <c r="AQ1" s="1075"/>
      <c r="AR1" s="1075"/>
      <c r="AS1" s="1075"/>
      <c r="AU1" s="1075"/>
      <c r="AV1" s="1075"/>
      <c r="AW1" s="1076"/>
    </row>
    <row r="2" spans="1:52" ht="12" hidden="1">
      <c r="A2" s="315" t="str">
        <f>+'Cash flow AFF format'!A2:L2</f>
        <v>(FORMERLY PAKISTAN INTERNATIONAL ELEMENT ISLAMIC ASSET ALLOCATION FUND)</v>
      </c>
      <c r="B2" s="315"/>
      <c r="C2" s="315"/>
      <c r="D2" s="315"/>
      <c r="E2" s="315"/>
      <c r="F2" s="315"/>
      <c r="G2" s="315"/>
      <c r="H2" s="315"/>
      <c r="I2" s="315"/>
      <c r="J2" s="315"/>
      <c r="K2" s="315"/>
      <c r="L2" s="1726"/>
      <c r="M2" s="1074"/>
      <c r="N2" s="1074"/>
      <c r="O2" s="1074"/>
      <c r="P2" s="1074"/>
      <c r="Q2" s="1074"/>
      <c r="R2" s="1074"/>
      <c r="S2" s="1074"/>
      <c r="T2" s="1074"/>
      <c r="U2" s="1074"/>
      <c r="V2" s="1074"/>
      <c r="W2" s="1074"/>
      <c r="X2" s="1074"/>
      <c r="Y2" s="1074"/>
      <c r="Z2" s="1074"/>
      <c r="AA2" s="1074"/>
      <c r="AB2" s="1074"/>
      <c r="AC2" s="1074"/>
      <c r="AD2" s="1074"/>
      <c r="AE2" s="1075"/>
      <c r="AF2" s="1075"/>
      <c r="AG2" s="1075"/>
      <c r="AH2" s="1075"/>
      <c r="AI2" s="1075"/>
      <c r="AJ2" s="1075"/>
      <c r="AK2" s="1075"/>
      <c r="AL2" s="1075"/>
      <c r="AM2" s="1075"/>
      <c r="AN2" s="1075"/>
      <c r="AO2" s="1075"/>
      <c r="AP2" s="1075"/>
      <c r="AQ2" s="1075"/>
      <c r="AR2" s="1075"/>
      <c r="AS2" s="1075"/>
      <c r="AU2" s="1075"/>
      <c r="AV2" s="1075"/>
      <c r="AW2" s="1076"/>
    </row>
    <row r="3" spans="1:52" ht="12">
      <c r="A3" s="318" t="s">
        <v>1926</v>
      </c>
      <c r="B3" s="318"/>
      <c r="C3" s="318"/>
      <c r="D3" s="318"/>
      <c r="E3" s="318"/>
      <c r="F3" s="318"/>
      <c r="G3" s="318"/>
      <c r="H3" s="318"/>
      <c r="I3" s="318"/>
      <c r="J3" s="318"/>
      <c r="K3" s="318"/>
      <c r="L3" s="323"/>
      <c r="M3" s="1077"/>
      <c r="N3" s="1077"/>
      <c r="O3" s="1077"/>
      <c r="P3" s="1077"/>
      <c r="Q3" s="1077"/>
      <c r="R3" s="1077"/>
      <c r="S3" s="1077"/>
      <c r="T3" s="1077"/>
      <c r="U3" s="1077"/>
      <c r="V3" s="1077"/>
      <c r="W3" s="1077"/>
      <c r="X3" s="1077"/>
      <c r="Y3" s="1077"/>
      <c r="Z3" s="1077"/>
      <c r="AA3" s="1077"/>
      <c r="AB3" s="1077"/>
      <c r="AC3" s="1077"/>
      <c r="AD3" s="1077"/>
      <c r="AE3" s="1075" t="s">
        <v>2078</v>
      </c>
      <c r="AF3" s="1076" t="e">
        <f>#REF!</f>
        <v>#REF!</v>
      </c>
      <c r="AG3" s="1075"/>
      <c r="AH3" s="1075"/>
      <c r="AI3" s="1075"/>
      <c r="AJ3" s="1075"/>
      <c r="AK3" s="1075"/>
      <c r="AL3" s="1075"/>
      <c r="AM3" s="1075"/>
      <c r="AN3" s="1075"/>
      <c r="AO3" s="1075"/>
      <c r="AP3" s="1075"/>
      <c r="AQ3" s="1075"/>
      <c r="AR3" s="1075"/>
      <c r="AS3" s="1075"/>
      <c r="AU3" s="1075"/>
      <c r="AV3" s="1078"/>
      <c r="AW3" s="1079">
        <v>1444841</v>
      </c>
    </row>
    <row r="4" spans="1:52" ht="12">
      <c r="A4" s="318" t="s">
        <v>2502</v>
      </c>
      <c r="B4" s="318"/>
      <c r="C4" s="318"/>
      <c r="D4" s="318"/>
      <c r="E4" s="318"/>
      <c r="F4" s="318"/>
      <c r="G4" s="318"/>
      <c r="H4" s="318"/>
      <c r="I4" s="318"/>
      <c r="J4" s="318"/>
      <c r="K4" s="318"/>
      <c r="L4" s="323"/>
      <c r="M4" s="1077"/>
      <c r="N4" s="1077"/>
      <c r="O4" s="1077"/>
      <c r="P4" s="1077"/>
      <c r="Q4" s="1077"/>
      <c r="R4" s="1077"/>
      <c r="S4" s="1077"/>
      <c r="T4" s="1077"/>
      <c r="U4" s="1077"/>
      <c r="V4" s="1077"/>
      <c r="W4" s="1077"/>
      <c r="X4" s="1077"/>
      <c r="Y4" s="1077"/>
      <c r="Z4" s="1077"/>
      <c r="AA4" s="1077"/>
      <c r="AB4" s="1077"/>
      <c r="AC4" s="1077"/>
      <c r="AD4" s="1077"/>
      <c r="AE4" s="1075" t="s">
        <v>2079</v>
      </c>
      <c r="AF4" s="1080">
        <f>2456629</f>
        <v>2456629</v>
      </c>
      <c r="AG4" s="1075"/>
      <c r="AH4" s="1075"/>
      <c r="AI4" s="1075"/>
      <c r="AJ4" s="1075"/>
      <c r="AK4" s="1075"/>
      <c r="AL4" s="1075"/>
      <c r="AM4" s="1075"/>
      <c r="AN4" s="1075"/>
      <c r="AO4" s="1075"/>
      <c r="AP4" s="1075"/>
      <c r="AQ4" s="1075"/>
      <c r="AR4" s="1075"/>
      <c r="AS4" s="1075"/>
      <c r="AU4" s="1075"/>
      <c r="AV4" s="1081">
        <f>G17</f>
        <v>261562.71211731367</v>
      </c>
      <c r="AW4" s="1075"/>
      <c r="AX4" s="1082">
        <v>22923854</v>
      </c>
      <c r="AY4" s="1082">
        <f>AW4-AX4</f>
        <v>-22923854</v>
      </c>
    </row>
    <row r="5" spans="1:52" ht="12">
      <c r="A5" s="1075"/>
      <c r="B5" s="1075"/>
      <c r="C5" s="1075"/>
      <c r="D5" s="2152" t="s">
        <v>2503</v>
      </c>
      <c r="E5" s="2153"/>
      <c r="F5" s="2153"/>
      <c r="G5" s="2153"/>
      <c r="H5" s="1075"/>
      <c r="I5" s="2152" t="s">
        <v>2404</v>
      </c>
      <c r="J5" s="2153"/>
      <c r="K5" s="2153"/>
      <c r="L5" s="325"/>
      <c r="M5" s="1075"/>
      <c r="N5" s="1075"/>
      <c r="O5" s="1075"/>
      <c r="P5" s="1075"/>
      <c r="Q5" s="1075"/>
      <c r="R5" s="1075"/>
      <c r="S5" s="1075"/>
      <c r="T5" s="1075"/>
      <c r="U5" s="1075"/>
      <c r="V5" s="1075"/>
      <c r="W5" s="1075"/>
      <c r="X5" s="1075"/>
      <c r="Y5" s="1075"/>
      <c r="Z5" s="1075"/>
      <c r="AA5" s="1075"/>
      <c r="AB5" s="1075"/>
      <c r="AC5" s="1075"/>
      <c r="AD5" s="1075"/>
      <c r="AE5" s="1075" t="s">
        <v>2080</v>
      </c>
      <c r="AF5" s="1076">
        <v>-976094</v>
      </c>
      <c r="AG5" s="1075"/>
      <c r="AH5" s="1075"/>
      <c r="AI5" s="1075"/>
      <c r="AJ5" s="1075"/>
      <c r="AK5" s="1075"/>
      <c r="AL5" s="1075"/>
      <c r="AM5" s="1075"/>
      <c r="AN5" s="1075"/>
      <c r="AO5" s="2154" t="s">
        <v>179</v>
      </c>
      <c r="AP5" s="2154"/>
      <c r="AQ5" s="2154"/>
      <c r="AR5" s="1083"/>
      <c r="AS5" s="2154" t="s">
        <v>180</v>
      </c>
      <c r="AT5" s="2154"/>
      <c r="AU5" s="2154"/>
      <c r="AV5" s="1075"/>
      <c r="AW5" s="1083"/>
      <c r="AX5" s="1082">
        <v>42550240</v>
      </c>
    </row>
    <row r="6" spans="1:52" s="1714" customFormat="1" ht="11.25" customHeight="1">
      <c r="A6" s="1713"/>
      <c r="B6" s="1713"/>
      <c r="C6" s="1713"/>
      <c r="D6" s="2149" t="s">
        <v>2117</v>
      </c>
      <c r="E6" s="2149" t="s">
        <v>2308</v>
      </c>
      <c r="F6" s="2149" t="s">
        <v>2124</v>
      </c>
      <c r="G6" s="2149" t="s">
        <v>1398</v>
      </c>
      <c r="H6" s="1613"/>
      <c r="I6" s="2149" t="s">
        <v>2117</v>
      </c>
      <c r="J6" s="2149" t="s">
        <v>2083</v>
      </c>
      <c r="K6" s="2149" t="s">
        <v>1398</v>
      </c>
      <c r="L6" s="1512"/>
      <c r="M6" s="1715"/>
      <c r="N6" s="1715"/>
      <c r="O6" s="1715"/>
      <c r="P6" s="1715"/>
      <c r="Q6" s="1715"/>
      <c r="R6" s="1715"/>
      <c r="S6" s="1715"/>
      <c r="T6" s="1715"/>
      <c r="U6" s="1715"/>
      <c r="V6" s="1715"/>
      <c r="W6" s="1715"/>
      <c r="X6" s="1715"/>
      <c r="Y6" s="1715"/>
      <c r="Z6" s="1715"/>
      <c r="AA6" s="1715"/>
      <c r="AB6" s="1715"/>
      <c r="AC6" s="1715"/>
      <c r="AD6" s="1715"/>
      <c r="AE6" s="1717" t="s">
        <v>2081</v>
      </c>
      <c r="AF6" s="1718">
        <v>616069</v>
      </c>
      <c r="AG6" s="1717"/>
      <c r="AH6" s="1719"/>
      <c r="AI6" s="1717"/>
      <c r="AJ6" s="1716"/>
      <c r="AK6" s="1720">
        <f>+G19+G25</f>
        <v>407943</v>
      </c>
      <c r="AL6" s="1717">
        <f>+AK6-AJ6</f>
        <v>407943</v>
      </c>
      <c r="AM6" s="1717"/>
      <c r="AN6" s="1717"/>
      <c r="AO6" s="2155" t="s">
        <v>2082</v>
      </c>
      <c r="AP6" s="2155"/>
      <c r="AQ6" s="2155"/>
      <c r="AR6" s="2155"/>
      <c r="AS6" s="2155" t="s">
        <v>2082</v>
      </c>
      <c r="AT6" s="2155"/>
      <c r="AU6" s="2155"/>
      <c r="AV6" s="2155"/>
      <c r="AW6" s="1721"/>
    </row>
    <row r="7" spans="1:52" s="1714" customFormat="1" ht="10.8">
      <c r="A7" s="1713"/>
      <c r="B7" s="1713"/>
      <c r="C7" s="1713"/>
      <c r="D7" s="2150"/>
      <c r="E7" s="2150"/>
      <c r="F7" s="2150"/>
      <c r="G7" s="2150"/>
      <c r="H7" s="1614"/>
      <c r="I7" s="2150"/>
      <c r="J7" s="2150"/>
      <c r="K7" s="2150"/>
      <c r="L7" s="1512"/>
      <c r="M7" s="1715"/>
      <c r="N7" s="1715"/>
      <c r="O7" s="1715"/>
      <c r="P7" s="1715"/>
      <c r="Q7" s="1715"/>
      <c r="R7" s="1715"/>
      <c r="S7" s="1715"/>
      <c r="T7" s="1715"/>
      <c r="U7" s="1715"/>
      <c r="V7" s="1715"/>
      <c r="W7" s="1715"/>
      <c r="X7" s="1715"/>
      <c r="Y7" s="1715"/>
      <c r="Z7" s="1715"/>
      <c r="AA7" s="1715"/>
      <c r="AB7" s="1715"/>
      <c r="AC7" s="1715"/>
      <c r="AD7" s="1715"/>
      <c r="AE7" s="1717"/>
      <c r="AF7" s="1718"/>
      <c r="AG7" s="1717"/>
      <c r="AH7" s="1719"/>
      <c r="AI7" s="1717"/>
      <c r="AJ7" s="1716"/>
      <c r="AK7" s="1720"/>
      <c r="AL7" s="1717"/>
      <c r="AM7" s="1717"/>
      <c r="AN7" s="1717"/>
      <c r="AO7" s="1722"/>
      <c r="AP7" s="1722"/>
      <c r="AQ7" s="1722"/>
      <c r="AR7" s="1722"/>
      <c r="AS7" s="1722"/>
      <c r="AT7" s="1722"/>
      <c r="AU7" s="1722"/>
      <c r="AV7" s="1722"/>
      <c r="AW7" s="1721"/>
    </row>
    <row r="8" spans="1:52" s="1714" customFormat="1" ht="10.8">
      <c r="A8" s="1713"/>
      <c r="B8" s="1713"/>
      <c r="C8" s="1713"/>
      <c r="D8" s="2150"/>
      <c r="E8" s="2150"/>
      <c r="F8" s="2150"/>
      <c r="G8" s="2150"/>
      <c r="H8" s="1614"/>
      <c r="I8" s="2150"/>
      <c r="J8" s="2150"/>
      <c r="K8" s="2150"/>
      <c r="L8" s="1512"/>
      <c r="M8" s="1715"/>
      <c r="N8" s="1715"/>
      <c r="O8" s="1715"/>
      <c r="P8" s="1715"/>
      <c r="Q8" s="1715"/>
      <c r="R8" s="1715"/>
      <c r="S8" s="1715"/>
      <c r="T8" s="1715"/>
      <c r="U8" s="1715"/>
      <c r="V8" s="1715"/>
      <c r="W8" s="1715"/>
      <c r="X8" s="1715"/>
      <c r="Y8" s="1715"/>
      <c r="Z8" s="1715"/>
      <c r="AA8" s="1715"/>
      <c r="AB8" s="1715"/>
      <c r="AC8" s="1715"/>
      <c r="AD8" s="1715"/>
      <c r="AE8" s="1717"/>
      <c r="AF8" s="1718"/>
      <c r="AG8" s="1717"/>
      <c r="AH8" s="1719"/>
      <c r="AI8" s="1717"/>
      <c r="AJ8" s="1716"/>
      <c r="AK8" s="1720"/>
      <c r="AL8" s="1717"/>
      <c r="AM8" s="1717"/>
      <c r="AN8" s="1717"/>
      <c r="AO8" s="1722"/>
      <c r="AP8" s="1722"/>
      <c r="AQ8" s="1722"/>
      <c r="AR8" s="1722"/>
      <c r="AS8" s="1722"/>
      <c r="AT8" s="1722"/>
      <c r="AU8" s="1722"/>
      <c r="AV8" s="1722"/>
      <c r="AW8" s="1721"/>
    </row>
    <row r="9" spans="1:52" s="1714" customFormat="1" ht="10.8">
      <c r="A9" s="1713"/>
      <c r="B9" s="1713"/>
      <c r="C9" s="1713"/>
      <c r="D9" s="2150"/>
      <c r="E9" s="2150"/>
      <c r="F9" s="2150"/>
      <c r="G9" s="2150"/>
      <c r="H9" s="1614"/>
      <c r="I9" s="2150"/>
      <c r="J9" s="2150"/>
      <c r="K9" s="2150"/>
      <c r="L9" s="1512"/>
      <c r="M9" s="1715"/>
      <c r="N9" s="1715"/>
      <c r="O9" s="1715"/>
      <c r="P9" s="1715"/>
      <c r="Q9" s="1715"/>
      <c r="R9" s="1715"/>
      <c r="S9" s="1715"/>
      <c r="T9" s="1715"/>
      <c r="U9" s="1715"/>
      <c r="V9" s="1715"/>
      <c r="W9" s="1715"/>
      <c r="X9" s="1715"/>
      <c r="Y9" s="1715"/>
      <c r="Z9" s="1715"/>
      <c r="AA9" s="1715"/>
      <c r="AB9" s="1715"/>
      <c r="AC9" s="1715"/>
      <c r="AD9" s="1715"/>
      <c r="AE9" s="1717"/>
      <c r="AF9" s="1718"/>
      <c r="AG9" s="1717"/>
      <c r="AH9" s="1719"/>
      <c r="AI9" s="1717"/>
      <c r="AJ9" s="1716"/>
      <c r="AK9" s="1720"/>
      <c r="AL9" s="1717"/>
      <c r="AM9" s="1717"/>
      <c r="AN9" s="1717"/>
      <c r="AO9" s="1722"/>
      <c r="AP9" s="1722"/>
      <c r="AQ9" s="1722"/>
      <c r="AR9" s="1722"/>
      <c r="AS9" s="1722"/>
      <c r="AT9" s="1722"/>
      <c r="AU9" s="1722"/>
      <c r="AV9" s="1722"/>
      <c r="AW9" s="1721"/>
    </row>
    <row r="10" spans="1:52" s="1714" customFormat="1" ht="10.8">
      <c r="A10" s="1713"/>
      <c r="B10" s="1713"/>
      <c r="C10" s="1713"/>
      <c r="D10" s="2150"/>
      <c r="E10" s="2150"/>
      <c r="F10" s="2150"/>
      <c r="G10" s="2150"/>
      <c r="H10" s="1614"/>
      <c r="I10" s="2150"/>
      <c r="J10" s="2150"/>
      <c r="K10" s="2150"/>
      <c r="L10" s="1512"/>
      <c r="M10" s="1715">
        <f>BS!H36</f>
        <v>30017932.760000002</v>
      </c>
      <c r="N10" s="1715"/>
      <c r="O10" s="1715"/>
      <c r="P10" s="1715"/>
      <c r="Q10" s="1715"/>
      <c r="R10" s="1715"/>
      <c r="S10" s="1715"/>
      <c r="T10" s="1715"/>
      <c r="U10" s="1715"/>
      <c r="V10" s="1715"/>
      <c r="W10" s="1715"/>
      <c r="X10" s="1715"/>
      <c r="Y10" s="1715"/>
      <c r="Z10" s="1715"/>
      <c r="AA10" s="1715"/>
      <c r="AB10" s="1715"/>
      <c r="AC10" s="1715"/>
      <c r="AD10" s="1715"/>
      <c r="AE10" s="1717"/>
      <c r="AF10" s="1718"/>
      <c r="AG10" s="1717"/>
      <c r="AH10" s="1719"/>
      <c r="AI10" s="1717"/>
      <c r="AJ10" s="1716"/>
      <c r="AK10" s="1720"/>
      <c r="AL10" s="1717"/>
      <c r="AM10" s="1717"/>
      <c r="AN10" s="1717"/>
      <c r="AO10" s="1722"/>
      <c r="AP10" s="1722"/>
      <c r="AQ10" s="1722"/>
      <c r="AR10" s="1722"/>
      <c r="AS10" s="1722"/>
      <c r="AT10" s="1722"/>
      <c r="AU10" s="1722"/>
      <c r="AV10" s="1722"/>
      <c r="AW10" s="1721"/>
    </row>
    <row r="11" spans="1:52" s="1714" customFormat="1" ht="16.2" customHeight="1">
      <c r="A11" s="1713"/>
      <c r="B11" s="1713"/>
      <c r="C11" s="1713"/>
      <c r="D11" s="2151"/>
      <c r="E11" s="2151"/>
      <c r="F11" s="2151"/>
      <c r="G11" s="2151"/>
      <c r="H11" s="1614"/>
      <c r="I11" s="2151"/>
      <c r="J11" s="2151"/>
      <c r="K11" s="2151"/>
      <c r="L11" s="1510"/>
      <c r="M11" s="1723"/>
      <c r="N11" s="1723"/>
      <c r="O11" s="1723"/>
      <c r="P11" s="1723"/>
      <c r="Q11" s="1723"/>
      <c r="R11" s="1723"/>
      <c r="S11" s="1723"/>
      <c r="T11" s="1723"/>
      <c r="U11" s="1723"/>
      <c r="V11" s="1723"/>
      <c r="W11" s="1723"/>
      <c r="X11" s="1723"/>
      <c r="Y11" s="1723"/>
      <c r="Z11" s="1723"/>
      <c r="AA11" s="1723"/>
      <c r="AB11" s="1723"/>
      <c r="AC11" s="1723"/>
      <c r="AD11" s="1723"/>
      <c r="AE11" s="1717" t="s">
        <v>2084</v>
      </c>
      <c r="AF11" s="1718">
        <v>423508</v>
      </c>
      <c r="AG11" s="1616"/>
      <c r="AH11" s="1616"/>
      <c r="AI11" s="1616"/>
      <c r="AJ11" s="1616"/>
      <c r="AK11" s="1616"/>
      <c r="AL11" s="1616"/>
      <c r="AM11" s="1616"/>
      <c r="AN11" s="1616"/>
      <c r="AO11" s="1724"/>
      <c r="AP11" s="1724"/>
      <c r="AQ11" s="1724"/>
      <c r="AR11" s="1724"/>
      <c r="AS11" s="1724"/>
      <c r="AU11" s="1724"/>
      <c r="AV11" s="1724"/>
      <c r="AW11" s="1724"/>
    </row>
    <row r="12" spans="1:52" s="1620" customFormat="1" ht="10.199999999999999">
      <c r="A12" s="1615"/>
      <c r="B12" s="1615"/>
      <c r="C12" s="1615"/>
      <c r="D12" s="2147" t="s">
        <v>2266</v>
      </c>
      <c r="E12" s="2147"/>
      <c r="F12" s="2147"/>
      <c r="G12" s="2147"/>
      <c r="H12" s="2148"/>
      <c r="I12" s="2147"/>
      <c r="J12" s="2147"/>
      <c r="K12" s="2147"/>
      <c r="L12" s="1511"/>
      <c r="M12" s="1616" t="s">
        <v>2334</v>
      </c>
      <c r="N12" s="1616"/>
      <c r="O12" s="1616" t="s">
        <v>2153</v>
      </c>
      <c r="P12" s="1616" t="s">
        <v>2154</v>
      </c>
      <c r="Q12" s="1616"/>
      <c r="R12" s="1616"/>
      <c r="S12" s="1616"/>
      <c r="T12" s="1616"/>
      <c r="U12" s="1616"/>
      <c r="V12" s="1616"/>
      <c r="W12" s="1616"/>
      <c r="X12" s="1616"/>
      <c r="Y12" s="1616"/>
      <c r="Z12" s="1616"/>
      <c r="AA12" s="1616"/>
      <c r="AB12" s="1616"/>
      <c r="AC12" s="1616"/>
      <c r="AD12" s="1616"/>
      <c r="AE12" s="1616"/>
      <c r="AF12" s="1616"/>
      <c r="AG12" s="1617"/>
      <c r="AH12" s="1617"/>
      <c r="AI12" s="1618"/>
      <c r="AJ12" s="1616"/>
      <c r="AK12" s="1616"/>
      <c r="AL12" s="1617"/>
      <c r="AM12" s="1616"/>
      <c r="AN12" s="1616"/>
      <c r="AO12" s="1619"/>
      <c r="AP12" s="1619"/>
      <c r="AQ12" s="1619"/>
      <c r="AR12" s="1619"/>
      <c r="AS12" s="1619"/>
      <c r="AU12" s="1619"/>
      <c r="AV12" s="1619"/>
      <c r="AW12" s="1619"/>
      <c r="AZ12" s="1621"/>
    </row>
    <row r="13" spans="1:52" s="1620" customFormat="1" ht="10.199999999999999">
      <c r="A13" s="1622" t="s">
        <v>1927</v>
      </c>
      <c r="D13" s="1796">
        <v>2177116</v>
      </c>
      <c r="E13" s="1796">
        <v>157772</v>
      </c>
      <c r="F13" s="1796">
        <v>0</v>
      </c>
      <c r="G13" s="1796">
        <v>2334888</v>
      </c>
      <c r="H13" s="1623"/>
      <c r="I13" s="1623">
        <v>2157877</v>
      </c>
      <c r="J13" s="1623">
        <v>-194298</v>
      </c>
      <c r="K13" s="1623">
        <v>1963579</v>
      </c>
      <c r="L13" s="1828">
        <v>261151</v>
      </c>
      <c r="M13" s="1624">
        <v>3362706</v>
      </c>
      <c r="N13" s="1625">
        <f>BS!H40</f>
        <v>77.783104475179712</v>
      </c>
      <c r="O13" s="1624">
        <f>M13*N13/1000</f>
        <v>261561.71211731367</v>
      </c>
      <c r="P13" s="1624">
        <f>L13-O13</f>
        <v>-410.7121173136693</v>
      </c>
      <c r="Q13" s="1624"/>
      <c r="R13" s="1624"/>
      <c r="S13" s="1624"/>
      <c r="T13" s="1624"/>
      <c r="U13" s="1624"/>
      <c r="V13" s="1624"/>
      <c r="W13" s="1624"/>
      <c r="X13" s="1624"/>
      <c r="Y13" s="1624"/>
      <c r="Z13" s="1624"/>
      <c r="AA13" s="1624"/>
      <c r="AB13" s="1624"/>
      <c r="AC13" s="1624"/>
      <c r="AD13" s="1624"/>
      <c r="AE13" s="1626"/>
      <c r="AF13" s="1626"/>
      <c r="AG13" s="1627" t="e">
        <f>ROUND(#REF!/1000,0)</f>
        <v>#REF!</v>
      </c>
      <c r="AH13" s="1627" t="e">
        <f>ROUND(#REF!/1000,0)</f>
        <v>#REF!</v>
      </c>
      <c r="AI13" s="1627" t="e">
        <f>ROUND(#REF!/1000,0)</f>
        <v>#REF!</v>
      </c>
      <c r="AJ13" s="1626"/>
      <c r="AK13" s="1626"/>
      <c r="AL13" s="1626"/>
      <c r="AM13" s="1626"/>
      <c r="AN13" s="1626"/>
      <c r="AO13" s="1628">
        <v>11629170</v>
      </c>
      <c r="AP13" s="1628"/>
      <c r="AQ13" s="1628">
        <v>8017886</v>
      </c>
      <c r="AR13" s="1626"/>
      <c r="AS13" s="1626">
        <v>9789861.5</v>
      </c>
      <c r="AU13" s="1626">
        <v>8840981.75</v>
      </c>
      <c r="AV13" s="1626"/>
      <c r="AW13" s="1629">
        <v>8017886</v>
      </c>
      <c r="AX13" s="1630">
        <f>AO13-AS13</f>
        <v>1839308.5</v>
      </c>
      <c r="AZ13" s="1630" t="e">
        <f>#REF!/1000*AQ88</f>
        <v>#REF!</v>
      </c>
    </row>
    <row r="14" spans="1:52" s="1620" customFormat="1" ht="10.199999999999999">
      <c r="D14" s="1796"/>
      <c r="E14" s="1796"/>
      <c r="F14" s="1796"/>
      <c r="G14" s="1796"/>
      <c r="H14" s="1623"/>
      <c r="I14" s="1623"/>
      <c r="J14" s="1623"/>
      <c r="K14" s="1623"/>
      <c r="L14" s="357"/>
      <c r="M14" s="1624"/>
      <c r="N14" s="1624"/>
      <c r="O14" s="1624"/>
      <c r="P14" s="1624"/>
      <c r="Q14" s="1624"/>
      <c r="R14" s="1624"/>
      <c r="S14" s="1624"/>
      <c r="T14" s="1624"/>
      <c r="U14" s="1624"/>
      <c r="V14" s="1624"/>
      <c r="W14" s="1624"/>
      <c r="X14" s="1624"/>
      <c r="Y14" s="1624"/>
      <c r="Z14" s="1624"/>
      <c r="AA14" s="1624"/>
      <c r="AB14" s="1624"/>
      <c r="AC14" s="1624"/>
      <c r="AD14" s="1624"/>
      <c r="AE14" s="1627"/>
      <c r="AF14" s="1627"/>
      <c r="AG14" s="1627"/>
      <c r="AH14" s="1627"/>
      <c r="AI14" s="1627"/>
      <c r="AJ14" s="1627"/>
      <c r="AK14" s="1627"/>
      <c r="AL14" s="1627"/>
      <c r="AM14" s="1627"/>
      <c r="AN14" s="1627"/>
      <c r="AO14" s="1631"/>
      <c r="AS14" s="1631"/>
      <c r="AV14" s="1620">
        <v>3707789</v>
      </c>
      <c r="AW14" s="1632"/>
      <c r="AX14" s="1630">
        <f t="shared" ref="AX14:AX85" si="0">AO14-AS14</f>
        <v>0</v>
      </c>
    </row>
    <row r="15" spans="1:52" s="1620" customFormat="1" ht="10.199999999999999">
      <c r="A15" s="1633" t="s">
        <v>2561</v>
      </c>
      <c r="D15" s="1797"/>
      <c r="E15" s="1797"/>
      <c r="F15" s="1797"/>
      <c r="G15" s="1797"/>
      <c r="H15" s="1634"/>
      <c r="I15" s="1634"/>
      <c r="J15" s="1634"/>
      <c r="K15" s="1623"/>
      <c r="L15" s="357"/>
      <c r="M15" s="1624"/>
      <c r="N15" s="1624"/>
      <c r="O15" s="1624"/>
      <c r="P15" s="1624"/>
      <c r="Q15" s="1624"/>
      <c r="R15" s="1624"/>
      <c r="S15" s="1624"/>
      <c r="T15" s="1624"/>
      <c r="U15" s="1624"/>
      <c r="V15" s="1624"/>
      <c r="W15" s="1624"/>
      <c r="X15" s="1624"/>
      <c r="Y15" s="1624"/>
      <c r="Z15" s="1624"/>
      <c r="AA15" s="1624"/>
      <c r="AB15" s="1624"/>
      <c r="AC15" s="1624"/>
      <c r="AD15" s="1624"/>
      <c r="AE15" s="1627"/>
      <c r="AF15" s="1627"/>
      <c r="AG15" s="1627"/>
      <c r="AH15" s="1627"/>
      <c r="AI15" s="1627"/>
      <c r="AJ15" s="1627"/>
      <c r="AK15" s="1627"/>
      <c r="AL15" s="1627"/>
      <c r="AM15" s="1627"/>
      <c r="AN15" s="1627"/>
      <c r="AQ15" s="1632"/>
      <c r="AS15" s="1635"/>
      <c r="AU15" s="1636"/>
      <c r="AV15" s="1637">
        <v>38728225</v>
      </c>
      <c r="AW15" s="1632"/>
      <c r="AX15" s="1630">
        <f t="shared" si="0"/>
        <v>0</v>
      </c>
    </row>
    <row r="16" spans="1:52" s="1620" customFormat="1" ht="10.199999999999999">
      <c r="A16" s="1638" t="s">
        <v>2118</v>
      </c>
      <c r="D16" s="1798"/>
      <c r="E16" s="1798"/>
      <c r="F16" s="1799"/>
      <c r="G16" s="1798"/>
      <c r="H16" s="1634"/>
      <c r="I16" s="1640"/>
      <c r="J16" s="1640"/>
      <c r="K16" s="1641"/>
      <c r="L16" s="386"/>
      <c r="M16" s="1642"/>
      <c r="N16" s="1642"/>
      <c r="O16" s="1642"/>
      <c r="P16" s="1642"/>
      <c r="Q16" s="1642"/>
      <c r="R16" s="1642"/>
      <c r="S16" s="1642"/>
      <c r="T16" s="1642"/>
      <c r="U16" s="1642"/>
      <c r="V16" s="1642"/>
      <c r="W16" s="1642"/>
      <c r="X16" s="1642"/>
      <c r="Y16" s="1642"/>
      <c r="Z16" s="1642"/>
      <c r="AA16" s="1642"/>
      <c r="AB16" s="1642"/>
      <c r="AC16" s="1642"/>
      <c r="AD16" s="1642"/>
      <c r="AE16" s="1627"/>
      <c r="AF16" s="1627"/>
      <c r="AG16" s="1627"/>
      <c r="AH16" s="1627"/>
      <c r="AI16" s="1627"/>
      <c r="AJ16" s="1627"/>
      <c r="AK16" s="1627"/>
      <c r="AL16" s="1627"/>
      <c r="AM16" s="1627"/>
      <c r="AN16" s="1627"/>
      <c r="AQ16" s="1632"/>
      <c r="AS16" s="1643"/>
      <c r="AU16" s="1644"/>
      <c r="AV16" s="1637"/>
      <c r="AW16" s="1632"/>
      <c r="AX16" s="1630"/>
    </row>
    <row r="17" spans="1:56" s="1620" customFormat="1" ht="10.199999999999999">
      <c r="A17" s="1645" t="s">
        <v>2119</v>
      </c>
      <c r="D17" s="1798">
        <f>O13+1</f>
        <v>261562.71211731367</v>
      </c>
      <c r="E17" s="1798">
        <v>0</v>
      </c>
      <c r="F17" s="1799">
        <v>0</v>
      </c>
      <c r="G17" s="1798">
        <f>SUM(D17:F17)</f>
        <v>261562.71211731367</v>
      </c>
      <c r="H17" s="1634"/>
      <c r="I17" s="1639">
        <v>455510</v>
      </c>
      <c r="J17" s="1639">
        <v>0</v>
      </c>
      <c r="K17" s="1646">
        <v>455510</v>
      </c>
      <c r="L17" s="386">
        <v>146791</v>
      </c>
      <c r="M17" s="1642">
        <v>1886721</v>
      </c>
      <c r="N17" s="1625">
        <f>N13</f>
        <v>77.783104475179712</v>
      </c>
      <c r="O17" s="1624">
        <f>M17*N17/1000</f>
        <v>146755.01665851555</v>
      </c>
      <c r="P17" s="1624">
        <f>L17-O17</f>
        <v>35.98334148444701</v>
      </c>
      <c r="Q17" s="1642"/>
      <c r="R17" s="1642"/>
      <c r="S17" s="1642"/>
      <c r="T17" s="1642"/>
      <c r="U17" s="1642"/>
      <c r="V17" s="1642"/>
      <c r="W17" s="1642"/>
      <c r="X17" s="1642"/>
      <c r="Y17" s="1642"/>
      <c r="Z17" s="1642"/>
      <c r="AA17" s="1642"/>
      <c r="AB17" s="1642"/>
      <c r="AC17" s="1642"/>
      <c r="AD17" s="1642"/>
      <c r="AE17" s="1647"/>
      <c r="AF17" s="1647"/>
      <c r="AG17" s="1627"/>
      <c r="AH17" s="1627"/>
      <c r="AI17" s="1627"/>
      <c r="AJ17" s="1627"/>
      <c r="AK17" s="1627"/>
      <c r="AL17" s="1627"/>
      <c r="AM17" s="1627"/>
      <c r="AN17" s="1627"/>
      <c r="AO17" s="1635">
        <f>AV17</f>
        <v>3969707.3401648854</v>
      </c>
      <c r="AP17" s="1629"/>
      <c r="AQ17" s="1648"/>
      <c r="AR17" s="1629"/>
      <c r="AS17" s="1649">
        <f>AO17-AW17</f>
        <v>1719421.0901648854</v>
      </c>
      <c r="AU17" s="1649">
        <v>2849646</v>
      </c>
      <c r="AV17" s="1629">
        <v>3969707.3401648854</v>
      </c>
      <c r="AW17" s="1629">
        <v>2250286.25</v>
      </c>
      <c r="AX17" s="1630">
        <f t="shared" si="0"/>
        <v>2250286.25</v>
      </c>
      <c r="BB17" s="1621"/>
      <c r="BC17" s="1621"/>
      <c r="BD17" s="1621"/>
    </row>
    <row r="18" spans="1:56" s="1620" customFormat="1" ht="10.199999999999999">
      <c r="A18" s="1638" t="s">
        <v>2155</v>
      </c>
      <c r="D18" s="1800">
        <f>P13</f>
        <v>-410.7121173136693</v>
      </c>
      <c r="E18" s="1800">
        <v>0</v>
      </c>
      <c r="F18" s="1797">
        <v>0</v>
      </c>
      <c r="G18" s="1800">
        <f>SUM(D18:F18)</f>
        <v>-410.7121173136693</v>
      </c>
      <c r="H18" s="1634"/>
      <c r="I18" s="1650">
        <v>39266</v>
      </c>
      <c r="J18" s="1650">
        <v>0</v>
      </c>
      <c r="K18" s="1651">
        <v>39266</v>
      </c>
      <c r="L18" s="386">
        <v>1396858.379056348</v>
      </c>
      <c r="M18" s="1642"/>
      <c r="N18" s="1642"/>
      <c r="O18" s="1642"/>
      <c r="P18" s="1642"/>
      <c r="Q18" s="1642"/>
      <c r="R18" s="1642"/>
      <c r="S18" s="1642"/>
      <c r="T18" s="1642"/>
      <c r="U18" s="1642"/>
      <c r="V18" s="1642"/>
      <c r="W18" s="1642"/>
      <c r="X18" s="1642"/>
      <c r="Y18" s="1642"/>
      <c r="Z18" s="1642"/>
      <c r="AA18" s="1642"/>
      <c r="AB18" s="1642"/>
      <c r="AC18" s="1642"/>
      <c r="AD18" s="1642"/>
      <c r="AE18" s="1627"/>
      <c r="AF18" s="1627"/>
      <c r="AG18" s="1627"/>
      <c r="AH18" s="1627"/>
      <c r="AI18" s="1627"/>
      <c r="AJ18" s="1627"/>
      <c r="AK18" s="1627"/>
      <c r="AL18" s="1627"/>
      <c r="AM18" s="1627"/>
      <c r="AN18" s="1627"/>
      <c r="AO18" s="1652">
        <f>AV14-AO17</f>
        <v>-261918.34016488539</v>
      </c>
      <c r="AP18" s="1629"/>
      <c r="AQ18" s="1629"/>
      <c r="AR18" s="1629"/>
      <c r="AS18" s="1649"/>
      <c r="AU18" s="1649"/>
      <c r="AV18" s="1629"/>
      <c r="AW18" s="1629"/>
      <c r="AX18" s="1630"/>
      <c r="BB18" s="1621"/>
      <c r="BC18" s="1621"/>
      <c r="BD18" s="1621"/>
    </row>
    <row r="19" spans="1:56" s="1620" customFormat="1" ht="10.199999999999999">
      <c r="A19" s="1653"/>
      <c r="D19" s="1799">
        <f>SUM(D15:D18)</f>
        <v>261152</v>
      </c>
      <c r="E19" s="1796">
        <f>SUM(E15:E18)</f>
        <v>0</v>
      </c>
      <c r="F19" s="1796">
        <f>SUM(F15:F18)</f>
        <v>0</v>
      </c>
      <c r="G19" s="1799">
        <f>SUM(G16:G18)</f>
        <v>261152</v>
      </c>
      <c r="H19" s="1634"/>
      <c r="I19" s="1623">
        <f>SUM(I17:I18)</f>
        <v>494776</v>
      </c>
      <c r="J19" s="1634">
        <v>0</v>
      </c>
      <c r="K19" s="1623">
        <f>SUM(K17:K18)</f>
        <v>494776</v>
      </c>
      <c r="L19" s="357">
        <v>1963580</v>
      </c>
      <c r="M19" s="1624">
        <v>110977</v>
      </c>
      <c r="N19" s="1624">
        <v>0</v>
      </c>
      <c r="O19" s="1624">
        <v>3888431.06538</v>
      </c>
      <c r="P19" s="1624"/>
      <c r="Q19" s="1624"/>
      <c r="R19" s="1624"/>
      <c r="S19" s="1624"/>
      <c r="T19" s="1624"/>
      <c r="U19" s="1624"/>
      <c r="V19" s="1624"/>
      <c r="W19" s="1624"/>
      <c r="X19" s="1624"/>
      <c r="Y19" s="1624"/>
      <c r="Z19" s="1624"/>
      <c r="AA19" s="1624"/>
      <c r="AB19" s="1624"/>
      <c r="AC19" s="1624"/>
      <c r="AD19" s="1624"/>
      <c r="AE19" s="1627"/>
      <c r="AF19" s="1627"/>
      <c r="AG19" s="1627"/>
      <c r="AH19" s="1627"/>
      <c r="AI19" s="1627"/>
      <c r="AJ19" s="1627"/>
      <c r="AK19" s="1627"/>
      <c r="AL19" s="1627"/>
      <c r="AM19" s="1627"/>
      <c r="AN19" s="1627"/>
      <c r="AO19" s="1629">
        <f>SUM(AO17:AO18)</f>
        <v>3707789</v>
      </c>
      <c r="AP19" s="1629"/>
      <c r="AQ19" s="1629">
        <v>4172735</v>
      </c>
      <c r="AR19" s="1629"/>
      <c r="AS19" s="1649"/>
      <c r="AU19" s="1649"/>
      <c r="AV19" s="1629">
        <v>4040032</v>
      </c>
      <c r="AW19" s="1629"/>
      <c r="AX19" s="1630"/>
      <c r="BB19" s="1621"/>
      <c r="BC19" s="1621"/>
      <c r="BD19" s="1621"/>
    </row>
    <row r="20" spans="1:56" s="1620" customFormat="1" ht="10.199999999999999">
      <c r="A20" s="1653"/>
      <c r="D20" s="1799"/>
      <c r="E20" s="1799"/>
      <c r="F20" s="1799"/>
      <c r="G20" s="1799"/>
      <c r="H20" s="1634"/>
      <c r="I20" s="1634"/>
      <c r="J20" s="1634"/>
      <c r="K20" s="1623"/>
      <c r="L20" s="357"/>
      <c r="M20" s="1624"/>
      <c r="N20" s="1624"/>
      <c r="O20" s="1624"/>
      <c r="P20" s="1624"/>
      <c r="Q20" s="1624"/>
      <c r="R20" s="1624"/>
      <c r="S20" s="1624"/>
      <c r="T20" s="1624"/>
      <c r="U20" s="1624"/>
      <c r="V20" s="1624"/>
      <c r="W20" s="1624"/>
      <c r="X20" s="1624"/>
      <c r="Y20" s="1624"/>
      <c r="Z20" s="1624"/>
      <c r="AA20" s="1624"/>
      <c r="AB20" s="1624"/>
      <c r="AC20" s="1624"/>
      <c r="AD20" s="1624"/>
      <c r="AE20" s="1627"/>
      <c r="AF20" s="1627"/>
      <c r="AG20" s="1627"/>
      <c r="AH20" s="1627"/>
      <c r="AI20" s="1627"/>
      <c r="AJ20" s="1627"/>
      <c r="AK20" s="1627"/>
      <c r="AL20" s="1627"/>
      <c r="AM20" s="1627"/>
      <c r="AN20" s="1627"/>
      <c r="AO20" s="1629"/>
      <c r="AP20" s="1629"/>
      <c r="AQ20" s="1629"/>
      <c r="AR20" s="1629"/>
      <c r="AS20" s="1649"/>
      <c r="AU20" s="1649"/>
      <c r="AV20" s="1629"/>
      <c r="AW20" s="1629"/>
      <c r="AX20" s="1630"/>
      <c r="BB20" s="1621"/>
      <c r="BC20" s="1621"/>
      <c r="BD20" s="1621"/>
    </row>
    <row r="21" spans="1:56" s="1620" customFormat="1" ht="10.199999999999999">
      <c r="A21" s="1654" t="s">
        <v>2562</v>
      </c>
      <c r="D21" s="1796"/>
      <c r="E21" s="1796"/>
      <c r="F21" s="1796"/>
      <c r="G21" s="1796"/>
      <c r="H21" s="1623"/>
      <c r="I21" s="1623"/>
      <c r="J21" s="1623"/>
      <c r="K21" s="1623"/>
      <c r="L21" s="357"/>
      <c r="M21" s="1624"/>
      <c r="N21" s="1624">
        <v>416179.84</v>
      </c>
      <c r="O21" s="1624">
        <v>6838.0541000000003</v>
      </c>
      <c r="P21" s="1624"/>
      <c r="Q21" s="1624"/>
      <c r="R21" s="1624"/>
      <c r="S21" s="1624"/>
      <c r="T21" s="1624"/>
      <c r="U21" s="1624"/>
      <c r="V21" s="1624"/>
      <c r="W21" s="1624"/>
      <c r="X21" s="1624"/>
      <c r="Y21" s="1624"/>
      <c r="Z21" s="1624"/>
      <c r="AA21" s="1624"/>
      <c r="AB21" s="1624"/>
      <c r="AC21" s="1624"/>
      <c r="AD21" s="1624"/>
      <c r="AE21" s="1627"/>
      <c r="AF21" s="1627"/>
      <c r="AG21" s="1627"/>
      <c r="AH21" s="1627"/>
      <c r="AI21" s="1627"/>
      <c r="AJ21" s="1627"/>
      <c r="AK21" s="1627"/>
      <c r="AL21" s="1627"/>
      <c r="AM21" s="1627"/>
      <c r="AN21" s="1627"/>
      <c r="AO21" s="1629"/>
      <c r="AP21" s="1629"/>
      <c r="AQ21" s="1629"/>
      <c r="AR21" s="1629"/>
      <c r="AS21" s="1649"/>
      <c r="AU21" s="1649"/>
      <c r="AV21" s="1629">
        <v>42503625</v>
      </c>
      <c r="AW21" s="1629"/>
      <c r="AX21" s="1630">
        <f t="shared" si="0"/>
        <v>0</v>
      </c>
      <c r="BB21" s="1621"/>
      <c r="BC21" s="1621"/>
      <c r="BD21" s="1621"/>
    </row>
    <row r="22" spans="1:56" s="1620" customFormat="1" ht="10.199999999999999">
      <c r="A22" s="1638" t="s">
        <v>2118</v>
      </c>
      <c r="D22" s="1796"/>
      <c r="E22" s="1796"/>
      <c r="F22" s="1796"/>
      <c r="G22" s="1796"/>
      <c r="H22" s="1623"/>
      <c r="I22" s="1623"/>
      <c r="J22" s="1623"/>
      <c r="K22" s="1623"/>
      <c r="L22" s="357"/>
      <c r="M22" s="1624"/>
      <c r="N22" s="1624">
        <v>1667399.74</v>
      </c>
      <c r="O22" s="1624">
        <v>27801.667099999999</v>
      </c>
      <c r="P22" s="1624"/>
      <c r="Q22" s="1624"/>
      <c r="R22" s="1624"/>
      <c r="S22" s="1624"/>
      <c r="T22" s="1624"/>
      <c r="U22" s="1624"/>
      <c r="V22" s="1624"/>
      <c r="W22" s="1624"/>
      <c r="X22" s="1624"/>
      <c r="Y22" s="1624"/>
      <c r="Z22" s="1624"/>
      <c r="AA22" s="1624"/>
      <c r="AB22" s="1624"/>
      <c r="AC22" s="1624"/>
      <c r="AD22" s="1624"/>
      <c r="AE22" s="1627"/>
      <c r="AF22" s="1627"/>
      <c r="AG22" s="1627"/>
      <c r="AH22" s="1627"/>
      <c r="AI22" s="1627"/>
      <c r="AJ22" s="1627"/>
      <c r="AK22" s="1627"/>
      <c r="AL22" s="1627"/>
      <c r="AM22" s="1627"/>
      <c r="AN22" s="1627"/>
      <c r="AO22" s="1629"/>
      <c r="AP22" s="1629"/>
      <c r="AQ22" s="1629"/>
      <c r="AR22" s="1629"/>
      <c r="AS22" s="1649"/>
      <c r="AU22" s="1649"/>
      <c r="AV22" s="1629"/>
      <c r="AW22" s="1629"/>
      <c r="AX22" s="1630"/>
      <c r="BB22" s="1621"/>
      <c r="BC22" s="1621"/>
      <c r="BD22" s="1621"/>
    </row>
    <row r="23" spans="1:56" s="1620" customFormat="1" ht="10.199999999999999">
      <c r="A23" s="1645" t="s">
        <v>2119</v>
      </c>
      <c r="D23" s="1801">
        <f>O17</f>
        <v>146755.01665851555</v>
      </c>
      <c r="E23" s="1801">
        <v>0</v>
      </c>
      <c r="F23" s="1801">
        <v>0</v>
      </c>
      <c r="G23" s="1801">
        <f>SUM(D23:F23)</f>
        <v>146755.01665851555</v>
      </c>
      <c r="H23" s="1634"/>
      <c r="I23" s="1640">
        <v>276537</v>
      </c>
      <c r="J23" s="1640">
        <v>0</v>
      </c>
      <c r="K23" s="1640">
        <v>276537</v>
      </c>
      <c r="L23" s="386">
        <v>344053.18347258499</v>
      </c>
      <c r="M23" s="1642">
        <f>M10+M13-M17</f>
        <v>31493917.760000002</v>
      </c>
      <c r="N23" s="1642">
        <v>5494111.8200000003</v>
      </c>
      <c r="O23" s="1642">
        <v>93041.388399999996</v>
      </c>
      <c r="P23" s="1642"/>
      <c r="Q23" s="1642"/>
      <c r="R23" s="1642"/>
      <c r="S23" s="1642"/>
      <c r="T23" s="1642"/>
      <c r="U23" s="1642"/>
      <c r="V23" s="1642"/>
      <c r="W23" s="1642"/>
      <c r="X23" s="1642"/>
      <c r="Y23" s="1642"/>
      <c r="Z23" s="1642"/>
      <c r="AA23" s="1642"/>
      <c r="AB23" s="1642"/>
      <c r="AC23" s="1642"/>
      <c r="AD23" s="1642"/>
      <c r="AE23" s="1627">
        <v>6473475</v>
      </c>
      <c r="AF23" s="1647">
        <v>73.013499999999993</v>
      </c>
      <c r="AG23" s="1627">
        <f>+AE23*AF23</f>
        <v>472651066.91249996</v>
      </c>
      <c r="AH23" s="1627" t="e">
        <f>+#REF!</f>
        <v>#REF!</v>
      </c>
      <c r="AI23" s="1624" t="e">
        <f>+AG23-AH23</f>
        <v>#REF!</v>
      </c>
      <c r="AJ23" s="1624"/>
      <c r="AK23" s="1627"/>
      <c r="AL23" s="1627"/>
      <c r="AM23" s="1627"/>
      <c r="AN23" s="1627"/>
      <c r="AO23" s="1655">
        <f>AV23</f>
        <v>4356692.1062381696</v>
      </c>
      <c r="AP23" s="1629"/>
      <c r="AQ23" s="1629"/>
      <c r="AR23" s="1629"/>
      <c r="AS23" s="1652">
        <f>ROUND(AO23-AW23,0)</f>
        <v>7414516</v>
      </c>
      <c r="AU23" s="1652">
        <v>-2421551</v>
      </c>
      <c r="AV23" s="1629">
        <v>4356692.1062381696</v>
      </c>
      <c r="AW23" s="1629">
        <v>-3057824.25</v>
      </c>
      <c r="AX23" s="1630">
        <f t="shared" si="0"/>
        <v>-3057823.8937618304</v>
      </c>
      <c r="BB23" s="1621"/>
      <c r="BC23" s="1621"/>
      <c r="BD23" s="1621"/>
    </row>
    <row r="24" spans="1:56" s="1620" customFormat="1">
      <c r="A24" s="1638" t="s">
        <v>2399</v>
      </c>
      <c r="D24" s="1802">
        <f>P17</f>
        <v>35.98334148444701</v>
      </c>
      <c r="E24" s="1802">
        <v>0</v>
      </c>
      <c r="F24" s="1802">
        <v>0</v>
      </c>
      <c r="G24" s="1802">
        <f>SUM(D24:F24)</f>
        <v>35.98334148444701</v>
      </c>
      <c r="H24" s="1634"/>
      <c r="I24" s="1650">
        <v>6720</v>
      </c>
      <c r="J24" s="1650">
        <v>24957</v>
      </c>
      <c r="K24" s="1650">
        <v>31677</v>
      </c>
      <c r="L24" s="386">
        <v>111456.98813954601</v>
      </c>
      <c r="M24" s="1642"/>
      <c r="N24" s="1642">
        <v>18403362.48</v>
      </c>
      <c r="O24" s="1642">
        <v>306667.76400000002</v>
      </c>
      <c r="P24" s="970"/>
      <c r="Q24" s="970"/>
      <c r="R24" s="1642"/>
      <c r="S24" s="1642"/>
      <c r="T24" s="1642"/>
      <c r="U24" s="1642"/>
      <c r="V24" s="1642"/>
      <c r="W24" s="1642"/>
      <c r="X24" s="1642"/>
      <c r="Y24" s="1642"/>
      <c r="Z24" s="1642"/>
      <c r="AA24" s="1642"/>
      <c r="AB24" s="1642"/>
      <c r="AC24" s="1642"/>
      <c r="AD24" s="1642"/>
      <c r="AE24" s="1647"/>
      <c r="AF24" s="1647"/>
      <c r="AG24" s="1627">
        <f>ROUND(AG23/1000,0)-1</f>
        <v>472650</v>
      </c>
      <c r="AH24" s="1627" t="e">
        <f>ROUND(AH23/1000,0)</f>
        <v>#REF!</v>
      </c>
      <c r="AI24" s="1627" t="e">
        <f>ROUND(AI23/1000,0)</f>
        <v>#REF!</v>
      </c>
      <c r="AJ24" s="1627"/>
      <c r="AK24" s="1627"/>
      <c r="AL24" s="1627"/>
      <c r="AM24" s="1627"/>
      <c r="AN24" s="1627"/>
      <c r="AO24" s="1656">
        <v>-983154</v>
      </c>
      <c r="AP24" s="1629"/>
      <c r="AQ24" s="1657"/>
      <c r="AR24" s="1629"/>
      <c r="AS24" s="1629"/>
      <c r="AU24" s="1629"/>
      <c r="AV24" s="1629">
        <v>4356692.1062381696</v>
      </c>
      <c r="AW24" s="1629"/>
      <c r="AX24" s="1630"/>
      <c r="BB24" s="1621"/>
      <c r="BC24" s="1621"/>
      <c r="BD24" s="1621"/>
    </row>
    <row r="25" spans="1:56" s="1620" customFormat="1">
      <c r="D25" s="1803">
        <f>SUM(D23:D24)</f>
        <v>146791</v>
      </c>
      <c r="E25" s="1796">
        <f>-SUM(E23:E24)</f>
        <v>0</v>
      </c>
      <c r="F25" s="1796">
        <f>-SUM(F23:F24)</f>
        <v>0</v>
      </c>
      <c r="G25" s="1803">
        <f>SUM(G23:G24)</f>
        <v>146791</v>
      </c>
      <c r="H25" s="1658"/>
      <c r="I25" s="1623">
        <f>SUM(I23:I24)</f>
        <v>283257</v>
      </c>
      <c r="J25" s="1623">
        <f>SUM(J23:J24)</f>
        <v>24957</v>
      </c>
      <c r="K25" s="1623">
        <f>SUM(K23:K24)</f>
        <v>308214</v>
      </c>
      <c r="L25" s="357">
        <v>455510.171612131</v>
      </c>
      <c r="M25" s="1624"/>
      <c r="N25" s="1624">
        <v>1030596.7</v>
      </c>
      <c r="O25" s="1624">
        <v>16509.904699999999</v>
      </c>
      <c r="P25" s="970"/>
      <c r="Q25" s="970"/>
      <c r="R25" s="1624"/>
      <c r="S25" s="1624"/>
      <c r="T25" s="1624"/>
      <c r="U25" s="1624"/>
      <c r="V25" s="1624"/>
      <c r="W25" s="1624"/>
      <c r="X25" s="1624"/>
      <c r="Y25" s="1624"/>
      <c r="Z25" s="1624"/>
      <c r="AA25" s="1624"/>
      <c r="AB25" s="1624"/>
      <c r="AC25" s="1624"/>
      <c r="AD25" s="1624"/>
      <c r="AE25" s="1627"/>
      <c r="AF25" s="1627"/>
      <c r="AG25" s="1627"/>
      <c r="AH25" s="1627"/>
      <c r="AI25" s="1627"/>
      <c r="AJ25" s="1627"/>
      <c r="AK25" s="1627"/>
      <c r="AL25" s="1627"/>
      <c r="AM25" s="1627"/>
      <c r="AN25" s="1627"/>
      <c r="AO25" s="1626"/>
      <c r="AP25" s="1626"/>
      <c r="AQ25" s="1626"/>
      <c r="AR25" s="1626"/>
      <c r="AS25" s="1626"/>
      <c r="AU25" s="1626"/>
      <c r="AV25" s="1626"/>
      <c r="AW25" s="1629"/>
      <c r="AX25" s="1630"/>
    </row>
    <row r="26" spans="1:56" s="1620" customFormat="1">
      <c r="D26" s="1804"/>
      <c r="E26" s="1804"/>
      <c r="F26" s="1804"/>
      <c r="G26" s="1804"/>
      <c r="H26" s="1659"/>
      <c r="I26" s="1659"/>
      <c r="J26" s="1659"/>
      <c r="K26" s="1660"/>
      <c r="L26" s="1727"/>
      <c r="M26" s="1627"/>
      <c r="N26" s="1627">
        <v>1524142.87</v>
      </c>
      <c r="O26" s="1627">
        <v>24942.072800000002</v>
      </c>
      <c r="P26" s="970"/>
      <c r="Q26" s="970"/>
      <c r="R26" s="1627"/>
      <c r="S26" s="1627"/>
      <c r="T26" s="1627"/>
      <c r="U26" s="1627"/>
      <c r="V26" s="1627"/>
      <c r="W26" s="1627"/>
      <c r="X26" s="1627"/>
      <c r="Y26" s="1627"/>
      <c r="Z26" s="1627"/>
      <c r="AA26" s="1627"/>
      <c r="AB26" s="1627"/>
      <c r="AC26" s="1627"/>
      <c r="AD26" s="1627"/>
      <c r="AE26" s="1627"/>
      <c r="AF26" s="1627"/>
      <c r="AG26" s="1627"/>
      <c r="AH26" s="1624">
        <v>20342240</v>
      </c>
      <c r="AI26" s="1627"/>
      <c r="AJ26" s="1627"/>
      <c r="AK26" s="1627"/>
      <c r="AL26" s="1627"/>
      <c r="AM26" s="1627"/>
      <c r="AN26" s="1627"/>
      <c r="AO26" s="1626"/>
      <c r="AP26" s="1626"/>
      <c r="AQ26" s="1626"/>
      <c r="AR26" s="1626"/>
      <c r="AS26" s="1626"/>
      <c r="AU26" s="1626"/>
      <c r="AV26" s="1626"/>
      <c r="AW26" s="1629"/>
      <c r="AX26" s="1630"/>
    </row>
    <row r="27" spans="1:56" s="1620" customFormat="1">
      <c r="A27" s="1661" t="s">
        <v>2400</v>
      </c>
      <c r="B27" s="1662"/>
      <c r="D27" s="1805">
        <v>0</v>
      </c>
      <c r="E27" s="1805">
        <f>'OCI '!E18</f>
        <v>-149722</v>
      </c>
      <c r="F27" s="1805"/>
      <c r="G27" s="1805">
        <f>SUM(D27:F27)</f>
        <v>-149722</v>
      </c>
      <c r="H27" s="1664"/>
      <c r="I27" s="1663">
        <v>0</v>
      </c>
      <c r="J27" s="1640">
        <v>238300.36699999997</v>
      </c>
      <c r="K27" s="1640">
        <v>238300.36699999997</v>
      </c>
      <c r="L27" s="1728">
        <v>238300.36699999997</v>
      </c>
      <c r="M27" s="1665">
        <f>G19-G25</f>
        <v>114361</v>
      </c>
      <c r="N27" s="1665">
        <v>-131.97</v>
      </c>
      <c r="O27" s="1665">
        <v>-2.2408999999999999</v>
      </c>
      <c r="P27" s="970"/>
      <c r="Q27" s="970"/>
      <c r="R27" s="1665"/>
      <c r="S27" s="1665"/>
      <c r="T27" s="1665"/>
      <c r="U27" s="1665"/>
      <c r="V27" s="1665"/>
      <c r="W27" s="1665"/>
      <c r="X27" s="1665"/>
      <c r="Y27" s="1665"/>
      <c r="Z27" s="1665"/>
      <c r="AA27" s="1665"/>
      <c r="AB27" s="1665"/>
      <c r="AC27" s="1665"/>
      <c r="AD27" s="1665"/>
      <c r="AE27" s="1665"/>
      <c r="AF27" s="1665"/>
      <c r="AG27" s="1665"/>
      <c r="AH27" s="1665"/>
      <c r="AI27" s="1665"/>
      <c r="AJ27" s="1665"/>
      <c r="AK27" s="1665"/>
      <c r="AL27" s="1665"/>
      <c r="AM27" s="1665"/>
      <c r="AN27" s="1665"/>
      <c r="AO27" s="1626"/>
      <c r="AP27" s="1626"/>
      <c r="AQ27" s="1629"/>
      <c r="AR27" s="1626"/>
      <c r="AS27" s="1626"/>
      <c r="AU27" s="1626"/>
      <c r="AV27" s="1626"/>
      <c r="AW27" s="1629"/>
      <c r="AX27" s="1630"/>
    </row>
    <row r="28" spans="1:56" s="1620" customFormat="1">
      <c r="A28" s="1661" t="s">
        <v>2401</v>
      </c>
      <c r="B28" s="1662"/>
      <c r="D28" s="1852"/>
      <c r="E28" s="1852"/>
      <c r="F28" s="1852"/>
      <c r="G28" s="1852"/>
      <c r="H28" s="1664"/>
      <c r="I28" s="1664"/>
      <c r="J28" s="1639"/>
      <c r="K28" s="1639"/>
      <c r="L28" s="1728"/>
      <c r="M28" s="1665"/>
      <c r="N28" s="1665"/>
      <c r="O28" s="1665"/>
      <c r="P28" s="970"/>
      <c r="Q28" s="970"/>
      <c r="R28" s="1665"/>
      <c r="S28" s="1665"/>
      <c r="T28" s="1665"/>
      <c r="U28" s="1665"/>
      <c r="V28" s="1665"/>
      <c r="W28" s="1665"/>
      <c r="X28" s="1665"/>
      <c r="Y28" s="1665"/>
      <c r="Z28" s="1665"/>
      <c r="AA28" s="1665"/>
      <c r="AB28" s="1665"/>
      <c r="AC28" s="1665"/>
      <c r="AD28" s="1665"/>
      <c r="AE28" s="1665"/>
      <c r="AF28" s="1665"/>
      <c r="AG28" s="1665"/>
      <c r="AH28" s="1665"/>
      <c r="AI28" s="1665"/>
      <c r="AJ28" s="1665"/>
      <c r="AK28" s="1665"/>
      <c r="AL28" s="1665"/>
      <c r="AM28" s="1665"/>
      <c r="AN28" s="1665"/>
      <c r="AO28" s="1626"/>
      <c r="AP28" s="1626"/>
      <c r="AQ28" s="1629"/>
      <c r="AR28" s="1626"/>
      <c r="AS28" s="1626"/>
      <c r="AU28" s="1626"/>
      <c r="AV28" s="1626"/>
      <c r="AW28" s="1629"/>
      <c r="AX28" s="1630"/>
    </row>
    <row r="29" spans="1:56" s="1620" customFormat="1">
      <c r="A29" s="1661" t="s">
        <v>2402</v>
      </c>
      <c r="B29" s="1662"/>
      <c r="D29" s="1852"/>
      <c r="E29" s="1852"/>
      <c r="F29" s="1852"/>
      <c r="G29" s="1852"/>
      <c r="H29" s="1664"/>
      <c r="I29" s="1664"/>
      <c r="J29" s="1639"/>
      <c r="K29" s="1639"/>
      <c r="L29" s="1728"/>
      <c r="M29" s="1665"/>
      <c r="N29" s="1665"/>
      <c r="O29" s="1665"/>
      <c r="P29" s="970"/>
      <c r="Q29" s="970"/>
      <c r="R29" s="1665"/>
      <c r="S29" s="1665"/>
      <c r="T29" s="1665"/>
      <c r="U29" s="1665"/>
      <c r="V29" s="1665"/>
      <c r="W29" s="1665"/>
      <c r="X29" s="1665"/>
      <c r="Y29" s="1665"/>
      <c r="Z29" s="1665"/>
      <c r="AA29" s="1665"/>
      <c r="AB29" s="1665"/>
      <c r="AC29" s="1665"/>
      <c r="AD29" s="1665"/>
      <c r="AE29" s="1665"/>
      <c r="AF29" s="1665"/>
      <c r="AG29" s="1665"/>
      <c r="AH29" s="1665"/>
      <c r="AI29" s="1665"/>
      <c r="AJ29" s="1665"/>
      <c r="AK29" s="1665"/>
      <c r="AL29" s="1665"/>
      <c r="AM29" s="1665"/>
      <c r="AN29" s="1665"/>
      <c r="AO29" s="1626"/>
      <c r="AP29" s="1626"/>
      <c r="AQ29" s="1629"/>
      <c r="AR29" s="1626"/>
      <c r="AS29" s="1626"/>
      <c r="AU29" s="1626"/>
      <c r="AV29" s="1626"/>
      <c r="AW29" s="1629"/>
      <c r="AX29" s="1630"/>
    </row>
    <row r="30" spans="1:56" s="1620" customFormat="1">
      <c r="A30" s="1661"/>
      <c r="B30" s="1662"/>
      <c r="D30" s="1806"/>
      <c r="E30" s="1806"/>
      <c r="F30" s="1806"/>
      <c r="G30" s="1806"/>
      <c r="H30" s="1664"/>
      <c r="I30" s="1666"/>
      <c r="J30" s="1650"/>
      <c r="K30" s="1845"/>
      <c r="L30" s="1728"/>
      <c r="M30" s="1665"/>
      <c r="N30" s="1665">
        <v>-2223.14</v>
      </c>
      <c r="O30" s="1665">
        <v>-35.344000000000001</v>
      </c>
      <c r="P30" s="971"/>
      <c r="Q30" s="970"/>
      <c r="R30" s="1665"/>
      <c r="S30" s="1665"/>
      <c r="T30" s="1665"/>
      <c r="U30" s="1665"/>
      <c r="V30" s="1665"/>
      <c r="W30" s="1665"/>
      <c r="X30" s="1665"/>
      <c r="Y30" s="1665"/>
      <c r="Z30" s="1665"/>
      <c r="AA30" s="1665"/>
      <c r="AB30" s="1665"/>
      <c r="AC30" s="1665"/>
      <c r="AD30" s="1665"/>
      <c r="AE30" s="1665"/>
      <c r="AF30" s="1665"/>
      <c r="AG30" s="1665"/>
      <c r="AH30" s="1665"/>
      <c r="AI30" s="1665"/>
      <c r="AJ30" s="1665"/>
      <c r="AK30" s="1665"/>
      <c r="AL30" s="1665"/>
      <c r="AM30" s="1665"/>
      <c r="AN30" s="1665"/>
      <c r="AO30" s="1626"/>
      <c r="AP30" s="1626"/>
      <c r="AQ30" s="1629"/>
      <c r="AR30" s="1626"/>
      <c r="AS30" s="1626"/>
      <c r="AU30" s="1626"/>
      <c r="AV30" s="1626"/>
      <c r="AW30" s="1629"/>
      <c r="AX30" s="1630"/>
    </row>
    <row r="31" spans="1:56" s="1620" customFormat="1">
      <c r="A31" s="1661" t="s">
        <v>2309</v>
      </c>
      <c r="B31" s="1662"/>
      <c r="D31" s="1807">
        <f>SUM(D27:D30)</f>
        <v>0</v>
      </c>
      <c r="E31" s="1807">
        <f>SUM(E27:E30)</f>
        <v>-149722</v>
      </c>
      <c r="F31" s="1807">
        <f>SUM(F27:F30)</f>
        <v>0</v>
      </c>
      <c r="G31" s="1807">
        <f>SUM(G27:G30)</f>
        <v>-149722</v>
      </c>
      <c r="H31" s="1660"/>
      <c r="I31" s="1660">
        <v>0</v>
      </c>
      <c r="J31" s="1660">
        <v>238300.36699999997</v>
      </c>
      <c r="K31" s="1660">
        <v>238300.36699999997</v>
      </c>
      <c r="L31" s="1729">
        <v>238300.36699999997</v>
      </c>
      <c r="M31" s="1626"/>
      <c r="N31" s="1626">
        <v>-7857120.6399999997</v>
      </c>
      <c r="O31" s="1626">
        <v>-129024.4042</v>
      </c>
      <c r="P31" s="970"/>
      <c r="Q31" s="4"/>
      <c r="R31" s="1626"/>
      <c r="S31" s="1626"/>
      <c r="T31" s="1626"/>
      <c r="U31" s="1626"/>
      <c r="V31" s="1626"/>
      <c r="W31" s="1626"/>
      <c r="X31" s="1626"/>
      <c r="Y31" s="1626"/>
      <c r="Z31" s="1626"/>
      <c r="AA31" s="1626"/>
      <c r="AB31" s="1626"/>
      <c r="AC31" s="1626"/>
      <c r="AD31" s="1626"/>
      <c r="AE31" s="1627">
        <v>2406416</v>
      </c>
      <c r="AF31" s="1627">
        <f>+AE31-G33</f>
        <v>106889</v>
      </c>
      <c r="AG31" s="1627"/>
      <c r="AH31" s="1627"/>
      <c r="AI31" s="1627"/>
      <c r="AJ31" s="1627"/>
      <c r="AK31" s="1627"/>
      <c r="AL31" s="1627"/>
      <c r="AM31" s="1627"/>
      <c r="AN31" s="1627"/>
      <c r="AO31" s="1626"/>
      <c r="AP31" s="1626"/>
      <c r="AQ31" s="1629"/>
      <c r="AR31" s="1626"/>
      <c r="AS31" s="1626"/>
      <c r="AU31" s="1626"/>
      <c r="AV31" s="1626"/>
      <c r="AW31" s="1629"/>
      <c r="AX31" s="1630"/>
    </row>
    <row r="32" spans="1:56" s="1620" customFormat="1">
      <c r="A32" s="1667"/>
      <c r="B32" s="1662"/>
      <c r="D32" s="1807"/>
      <c r="E32" s="1807"/>
      <c r="F32" s="1807"/>
      <c r="G32" s="1807"/>
      <c r="H32" s="1660"/>
      <c r="I32" s="1660"/>
      <c r="J32" s="1660"/>
      <c r="K32" s="1660"/>
      <c r="L32" s="1729"/>
      <c r="M32" s="1626"/>
      <c r="N32" s="1626">
        <v>-79593584.019999996</v>
      </c>
      <c r="O32" s="1626">
        <v>-1310066.9913999999</v>
      </c>
      <c r="P32" s="970"/>
      <c r="Q32" s="970"/>
      <c r="R32" s="1626"/>
      <c r="S32" s="1626"/>
      <c r="T32" s="1626"/>
      <c r="U32" s="1626"/>
      <c r="V32" s="1626"/>
      <c r="W32" s="1626"/>
      <c r="X32" s="1626"/>
      <c r="Y32" s="1626"/>
      <c r="Z32" s="1626"/>
      <c r="AA32" s="1626"/>
      <c r="AB32" s="1626"/>
      <c r="AC32" s="1626"/>
      <c r="AD32" s="1626"/>
      <c r="AE32" s="1627"/>
      <c r="AF32" s="1627"/>
      <c r="AG32" s="1627"/>
      <c r="AH32" s="1627"/>
      <c r="AI32" s="1627"/>
      <c r="AJ32" s="1627"/>
      <c r="AK32" s="1627"/>
      <c r="AL32" s="1627"/>
      <c r="AM32" s="1627"/>
      <c r="AN32" s="1627"/>
      <c r="AO32" s="1626"/>
      <c r="AP32" s="1626"/>
      <c r="AQ32" s="1629"/>
      <c r="AR32" s="1626"/>
      <c r="AS32" s="1626"/>
      <c r="AU32" s="1626"/>
      <c r="AV32" s="1626"/>
      <c r="AW32" s="1629"/>
      <c r="AX32" s="1630"/>
    </row>
    <row r="33" spans="1:52" s="1620" customFormat="1" ht="12" thickBot="1">
      <c r="A33" s="1668" t="s">
        <v>2060</v>
      </c>
      <c r="D33" s="1808">
        <f>D13+D19-D25+D31</f>
        <v>2291477</v>
      </c>
      <c r="E33" s="1808">
        <f>E13+E19-E25+E31</f>
        <v>8050</v>
      </c>
      <c r="F33" s="1808" t="e">
        <f>#REF!+F19-F25+F31</f>
        <v>#REF!</v>
      </c>
      <c r="G33" s="1808">
        <f>G13+G19-G25+G31</f>
        <v>2299527</v>
      </c>
      <c r="H33" s="1670"/>
      <c r="I33" s="1669">
        <f>I13+I19-I25+I31</f>
        <v>2369396</v>
      </c>
      <c r="J33" s="1669">
        <f>J13+J19-J25+J31+1</f>
        <v>19046.366999999969</v>
      </c>
      <c r="K33" s="1669">
        <f>K13+K19-K25+K31</f>
        <v>2388441.3670000001</v>
      </c>
      <c r="L33" s="1730">
        <v>3598737.7460563481</v>
      </c>
      <c r="M33" s="1629"/>
      <c r="N33" s="1629">
        <v>-2771232.42</v>
      </c>
      <c r="O33" s="1629">
        <v>-44857.060400000002</v>
      </c>
      <c r="P33" s="970"/>
      <c r="Q33" s="4"/>
      <c r="R33" s="1629"/>
      <c r="S33" s="1629"/>
      <c r="T33" s="1629"/>
      <c r="U33" s="1629"/>
      <c r="V33" s="1629"/>
      <c r="W33" s="1629"/>
      <c r="X33" s="1629"/>
      <c r="Y33" s="1629"/>
      <c r="Z33" s="1629"/>
      <c r="AA33" s="1629"/>
      <c r="AB33" s="1629"/>
      <c r="AC33" s="1629"/>
      <c r="AD33" s="1629"/>
      <c r="AE33" s="1671"/>
      <c r="AF33" s="1671"/>
      <c r="AG33" s="1671"/>
      <c r="AH33" s="1671"/>
      <c r="AI33" s="1671"/>
      <c r="AJ33" s="1671"/>
      <c r="AK33" s="1671"/>
      <c r="AL33" s="1671"/>
      <c r="AM33" s="1671"/>
      <c r="AN33" s="1671"/>
      <c r="AO33" s="1672" t="e">
        <f>AO13+AO19-#REF!+#REF!+#REF!</f>
        <v>#REF!</v>
      </c>
      <c r="AP33" s="1628"/>
      <c r="AQ33" s="1673" t="e">
        <f>AQ13+AQ19-#REF!+#REF!+#REF!+#REF!</f>
        <v>#REF!</v>
      </c>
      <c r="AR33" s="1626"/>
      <c r="AS33" s="1674" t="e">
        <f>AS13+#REF!+#REF!+#REF!</f>
        <v>#REF!</v>
      </c>
      <c r="AU33" s="1674" t="e">
        <f>AU13+#REF!+#REF!+#REF!</f>
        <v>#REF!</v>
      </c>
      <c r="AV33" s="1626"/>
      <c r="AW33" s="1629"/>
    </row>
    <row r="34" spans="1:52" s="1620" customFormat="1" ht="12" thickTop="1">
      <c r="D34" s="1660"/>
      <c r="E34" s="1660"/>
      <c r="F34" s="1660"/>
      <c r="G34" s="1660"/>
      <c r="H34" s="1660"/>
      <c r="I34" s="1660"/>
      <c r="J34" s="1660"/>
      <c r="K34" s="1660"/>
      <c r="L34" s="1727"/>
      <c r="M34" s="1627"/>
      <c r="N34" s="1627">
        <v>-4567173.8600000003</v>
      </c>
      <c r="O34" s="1627">
        <v>-74035.715500000006</v>
      </c>
      <c r="P34" s="970"/>
      <c r="Q34" s="970"/>
      <c r="R34" s="1627"/>
      <c r="S34" s="1627"/>
      <c r="T34" s="1627"/>
      <c r="U34" s="1627"/>
      <c r="V34" s="1627"/>
      <c r="W34" s="1627"/>
      <c r="X34" s="1627"/>
      <c r="Y34" s="1627"/>
      <c r="Z34" s="1627"/>
      <c r="AA34" s="1627"/>
      <c r="AB34" s="1627"/>
      <c r="AC34" s="1627"/>
      <c r="AD34" s="1627"/>
      <c r="AE34" s="1627"/>
      <c r="AF34" s="1627"/>
      <c r="AG34" s="1627"/>
      <c r="AH34" s="1627"/>
      <c r="AI34" s="1627"/>
      <c r="AJ34" s="1627"/>
      <c r="AK34" s="1627"/>
      <c r="AL34" s="1627"/>
      <c r="AM34" s="1627"/>
      <c r="AN34" s="1627"/>
      <c r="AO34" s="1626"/>
      <c r="AP34" s="1626"/>
      <c r="AQ34" s="1626"/>
      <c r="AR34" s="1626"/>
      <c r="AS34" s="1626"/>
      <c r="AU34" s="1626"/>
      <c r="AV34" s="1626"/>
      <c r="AW34" s="1629"/>
      <c r="AX34" s="1630"/>
    </row>
    <row r="35" spans="1:52" s="1620" customFormat="1">
      <c r="A35" s="1668" t="s">
        <v>2056</v>
      </c>
      <c r="D35" s="1660"/>
      <c r="E35" s="1660"/>
      <c r="F35" s="1660"/>
      <c r="G35" s="1660"/>
      <c r="H35" s="1660"/>
      <c r="I35" s="1660"/>
      <c r="J35" s="1660"/>
      <c r="K35" s="1660"/>
      <c r="L35" s="1727"/>
      <c r="M35" s="1627"/>
      <c r="N35" s="1627">
        <v>-4092.43</v>
      </c>
      <c r="O35" s="1627">
        <v>-66.843199999999996</v>
      </c>
      <c r="P35" s="970"/>
      <c r="Q35" s="970"/>
      <c r="R35" s="1627"/>
      <c r="S35" s="1627"/>
      <c r="T35" s="1627"/>
      <c r="U35" s="1627"/>
      <c r="V35" s="1627"/>
      <c r="W35" s="1627"/>
      <c r="X35" s="1627"/>
      <c r="Y35" s="1627"/>
      <c r="Z35" s="1627"/>
      <c r="AA35" s="1627"/>
      <c r="AB35" s="1627"/>
      <c r="AC35" s="1627"/>
      <c r="AD35" s="1627"/>
      <c r="AE35" s="1627"/>
      <c r="AF35" s="1627"/>
      <c r="AG35" s="1627"/>
      <c r="AH35" s="1627">
        <v>-5</v>
      </c>
      <c r="AI35" s="1627"/>
      <c r="AJ35" s="1627"/>
      <c r="AK35" s="1627"/>
      <c r="AL35" s="1627"/>
      <c r="AM35" s="1627"/>
      <c r="AN35" s="1627"/>
      <c r="AO35" s="1626"/>
      <c r="AP35" s="1626"/>
      <c r="AQ35" s="1626"/>
      <c r="AR35" s="1626"/>
      <c r="AS35" s="1626"/>
      <c r="AU35" s="1626"/>
      <c r="AV35" s="1626"/>
      <c r="AW35" s="1629"/>
      <c r="AX35" s="1630"/>
    </row>
    <row r="36" spans="1:52" s="1620" customFormat="1">
      <c r="A36" s="1675" t="s">
        <v>2057</v>
      </c>
      <c r="D36" s="1660"/>
      <c r="E36" s="1809">
        <v>14771</v>
      </c>
      <c r="F36" s="1660"/>
      <c r="G36" s="1677"/>
      <c r="H36" s="1677"/>
      <c r="I36" s="1677"/>
      <c r="J36" s="1676">
        <v>-117658</v>
      </c>
      <c r="L36" s="1730"/>
      <c r="M36" s="1629"/>
      <c r="N36" s="1629">
        <v>-329784.46000000002</v>
      </c>
      <c r="O36" s="1629">
        <v>-5324.6090999999997</v>
      </c>
      <c r="P36" s="970"/>
      <c r="Q36" s="970"/>
      <c r="R36" s="1629"/>
      <c r="S36" s="1629"/>
      <c r="T36" s="1629"/>
      <c r="U36" s="1629"/>
      <c r="V36" s="1629"/>
      <c r="W36" s="1629"/>
      <c r="X36" s="1629"/>
      <c r="Y36" s="1629"/>
      <c r="Z36" s="1629"/>
      <c r="AA36" s="1629"/>
      <c r="AB36" s="1629"/>
      <c r="AC36" s="1629"/>
      <c r="AD36" s="1629"/>
      <c r="AE36" s="1627">
        <v>5340008</v>
      </c>
      <c r="AF36" s="1678">
        <v>42916</v>
      </c>
      <c r="AG36" s="1627"/>
      <c r="AH36" s="1627">
        <v>-5</v>
      </c>
      <c r="AI36" s="1627"/>
      <c r="AJ36" s="1627"/>
      <c r="AK36" s="1627"/>
      <c r="AL36" s="1627"/>
      <c r="AM36" s="1627"/>
      <c r="AN36" s="1627"/>
      <c r="AO36" s="1626">
        <v>5996613</v>
      </c>
      <c r="AP36" s="1626"/>
      <c r="AQ36" s="1626">
        <v>3026013</v>
      </c>
      <c r="AR36" s="1626"/>
      <c r="AS36" s="1626">
        <v>5160202.872314889</v>
      </c>
      <c r="AU36" s="1626">
        <f>AU38-AU37</f>
        <v>3445160</v>
      </c>
      <c r="AV36" s="1626"/>
      <c r="AW36" s="1629"/>
      <c r="AX36" s="1630"/>
    </row>
    <row r="37" spans="1:52" s="1620" customFormat="1">
      <c r="A37" s="1675" t="s">
        <v>2058</v>
      </c>
      <c r="D37" s="1660"/>
      <c r="E37" s="1810">
        <v>143001</v>
      </c>
      <c r="F37" s="1660"/>
      <c r="G37" s="1677"/>
      <c r="H37" s="1677"/>
      <c r="I37" s="1677"/>
      <c r="J37" s="1679">
        <v>-76640</v>
      </c>
      <c r="L37" s="1730"/>
      <c r="M37" s="1629"/>
      <c r="N37" s="1629">
        <v>-1030596.7</v>
      </c>
      <c r="O37" s="1629">
        <v>-16509.904699999999</v>
      </c>
      <c r="P37" s="970"/>
      <c r="Q37" s="970"/>
      <c r="R37" s="1629"/>
      <c r="S37" s="1629"/>
      <c r="T37" s="1629"/>
      <c r="U37" s="1629"/>
      <c r="V37" s="1629"/>
      <c r="W37" s="1629"/>
      <c r="X37" s="1629"/>
      <c r="Y37" s="1629"/>
      <c r="Z37" s="1629"/>
      <c r="AA37" s="1629"/>
      <c r="AB37" s="1629"/>
      <c r="AC37" s="1629"/>
      <c r="AD37" s="1629"/>
      <c r="AE37" s="1627">
        <v>859678</v>
      </c>
      <c r="AF37" s="1627" t="s">
        <v>2085</v>
      </c>
      <c r="AG37" s="1627"/>
      <c r="AH37" s="1627">
        <f>+AH35+AH36</f>
        <v>-10</v>
      </c>
      <c r="AI37" s="1627"/>
      <c r="AJ37" s="1627"/>
      <c r="AK37" s="1627"/>
      <c r="AL37" s="1627"/>
      <c r="AM37" s="1627"/>
      <c r="AN37" s="1627"/>
      <c r="AO37" s="1626">
        <v>-656605</v>
      </c>
      <c r="AP37" s="1626"/>
      <c r="AQ37" s="1626">
        <v>-35218</v>
      </c>
      <c r="AR37" s="1626"/>
      <c r="AS37" s="1626">
        <v>-435683</v>
      </c>
      <c r="AU37" s="1626">
        <v>128</v>
      </c>
      <c r="AV37" s="1626"/>
      <c r="AW37" s="1629"/>
      <c r="AX37" s="1630">
        <v>331</v>
      </c>
      <c r="AY37" s="1620">
        <v>218</v>
      </c>
      <c r="AZ37" s="1630">
        <f>AX37-AY37</f>
        <v>113</v>
      </c>
    </row>
    <row r="38" spans="1:52" s="1620" customFormat="1">
      <c r="D38" s="1660"/>
      <c r="E38" s="1811">
        <f>SUM(E36:E37)</f>
        <v>157772</v>
      </c>
      <c r="F38" s="1660"/>
      <c r="G38" s="1677"/>
      <c r="H38" s="1677"/>
      <c r="I38" s="1677"/>
      <c r="J38" s="1680">
        <v>-194298</v>
      </c>
      <c r="L38" s="1730"/>
      <c r="M38" s="1629"/>
      <c r="N38" s="1629">
        <v>-305265649.07999998</v>
      </c>
      <c r="O38" s="1629">
        <v>-5028874.3224999998</v>
      </c>
      <c r="P38" s="970"/>
      <c r="Q38" s="4"/>
      <c r="R38" s="1629"/>
      <c r="S38" s="1629"/>
      <c r="T38" s="1629"/>
      <c r="U38" s="1629"/>
      <c r="V38" s="1629"/>
      <c r="W38" s="1629"/>
      <c r="X38" s="1629"/>
      <c r="Y38" s="1629"/>
      <c r="Z38" s="1629"/>
      <c r="AA38" s="1629"/>
      <c r="AB38" s="1629"/>
      <c r="AC38" s="1629"/>
      <c r="AD38" s="1629"/>
      <c r="AE38" s="1681">
        <f>AE36-AE37</f>
        <v>4480330</v>
      </c>
      <c r="AF38" s="1627"/>
      <c r="AG38" s="1627"/>
      <c r="AH38" s="1627"/>
      <c r="AI38" s="1627"/>
      <c r="AJ38" s="1627"/>
      <c r="AK38" s="1627"/>
      <c r="AL38" s="1627"/>
      <c r="AM38" s="1627"/>
      <c r="AN38" s="1627"/>
      <c r="AO38" s="1682">
        <f>SUM(AO36:AO37)</f>
        <v>5340008</v>
      </c>
      <c r="AP38" s="1628"/>
      <c r="AQ38" s="1682">
        <f>SUM(AQ36:AQ37)</f>
        <v>2990795</v>
      </c>
      <c r="AR38" s="1626"/>
      <c r="AS38" s="1683">
        <f>SUM(AS36:AS37)</f>
        <v>4724519.872314889</v>
      </c>
      <c r="AU38" s="1683">
        <v>3445288</v>
      </c>
      <c r="AV38" s="1626"/>
      <c r="AW38" s="1629"/>
      <c r="AX38" s="1630"/>
    </row>
    <row r="39" spans="1:52" s="1620" customFormat="1" hidden="1">
      <c r="A39" s="1684" t="s">
        <v>2074</v>
      </c>
      <c r="D39" s="1660"/>
      <c r="E39" s="1807"/>
      <c r="F39" s="1660"/>
      <c r="G39" s="1677"/>
      <c r="H39" s="1677"/>
      <c r="I39" s="1677"/>
      <c r="J39" s="1660"/>
      <c r="L39" s="1729"/>
      <c r="M39" s="1626"/>
      <c r="N39" s="1626"/>
      <c r="O39" s="1626"/>
      <c r="P39" s="970">
        <v>-1839822.39</v>
      </c>
      <c r="Q39" s="970">
        <v>-23518.161100000001</v>
      </c>
      <c r="R39" s="1626"/>
      <c r="S39" s="1626"/>
      <c r="T39" s="1626"/>
      <c r="U39" s="1626"/>
      <c r="V39" s="1626"/>
      <c r="W39" s="1626"/>
      <c r="X39" s="1626"/>
      <c r="Y39" s="1626"/>
      <c r="Z39" s="1626"/>
      <c r="AA39" s="1626"/>
      <c r="AB39" s="1626"/>
      <c r="AC39" s="1626"/>
      <c r="AD39" s="1626"/>
      <c r="AE39" s="1627">
        <f>F13</f>
        <v>0</v>
      </c>
      <c r="AF39" s="1627" t="s">
        <v>2086</v>
      </c>
      <c r="AG39" s="1627"/>
      <c r="AH39" s="1627"/>
      <c r="AI39" s="1627"/>
      <c r="AJ39" s="1627"/>
      <c r="AK39" s="1627"/>
      <c r="AL39" s="1627"/>
      <c r="AM39" s="1627"/>
      <c r="AN39" s="1627"/>
      <c r="AO39" s="1626"/>
      <c r="AP39" s="1626"/>
      <c r="AQ39" s="1626"/>
      <c r="AR39" s="1626"/>
      <c r="AS39" s="1626"/>
      <c r="AU39" s="1626"/>
      <c r="AV39" s="1626"/>
      <c r="AW39" s="1629"/>
      <c r="AX39" s="1630"/>
    </row>
    <row r="40" spans="1:52" s="1620" customFormat="1" hidden="1">
      <c r="A40" s="1685" t="s">
        <v>2104</v>
      </c>
      <c r="D40" s="1660"/>
      <c r="E40" s="1809" t="e">
        <f>#REF!</f>
        <v>#REF!</v>
      </c>
      <c r="F40" s="1660"/>
      <c r="G40" s="1677"/>
      <c r="H40" s="1677"/>
      <c r="I40" s="1677"/>
      <c r="J40" s="1670" t="e">
        <v>#REF!</v>
      </c>
      <c r="L40" s="1730"/>
      <c r="M40" s="1629"/>
      <c r="N40" s="1629"/>
      <c r="O40" s="1629"/>
      <c r="P40" s="970">
        <v>-100314295.06</v>
      </c>
      <c r="Q40" s="970">
        <v>-1287340.9724000001</v>
      </c>
      <c r="R40" s="1629"/>
      <c r="S40" s="1629"/>
      <c r="T40" s="1629"/>
      <c r="U40" s="1629"/>
      <c r="V40" s="1629"/>
      <c r="W40" s="1629"/>
      <c r="X40" s="1629"/>
      <c r="Y40" s="1629"/>
      <c r="Z40" s="1629"/>
      <c r="AA40" s="1629"/>
      <c r="AB40" s="1629"/>
      <c r="AC40" s="1629"/>
      <c r="AD40" s="1629"/>
      <c r="AE40" s="1627">
        <f>AE38-AE39</f>
        <v>4480330</v>
      </c>
      <c r="AF40" s="1627"/>
      <c r="AG40" s="1627"/>
      <c r="AH40" s="1627"/>
      <c r="AI40" s="1627"/>
      <c r="AJ40" s="1627"/>
      <c r="AK40" s="1627"/>
      <c r="AL40" s="1627"/>
      <c r="AM40" s="1627"/>
      <c r="AN40" s="1627"/>
      <c r="AO40" s="1626">
        <v>0</v>
      </c>
      <c r="AP40" s="1626"/>
      <c r="AQ40" s="1626">
        <v>0</v>
      </c>
      <c r="AR40" s="1626"/>
      <c r="AS40" s="1626">
        <f>AO40-AV40</f>
        <v>611630.0628000393</v>
      </c>
      <c r="AU40" s="1626">
        <v>975077</v>
      </c>
      <c r="AV40" s="1626">
        <v>-611630.0628000393</v>
      </c>
      <c r="AW40" s="1629"/>
      <c r="AX40" s="1630"/>
    </row>
    <row r="41" spans="1:52" s="1620" customFormat="1" hidden="1">
      <c r="A41" s="1685" t="s">
        <v>2105</v>
      </c>
      <c r="D41" s="1660"/>
      <c r="E41" s="1810" t="e">
        <f>#REF!</f>
        <v>#REF!</v>
      </c>
      <c r="F41" s="1660"/>
      <c r="G41" s="1677"/>
      <c r="H41" s="1677"/>
      <c r="I41" s="1677"/>
      <c r="J41" s="1670" t="e">
        <v>#REF!</v>
      </c>
      <c r="L41" s="1730"/>
      <c r="M41" s="1629"/>
      <c r="N41" s="1629"/>
      <c r="O41" s="1629"/>
      <c r="P41" s="4">
        <v>-2.5</v>
      </c>
      <c r="Q41" s="4">
        <v>-3.1800000000000002E-2</v>
      </c>
      <c r="R41" s="1629"/>
      <c r="S41" s="1629"/>
      <c r="T41" s="1629"/>
      <c r="U41" s="1629"/>
      <c r="V41" s="1629"/>
      <c r="W41" s="1629"/>
      <c r="X41" s="1629"/>
      <c r="Y41" s="1629"/>
      <c r="Z41" s="1629"/>
      <c r="AA41" s="1629"/>
      <c r="AB41" s="1629"/>
      <c r="AC41" s="1629"/>
      <c r="AD41" s="1629"/>
      <c r="AE41" s="1627"/>
      <c r="AF41" s="1627"/>
      <c r="AG41" s="1627"/>
      <c r="AH41" s="1627"/>
      <c r="AI41" s="1627"/>
      <c r="AJ41" s="1627"/>
      <c r="AK41" s="1627"/>
      <c r="AL41" s="1627"/>
      <c r="AM41" s="1627"/>
      <c r="AN41" s="1627"/>
      <c r="AO41" s="1626">
        <v>0</v>
      </c>
      <c r="AP41" s="1626"/>
      <c r="AQ41" s="1626">
        <v>0</v>
      </c>
      <c r="AR41" s="1626"/>
      <c r="AS41" s="1626">
        <f>AO41-AV41</f>
        <v>3858.0648850719444</v>
      </c>
      <c r="AU41" s="1626">
        <f>AU42-AU40</f>
        <v>92765.600000000093</v>
      </c>
      <c r="AV41" s="1626">
        <v>-3858.0648850719444</v>
      </c>
      <c r="AW41" s="1629"/>
      <c r="AX41" s="1630"/>
    </row>
    <row r="42" spans="1:52" s="1620" customFormat="1" ht="3.9" customHeight="1">
      <c r="D42" s="1660"/>
      <c r="E42" s="1807"/>
      <c r="F42" s="1660"/>
      <c r="G42" s="1677"/>
      <c r="H42" s="1677"/>
      <c r="I42" s="1677"/>
      <c r="J42" s="1670"/>
      <c r="L42" s="1730"/>
      <c r="M42" s="1629"/>
      <c r="N42" s="1629"/>
      <c r="O42" s="1629"/>
      <c r="P42" s="1629"/>
      <c r="Q42" s="1629"/>
      <c r="R42" s="1629"/>
      <c r="S42" s="1629"/>
      <c r="T42" s="1629"/>
      <c r="U42" s="1629"/>
      <c r="V42" s="1629"/>
      <c r="W42" s="1629"/>
      <c r="X42" s="1629"/>
      <c r="Y42" s="1629"/>
      <c r="Z42" s="1629"/>
      <c r="AA42" s="1629"/>
      <c r="AB42" s="1629"/>
      <c r="AC42" s="1629"/>
      <c r="AD42" s="1629"/>
      <c r="AE42" s="1627"/>
      <c r="AF42" s="1627"/>
      <c r="AG42" s="1627">
        <f>+'P&amp;L Final'!E47</f>
        <v>-149722</v>
      </c>
      <c r="AH42" s="1627">
        <v>-5</v>
      </c>
      <c r="AI42" s="1627"/>
      <c r="AJ42" s="1627"/>
      <c r="AK42" s="1627"/>
      <c r="AL42" s="1627"/>
      <c r="AM42" s="1627"/>
      <c r="AN42" s="1627"/>
      <c r="AO42" s="1683">
        <f>SUM(AO40:AO41)</f>
        <v>0</v>
      </c>
      <c r="AP42" s="1626"/>
      <c r="AQ42" s="1683">
        <v>0</v>
      </c>
      <c r="AR42" s="1626"/>
      <c r="AS42" s="1683">
        <f>SUM(AS40:AS41)</f>
        <v>615488.12768511125</v>
      </c>
      <c r="AU42" s="1683">
        <v>1067842.6000000001</v>
      </c>
      <c r="AV42" s="1626"/>
      <c r="AW42" s="1629"/>
      <c r="AX42" s="1630"/>
    </row>
    <row r="43" spans="1:52" s="1620" customFormat="1" ht="3.9" customHeight="1">
      <c r="D43" s="1660"/>
      <c r="E43" s="1807"/>
      <c r="F43" s="1660"/>
      <c r="G43" s="1677"/>
      <c r="H43" s="1677"/>
      <c r="I43" s="1677"/>
      <c r="J43" s="1670"/>
      <c r="L43" s="1730"/>
      <c r="M43" s="1629"/>
      <c r="N43" s="1629"/>
      <c r="O43" s="1629"/>
      <c r="P43" s="1629"/>
      <c r="Q43" s="1629"/>
      <c r="R43" s="1629"/>
      <c r="S43" s="1629"/>
      <c r="T43" s="1629"/>
      <c r="U43" s="1629"/>
      <c r="V43" s="1629"/>
      <c r="W43" s="1629"/>
      <c r="X43" s="1629"/>
      <c r="Y43" s="1629"/>
      <c r="Z43" s="1629"/>
      <c r="AA43" s="1629"/>
      <c r="AB43" s="1629"/>
      <c r="AC43" s="1629"/>
      <c r="AD43" s="1629"/>
      <c r="AE43" s="1627"/>
      <c r="AF43" s="1627"/>
      <c r="AG43" s="1627"/>
      <c r="AH43" s="1627"/>
      <c r="AI43" s="1627"/>
      <c r="AJ43" s="1627"/>
      <c r="AK43" s="1627"/>
      <c r="AL43" s="1627"/>
      <c r="AM43" s="1627"/>
      <c r="AN43" s="1627"/>
      <c r="AO43" s="1629"/>
      <c r="AP43" s="1626"/>
      <c r="AQ43" s="1629"/>
      <c r="AR43" s="1626"/>
      <c r="AS43" s="1629"/>
      <c r="AU43" s="1629"/>
      <c r="AV43" s="1626"/>
      <c r="AW43" s="1629"/>
      <c r="AX43" s="1630"/>
    </row>
    <row r="44" spans="1:52" s="1620" customFormat="1" ht="10.199999999999999" customHeight="1">
      <c r="A44" s="1620" t="str">
        <f>'P&amp;L Final'!A54</f>
        <v>Accounting income available for distribution:</v>
      </c>
      <c r="D44" s="1660"/>
      <c r="E44" s="1807"/>
      <c r="F44" s="1660"/>
      <c r="G44" s="1677"/>
      <c r="H44" s="1677"/>
      <c r="I44" s="1677"/>
      <c r="J44" s="1670"/>
      <c r="L44" s="1730"/>
      <c r="M44" s="1629"/>
      <c r="N44" s="1629"/>
      <c r="O44" s="1629"/>
      <c r="P44" s="1629"/>
      <c r="Q44" s="1629"/>
      <c r="R44" s="1629"/>
      <c r="S44" s="1629"/>
      <c r="T44" s="1629"/>
      <c r="U44" s="1629"/>
      <c r="V44" s="1629"/>
      <c r="W44" s="1629"/>
      <c r="X44" s="1629"/>
      <c r="Y44" s="1629"/>
      <c r="Z44" s="1629"/>
      <c r="AA44" s="1629"/>
      <c r="AB44" s="1629"/>
      <c r="AC44" s="1629"/>
      <c r="AD44" s="1629"/>
      <c r="AE44" s="1627"/>
      <c r="AF44" s="1627"/>
      <c r="AG44" s="1627"/>
      <c r="AH44" s="1627"/>
      <c r="AI44" s="1627"/>
      <c r="AJ44" s="1627"/>
      <c r="AK44" s="1627"/>
      <c r="AL44" s="1627"/>
      <c r="AM44" s="1627"/>
      <c r="AN44" s="1627"/>
      <c r="AO44" s="1629"/>
      <c r="AP44" s="1626"/>
      <c r="AQ44" s="1629"/>
      <c r="AR44" s="1626"/>
      <c r="AS44" s="1629"/>
      <c r="AU44" s="1629"/>
      <c r="AV44" s="1626"/>
      <c r="AW44" s="1629"/>
      <c r="AX44" s="1630"/>
    </row>
    <row r="45" spans="1:52" s="1620" customFormat="1" ht="10.199999999999999" customHeight="1">
      <c r="A45" s="1620" t="str">
        <f>'P&amp;L Final'!A55</f>
        <v>- Relating to capital gains</v>
      </c>
      <c r="D45" s="1660"/>
      <c r="E45" s="1809">
        <f>'P&amp;L Final'!E55</f>
        <v>0</v>
      </c>
      <c r="F45" s="1660"/>
      <c r="G45" s="1677"/>
      <c r="H45" s="1677"/>
      <c r="I45" s="1677"/>
      <c r="J45" s="1676">
        <v>213343.60899999997</v>
      </c>
      <c r="L45" s="1730"/>
      <c r="M45" s="1629">
        <f>+BS!F36-BS!H36</f>
        <v>1475986.0042999983</v>
      </c>
      <c r="N45" s="1629"/>
      <c r="O45" s="1629"/>
      <c r="P45" s="1629"/>
      <c r="Q45" s="1629"/>
      <c r="R45" s="1629"/>
      <c r="S45" s="1629"/>
      <c r="T45" s="1629"/>
      <c r="U45" s="1629"/>
      <c r="V45" s="1629"/>
      <c r="W45" s="1629"/>
      <c r="X45" s="1629"/>
      <c r="Y45" s="1629"/>
      <c r="Z45" s="1629"/>
      <c r="AA45" s="1629"/>
      <c r="AB45" s="1629"/>
      <c r="AC45" s="1629"/>
      <c r="AD45" s="1629"/>
      <c r="AE45" s="1627"/>
      <c r="AF45" s="1627"/>
      <c r="AG45" s="1627"/>
      <c r="AH45" s="1627"/>
      <c r="AI45" s="1627"/>
      <c r="AJ45" s="1627"/>
      <c r="AK45" s="1627"/>
      <c r="AL45" s="1627"/>
      <c r="AM45" s="1627"/>
      <c r="AN45" s="1627"/>
      <c r="AO45" s="1629"/>
      <c r="AP45" s="1626"/>
      <c r="AQ45" s="1629"/>
      <c r="AR45" s="1626"/>
      <c r="AS45" s="1629"/>
      <c r="AU45" s="1629"/>
      <c r="AV45" s="1626"/>
      <c r="AW45" s="1629"/>
      <c r="AX45" s="1630"/>
    </row>
    <row r="46" spans="1:52" s="1620" customFormat="1" ht="10.199999999999999" customHeight="1">
      <c r="A46" s="1620" t="str">
        <f>'P&amp;L Final'!A56</f>
        <v>- Excluding capital gains</v>
      </c>
      <c r="D46" s="1660"/>
      <c r="E46" s="1810">
        <f>'P&amp;L Final'!E56</f>
        <v>0</v>
      </c>
      <c r="F46" s="1660"/>
      <c r="G46" s="1677"/>
      <c r="H46" s="1677"/>
      <c r="I46" s="1677"/>
      <c r="J46" s="1679">
        <v>0</v>
      </c>
      <c r="L46" s="1730"/>
      <c r="M46" s="1629"/>
      <c r="N46" s="1629"/>
      <c r="O46" s="1629"/>
      <c r="P46" s="1629"/>
      <c r="Q46" s="1629"/>
      <c r="R46" s="1629"/>
      <c r="S46" s="1629"/>
      <c r="T46" s="1629"/>
      <c r="U46" s="1629"/>
      <c r="V46" s="1629"/>
      <c r="W46" s="1629"/>
      <c r="X46" s="1629"/>
      <c r="Y46" s="1629"/>
      <c r="Z46" s="1629"/>
      <c r="AA46" s="1629"/>
      <c r="AB46" s="1629"/>
      <c r="AC46" s="1629"/>
      <c r="AD46" s="1629"/>
      <c r="AE46" s="1627"/>
      <c r="AF46" s="1627"/>
      <c r="AG46" s="1627"/>
      <c r="AH46" s="1627"/>
      <c r="AI46" s="1627"/>
      <c r="AJ46" s="1627"/>
      <c r="AK46" s="1627"/>
      <c r="AL46" s="1627"/>
      <c r="AM46" s="1627"/>
      <c r="AN46" s="1627"/>
      <c r="AO46" s="1629"/>
      <c r="AP46" s="1626"/>
      <c r="AQ46" s="1629"/>
      <c r="AR46" s="1626"/>
      <c r="AS46" s="1629"/>
      <c r="AU46" s="1629"/>
      <c r="AV46" s="1626"/>
      <c r="AW46" s="1629"/>
      <c r="AX46" s="1630"/>
    </row>
    <row r="47" spans="1:52" s="1620" customFormat="1" ht="10.199999999999999" customHeight="1">
      <c r="D47" s="1660"/>
      <c r="F47" s="1660"/>
      <c r="G47" s="1677"/>
      <c r="H47" s="1677"/>
      <c r="I47" s="1677"/>
      <c r="J47" s="1670"/>
      <c r="L47" s="1730"/>
      <c r="M47" s="1626">
        <f>3362706-1886721</f>
        <v>1475985</v>
      </c>
      <c r="N47" s="1629"/>
      <c r="O47" s="1629"/>
      <c r="P47" s="1629"/>
      <c r="Q47" s="1629"/>
      <c r="R47" s="1629"/>
      <c r="S47" s="1629"/>
      <c r="T47" s="1629"/>
      <c r="U47" s="1629"/>
      <c r="V47" s="1629"/>
      <c r="W47" s="1629"/>
      <c r="X47" s="1629"/>
      <c r="Y47" s="1629"/>
      <c r="Z47" s="1629"/>
      <c r="AA47" s="1629"/>
      <c r="AB47" s="1629"/>
      <c r="AC47" s="1629"/>
      <c r="AD47" s="1629"/>
      <c r="AE47" s="1627"/>
      <c r="AF47" s="1627"/>
      <c r="AG47" s="1627" t="e">
        <f>+#REF!</f>
        <v>#REF!</v>
      </c>
      <c r="AH47" s="1627">
        <v>-5</v>
      </c>
      <c r="AI47" s="1627"/>
      <c r="AJ47" s="1627"/>
      <c r="AK47" s="1627"/>
      <c r="AL47" s="1627"/>
      <c r="AM47" s="1627"/>
      <c r="AN47" s="1627"/>
      <c r="AO47" s="1626">
        <v>0</v>
      </c>
      <c r="AP47" s="1626"/>
      <c r="AQ47" s="1626">
        <v>1478234.6</v>
      </c>
      <c r="AR47" s="1626"/>
      <c r="AS47" s="1626"/>
      <c r="AU47" s="1626"/>
      <c r="AV47" s="1626"/>
      <c r="AW47" s="1629"/>
      <c r="AX47" s="1630"/>
    </row>
    <row r="48" spans="1:52" s="1620" customFormat="1" ht="10.199999999999999" hidden="1">
      <c r="A48" s="1686"/>
      <c r="D48" s="1660"/>
      <c r="E48" s="1807"/>
      <c r="F48" s="1660"/>
      <c r="G48" s="1677"/>
      <c r="H48" s="1677"/>
      <c r="I48" s="1677"/>
      <c r="J48" s="1670"/>
      <c r="L48" s="1730"/>
      <c r="N48" s="1629"/>
      <c r="O48" s="1629"/>
      <c r="P48" s="1629"/>
      <c r="Q48" s="1629"/>
      <c r="R48" s="1629"/>
      <c r="S48" s="1629"/>
      <c r="T48" s="1629"/>
      <c r="U48" s="1629"/>
      <c r="V48" s="1629"/>
      <c r="W48" s="1629"/>
      <c r="X48" s="1629"/>
      <c r="Y48" s="1629"/>
      <c r="Z48" s="1629"/>
      <c r="AA48" s="1629"/>
      <c r="AB48" s="1629"/>
      <c r="AC48" s="1629"/>
      <c r="AD48" s="1629"/>
      <c r="AE48" s="1627"/>
      <c r="AF48" s="1627"/>
      <c r="AG48" s="1627"/>
      <c r="AH48" s="1627"/>
      <c r="AI48" s="1627"/>
      <c r="AJ48" s="1627"/>
      <c r="AK48" s="1627"/>
      <c r="AL48" s="1627"/>
      <c r="AM48" s="1627"/>
      <c r="AN48" s="1627"/>
      <c r="AO48" s="1626"/>
      <c r="AP48" s="1626"/>
      <c r="AQ48" s="1626"/>
      <c r="AR48" s="1626"/>
      <c r="AS48" s="1626"/>
      <c r="AU48" s="1626"/>
      <c r="AV48" s="1626"/>
      <c r="AW48" s="1629"/>
      <c r="AX48" s="1630"/>
    </row>
    <row r="49" spans="1:50" s="1620" customFormat="1" ht="3.9" customHeight="1">
      <c r="A49" s="1661"/>
      <c r="D49" s="1660"/>
      <c r="E49" s="1807"/>
      <c r="F49" s="1660"/>
      <c r="G49" s="1677"/>
      <c r="H49" s="1677"/>
      <c r="I49" s="1677"/>
      <c r="J49" s="1660"/>
      <c r="L49" s="1729"/>
      <c r="N49" s="1626"/>
      <c r="O49" s="1626"/>
      <c r="P49" s="1626"/>
      <c r="Q49" s="1626"/>
      <c r="R49" s="1626"/>
      <c r="S49" s="1626"/>
      <c r="T49" s="1626"/>
      <c r="U49" s="1626"/>
      <c r="V49" s="1626"/>
      <c r="W49" s="1626"/>
      <c r="X49" s="1626"/>
      <c r="Y49" s="1626"/>
      <c r="Z49" s="1626"/>
      <c r="AA49" s="1626"/>
      <c r="AB49" s="1626"/>
      <c r="AC49" s="1626"/>
      <c r="AD49" s="1626"/>
      <c r="AE49" s="1627"/>
      <c r="AF49" s="1627"/>
      <c r="AG49" s="1627"/>
      <c r="AH49" s="1627"/>
      <c r="AI49" s="1627"/>
      <c r="AJ49" s="1627"/>
      <c r="AK49" s="1627"/>
      <c r="AL49" s="1627"/>
      <c r="AM49" s="1627"/>
      <c r="AN49" s="1627"/>
      <c r="AO49" s="1626"/>
      <c r="AP49" s="1626"/>
      <c r="AQ49" s="1626"/>
      <c r="AR49" s="1626"/>
      <c r="AS49" s="1626"/>
      <c r="AU49" s="1626"/>
      <c r="AV49" s="1626"/>
      <c r="AW49" s="1629"/>
      <c r="AX49" s="1630"/>
    </row>
    <row r="50" spans="1:50" s="1620" customFormat="1" ht="10.199999999999999" customHeight="1">
      <c r="A50" s="1661" t="s">
        <v>2114</v>
      </c>
      <c r="D50" s="1660"/>
      <c r="E50" s="1807">
        <f>E27</f>
        <v>-149722</v>
      </c>
      <c r="F50" s="1660"/>
      <c r="G50" s="1677"/>
      <c r="H50" s="1677"/>
      <c r="I50" s="1677"/>
      <c r="J50" s="1660">
        <v>0</v>
      </c>
      <c r="L50" s="1729"/>
      <c r="M50" s="1626"/>
      <c r="N50" s="1626"/>
      <c r="O50" s="1626"/>
      <c r="P50" s="1626"/>
      <c r="Q50" s="1626"/>
      <c r="R50" s="1626"/>
      <c r="S50" s="1626"/>
      <c r="T50" s="1626"/>
      <c r="U50" s="1626"/>
      <c r="V50" s="1626"/>
      <c r="W50" s="1626"/>
      <c r="X50" s="1626"/>
      <c r="Y50" s="1626"/>
      <c r="Z50" s="1626"/>
      <c r="AA50" s="1626"/>
      <c r="AB50" s="1626"/>
      <c r="AC50" s="1626"/>
      <c r="AD50" s="1626"/>
      <c r="AE50" s="1627"/>
      <c r="AF50" s="1627"/>
      <c r="AG50" s="1627"/>
      <c r="AH50" s="1627"/>
      <c r="AI50" s="1627"/>
      <c r="AJ50" s="1627"/>
      <c r="AK50" s="1627"/>
      <c r="AL50" s="1627"/>
      <c r="AM50" s="1627"/>
      <c r="AN50" s="1627"/>
      <c r="AO50" s="1626"/>
      <c r="AP50" s="1626"/>
      <c r="AQ50" s="1626"/>
      <c r="AR50" s="1626"/>
      <c r="AS50" s="1626"/>
      <c r="AU50" s="1626"/>
      <c r="AV50" s="1626"/>
      <c r="AW50" s="1629"/>
      <c r="AX50" s="1630"/>
    </row>
    <row r="51" spans="1:50" s="1620" customFormat="1" ht="10.199999999999999" customHeight="1">
      <c r="A51" s="1661"/>
      <c r="D51" s="1660"/>
      <c r="E51" s="1807"/>
      <c r="F51" s="1660"/>
      <c r="G51" s="1677"/>
      <c r="H51" s="1677"/>
      <c r="I51" s="1677"/>
      <c r="J51" s="1660"/>
      <c r="L51" s="1729"/>
      <c r="M51" s="1626"/>
      <c r="N51" s="1626"/>
      <c r="O51" s="1626"/>
      <c r="P51" s="1626"/>
      <c r="Q51" s="1626"/>
      <c r="R51" s="1626"/>
      <c r="S51" s="1626"/>
      <c r="T51" s="1626"/>
      <c r="U51" s="1626"/>
      <c r="V51" s="1626"/>
      <c r="W51" s="1626"/>
      <c r="X51" s="1626"/>
      <c r="Y51" s="1626"/>
      <c r="Z51" s="1626"/>
      <c r="AA51" s="1626"/>
      <c r="AB51" s="1626"/>
      <c r="AC51" s="1626"/>
      <c r="AD51" s="1626"/>
      <c r="AE51" s="1627"/>
      <c r="AF51" s="1627"/>
      <c r="AG51" s="1627"/>
      <c r="AH51" s="1627"/>
      <c r="AI51" s="1627"/>
      <c r="AJ51" s="1627"/>
      <c r="AK51" s="1627"/>
      <c r="AL51" s="1627"/>
      <c r="AM51" s="1627"/>
      <c r="AN51" s="1627"/>
      <c r="AO51" s="1626"/>
      <c r="AP51" s="1626"/>
      <c r="AQ51" s="1626"/>
      <c r="AR51" s="1626"/>
      <c r="AS51" s="1626"/>
      <c r="AU51" s="1626"/>
      <c r="AV51" s="1626"/>
      <c r="AW51" s="1629"/>
      <c r="AX51" s="1630"/>
    </row>
    <row r="52" spans="1:50" s="1620" customFormat="1" ht="10.8" thickBot="1">
      <c r="A52" s="1668" t="s">
        <v>1917</v>
      </c>
      <c r="D52" s="1660"/>
      <c r="E52" s="1808">
        <f>E38+E50+E47+E45+E46</f>
        <v>8050</v>
      </c>
      <c r="F52" s="1660"/>
      <c r="G52" s="1677"/>
      <c r="H52" s="1677"/>
      <c r="I52" s="1677"/>
      <c r="J52" s="1669">
        <v>19045.608999999968</v>
      </c>
      <c r="L52" s="1730"/>
      <c r="M52" s="1629"/>
      <c r="N52" s="1629"/>
      <c r="O52" s="1629"/>
      <c r="P52" s="1629"/>
      <c r="Q52" s="1629"/>
      <c r="R52" s="1629"/>
      <c r="S52" s="1629"/>
      <c r="T52" s="1629"/>
      <c r="U52" s="1629"/>
      <c r="V52" s="1629"/>
      <c r="W52" s="1629"/>
      <c r="X52" s="1629"/>
      <c r="Y52" s="1629"/>
      <c r="Z52" s="1629"/>
      <c r="AA52" s="1629"/>
      <c r="AB52" s="1629"/>
      <c r="AC52" s="1629"/>
      <c r="AD52" s="1629"/>
      <c r="AE52" s="1627">
        <f>+E52-E33</f>
        <v>0</v>
      </c>
      <c r="AF52" s="1627"/>
      <c r="AG52" s="1627"/>
      <c r="AH52" s="1627"/>
      <c r="AI52" s="1627"/>
      <c r="AJ52" s="1627"/>
      <c r="AK52" s="1627"/>
      <c r="AL52" s="1627"/>
      <c r="AM52" s="1627"/>
      <c r="AN52" s="1627"/>
      <c r="AO52" s="1673" t="e">
        <f>AO38+AO42+#REF!+#REF!+AO47</f>
        <v>#REF!</v>
      </c>
      <c r="AP52" s="1628"/>
      <c r="AQ52" s="1673" t="e">
        <f>AQ38+AQ42+#REF!+#REF!+AQ47</f>
        <v>#REF!</v>
      </c>
      <c r="AR52" s="1626"/>
      <c r="AS52" s="1674" t="e">
        <f>AS38+AS42+#REF!+#REF!</f>
        <v>#REF!</v>
      </c>
      <c r="AU52" s="1674" t="e">
        <f>AU38+AU42+#REF!+#REF!</f>
        <v>#REF!</v>
      </c>
      <c r="AV52" s="1626"/>
      <c r="AW52" s="1629"/>
      <c r="AX52" s="1630"/>
    </row>
    <row r="53" spans="1:50" s="1620" customFormat="1" ht="10.8" thickTop="1">
      <c r="D53" s="1660"/>
      <c r="E53" s="1807"/>
      <c r="F53" s="1660"/>
      <c r="G53" s="1677"/>
      <c r="H53" s="1677"/>
      <c r="I53" s="1677"/>
      <c r="J53" s="1660"/>
      <c r="L53" s="1729"/>
      <c r="M53" s="1626"/>
      <c r="N53" s="1626"/>
      <c r="O53" s="1626"/>
      <c r="P53" s="1626"/>
      <c r="Q53" s="1626"/>
      <c r="R53" s="1626"/>
      <c r="S53" s="1626"/>
      <c r="T53" s="1626"/>
      <c r="U53" s="1626"/>
      <c r="V53" s="1626"/>
      <c r="W53" s="1626"/>
      <c r="X53" s="1626"/>
      <c r="Y53" s="1626"/>
      <c r="Z53" s="1626"/>
      <c r="AA53" s="1626"/>
      <c r="AB53" s="1626"/>
      <c r="AC53" s="1626"/>
      <c r="AD53" s="1626"/>
      <c r="AE53" s="1627"/>
      <c r="AF53" s="1627"/>
      <c r="AG53" s="1627"/>
      <c r="AH53" s="1627"/>
      <c r="AI53" s="1627">
        <f>-5-5</f>
        <v>-10</v>
      </c>
      <c r="AJ53" s="1627"/>
      <c r="AK53" s="1627"/>
      <c r="AL53" s="1627"/>
      <c r="AM53" s="1627"/>
      <c r="AN53" s="1627"/>
      <c r="AO53" s="1626"/>
      <c r="AP53" s="1626"/>
      <c r="AQ53" s="1626"/>
      <c r="AR53" s="1626"/>
      <c r="AS53" s="1626"/>
      <c r="AU53" s="1626"/>
      <c r="AV53" s="1626"/>
      <c r="AW53" s="1629"/>
      <c r="AX53" s="1630"/>
    </row>
    <row r="54" spans="1:50" s="1620" customFormat="1" ht="10.199999999999999">
      <c r="A54" s="1668" t="s">
        <v>2059</v>
      </c>
      <c r="D54" s="1660"/>
      <c r="E54" s="1807"/>
      <c r="F54" s="1660"/>
      <c r="G54" s="1677"/>
      <c r="H54" s="1677"/>
      <c r="I54" s="1677"/>
      <c r="J54" s="1660"/>
      <c r="L54" s="1729"/>
      <c r="M54" s="1626"/>
      <c r="N54" s="1626"/>
      <c r="O54" s="1626"/>
      <c r="P54" s="1626"/>
      <c r="Q54" s="1626"/>
      <c r="R54" s="1626"/>
      <c r="S54" s="1626"/>
      <c r="T54" s="1626"/>
      <c r="U54" s="1626"/>
      <c r="V54" s="1626"/>
      <c r="W54" s="1626"/>
      <c r="X54" s="1626"/>
      <c r="Y54" s="1626"/>
      <c r="Z54" s="1626"/>
      <c r="AA54" s="1626"/>
      <c r="AB54" s="1626"/>
      <c r="AC54" s="1626"/>
      <c r="AD54" s="1626"/>
      <c r="AE54" s="1627"/>
      <c r="AF54" s="1627"/>
      <c r="AG54" s="1627"/>
      <c r="AH54" s="1627"/>
      <c r="AI54" s="1627"/>
      <c r="AJ54" s="1627"/>
      <c r="AK54" s="1627"/>
      <c r="AL54" s="1627"/>
      <c r="AM54" s="1627"/>
      <c r="AN54" s="1627"/>
      <c r="AO54" s="1626"/>
      <c r="AP54" s="1626"/>
      <c r="AQ54" s="1626"/>
      <c r="AR54" s="1626"/>
      <c r="AS54" s="1626"/>
      <c r="AU54" s="1626"/>
      <c r="AV54" s="1626"/>
      <c r="AW54" s="1629"/>
      <c r="AX54" s="1630"/>
    </row>
    <row r="55" spans="1:50" s="1620" customFormat="1" ht="10.199999999999999">
      <c r="A55" s="1675" t="s">
        <v>2057</v>
      </c>
      <c r="D55" s="1660"/>
      <c r="E55" s="1809">
        <f>E57-E56</f>
        <v>166053</v>
      </c>
      <c r="F55" s="1660"/>
      <c r="G55" s="1677"/>
      <c r="H55" s="1677"/>
      <c r="I55" s="1677"/>
      <c r="J55" s="1676">
        <v>-127012.75799999997</v>
      </c>
      <c r="L55" s="1730"/>
      <c r="M55" s="1629"/>
      <c r="N55" s="1629"/>
      <c r="O55" s="1629"/>
      <c r="P55" s="1629"/>
      <c r="Q55" s="1629"/>
      <c r="R55" s="1629"/>
      <c r="S55" s="1629"/>
      <c r="T55" s="1629"/>
      <c r="U55" s="1629"/>
      <c r="V55" s="1629"/>
      <c r="W55" s="1629"/>
      <c r="X55" s="1629"/>
      <c r="Y55" s="1629"/>
      <c r="Z55" s="1629"/>
      <c r="AA55" s="1629"/>
      <c r="AB55" s="1629"/>
      <c r="AC55" s="1629"/>
      <c r="AD55" s="1629"/>
      <c r="AE55" s="1627"/>
      <c r="AF55" s="1627"/>
      <c r="AG55" s="1627"/>
      <c r="AH55" s="1627"/>
      <c r="AI55" s="1627"/>
      <c r="AJ55" s="1627"/>
      <c r="AK55" s="1627"/>
      <c r="AL55" s="1627"/>
      <c r="AM55" s="1627"/>
      <c r="AN55" s="1627"/>
      <c r="AO55" s="1626" t="e">
        <f>AO57-AO56</f>
        <v>#REF!</v>
      </c>
      <c r="AP55" s="1626"/>
      <c r="AQ55" s="1626" t="e">
        <f>AQ57-AQ56</f>
        <v>#REF!</v>
      </c>
      <c r="AR55" s="1626"/>
      <c r="AS55" s="1626" t="e">
        <f>AS57-AS56</f>
        <v>#REF!</v>
      </c>
      <c r="AU55" s="1626"/>
      <c r="AV55" s="1626"/>
      <c r="AW55" s="1629"/>
      <c r="AX55" s="1630"/>
    </row>
    <row r="56" spans="1:50" s="1620" customFormat="1" ht="10.199999999999999">
      <c r="A56" s="1675" t="s">
        <v>2307</v>
      </c>
      <c r="D56" s="1660"/>
      <c r="E56" s="1810">
        <f>'P&amp;L Final'!E17</f>
        <v>-158003</v>
      </c>
      <c r="F56" s="1660"/>
      <c r="G56" s="1677"/>
      <c r="H56" s="1677"/>
      <c r="I56" s="1677"/>
      <c r="J56" s="1679">
        <v>146058.36699999994</v>
      </c>
      <c r="L56" s="1730"/>
      <c r="M56" s="1629"/>
      <c r="N56" s="1629"/>
      <c r="O56" s="1629"/>
      <c r="P56" s="1629"/>
      <c r="Q56" s="1629"/>
      <c r="R56" s="1629"/>
      <c r="S56" s="1629"/>
      <c r="T56" s="1629"/>
      <c r="U56" s="1629"/>
      <c r="V56" s="1629"/>
      <c r="W56" s="1629"/>
      <c r="X56" s="1629"/>
      <c r="Y56" s="1629"/>
      <c r="Z56" s="1629"/>
      <c r="AA56" s="1629"/>
      <c r="AB56" s="1629"/>
      <c r="AC56" s="1629"/>
      <c r="AD56" s="1629"/>
      <c r="AE56" s="1627"/>
      <c r="AF56" s="1627"/>
      <c r="AG56" s="1627">
        <f>+'P&amp;L Final'!E47</f>
        <v>-149722</v>
      </c>
      <c r="AH56" s="1627"/>
      <c r="AI56" s="1627"/>
      <c r="AJ56" s="1627"/>
      <c r="AK56" s="1627"/>
      <c r="AL56" s="1627"/>
      <c r="AM56" s="1627"/>
      <c r="AN56" s="1627"/>
      <c r="AO56" s="1626">
        <v>-373090</v>
      </c>
      <c r="AP56" s="1626"/>
      <c r="AQ56" s="1626">
        <v>307759</v>
      </c>
      <c r="AR56" s="1626"/>
      <c r="AS56" s="1626">
        <v>62593</v>
      </c>
      <c r="AU56" s="1626"/>
      <c r="AV56" s="1626"/>
      <c r="AW56" s="1629"/>
      <c r="AX56" s="1630"/>
    </row>
    <row r="57" spans="1:50" s="1620" customFormat="1" ht="10.8" thickBot="1">
      <c r="D57" s="1660"/>
      <c r="E57" s="1808">
        <f>E52</f>
        <v>8050</v>
      </c>
      <c r="F57" s="1660"/>
      <c r="G57" s="1677"/>
      <c r="H57" s="1677"/>
      <c r="I57" s="1677"/>
      <c r="J57" s="1669">
        <v>19045.608999999968</v>
      </c>
      <c r="L57" s="1730"/>
      <c r="M57" s="1629"/>
      <c r="N57" s="1629"/>
      <c r="O57" s="1629"/>
      <c r="P57" s="1629"/>
      <c r="Q57" s="1629"/>
      <c r="R57" s="1629"/>
      <c r="S57" s="1629"/>
      <c r="T57" s="1629"/>
      <c r="U57" s="1629"/>
      <c r="V57" s="1629"/>
      <c r="W57" s="1629"/>
      <c r="X57" s="1629"/>
      <c r="Y57" s="1629"/>
      <c r="Z57" s="1629"/>
      <c r="AA57" s="1629"/>
      <c r="AB57" s="1629"/>
      <c r="AC57" s="1629"/>
      <c r="AD57" s="1629"/>
      <c r="AE57" s="1627"/>
      <c r="AF57" s="1627"/>
      <c r="AG57" s="1627" t="e">
        <f>-#REF!</f>
        <v>#REF!</v>
      </c>
      <c r="AH57" s="1627"/>
      <c r="AI57" s="1627"/>
      <c r="AJ57" s="1627"/>
      <c r="AK57" s="1627"/>
      <c r="AL57" s="1627"/>
      <c r="AM57" s="1627"/>
      <c r="AN57" s="1627"/>
      <c r="AO57" s="1674" t="e">
        <f>AO52</f>
        <v>#REF!</v>
      </c>
      <c r="AP57" s="1626"/>
      <c r="AQ57" s="1674" t="e">
        <f>AQ52</f>
        <v>#REF!</v>
      </c>
      <c r="AR57" s="1626"/>
      <c r="AS57" s="1674" t="e">
        <f>AS52</f>
        <v>#REF!</v>
      </c>
      <c r="AU57" s="1626"/>
      <c r="AV57" s="1626"/>
      <c r="AW57" s="1629"/>
      <c r="AX57" s="1630"/>
    </row>
    <row r="58" spans="1:50" s="1620" customFormat="1" ht="10.8" thickTop="1">
      <c r="A58" s="1687"/>
      <c r="D58" s="1627"/>
      <c r="E58" s="1627"/>
      <c r="F58" s="1627"/>
      <c r="G58" s="1627"/>
      <c r="H58" s="1627"/>
      <c r="I58" s="1627"/>
      <c r="J58" s="1627"/>
      <c r="K58" s="1627"/>
      <c r="L58" s="1727"/>
      <c r="M58" s="1627"/>
      <c r="N58" s="1627"/>
      <c r="O58" s="1627"/>
      <c r="P58" s="1627"/>
      <c r="Q58" s="1627"/>
      <c r="R58" s="1627"/>
      <c r="S58" s="1627"/>
      <c r="T58" s="1627"/>
      <c r="U58" s="1627"/>
      <c r="V58" s="1627"/>
      <c r="W58" s="1627"/>
      <c r="X58" s="1627"/>
      <c r="Y58" s="1627"/>
      <c r="Z58" s="1627"/>
      <c r="AA58" s="1627"/>
      <c r="AB58" s="1627"/>
      <c r="AC58" s="1627"/>
      <c r="AD58" s="1627"/>
      <c r="AE58" s="1627"/>
      <c r="AF58" s="1627"/>
      <c r="AG58" s="1627" t="e">
        <f>+AG56-AG57</f>
        <v>#REF!</v>
      </c>
      <c r="AH58" s="1627"/>
      <c r="AI58" s="1627"/>
      <c r="AJ58" s="1627"/>
      <c r="AK58" s="1627"/>
      <c r="AL58" s="1627"/>
      <c r="AM58" s="1627"/>
      <c r="AN58" s="1627"/>
      <c r="AO58" s="1626"/>
      <c r="AP58" s="1626"/>
      <c r="AQ58" s="1626"/>
      <c r="AR58" s="1626"/>
      <c r="AS58" s="1626"/>
      <c r="AU58" s="1626"/>
      <c r="AV58" s="1626"/>
      <c r="AW58" s="1629"/>
      <c r="AX58" s="1630">
        <f t="shared" si="0"/>
        <v>0</v>
      </c>
    </row>
    <row r="59" spans="1:50" s="1620" customFormat="1" ht="0.75" hidden="1" customHeight="1">
      <c r="A59" s="1688" t="s">
        <v>2087</v>
      </c>
      <c r="D59" s="1627"/>
      <c r="E59" s="1627"/>
      <c r="F59" s="1627"/>
      <c r="G59" s="1627"/>
      <c r="H59" s="1627"/>
      <c r="I59" s="1627"/>
      <c r="J59" s="1627"/>
      <c r="K59" s="1627"/>
      <c r="L59" s="1727"/>
      <c r="M59" s="1627"/>
      <c r="N59" s="1627"/>
      <c r="O59" s="1627"/>
      <c r="P59" s="1627"/>
      <c r="Q59" s="1627"/>
      <c r="R59" s="1627"/>
      <c r="S59" s="1627"/>
      <c r="T59" s="1627"/>
      <c r="U59" s="1627"/>
      <c r="V59" s="1627"/>
      <c r="W59" s="1627"/>
      <c r="X59" s="1627"/>
      <c r="Y59" s="1627"/>
      <c r="Z59" s="1627"/>
      <c r="AA59" s="1627"/>
      <c r="AB59" s="1627"/>
      <c r="AC59" s="1627"/>
      <c r="AD59" s="1627"/>
      <c r="AE59" s="1627"/>
      <c r="AF59" s="1627"/>
      <c r="AG59" s="1627"/>
      <c r="AH59" s="1627"/>
      <c r="AI59" s="1627"/>
      <c r="AJ59" s="1627"/>
      <c r="AK59" s="1627"/>
      <c r="AL59" s="1627"/>
      <c r="AM59" s="1627"/>
      <c r="AN59" s="1627"/>
      <c r="AO59" s="1626"/>
      <c r="AP59" s="1626"/>
      <c r="AQ59" s="1626"/>
      <c r="AR59" s="1626"/>
      <c r="AS59" s="1626"/>
      <c r="AU59" s="1626"/>
      <c r="AV59" s="1626"/>
      <c r="AW59" s="1629"/>
      <c r="AX59" s="1630">
        <f t="shared" si="0"/>
        <v>0</v>
      </c>
    </row>
    <row r="60" spans="1:50" s="1620" customFormat="1" ht="10.199999999999999" hidden="1">
      <c r="A60" s="1689" t="s">
        <v>795</v>
      </c>
      <c r="D60" s="1627"/>
      <c r="E60" s="1627"/>
      <c r="F60" s="1627"/>
      <c r="G60" s="1627"/>
      <c r="H60" s="1627"/>
      <c r="I60" s="1627"/>
      <c r="J60" s="1627"/>
      <c r="K60" s="1627"/>
      <c r="L60" s="1727"/>
      <c r="M60" s="1627"/>
      <c r="N60" s="1627"/>
      <c r="O60" s="1627"/>
      <c r="P60" s="1627"/>
      <c r="Q60" s="1627"/>
      <c r="R60" s="1627"/>
      <c r="S60" s="1627"/>
      <c r="T60" s="1627"/>
      <c r="U60" s="1627"/>
      <c r="V60" s="1627"/>
      <c r="W60" s="1627"/>
      <c r="X60" s="1627"/>
      <c r="Y60" s="1627"/>
      <c r="Z60" s="1627"/>
      <c r="AA60" s="1627"/>
      <c r="AB60" s="1627"/>
      <c r="AC60" s="1627"/>
      <c r="AD60" s="1627"/>
      <c r="AE60" s="1627"/>
      <c r="AF60" s="1627"/>
      <c r="AG60" s="1627"/>
      <c r="AH60" s="1627"/>
      <c r="AI60" s="1627"/>
      <c r="AJ60" s="1627"/>
      <c r="AK60" s="1627"/>
      <c r="AL60" s="1627"/>
      <c r="AM60" s="1627"/>
      <c r="AN60" s="1627"/>
      <c r="AO60" s="1626"/>
      <c r="AP60" s="1626"/>
      <c r="AQ60" s="1626"/>
      <c r="AR60" s="1626"/>
      <c r="AS60" s="1626"/>
      <c r="AU60" s="1626"/>
      <c r="AV60" s="1626"/>
      <c r="AW60" s="1629"/>
      <c r="AX60" s="1630">
        <f t="shared" si="0"/>
        <v>0</v>
      </c>
    </row>
    <row r="61" spans="1:50" s="1620" customFormat="1" ht="10.199999999999999" hidden="1">
      <c r="A61" s="1690" t="s">
        <v>2088</v>
      </c>
      <c r="D61" s="1627"/>
      <c r="E61" s="1627"/>
      <c r="F61" s="1627"/>
      <c r="G61" s="1627"/>
      <c r="H61" s="1627"/>
      <c r="I61" s="1627"/>
      <c r="J61" s="1627"/>
      <c r="K61" s="1627"/>
      <c r="L61" s="1727"/>
      <c r="M61" s="1627"/>
      <c r="N61" s="1627"/>
      <c r="O61" s="1627"/>
      <c r="P61" s="1627"/>
      <c r="Q61" s="1627"/>
      <c r="R61" s="1627"/>
      <c r="S61" s="1627"/>
      <c r="T61" s="1627"/>
      <c r="U61" s="1627"/>
      <c r="V61" s="1627"/>
      <c r="W61" s="1627"/>
      <c r="X61" s="1627"/>
      <c r="Y61" s="1627"/>
      <c r="Z61" s="1627"/>
      <c r="AA61" s="1627"/>
      <c r="AB61" s="1627"/>
      <c r="AC61" s="1627"/>
      <c r="AD61" s="1627"/>
      <c r="AE61" s="1627"/>
      <c r="AF61" s="1627"/>
      <c r="AG61" s="1627"/>
      <c r="AH61" s="1627"/>
      <c r="AI61" s="1627"/>
      <c r="AJ61" s="1627"/>
      <c r="AK61" s="1627"/>
      <c r="AL61" s="1627"/>
      <c r="AM61" s="1627"/>
      <c r="AN61" s="1627"/>
      <c r="AO61" s="1691"/>
      <c r="AP61" s="1626"/>
      <c r="AQ61" s="1691"/>
      <c r="AR61" s="1626"/>
      <c r="AS61" s="1691"/>
      <c r="AU61" s="1691"/>
      <c r="AV61" s="1629"/>
      <c r="AW61" s="1629"/>
      <c r="AX61" s="1630">
        <f t="shared" si="0"/>
        <v>0</v>
      </c>
    </row>
    <row r="62" spans="1:50" s="1620" customFormat="1" ht="10.199999999999999" hidden="1">
      <c r="A62" s="1692" t="s">
        <v>2089</v>
      </c>
      <c r="D62" s="1627"/>
      <c r="E62" s="1627"/>
      <c r="F62" s="1627"/>
      <c r="G62" s="1627"/>
      <c r="H62" s="1627"/>
      <c r="I62" s="1627"/>
      <c r="J62" s="1627"/>
      <c r="K62" s="1627"/>
      <c r="L62" s="1727"/>
      <c r="M62" s="1627"/>
      <c r="N62" s="1627"/>
      <c r="O62" s="1627"/>
      <c r="P62" s="1627"/>
      <c r="Q62" s="1627"/>
      <c r="R62" s="1627"/>
      <c r="S62" s="1627"/>
      <c r="T62" s="1627"/>
      <c r="U62" s="1627"/>
      <c r="V62" s="1627"/>
      <c r="W62" s="1627"/>
      <c r="X62" s="1627"/>
      <c r="Y62" s="1627"/>
      <c r="Z62" s="1627"/>
      <c r="AA62" s="1627"/>
      <c r="AB62" s="1627"/>
      <c r="AC62" s="1627"/>
      <c r="AD62" s="1627"/>
      <c r="AE62" s="1627"/>
      <c r="AF62" s="1627"/>
      <c r="AG62" s="1627"/>
      <c r="AH62" s="1627"/>
      <c r="AI62" s="1627"/>
      <c r="AJ62" s="1627"/>
      <c r="AK62" s="1627"/>
      <c r="AL62" s="1627"/>
      <c r="AM62" s="1627"/>
      <c r="AN62" s="1627"/>
      <c r="AO62" s="1649"/>
      <c r="AP62" s="1626"/>
      <c r="AQ62" s="1649"/>
      <c r="AR62" s="1626"/>
      <c r="AS62" s="1649"/>
      <c r="AU62" s="1649"/>
      <c r="AV62" s="1629"/>
      <c r="AW62" s="1629"/>
      <c r="AX62" s="1630">
        <f t="shared" si="0"/>
        <v>0</v>
      </c>
    </row>
    <row r="63" spans="1:50" s="1620" customFormat="1" ht="10.199999999999999" hidden="1">
      <c r="A63" s="1667"/>
      <c r="B63" s="1662" t="s">
        <v>2090</v>
      </c>
      <c r="D63" s="1627"/>
      <c r="E63" s="1627"/>
      <c r="F63" s="1627"/>
      <c r="G63" s="1627"/>
      <c r="H63" s="1627"/>
      <c r="I63" s="1627"/>
      <c r="J63" s="1627"/>
      <c r="K63" s="1627"/>
      <c r="L63" s="1727"/>
      <c r="M63" s="1627"/>
      <c r="N63" s="1627"/>
      <c r="O63" s="1627"/>
      <c r="P63" s="1627"/>
      <c r="Q63" s="1627"/>
      <c r="R63" s="1627"/>
      <c r="S63" s="1627"/>
      <c r="T63" s="1627"/>
      <c r="U63" s="1627"/>
      <c r="V63" s="1627"/>
      <c r="W63" s="1627"/>
      <c r="X63" s="1627"/>
      <c r="Y63" s="1627"/>
      <c r="Z63" s="1627"/>
      <c r="AA63" s="1627"/>
      <c r="AB63" s="1627"/>
      <c r="AC63" s="1627"/>
      <c r="AD63" s="1627"/>
      <c r="AE63" s="1627"/>
      <c r="AF63" s="1627"/>
      <c r="AG63" s="1627"/>
      <c r="AH63" s="1627"/>
      <c r="AI63" s="1627"/>
      <c r="AJ63" s="1627"/>
      <c r="AK63" s="1627"/>
      <c r="AL63" s="1627"/>
      <c r="AM63" s="1627"/>
      <c r="AN63" s="1627"/>
      <c r="AO63" s="1649">
        <v>0</v>
      </c>
      <c r="AP63" s="1626"/>
      <c r="AQ63" s="1649">
        <v>-61486</v>
      </c>
      <c r="AR63" s="1626"/>
      <c r="AS63" s="1649">
        <f>ROUND(AO63-AW63,0)-0.5</f>
        <v>8425.5</v>
      </c>
      <c r="AU63" s="1649">
        <v>-36477</v>
      </c>
      <c r="AV63" s="1629"/>
      <c r="AW63" s="1629">
        <v>-8425.75</v>
      </c>
      <c r="AX63" s="1631">
        <f t="shared" si="0"/>
        <v>-8425.5</v>
      </c>
    </row>
    <row r="64" spans="1:50" s="1620" customFormat="1" ht="10.199999999999999" hidden="1">
      <c r="A64" s="1667"/>
      <c r="B64" s="1662" t="s">
        <v>2091</v>
      </c>
      <c r="D64" s="1627"/>
      <c r="E64" s="1627"/>
      <c r="F64" s="1627"/>
      <c r="G64" s="1627"/>
      <c r="H64" s="1627"/>
      <c r="I64" s="1627"/>
      <c r="J64" s="1627"/>
      <c r="K64" s="1627"/>
      <c r="L64" s="1727"/>
      <c r="M64" s="1627"/>
      <c r="N64" s="1627"/>
      <c r="O64" s="1627"/>
      <c r="P64" s="1627"/>
      <c r="Q64" s="1627"/>
      <c r="R64" s="1627"/>
      <c r="S64" s="1627"/>
      <c r="T64" s="1627"/>
      <c r="U64" s="1627"/>
      <c r="V64" s="1627"/>
      <c r="W64" s="1627"/>
      <c r="X64" s="1627"/>
      <c r="Y64" s="1627"/>
      <c r="Z64" s="1627"/>
      <c r="AA64" s="1627"/>
      <c r="AB64" s="1627"/>
      <c r="AC64" s="1627"/>
      <c r="AD64" s="1627"/>
      <c r="AE64" s="1627"/>
      <c r="AF64" s="1627"/>
      <c r="AG64" s="1627"/>
      <c r="AH64" s="1627"/>
      <c r="AI64" s="1627"/>
      <c r="AJ64" s="1627"/>
      <c r="AK64" s="1627"/>
      <c r="AL64" s="1627"/>
      <c r="AM64" s="1627"/>
      <c r="AN64" s="1627"/>
      <c r="AO64" s="1649">
        <v>0</v>
      </c>
      <c r="AP64" s="1626"/>
      <c r="AQ64" s="1649">
        <v>5554</v>
      </c>
      <c r="AR64" s="1626"/>
      <c r="AS64" s="1649">
        <f>AO64-AW64-0.1</f>
        <v>-2100.1</v>
      </c>
      <c r="AU64" s="1649">
        <v>2806</v>
      </c>
      <c r="AV64" s="1629"/>
      <c r="AW64" s="1629">
        <v>2100</v>
      </c>
      <c r="AX64" s="1630">
        <f t="shared" si="0"/>
        <v>2100.1</v>
      </c>
    </row>
    <row r="65" spans="1:50" s="1620" customFormat="1" ht="10.199999999999999" hidden="1">
      <c r="A65" s="1690" t="s">
        <v>2092</v>
      </c>
      <c r="D65" s="1627"/>
      <c r="E65" s="1627"/>
      <c r="F65" s="1627"/>
      <c r="G65" s="1627"/>
      <c r="H65" s="1627"/>
      <c r="I65" s="1627"/>
      <c r="J65" s="1627"/>
      <c r="K65" s="1627"/>
      <c r="L65" s="1727"/>
      <c r="M65" s="1627"/>
      <c r="N65" s="1627"/>
      <c r="O65" s="1627"/>
      <c r="P65" s="1627"/>
      <c r="Q65" s="1627"/>
      <c r="R65" s="1627"/>
      <c r="S65" s="1627"/>
      <c r="T65" s="1627"/>
      <c r="U65" s="1627"/>
      <c r="V65" s="1627"/>
      <c r="W65" s="1627"/>
      <c r="X65" s="1627"/>
      <c r="Y65" s="1627"/>
      <c r="Z65" s="1627"/>
      <c r="AA65" s="1627"/>
      <c r="AB65" s="1627"/>
      <c r="AC65" s="1627"/>
      <c r="AD65" s="1627"/>
      <c r="AE65" s="1627"/>
      <c r="AF65" s="1627"/>
      <c r="AG65" s="1627"/>
      <c r="AH65" s="1627"/>
      <c r="AI65" s="1627"/>
      <c r="AJ65" s="1627"/>
      <c r="AK65" s="1627"/>
      <c r="AL65" s="1627"/>
      <c r="AM65" s="1627"/>
      <c r="AN65" s="1627"/>
      <c r="AO65" s="1649"/>
      <c r="AP65" s="1626"/>
      <c r="AQ65" s="1649"/>
      <c r="AR65" s="1626"/>
      <c r="AS65" s="1649"/>
      <c r="AU65" s="1649"/>
      <c r="AV65" s="1629"/>
      <c r="AW65" s="1629"/>
      <c r="AX65" s="1630">
        <f t="shared" si="0"/>
        <v>0</v>
      </c>
    </row>
    <row r="66" spans="1:50" s="1620" customFormat="1" ht="10.199999999999999" hidden="1">
      <c r="A66" s="1692" t="s">
        <v>2093</v>
      </c>
      <c r="D66" s="1627"/>
      <c r="E66" s="1627"/>
      <c r="F66" s="1627"/>
      <c r="G66" s="1627"/>
      <c r="H66" s="1627"/>
      <c r="I66" s="1627"/>
      <c r="J66" s="1627"/>
      <c r="K66" s="1627"/>
      <c r="L66" s="1727"/>
      <c r="M66" s="1627"/>
      <c r="N66" s="1627"/>
      <c r="O66" s="1627"/>
      <c r="P66" s="1627"/>
      <c r="Q66" s="1627"/>
      <c r="R66" s="1627"/>
      <c r="S66" s="1627"/>
      <c r="T66" s="1627"/>
      <c r="U66" s="1627"/>
      <c r="V66" s="1627"/>
      <c r="W66" s="1627"/>
      <c r="X66" s="1627"/>
      <c r="Y66" s="1627"/>
      <c r="Z66" s="1627"/>
      <c r="AA66" s="1627"/>
      <c r="AB66" s="1627"/>
      <c r="AC66" s="1627"/>
      <c r="AD66" s="1627"/>
      <c r="AE66" s="1627"/>
      <c r="AF66" s="1627"/>
      <c r="AG66" s="1627"/>
      <c r="AH66" s="1627"/>
      <c r="AI66" s="1627"/>
      <c r="AJ66" s="1627"/>
      <c r="AK66" s="1627"/>
      <c r="AL66" s="1627"/>
      <c r="AM66" s="1627"/>
      <c r="AN66" s="1627"/>
      <c r="AO66" s="1652">
        <v>0</v>
      </c>
      <c r="AP66" s="1626"/>
      <c r="AQ66" s="1652">
        <v>-570912</v>
      </c>
      <c r="AR66" s="1626"/>
      <c r="AS66" s="1652">
        <f>ROUND(AO66-AW66,0)</f>
        <v>44101</v>
      </c>
      <c r="AU66" s="1652">
        <v>-255428</v>
      </c>
      <c r="AV66" s="1629"/>
      <c r="AW66" s="1629">
        <v>-44100.75</v>
      </c>
      <c r="AX66" s="1630">
        <f t="shared" si="0"/>
        <v>-44101</v>
      </c>
    </row>
    <row r="67" spans="1:50" s="1620" customFormat="1" ht="10.199999999999999" hidden="1">
      <c r="A67" s="1687"/>
      <c r="D67" s="1627"/>
      <c r="E67" s="1627"/>
      <c r="F67" s="1627"/>
      <c r="G67" s="1627"/>
      <c r="H67" s="1627"/>
      <c r="I67" s="1627"/>
      <c r="J67" s="1627"/>
      <c r="K67" s="1627"/>
      <c r="L67" s="1727"/>
      <c r="M67" s="1627"/>
      <c r="N67" s="1627"/>
      <c r="O67" s="1627"/>
      <c r="P67" s="1627"/>
      <c r="Q67" s="1627"/>
      <c r="R67" s="1627"/>
      <c r="S67" s="1627"/>
      <c r="T67" s="1627"/>
      <c r="U67" s="1627"/>
      <c r="V67" s="1627"/>
      <c r="W67" s="1627"/>
      <c r="X67" s="1627"/>
      <c r="Y67" s="1627"/>
      <c r="Z67" s="1627"/>
      <c r="AA67" s="1627"/>
      <c r="AB67" s="1627"/>
      <c r="AC67" s="1627"/>
      <c r="AD67" s="1627"/>
      <c r="AE67" s="1627"/>
      <c r="AF67" s="1627"/>
      <c r="AG67" s="1627"/>
      <c r="AH67" s="1627"/>
      <c r="AI67" s="1627"/>
      <c r="AJ67" s="1627"/>
      <c r="AK67" s="1627"/>
      <c r="AL67" s="1627"/>
      <c r="AM67" s="1627"/>
      <c r="AN67" s="1627"/>
      <c r="AO67" s="1626">
        <f>SUM(AO61:AO66)</f>
        <v>0</v>
      </c>
      <c r="AP67" s="1626"/>
      <c r="AQ67" s="1626">
        <f>SUM(AQ61:AQ66)</f>
        <v>-626844</v>
      </c>
      <c r="AR67" s="1626"/>
      <c r="AS67" s="1626">
        <f>SUM(AS61:AS66)</f>
        <v>50426.400000000001</v>
      </c>
      <c r="AU67" s="1626">
        <f>SUM(AU61:AU66)</f>
        <v>-289099</v>
      </c>
      <c r="AV67" s="1626"/>
      <c r="AW67" s="1629">
        <f>SUM(AW61:AW66)</f>
        <v>-50426.5</v>
      </c>
      <c r="AX67" s="1630">
        <f t="shared" si="0"/>
        <v>-50426.400000000001</v>
      </c>
    </row>
    <row r="68" spans="1:50" s="1620" customFormat="1" ht="10.199999999999999" hidden="1">
      <c r="A68" s="1687"/>
      <c r="D68" s="1627"/>
      <c r="E68" s="1627"/>
      <c r="F68" s="1627"/>
      <c r="G68" s="1627"/>
      <c r="H68" s="1627"/>
      <c r="I68" s="1627"/>
      <c r="J68" s="1627"/>
      <c r="K68" s="1627"/>
      <c r="L68" s="1727"/>
      <c r="M68" s="1627"/>
      <c r="N68" s="1627"/>
      <c r="O68" s="1627"/>
      <c r="P68" s="1627"/>
      <c r="Q68" s="1627"/>
      <c r="R68" s="1627"/>
      <c r="S68" s="1627"/>
      <c r="T68" s="1627"/>
      <c r="U68" s="1627"/>
      <c r="V68" s="1627"/>
      <c r="W68" s="1627"/>
      <c r="X68" s="1627"/>
      <c r="Y68" s="1627"/>
      <c r="Z68" s="1627"/>
      <c r="AA68" s="1627"/>
      <c r="AB68" s="1627"/>
      <c r="AC68" s="1627"/>
      <c r="AD68" s="1627"/>
      <c r="AE68" s="1627"/>
      <c r="AF68" s="1627"/>
      <c r="AG68" s="1627"/>
      <c r="AH68" s="1627"/>
      <c r="AI68" s="1627"/>
      <c r="AJ68" s="1627"/>
      <c r="AK68" s="1627"/>
      <c r="AL68" s="1627"/>
      <c r="AM68" s="1627"/>
      <c r="AN68" s="1627"/>
      <c r="AO68" s="1626"/>
      <c r="AP68" s="1626"/>
      <c r="AQ68" s="1626"/>
      <c r="AR68" s="1626"/>
      <c r="AS68" s="1626"/>
      <c r="AU68" s="1626"/>
      <c r="AV68" s="1626"/>
      <c r="AW68" s="1629"/>
      <c r="AX68" s="1630">
        <f t="shared" si="0"/>
        <v>0</v>
      </c>
    </row>
    <row r="69" spans="1:50" s="1620" customFormat="1" ht="10.199999999999999" hidden="1">
      <c r="A69" s="1688" t="s">
        <v>2094</v>
      </c>
      <c r="D69" s="1627"/>
      <c r="E69" s="1627"/>
      <c r="F69" s="1627"/>
      <c r="G69" s="1627"/>
      <c r="H69" s="1627"/>
      <c r="I69" s="1627"/>
      <c r="J69" s="1627"/>
      <c r="K69" s="1627"/>
      <c r="L69" s="1727"/>
      <c r="M69" s="1627"/>
      <c r="N69" s="1627"/>
      <c r="O69" s="1627"/>
      <c r="P69" s="1627"/>
      <c r="Q69" s="1627"/>
      <c r="R69" s="1627"/>
      <c r="S69" s="1627"/>
      <c r="T69" s="1627"/>
      <c r="U69" s="1627"/>
      <c r="V69" s="1627"/>
      <c r="W69" s="1627"/>
      <c r="X69" s="1627"/>
      <c r="Y69" s="1627"/>
      <c r="Z69" s="1627"/>
      <c r="AA69" s="1627"/>
      <c r="AB69" s="1627"/>
      <c r="AC69" s="1627"/>
      <c r="AD69" s="1627"/>
      <c r="AE69" s="1627"/>
      <c r="AF69" s="1627"/>
      <c r="AG69" s="1627"/>
      <c r="AH69" s="1627"/>
      <c r="AI69" s="1627"/>
      <c r="AJ69" s="1627"/>
      <c r="AK69" s="1627"/>
      <c r="AL69" s="1627"/>
      <c r="AM69" s="1627"/>
      <c r="AN69" s="1627"/>
      <c r="AO69" s="1626"/>
      <c r="AP69" s="1626"/>
      <c r="AQ69" s="1626"/>
      <c r="AR69" s="1626"/>
      <c r="AS69" s="1626"/>
      <c r="AU69" s="1626"/>
      <c r="AV69" s="1626"/>
      <c r="AW69" s="1629"/>
      <c r="AX69" s="1630">
        <f t="shared" si="0"/>
        <v>0</v>
      </c>
    </row>
    <row r="70" spans="1:50" s="1620" customFormat="1" ht="10.199999999999999" hidden="1">
      <c r="A70" s="1689" t="s">
        <v>2095</v>
      </c>
      <c r="D70" s="1627"/>
      <c r="E70" s="1627"/>
      <c r="F70" s="1627"/>
      <c r="G70" s="1627"/>
      <c r="H70" s="1627"/>
      <c r="I70" s="1627"/>
      <c r="J70" s="1627"/>
      <c r="K70" s="1627"/>
      <c r="L70" s="1727"/>
      <c r="M70" s="1627"/>
      <c r="N70" s="1627"/>
      <c r="O70" s="1627"/>
      <c r="P70" s="1627"/>
      <c r="Q70" s="1627"/>
      <c r="R70" s="1627"/>
      <c r="S70" s="1627"/>
      <c r="T70" s="1627"/>
      <c r="U70" s="1627"/>
      <c r="V70" s="1627"/>
      <c r="W70" s="1627"/>
      <c r="X70" s="1627"/>
      <c r="Y70" s="1627"/>
      <c r="Z70" s="1627"/>
      <c r="AA70" s="1627"/>
      <c r="AB70" s="1627"/>
      <c r="AC70" s="1627"/>
      <c r="AD70" s="1627"/>
      <c r="AE70" s="1627"/>
      <c r="AF70" s="1627"/>
      <c r="AG70" s="1627"/>
      <c r="AH70" s="1627"/>
      <c r="AI70" s="1627"/>
      <c r="AJ70" s="1627"/>
      <c r="AK70" s="1627"/>
      <c r="AL70" s="1627"/>
      <c r="AM70" s="1627"/>
      <c r="AN70" s="1627"/>
      <c r="AO70" s="1626"/>
      <c r="AP70" s="1626"/>
      <c r="AQ70" s="1626"/>
      <c r="AR70" s="1626"/>
      <c r="AS70" s="1626"/>
      <c r="AU70" s="1626"/>
      <c r="AV70" s="1626"/>
      <c r="AW70" s="1629"/>
      <c r="AX70" s="1630">
        <f t="shared" si="0"/>
        <v>0</v>
      </c>
    </row>
    <row r="71" spans="1:50" s="1620" customFormat="1" ht="10.5" hidden="1" customHeight="1">
      <c r="A71" s="1693" t="s">
        <v>2096</v>
      </c>
      <c r="D71" s="1627"/>
      <c r="E71" s="1627"/>
      <c r="F71" s="1627"/>
      <c r="G71" s="1627"/>
      <c r="H71" s="1627"/>
      <c r="I71" s="1627"/>
      <c r="J71" s="1627"/>
      <c r="K71" s="1627"/>
      <c r="L71" s="1727"/>
      <c r="M71" s="1627"/>
      <c r="N71" s="1627"/>
      <c r="O71" s="1627"/>
      <c r="P71" s="1627"/>
      <c r="Q71" s="1627"/>
      <c r="R71" s="1627"/>
      <c r="S71" s="1627"/>
      <c r="T71" s="1627"/>
      <c r="U71" s="1627"/>
      <c r="V71" s="1627"/>
      <c r="W71" s="1627"/>
      <c r="X71" s="1627"/>
      <c r="Y71" s="1627"/>
      <c r="Z71" s="1627"/>
      <c r="AA71" s="1627"/>
      <c r="AB71" s="1627"/>
      <c r="AC71" s="1627"/>
      <c r="AD71" s="1627"/>
      <c r="AE71" s="1627"/>
      <c r="AF71" s="1627"/>
      <c r="AG71" s="1627"/>
      <c r="AH71" s="1627"/>
      <c r="AI71" s="1627"/>
      <c r="AJ71" s="1627"/>
      <c r="AK71" s="1627"/>
      <c r="AL71" s="1627"/>
      <c r="AM71" s="1627"/>
      <c r="AN71" s="1627"/>
      <c r="AO71" s="1626">
        <f>-AO66</f>
        <v>0</v>
      </c>
      <c r="AP71" s="1626"/>
      <c r="AQ71" s="1626">
        <v>570912</v>
      </c>
      <c r="AR71" s="1626"/>
      <c r="AS71" s="1626">
        <f>ROUND(AO71-AW71,0)</f>
        <v>-44101</v>
      </c>
      <c r="AU71" s="1626">
        <v>255428</v>
      </c>
      <c r="AV71" s="1626"/>
      <c r="AW71" s="1629">
        <v>44100.75</v>
      </c>
      <c r="AX71" s="1630">
        <f t="shared" si="0"/>
        <v>44101</v>
      </c>
    </row>
    <row r="72" spans="1:50" s="1620" customFormat="1" ht="10.199999999999999" hidden="1">
      <c r="A72" s="1687"/>
      <c r="D72" s="1627"/>
      <c r="E72" s="1627"/>
      <c r="F72" s="1627"/>
      <c r="G72" s="1627"/>
      <c r="H72" s="1627"/>
      <c r="I72" s="1627"/>
      <c r="J72" s="1627"/>
      <c r="K72" s="1627"/>
      <c r="L72" s="1727"/>
      <c r="M72" s="1627"/>
      <c r="N72" s="1627"/>
      <c r="O72" s="1627"/>
      <c r="P72" s="1627"/>
      <c r="Q72" s="1627"/>
      <c r="R72" s="1627"/>
      <c r="S72" s="1627"/>
      <c r="T72" s="1627"/>
      <c r="U72" s="1627"/>
      <c r="V72" s="1627"/>
      <c r="W72" s="1627"/>
      <c r="X72" s="1627"/>
      <c r="Y72" s="1627"/>
      <c r="Z72" s="1627"/>
      <c r="AA72" s="1627"/>
      <c r="AB72" s="1627"/>
      <c r="AC72" s="1627"/>
      <c r="AD72" s="1627"/>
      <c r="AE72" s="1627"/>
      <c r="AF72" s="1627"/>
      <c r="AG72" s="1627"/>
      <c r="AH72" s="1627"/>
      <c r="AI72" s="1627"/>
      <c r="AJ72" s="1627"/>
      <c r="AK72" s="1627"/>
      <c r="AL72" s="1627"/>
      <c r="AM72" s="1627"/>
      <c r="AN72" s="1627"/>
      <c r="AO72" s="1626"/>
      <c r="AP72" s="1626"/>
      <c r="AQ72" s="1626"/>
      <c r="AR72" s="1626"/>
      <c r="AS72" s="1626"/>
      <c r="AU72" s="1626"/>
      <c r="AV72" s="1626"/>
      <c r="AW72" s="1629"/>
      <c r="AX72" s="1630">
        <f t="shared" si="0"/>
        <v>0</v>
      </c>
    </row>
    <row r="73" spans="1:50" s="1620" customFormat="1" ht="10.199999999999999" hidden="1">
      <c r="A73" s="1620" t="s">
        <v>2097</v>
      </c>
      <c r="D73" s="1627"/>
      <c r="E73" s="1627"/>
      <c r="F73" s="1627"/>
      <c r="G73" s="1627"/>
      <c r="H73" s="1627"/>
      <c r="I73" s="1627"/>
      <c r="J73" s="1627"/>
      <c r="K73" s="1627"/>
      <c r="L73" s="1727"/>
      <c r="M73" s="1627"/>
      <c r="N73" s="1627"/>
      <c r="O73" s="1627"/>
      <c r="P73" s="1627"/>
      <c r="Q73" s="1627"/>
      <c r="R73" s="1627"/>
      <c r="S73" s="1627"/>
      <c r="T73" s="1627"/>
      <c r="U73" s="1627"/>
      <c r="V73" s="1627"/>
      <c r="W73" s="1627"/>
      <c r="X73" s="1627"/>
      <c r="Y73" s="1627"/>
      <c r="Z73" s="1627"/>
      <c r="AA73" s="1627"/>
      <c r="AB73" s="1627"/>
      <c r="AC73" s="1627"/>
      <c r="AD73" s="1627"/>
      <c r="AE73" s="1627"/>
      <c r="AF73" s="1627"/>
      <c r="AG73" s="1627"/>
      <c r="AH73" s="1627"/>
      <c r="AI73" s="1627"/>
      <c r="AJ73" s="1627"/>
      <c r="AK73" s="1627"/>
      <c r="AL73" s="1627"/>
      <c r="AM73" s="1627"/>
      <c r="AN73" s="1627"/>
      <c r="AO73" s="1691">
        <v>-619149</v>
      </c>
      <c r="AP73" s="1626"/>
      <c r="AQ73" s="1691">
        <v>147253</v>
      </c>
      <c r="AR73" s="1626"/>
      <c r="AS73" s="1691">
        <f>AO73-AW73</f>
        <v>-988311</v>
      </c>
      <c r="AU73" s="1691">
        <v>14084</v>
      </c>
      <c r="AV73" s="1629"/>
      <c r="AW73" s="1629">
        <v>369162</v>
      </c>
      <c r="AX73" s="1630">
        <f t="shared" si="0"/>
        <v>369162</v>
      </c>
    </row>
    <row r="74" spans="1:50" s="1620" customFormat="1" ht="10.199999999999999" hidden="1">
      <c r="D74" s="1627"/>
      <c r="E74" s="1627"/>
      <c r="F74" s="1627"/>
      <c r="G74" s="1627"/>
      <c r="H74" s="1627"/>
      <c r="I74" s="1627"/>
      <c r="J74" s="1627"/>
      <c r="K74" s="1627"/>
      <c r="L74" s="1727"/>
      <c r="M74" s="1627"/>
      <c r="N74" s="1627"/>
      <c r="O74" s="1627"/>
      <c r="P74" s="1627"/>
      <c r="Q74" s="1627"/>
      <c r="R74" s="1627"/>
      <c r="S74" s="1627"/>
      <c r="T74" s="1627"/>
      <c r="U74" s="1627"/>
      <c r="V74" s="1627"/>
      <c r="W74" s="1627"/>
      <c r="X74" s="1627"/>
      <c r="Y74" s="1627"/>
      <c r="Z74" s="1627"/>
      <c r="AA74" s="1627"/>
      <c r="AB74" s="1627"/>
      <c r="AC74" s="1627"/>
      <c r="AD74" s="1627"/>
      <c r="AE74" s="1627"/>
      <c r="AF74" s="1627"/>
      <c r="AG74" s="1627"/>
      <c r="AH74" s="1627"/>
      <c r="AI74" s="1627"/>
      <c r="AJ74" s="1627"/>
      <c r="AK74" s="1627"/>
      <c r="AL74" s="1627"/>
      <c r="AM74" s="1627"/>
      <c r="AN74" s="1627"/>
      <c r="AO74" s="1649"/>
      <c r="AP74" s="1626"/>
      <c r="AQ74" s="1649"/>
      <c r="AR74" s="1626"/>
      <c r="AS74" s="1649"/>
      <c r="AU74" s="1649"/>
      <c r="AV74" s="1629"/>
      <c r="AW74" s="1629"/>
      <c r="AX74" s="1694">
        <f t="shared" si="0"/>
        <v>0</v>
      </c>
    </row>
    <row r="75" spans="1:50" s="1620" customFormat="1" ht="10.199999999999999" hidden="1">
      <c r="A75" s="1620" t="s">
        <v>2098</v>
      </c>
      <c r="D75" s="1627"/>
      <c r="E75" s="1627"/>
      <c r="F75" s="1627"/>
      <c r="G75" s="1627"/>
      <c r="H75" s="1627"/>
      <c r="I75" s="1627"/>
      <c r="J75" s="1627"/>
      <c r="K75" s="1627"/>
      <c r="L75" s="1727"/>
      <c r="M75" s="1627"/>
      <c r="N75" s="1627"/>
      <c r="O75" s="1627"/>
      <c r="P75" s="1627"/>
      <c r="Q75" s="1627"/>
      <c r="R75" s="1627"/>
      <c r="S75" s="1627"/>
      <c r="T75" s="1627"/>
      <c r="U75" s="1627"/>
      <c r="V75" s="1627"/>
      <c r="W75" s="1627"/>
      <c r="X75" s="1627"/>
      <c r="Y75" s="1627"/>
      <c r="Z75" s="1627"/>
      <c r="AA75" s="1627"/>
      <c r="AB75" s="1627"/>
      <c r="AC75" s="1627"/>
      <c r="AD75" s="1627"/>
      <c r="AE75" s="1627"/>
      <c r="AF75" s="1627"/>
      <c r="AG75" s="1627"/>
      <c r="AH75" s="1627"/>
      <c r="AI75" s="1627"/>
      <c r="AJ75" s="1627"/>
      <c r="AK75" s="1627"/>
      <c r="AL75" s="1627"/>
      <c r="AM75" s="1627"/>
      <c r="AN75" s="1627"/>
      <c r="AO75" s="1643"/>
      <c r="AQ75" s="1644"/>
      <c r="AS75" s="1643"/>
      <c r="AU75" s="1644"/>
      <c r="AV75" s="1632"/>
      <c r="AW75" s="1632"/>
      <c r="AX75" s="1630">
        <f t="shared" si="0"/>
        <v>0</v>
      </c>
    </row>
    <row r="76" spans="1:50" s="1620" customFormat="1" ht="10.199999999999999" hidden="1">
      <c r="A76" s="1687" t="s">
        <v>2099</v>
      </c>
      <c r="D76" s="1627"/>
      <c r="E76" s="1627"/>
      <c r="F76" s="1627"/>
      <c r="G76" s="1627"/>
      <c r="H76" s="1627"/>
      <c r="I76" s="1627"/>
      <c r="J76" s="1627"/>
      <c r="K76" s="1627"/>
      <c r="L76" s="1727"/>
      <c r="M76" s="1627"/>
      <c r="N76" s="1627"/>
      <c r="O76" s="1627"/>
      <c r="P76" s="1627"/>
      <c r="Q76" s="1627"/>
      <c r="R76" s="1627"/>
      <c r="S76" s="1627"/>
      <c r="T76" s="1627"/>
      <c r="U76" s="1627"/>
      <c r="V76" s="1627"/>
      <c r="W76" s="1627"/>
      <c r="X76" s="1627"/>
      <c r="Y76" s="1627"/>
      <c r="Z76" s="1627"/>
      <c r="AA76" s="1627"/>
      <c r="AB76" s="1627"/>
      <c r="AC76" s="1627"/>
      <c r="AD76" s="1627"/>
      <c r="AE76" s="1627"/>
      <c r="AF76" s="1627"/>
      <c r="AG76" s="1627"/>
      <c r="AH76" s="1627"/>
      <c r="AI76" s="1627"/>
      <c r="AJ76" s="1627"/>
      <c r="AK76" s="1627"/>
      <c r="AL76" s="1627"/>
      <c r="AM76" s="1627"/>
      <c r="AN76" s="1627"/>
      <c r="AO76" s="1643"/>
      <c r="AP76" s="1695"/>
      <c r="AQ76" s="1643"/>
      <c r="AR76" s="1695"/>
      <c r="AS76" s="1643"/>
      <c r="AU76" s="1696"/>
      <c r="AV76" s="1695"/>
      <c r="AW76" s="1695"/>
      <c r="AX76" s="1630">
        <f t="shared" si="0"/>
        <v>0</v>
      </c>
    </row>
    <row r="77" spans="1:50" s="1620" customFormat="1" ht="10.199999999999999" hidden="1">
      <c r="A77" s="1687" t="s">
        <v>1395</v>
      </c>
      <c r="D77" s="1627"/>
      <c r="E77" s="1627"/>
      <c r="F77" s="1627"/>
      <c r="G77" s="1627"/>
      <c r="H77" s="1627"/>
      <c r="I77" s="1627"/>
      <c r="J77" s="1627"/>
      <c r="K77" s="1627"/>
      <c r="L77" s="1727"/>
      <c r="M77" s="1627"/>
      <c r="N77" s="1627"/>
      <c r="O77" s="1627"/>
      <c r="P77" s="1627"/>
      <c r="Q77" s="1627"/>
      <c r="R77" s="1627"/>
      <c r="S77" s="1627"/>
      <c r="T77" s="1627"/>
      <c r="U77" s="1627"/>
      <c r="V77" s="1627"/>
      <c r="W77" s="1627"/>
      <c r="X77" s="1627"/>
      <c r="Y77" s="1627"/>
      <c r="Z77" s="1627"/>
      <c r="AA77" s="1627"/>
      <c r="AB77" s="1627"/>
      <c r="AC77" s="1627"/>
      <c r="AD77" s="1627"/>
      <c r="AE77" s="1627"/>
      <c r="AF77" s="1627"/>
      <c r="AG77" s="1627"/>
      <c r="AH77" s="1627"/>
      <c r="AI77" s="1627"/>
      <c r="AJ77" s="1627"/>
      <c r="AK77" s="1627"/>
      <c r="AL77" s="1627"/>
      <c r="AM77" s="1627"/>
      <c r="AN77" s="1627"/>
      <c r="AO77" s="1643">
        <v>-373090</v>
      </c>
      <c r="AP77" s="1695"/>
      <c r="AQ77" s="1643">
        <v>110653</v>
      </c>
      <c r="AR77" s="1695"/>
      <c r="AS77" s="1643">
        <f>ROUND(AO77-AW77,0)</f>
        <v>-370912</v>
      </c>
      <c r="AU77" s="1643">
        <v>87096</v>
      </c>
      <c r="AV77" s="1657"/>
      <c r="AW77" s="1657">
        <v>-2177.75</v>
      </c>
      <c r="AX77" s="1630">
        <f t="shared" si="0"/>
        <v>-2178</v>
      </c>
    </row>
    <row r="78" spans="1:50" s="1620" customFormat="1" ht="10.199999999999999" hidden="1">
      <c r="A78" s="1697"/>
      <c r="D78" s="1627"/>
      <c r="E78" s="1627"/>
      <c r="F78" s="1627"/>
      <c r="G78" s="1627"/>
      <c r="H78" s="1627"/>
      <c r="I78" s="1627"/>
      <c r="J78" s="1627"/>
      <c r="K78" s="1627"/>
      <c r="L78" s="1727"/>
      <c r="M78" s="1627"/>
      <c r="N78" s="1627"/>
      <c r="O78" s="1627"/>
      <c r="P78" s="1627"/>
      <c r="Q78" s="1627"/>
      <c r="R78" s="1627"/>
      <c r="S78" s="1627"/>
      <c r="T78" s="1627"/>
      <c r="U78" s="1627"/>
      <c r="V78" s="1627"/>
      <c r="W78" s="1627"/>
      <c r="X78" s="1627"/>
      <c r="Y78" s="1627"/>
      <c r="Z78" s="1627"/>
      <c r="AA78" s="1627"/>
      <c r="AB78" s="1627"/>
      <c r="AC78" s="1627"/>
      <c r="AD78" s="1627"/>
      <c r="AE78" s="1627"/>
      <c r="AF78" s="1627"/>
      <c r="AG78" s="1627"/>
      <c r="AH78" s="1627"/>
      <c r="AI78" s="1627"/>
      <c r="AJ78" s="1627"/>
      <c r="AK78" s="1627"/>
      <c r="AL78" s="1627"/>
      <c r="AM78" s="1627"/>
      <c r="AN78" s="1627"/>
      <c r="AO78" s="1643"/>
      <c r="AP78" s="1695"/>
      <c r="AQ78" s="1643"/>
      <c r="AR78" s="1695"/>
      <c r="AS78" s="1643"/>
      <c r="AU78" s="1696"/>
      <c r="AV78" s="1695"/>
      <c r="AW78" s="1695"/>
      <c r="AX78" s="1630">
        <f t="shared" si="0"/>
        <v>0</v>
      </c>
    </row>
    <row r="79" spans="1:50" s="1620" customFormat="1" ht="10.199999999999999" hidden="1">
      <c r="A79" s="1698" t="s">
        <v>2100</v>
      </c>
      <c r="D79" s="1627"/>
      <c r="E79" s="1627"/>
      <c r="F79" s="1627"/>
      <c r="G79" s="1627"/>
      <c r="H79" s="1627"/>
      <c r="I79" s="1627"/>
      <c r="J79" s="1627"/>
      <c r="K79" s="1627"/>
      <c r="L79" s="1727"/>
      <c r="M79" s="1627"/>
      <c r="N79" s="1627"/>
      <c r="O79" s="1627"/>
      <c r="P79" s="1627"/>
      <c r="Q79" s="1627"/>
      <c r="R79" s="1627"/>
      <c r="S79" s="1627"/>
      <c r="T79" s="1627"/>
      <c r="U79" s="1627"/>
      <c r="V79" s="1627"/>
      <c r="W79" s="1627"/>
      <c r="X79" s="1627"/>
      <c r="Y79" s="1627"/>
      <c r="Z79" s="1627"/>
      <c r="AA79" s="1627"/>
      <c r="AB79" s="1627"/>
      <c r="AC79" s="1627"/>
      <c r="AD79" s="1627"/>
      <c r="AE79" s="1627"/>
      <c r="AF79" s="1627"/>
      <c r="AG79" s="1627"/>
      <c r="AH79" s="1627"/>
      <c r="AI79" s="1627"/>
      <c r="AJ79" s="1627"/>
      <c r="AK79" s="1627"/>
      <c r="AL79" s="1627"/>
      <c r="AM79" s="1627"/>
      <c r="AN79" s="1627"/>
      <c r="AO79" s="1649">
        <v>8880</v>
      </c>
      <c r="AP79" s="1699"/>
      <c r="AQ79" s="1649">
        <v>109894</v>
      </c>
      <c r="AR79" s="1699"/>
      <c r="AS79" s="1649">
        <f>ROUND(AO79-AW79,0)</f>
        <v>-34528</v>
      </c>
      <c r="AU79" s="1643">
        <v>56115</v>
      </c>
      <c r="AV79" s="1657"/>
      <c r="AW79" s="1629">
        <v>43407.75</v>
      </c>
      <c r="AX79" s="1630">
        <f t="shared" si="0"/>
        <v>43408</v>
      </c>
    </row>
    <row r="80" spans="1:50" s="1620" customFormat="1" ht="10.199999999999999" hidden="1">
      <c r="A80" s="1698"/>
      <c r="D80" s="1627"/>
      <c r="E80" s="1627"/>
      <c r="F80" s="1627"/>
      <c r="G80" s="1627"/>
      <c r="H80" s="1627"/>
      <c r="I80" s="1627"/>
      <c r="J80" s="1627"/>
      <c r="K80" s="1627"/>
      <c r="L80" s="1727"/>
      <c r="M80" s="1627"/>
      <c r="N80" s="1627"/>
      <c r="O80" s="1627"/>
      <c r="P80" s="1627"/>
      <c r="Q80" s="1627"/>
      <c r="R80" s="1627"/>
      <c r="S80" s="1627"/>
      <c r="T80" s="1627"/>
      <c r="U80" s="1627"/>
      <c r="V80" s="1627"/>
      <c r="W80" s="1627"/>
      <c r="X80" s="1627"/>
      <c r="Y80" s="1627"/>
      <c r="Z80" s="1627"/>
      <c r="AA80" s="1627"/>
      <c r="AB80" s="1627"/>
      <c r="AC80" s="1627"/>
      <c r="AD80" s="1627"/>
      <c r="AE80" s="1627"/>
      <c r="AF80" s="1627"/>
      <c r="AG80" s="1627"/>
      <c r="AH80" s="1627"/>
      <c r="AI80" s="1627"/>
      <c r="AJ80" s="1627"/>
      <c r="AK80" s="1627"/>
      <c r="AL80" s="1627"/>
      <c r="AM80" s="1627"/>
      <c r="AN80" s="1627"/>
      <c r="AO80" s="1649"/>
      <c r="AP80" s="1699"/>
      <c r="AQ80" s="1700"/>
      <c r="AR80" s="1699"/>
      <c r="AS80" s="1649"/>
      <c r="AU80" s="1696"/>
      <c r="AV80" s="1695"/>
      <c r="AW80" s="1629"/>
      <c r="AX80" s="1630">
        <f t="shared" si="0"/>
        <v>0</v>
      </c>
    </row>
    <row r="81" spans="1:50" s="1620" customFormat="1" ht="10.199999999999999" hidden="1">
      <c r="A81" s="1698" t="s">
        <v>2101</v>
      </c>
      <c r="D81" s="1627"/>
      <c r="E81" s="1627"/>
      <c r="F81" s="1627"/>
      <c r="G81" s="1627"/>
      <c r="H81" s="1627"/>
      <c r="I81" s="1627"/>
      <c r="J81" s="1627"/>
      <c r="K81" s="1627"/>
      <c r="L81" s="1727"/>
      <c r="M81" s="1627"/>
      <c r="N81" s="1627"/>
      <c r="O81" s="1627"/>
      <c r="P81" s="1627"/>
      <c r="Q81" s="1627"/>
      <c r="R81" s="1627"/>
      <c r="S81" s="1627"/>
      <c r="T81" s="1627"/>
      <c r="U81" s="1627"/>
      <c r="V81" s="1627"/>
      <c r="W81" s="1627"/>
      <c r="X81" s="1627"/>
      <c r="Y81" s="1627"/>
      <c r="Z81" s="1627"/>
      <c r="AA81" s="1627"/>
      <c r="AB81" s="1627"/>
      <c r="AC81" s="1627"/>
      <c r="AD81" s="1627"/>
      <c r="AE81" s="1627"/>
      <c r="AF81" s="1627"/>
      <c r="AG81" s="1627"/>
      <c r="AH81" s="1627"/>
      <c r="AI81" s="1627"/>
      <c r="AJ81" s="1627"/>
      <c r="AK81" s="1627"/>
      <c r="AL81" s="1627"/>
      <c r="AM81" s="1627"/>
      <c r="AN81" s="1627"/>
      <c r="AO81" s="1649"/>
      <c r="AP81" s="1699"/>
      <c r="AQ81" s="1700"/>
      <c r="AR81" s="1699"/>
      <c r="AS81" s="1649"/>
      <c r="AU81" s="1696"/>
      <c r="AV81" s="1695"/>
      <c r="AW81" s="1629"/>
      <c r="AX81" s="1630">
        <f t="shared" si="0"/>
        <v>0</v>
      </c>
    </row>
    <row r="82" spans="1:50" s="1620" customFormat="1" ht="10.199999999999999" hidden="1">
      <c r="A82" s="1698" t="s">
        <v>2102</v>
      </c>
      <c r="D82" s="1627"/>
      <c r="E82" s="1627"/>
      <c r="F82" s="1627"/>
      <c r="G82" s="1627"/>
      <c r="H82" s="1627"/>
      <c r="I82" s="1627"/>
      <c r="J82" s="1627"/>
      <c r="K82" s="1627"/>
      <c r="L82" s="1727"/>
      <c r="M82" s="1627"/>
      <c r="N82" s="1627"/>
      <c r="O82" s="1627"/>
      <c r="P82" s="1627"/>
      <c r="Q82" s="1627"/>
      <c r="R82" s="1627"/>
      <c r="S82" s="1627"/>
      <c r="T82" s="1627"/>
      <c r="U82" s="1627"/>
      <c r="V82" s="1627"/>
      <c r="W82" s="1627"/>
      <c r="X82" s="1627"/>
      <c r="Y82" s="1627"/>
      <c r="Z82" s="1627"/>
      <c r="AA82" s="1627"/>
      <c r="AB82" s="1627"/>
      <c r="AC82" s="1627"/>
      <c r="AD82" s="1627"/>
      <c r="AE82" s="1627"/>
      <c r="AF82" s="1627"/>
      <c r="AG82" s="1627"/>
      <c r="AH82" s="1627"/>
      <c r="AI82" s="1627"/>
      <c r="AJ82" s="1627"/>
      <c r="AK82" s="1627"/>
      <c r="AL82" s="1627"/>
      <c r="AM82" s="1627"/>
      <c r="AN82" s="1627"/>
      <c r="AO82" s="1652">
        <v>-332237</v>
      </c>
      <c r="AP82" s="1699"/>
      <c r="AQ82" s="1701">
        <v>968762</v>
      </c>
      <c r="AR82" s="1699"/>
      <c r="AS82" s="1652">
        <v>-31725</v>
      </c>
      <c r="AU82" s="1702">
        <v>673156</v>
      </c>
      <c r="AV82" s="1657"/>
      <c r="AW82" s="1629">
        <v>295606.25</v>
      </c>
      <c r="AX82" s="1630">
        <f t="shared" si="0"/>
        <v>-300512</v>
      </c>
    </row>
    <row r="83" spans="1:50" s="1620" customFormat="1" ht="10.199999999999999" hidden="1">
      <c r="A83" s="1620" t="s">
        <v>803</v>
      </c>
      <c r="D83" s="1627"/>
      <c r="E83" s="1627"/>
      <c r="F83" s="1627"/>
      <c r="G83" s="1627"/>
      <c r="H83" s="1627"/>
      <c r="I83" s="1627"/>
      <c r="J83" s="1627"/>
      <c r="K83" s="1627"/>
      <c r="L83" s="1727"/>
      <c r="M83" s="1627"/>
      <c r="N83" s="1627"/>
      <c r="O83" s="1627"/>
      <c r="P83" s="1627"/>
      <c r="Q83" s="1627"/>
      <c r="R83" s="1627"/>
      <c r="S83" s="1627"/>
      <c r="T83" s="1627"/>
      <c r="U83" s="1627"/>
      <c r="V83" s="1627"/>
      <c r="W83" s="1627"/>
      <c r="X83" s="1627"/>
      <c r="Y83" s="1627"/>
      <c r="Z83" s="1627"/>
      <c r="AA83" s="1627"/>
      <c r="AB83" s="1627"/>
      <c r="AC83" s="1627"/>
      <c r="AD83" s="1627"/>
      <c r="AE83" s="1627"/>
      <c r="AF83" s="1627"/>
      <c r="AG83" s="1627"/>
      <c r="AH83" s="1627"/>
      <c r="AI83" s="1627"/>
      <c r="AJ83" s="1627"/>
      <c r="AK83" s="1627"/>
      <c r="AL83" s="1627"/>
      <c r="AM83" s="1627"/>
      <c r="AN83" s="1627"/>
      <c r="AO83" s="1626">
        <f>SUM(AO73:AO82)</f>
        <v>-1315596</v>
      </c>
      <c r="AP83" s="1703"/>
      <c r="AQ83" s="1703">
        <f>SUM(AQ73:AQ82)</f>
        <v>1336562</v>
      </c>
      <c r="AR83" s="1703"/>
      <c r="AS83" s="1626">
        <f>SUM(AS73:AS82)</f>
        <v>-1425476</v>
      </c>
      <c r="AU83" s="1683">
        <f>SUM(AU73:AU82)</f>
        <v>830451</v>
      </c>
      <c r="AV83" s="1629"/>
      <c r="AW83" s="1629">
        <f>SUM(AW73:AW82)</f>
        <v>705998.25</v>
      </c>
      <c r="AX83" s="1630">
        <f t="shared" si="0"/>
        <v>109880</v>
      </c>
    </row>
    <row r="84" spans="1:50" s="1620" customFormat="1" ht="10.199999999999999" hidden="1">
      <c r="D84" s="1627"/>
      <c r="E84" s="1627"/>
      <c r="F84" s="1627"/>
      <c r="G84" s="1627"/>
      <c r="H84" s="1627"/>
      <c r="I84" s="1627"/>
      <c r="J84" s="1627"/>
      <c r="K84" s="1627"/>
      <c r="L84" s="1727"/>
      <c r="M84" s="1627"/>
      <c r="N84" s="1627"/>
      <c r="O84" s="1627"/>
      <c r="P84" s="1627"/>
      <c r="Q84" s="1627"/>
      <c r="R84" s="1627"/>
      <c r="S84" s="1627"/>
      <c r="T84" s="1627"/>
      <c r="U84" s="1627"/>
      <c r="V84" s="1627"/>
      <c r="W84" s="1627"/>
      <c r="X84" s="1627"/>
      <c r="Y84" s="1627"/>
      <c r="Z84" s="1627"/>
      <c r="AA84" s="1627"/>
      <c r="AB84" s="1627"/>
      <c r="AC84" s="1627"/>
      <c r="AD84" s="1627"/>
      <c r="AE84" s="1627"/>
      <c r="AF84" s="1627"/>
      <c r="AG84" s="1627"/>
      <c r="AH84" s="1627"/>
      <c r="AI84" s="1627"/>
      <c r="AJ84" s="1627"/>
      <c r="AK84" s="1627"/>
      <c r="AL84" s="1627"/>
      <c r="AM84" s="1627"/>
      <c r="AN84" s="1627"/>
      <c r="AO84" s="1626"/>
      <c r="AP84" s="1626"/>
      <c r="AQ84" s="1626"/>
      <c r="AR84" s="1626"/>
      <c r="AS84" s="1626"/>
      <c r="AU84" s="1626"/>
      <c r="AV84" s="1626"/>
      <c r="AW84" s="1629"/>
      <c r="AX84" s="1630">
        <f t="shared" si="0"/>
        <v>0</v>
      </c>
    </row>
    <row r="85" spans="1:50" s="1620" customFormat="1" ht="10.8" hidden="1" thickBot="1">
      <c r="A85" s="1615" t="s">
        <v>2103</v>
      </c>
      <c r="B85" s="1615"/>
      <c r="C85" s="1615"/>
      <c r="D85" s="1627"/>
      <c r="E85" s="1627"/>
      <c r="F85" s="1627"/>
      <c r="G85" s="1627"/>
      <c r="H85" s="1627"/>
      <c r="I85" s="1627"/>
      <c r="J85" s="1627"/>
      <c r="K85" s="1627"/>
      <c r="L85" s="1731"/>
      <c r="M85" s="1681"/>
      <c r="N85" s="1681"/>
      <c r="O85" s="1681"/>
      <c r="P85" s="1681"/>
      <c r="Q85" s="1681"/>
      <c r="R85" s="1681"/>
      <c r="S85" s="1681"/>
      <c r="T85" s="1681"/>
      <c r="U85" s="1681"/>
      <c r="V85" s="1681"/>
      <c r="W85" s="1681"/>
      <c r="X85" s="1681"/>
      <c r="Y85" s="1681"/>
      <c r="Z85" s="1681"/>
      <c r="AA85" s="1681"/>
      <c r="AB85" s="1681"/>
      <c r="AC85" s="1681"/>
      <c r="AD85" s="1681"/>
      <c r="AE85" s="1681"/>
      <c r="AF85" s="1681"/>
      <c r="AG85" s="1681"/>
      <c r="AH85" s="1681"/>
      <c r="AI85" s="1681"/>
      <c r="AJ85" s="1681"/>
      <c r="AK85" s="1681"/>
      <c r="AL85" s="1681"/>
      <c r="AM85" s="1681"/>
      <c r="AN85" s="1681"/>
      <c r="AO85" s="1704" t="e">
        <f>AO83+AO71+AO67+#REF!+AO13</f>
        <v>#REF!</v>
      </c>
      <c r="AP85" s="1695"/>
      <c r="AQ85" s="1705" t="e">
        <f>AQ83+AQ71+AQ67+#REF!+AQ13</f>
        <v>#REF!</v>
      </c>
      <c r="AR85" s="1695"/>
      <c r="AS85" s="1704" t="e">
        <f>AS83+AS71+AS67+#REF!+AS13</f>
        <v>#REF!</v>
      </c>
      <c r="AU85" s="1705" t="e">
        <f>AU83+AU71+AU67+#REF!+AU13</f>
        <v>#REF!</v>
      </c>
      <c r="AV85" s="1705"/>
      <c r="AW85" s="1705" t="e">
        <f>AW83+AW71+AW67+#REF!+AW13</f>
        <v>#REF!</v>
      </c>
      <c r="AX85" s="1630" t="e">
        <f t="shared" si="0"/>
        <v>#REF!</v>
      </c>
    </row>
    <row r="86" spans="1:50" s="1620" customFormat="1" ht="10.199999999999999">
      <c r="A86" s="1615"/>
      <c r="B86" s="1615"/>
      <c r="C86" s="1615"/>
      <c r="D86" s="1627"/>
      <c r="E86" s="1627"/>
      <c r="F86" s="1627"/>
      <c r="G86" s="1725" t="s">
        <v>103</v>
      </c>
      <c r="H86" s="1706"/>
      <c r="I86" s="1706"/>
      <c r="J86" s="1706"/>
      <c r="K86" s="1725" t="s">
        <v>103</v>
      </c>
      <c r="L86" s="1607" t="s">
        <v>103</v>
      </c>
      <c r="M86" s="1707"/>
      <c r="N86" s="1707"/>
      <c r="O86" s="1707"/>
      <c r="P86" s="1707"/>
      <c r="Q86" s="1707"/>
      <c r="R86" s="1707"/>
      <c r="S86" s="1707"/>
      <c r="T86" s="1707"/>
      <c r="U86" s="1707"/>
      <c r="V86" s="1707"/>
      <c r="W86" s="1707"/>
      <c r="X86" s="1707"/>
      <c r="Y86" s="1707"/>
      <c r="Z86" s="1707"/>
      <c r="AA86" s="1707"/>
      <c r="AB86" s="1707"/>
      <c r="AC86" s="1707"/>
      <c r="AD86" s="1707"/>
      <c r="AE86" s="1708"/>
      <c r="AF86" s="1708"/>
      <c r="AG86" s="1708"/>
      <c r="AH86" s="1708"/>
      <c r="AI86" s="1708"/>
      <c r="AJ86" s="1708"/>
      <c r="AK86" s="1708"/>
      <c r="AL86" s="1708"/>
      <c r="AM86" s="1708"/>
      <c r="AN86" s="1708"/>
      <c r="AO86" s="1657"/>
      <c r="AP86" s="1695"/>
      <c r="AQ86" s="1695"/>
      <c r="AR86" s="1695"/>
      <c r="AS86" s="1657"/>
      <c r="AU86" s="1695"/>
      <c r="AV86" s="1695"/>
      <c r="AW86" s="1695"/>
      <c r="AX86" s="1630"/>
    </row>
    <row r="87" spans="1:50" s="1620" customFormat="1" ht="10.199999999999999">
      <c r="A87" s="1615"/>
      <c r="B87" s="1615"/>
      <c r="C87" s="1615"/>
      <c r="D87" s="1627"/>
      <c r="E87" s="1627"/>
      <c r="F87" s="1627"/>
      <c r="G87" s="1648"/>
      <c r="H87" s="1648"/>
      <c r="I87" s="1648"/>
      <c r="J87" s="1648"/>
      <c r="K87" s="1648"/>
      <c r="L87" s="1732"/>
      <c r="M87" s="1671"/>
      <c r="N87" s="1671"/>
      <c r="O87" s="1671"/>
      <c r="P87" s="1671"/>
      <c r="Q87" s="1671"/>
      <c r="R87" s="1671"/>
      <c r="S87" s="1671"/>
      <c r="T87" s="1671"/>
      <c r="U87" s="1671"/>
      <c r="V87" s="1671"/>
      <c r="W87" s="1671"/>
      <c r="X87" s="1671"/>
      <c r="Y87" s="1671"/>
      <c r="Z87" s="1671"/>
      <c r="AA87" s="1671"/>
      <c r="AB87" s="1671"/>
      <c r="AC87" s="1671"/>
      <c r="AD87" s="1671"/>
      <c r="AE87" s="1681"/>
      <c r="AF87" s="1681"/>
      <c r="AG87" s="1681"/>
      <c r="AH87" s="1681"/>
      <c r="AI87" s="1681"/>
      <c r="AJ87" s="1681"/>
      <c r="AK87" s="1681"/>
      <c r="AL87" s="1681"/>
      <c r="AM87" s="1681"/>
      <c r="AN87" s="1681"/>
      <c r="AO87" s="1657"/>
      <c r="AP87" s="1695"/>
      <c r="AQ87" s="1695"/>
      <c r="AR87" s="1695"/>
      <c r="AS87" s="1657"/>
      <c r="AU87" s="1695"/>
      <c r="AV87" s="1695"/>
      <c r="AW87" s="1695"/>
      <c r="AX87" s="1630"/>
    </row>
    <row r="88" spans="1:50" s="1620" customFormat="1" ht="10.8" thickBot="1">
      <c r="A88" s="1684" t="s">
        <v>2106</v>
      </c>
      <c r="D88" s="1627"/>
      <c r="E88" s="1627"/>
      <c r="F88" s="1627"/>
      <c r="G88" s="1812">
        <f>BS!$H$40</f>
        <v>77.783104475179712</v>
      </c>
      <c r="H88" s="1710"/>
      <c r="I88" s="1710"/>
      <c r="J88" s="1710"/>
      <c r="K88" s="1709">
        <v>62.519199999999998</v>
      </c>
      <c r="L88" s="1733">
        <v>77.783104475179712</v>
      </c>
      <c r="M88" s="1710"/>
      <c r="N88" s="1710"/>
      <c r="O88" s="1710"/>
      <c r="P88" s="1710"/>
      <c r="Q88" s="1710"/>
      <c r="R88" s="1710"/>
      <c r="S88" s="1710"/>
      <c r="T88" s="1710"/>
      <c r="U88" s="1710"/>
      <c r="V88" s="1710"/>
      <c r="W88" s="1710"/>
      <c r="X88" s="1710"/>
      <c r="Y88" s="1710"/>
      <c r="Z88" s="1710"/>
      <c r="AA88" s="1710"/>
      <c r="AB88" s="1710"/>
      <c r="AC88" s="1710"/>
      <c r="AD88" s="1710"/>
      <c r="AE88" s="1711"/>
      <c r="AF88" s="1711"/>
      <c r="AG88" s="1711"/>
      <c r="AH88" s="1711"/>
      <c r="AI88" s="1711"/>
      <c r="AJ88" s="1711"/>
      <c r="AK88" s="1711"/>
      <c r="AL88" s="1711"/>
      <c r="AM88" s="1711"/>
      <c r="AN88" s="1711"/>
      <c r="AO88" s="1712">
        <v>102.50165971109922</v>
      </c>
      <c r="AP88" s="1712"/>
      <c r="AQ88" s="1712">
        <v>87.091283879661859</v>
      </c>
      <c r="AR88" s="1695"/>
      <c r="AS88" s="1657"/>
      <c r="AU88" s="1695"/>
      <c r="AV88" s="1695"/>
      <c r="AW88" s="1695"/>
      <c r="AX88" s="1630"/>
    </row>
    <row r="89" spans="1:50" s="1620" customFormat="1" ht="10.8" thickTop="1">
      <c r="D89" s="1627"/>
      <c r="E89" s="1627"/>
      <c r="F89" s="1627"/>
      <c r="G89" s="1813"/>
      <c r="H89" s="1712"/>
      <c r="I89" s="1712"/>
      <c r="J89" s="1712"/>
      <c r="K89" s="1712"/>
      <c r="L89" s="1734"/>
      <c r="M89" s="1712"/>
      <c r="N89" s="1712"/>
      <c r="O89" s="1712"/>
      <c r="P89" s="1712"/>
      <c r="Q89" s="1712"/>
      <c r="R89" s="1712"/>
      <c r="S89" s="1712"/>
      <c r="T89" s="1712"/>
      <c r="U89" s="1712"/>
      <c r="V89" s="1712"/>
      <c r="W89" s="1712"/>
      <c r="X89" s="1712"/>
      <c r="Y89" s="1712"/>
      <c r="Z89" s="1712"/>
      <c r="AA89" s="1712"/>
      <c r="AB89" s="1712"/>
      <c r="AC89" s="1712"/>
      <c r="AD89" s="1712"/>
      <c r="AE89" s="1712"/>
      <c r="AF89" s="1712"/>
      <c r="AG89" s="1712"/>
      <c r="AH89" s="1712"/>
      <c r="AI89" s="1712"/>
      <c r="AJ89" s="1712"/>
      <c r="AK89" s="1712"/>
      <c r="AL89" s="1712"/>
      <c r="AM89" s="1712"/>
      <c r="AN89" s="1712"/>
      <c r="AO89" s="1712"/>
      <c r="AP89" s="1712"/>
      <c r="AQ89" s="1712"/>
      <c r="AR89" s="1695"/>
      <c r="AS89" s="1657"/>
      <c r="AU89" s="1695"/>
      <c r="AV89" s="1695"/>
      <c r="AW89" s="1695"/>
      <c r="AX89" s="1630"/>
    </row>
    <row r="90" spans="1:50" s="1620" customFormat="1" ht="10.8" thickBot="1">
      <c r="A90" s="1684" t="s">
        <v>2107</v>
      </c>
      <c r="D90" s="1627"/>
      <c r="E90" s="1627"/>
      <c r="F90" s="1627"/>
      <c r="G90" s="1812">
        <f>BS!$F$40</f>
        <v>73.014850924641152</v>
      </c>
      <c r="H90" s="1710"/>
      <c r="I90" s="1710"/>
      <c r="J90" s="1710"/>
      <c r="K90" s="1709">
        <v>69.679247864851575</v>
      </c>
      <c r="L90" s="1733">
        <v>69.679247864851575</v>
      </c>
      <c r="M90" s="1710"/>
      <c r="N90" s="1710"/>
      <c r="O90" s="1710"/>
      <c r="P90" s="1710"/>
      <c r="Q90" s="1710"/>
      <c r="R90" s="1710"/>
      <c r="S90" s="1710"/>
      <c r="T90" s="1710"/>
      <c r="U90" s="1710"/>
      <c r="V90" s="1710"/>
      <c r="W90" s="1710"/>
      <c r="X90" s="1710"/>
      <c r="Y90" s="1710"/>
      <c r="Z90" s="1710"/>
      <c r="AA90" s="1710"/>
      <c r="AB90" s="1710"/>
      <c r="AC90" s="1710"/>
      <c r="AD90" s="1710"/>
      <c r="AE90" s="1711"/>
      <c r="AF90" s="1711"/>
      <c r="AG90" s="1711"/>
      <c r="AH90" s="1711"/>
      <c r="AI90" s="1711"/>
      <c r="AJ90" s="1711"/>
      <c r="AK90" s="1711"/>
      <c r="AL90" s="1711"/>
      <c r="AM90" s="1711"/>
      <c r="AN90" s="1711"/>
      <c r="AO90" s="1712">
        <v>91.01</v>
      </c>
      <c r="AP90" s="1712"/>
      <c r="AQ90" s="1712">
        <v>112.15</v>
      </c>
      <c r="AR90" s="1695"/>
      <c r="AS90" s="1657"/>
      <c r="AU90" s="1695"/>
      <c r="AV90" s="1695"/>
      <c r="AW90" s="1695"/>
      <c r="AX90" s="1630"/>
    </row>
    <row r="91" spans="1:50" ht="12" thickTop="1">
      <c r="D91" s="1079"/>
      <c r="E91" s="1079"/>
      <c r="F91" s="1079"/>
      <c r="G91" s="1079"/>
      <c r="H91" s="1079"/>
      <c r="I91" s="1079"/>
      <c r="J91" s="1079"/>
      <c r="K91" s="1079"/>
      <c r="L91" s="1727"/>
      <c r="M91" s="1079"/>
      <c r="N91" s="1079"/>
      <c r="O91" s="1079"/>
      <c r="P91" s="1079"/>
      <c r="Q91" s="1079"/>
      <c r="R91" s="1079"/>
      <c r="S91" s="1079"/>
      <c r="T91" s="1079"/>
      <c r="U91" s="1079"/>
      <c r="V91" s="1079"/>
      <c r="W91" s="1079"/>
      <c r="X91" s="1079"/>
      <c r="Y91" s="1079"/>
      <c r="Z91" s="1079"/>
      <c r="AA91" s="1079"/>
      <c r="AB91" s="1079"/>
      <c r="AC91" s="1079"/>
      <c r="AD91" s="1079"/>
      <c r="AE91" s="1079"/>
      <c r="AF91" s="1079"/>
      <c r="AG91" s="1079"/>
      <c r="AH91" s="1079"/>
      <c r="AI91" s="1079"/>
      <c r="AJ91" s="1079"/>
      <c r="AK91" s="1079"/>
      <c r="AL91" s="1079"/>
      <c r="AM91" s="1079"/>
      <c r="AN91" s="1079"/>
      <c r="AW91" s="1084"/>
    </row>
    <row r="92" spans="1:50">
      <c r="D92" s="1079"/>
      <c r="E92" s="1079"/>
      <c r="F92" s="1079"/>
      <c r="G92" s="1079"/>
      <c r="H92" s="1079"/>
      <c r="I92" s="1079"/>
      <c r="J92" s="1079"/>
      <c r="K92" s="1079"/>
      <c r="L92" s="1727"/>
      <c r="M92" s="1079"/>
      <c r="N92" s="1079"/>
      <c r="O92" s="1079"/>
      <c r="P92" s="1079"/>
      <c r="Q92" s="1079"/>
      <c r="R92" s="1079"/>
      <c r="S92" s="1079"/>
      <c r="T92" s="1079"/>
      <c r="U92" s="1079"/>
      <c r="V92" s="1079"/>
      <c r="W92" s="1079"/>
      <c r="X92" s="1079"/>
      <c r="Y92" s="1079"/>
      <c r="Z92" s="1079"/>
      <c r="AA92" s="1079"/>
      <c r="AB92" s="1079"/>
      <c r="AC92" s="1079"/>
      <c r="AD92" s="1079"/>
      <c r="AE92" s="1079"/>
      <c r="AF92" s="1079"/>
      <c r="AG92" s="1079"/>
      <c r="AH92" s="1079"/>
      <c r="AI92" s="1079"/>
      <c r="AJ92" s="1079"/>
      <c r="AK92" s="1079"/>
      <c r="AL92" s="1079"/>
      <c r="AM92" s="1079"/>
      <c r="AN92" s="1079"/>
      <c r="AW92" s="1084"/>
    </row>
    <row r="93" spans="1:50" s="4" customFormat="1">
      <c r="A93" s="4" t="str">
        <f>BS!$A$43</f>
        <v>The annexed notes from 1 to 18 form an integral part of these condensed interim financial statements.</v>
      </c>
      <c r="E93" s="14"/>
      <c r="G93" s="14"/>
      <c r="H93" s="14"/>
      <c r="I93" s="14"/>
      <c r="J93" s="14"/>
      <c r="L93" s="260"/>
    </row>
    <row r="94" spans="1:50" s="4" customFormat="1">
      <c r="A94" s="25"/>
      <c r="B94" s="40"/>
      <c r="C94" s="40"/>
      <c r="D94" s="40"/>
      <c r="E94" s="41"/>
      <c r="F94" s="41"/>
      <c r="G94" s="41"/>
      <c r="H94" s="41"/>
      <c r="I94" s="41"/>
      <c r="J94" s="41"/>
      <c r="L94" s="260"/>
    </row>
    <row r="95" spans="1:50" s="4" customFormat="1">
      <c r="A95" s="25"/>
      <c r="B95" s="40"/>
      <c r="C95" s="40"/>
      <c r="D95" s="40"/>
      <c r="E95" s="41"/>
      <c r="F95" s="41"/>
      <c r="G95" s="41"/>
      <c r="H95" s="41"/>
      <c r="I95" s="41"/>
      <c r="J95" s="41"/>
      <c r="L95" s="260"/>
    </row>
    <row r="96" spans="1:50" s="1185" customFormat="1" ht="12">
      <c r="A96" s="1348" t="str">
        <f>BS!$A$46</f>
        <v xml:space="preserve">                                                       For MCB-Arif Habib Savings and Investments Limited</v>
      </c>
      <c r="B96" s="1349"/>
      <c r="C96" s="1349"/>
      <c r="D96" s="1349"/>
      <c r="E96" s="1349"/>
      <c r="L96" s="1735"/>
    </row>
    <row r="97" spans="1:12" s="1185" customFormat="1" ht="12">
      <c r="A97" s="967" t="str">
        <f>BS!$A$47</f>
        <v xml:space="preserve">                                                                               (Management Company)</v>
      </c>
      <c r="B97" s="1349"/>
      <c r="C97" s="1349"/>
      <c r="D97" s="1349"/>
      <c r="E97" s="1349"/>
      <c r="L97" s="1735"/>
    </row>
    <row r="98" spans="1:12" s="1185" customFormat="1" ht="12">
      <c r="A98" s="1351"/>
      <c r="B98" s="1351"/>
      <c r="C98" s="1352"/>
      <c r="D98" s="1352"/>
      <c r="E98" s="1085"/>
      <c r="L98" s="1735"/>
    </row>
    <row r="99" spans="1:12" s="1185" customFormat="1" ht="12">
      <c r="A99" s="1351"/>
      <c r="B99" s="1351"/>
      <c r="C99" s="1352"/>
      <c r="D99" s="1352"/>
      <c r="E99" s="1085"/>
      <c r="L99" s="1735"/>
    </row>
    <row r="100" spans="1:12" s="1185" customFormat="1" ht="12">
      <c r="A100" s="1351"/>
      <c r="B100" s="1351"/>
      <c r="C100" s="1352"/>
      <c r="D100" s="1352"/>
      <c r="E100" s="1085"/>
      <c r="L100" s="1735"/>
    </row>
    <row r="101" spans="1:12" s="1185" customFormat="1" ht="12">
      <c r="A101" s="1351"/>
      <c r="B101" s="1351"/>
      <c r="C101" s="1352"/>
      <c r="D101" s="1352"/>
      <c r="E101" s="1085"/>
      <c r="L101" s="1735"/>
    </row>
    <row r="102" spans="1:12" s="1185" customFormat="1" ht="12">
      <c r="A102" s="1348" t="str">
        <f>BS!$A$52</f>
        <v xml:space="preserve">           _____________________                          _____________________                          _____________________</v>
      </c>
      <c r="D102" s="1352"/>
      <c r="L102" s="1735"/>
    </row>
    <row r="103" spans="1:12" s="1185" customFormat="1" ht="12">
      <c r="A103" s="967" t="str">
        <f>BS!$A$53</f>
        <v xml:space="preserve">            Chief Executive Officer                              Chief Financial Officer                                          Director</v>
      </c>
      <c r="D103" s="1352"/>
      <c r="L103" s="1735"/>
    </row>
  </sheetData>
  <mergeCells count="14">
    <mergeCell ref="D5:G5"/>
    <mergeCell ref="I5:K5"/>
    <mergeCell ref="AO5:AQ5"/>
    <mergeCell ref="AS5:AU5"/>
    <mergeCell ref="AO6:AR6"/>
    <mergeCell ref="AS6:AV6"/>
    <mergeCell ref="K6:K11"/>
    <mergeCell ref="I6:I11"/>
    <mergeCell ref="J6:J11"/>
    <mergeCell ref="D12:K12"/>
    <mergeCell ref="D6:D11"/>
    <mergeCell ref="E6:E11"/>
    <mergeCell ref="F6:F11"/>
    <mergeCell ref="G6:G11"/>
  </mergeCells>
  <printOptions horizontalCentered="1"/>
  <pageMargins left="0.75" right="0.5" top="0.5" bottom="0.4" header="0.25" footer="0"/>
  <pageSetup paperSize="9" scale="75" firstPageNumber="5" orientation="portrait" r:id="rId1"/>
  <ignoredErrors>
    <ignoredError sqref="F25 E25" unlockedFormula="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FF0000"/>
  </sheetPr>
  <dimension ref="A1:IS93"/>
  <sheetViews>
    <sheetView view="pageBreakPreview" zoomScaleSheetLayoutView="100" workbookViewId="0">
      <selection activeCell="IS93" sqref="IS93"/>
    </sheetView>
  </sheetViews>
  <sheetFormatPr defaultColWidth="9" defaultRowHeight="12"/>
  <cols>
    <col min="1" max="1" width="5.19921875" style="4" customWidth="1"/>
    <col min="2" max="2" width="3.59765625" style="4" customWidth="1"/>
    <col min="3" max="3" width="32.3984375" style="4" customWidth="1"/>
    <col min="4" max="4" width="5.59765625" style="313" customWidth="1"/>
    <col min="5" max="5" width="8.3984375" style="17" customWidth="1"/>
    <col min="6" max="6" width="1.19921875" style="4" customWidth="1"/>
    <col min="7" max="7" width="8.3984375" style="4" customWidth="1"/>
    <col min="8" max="8" width="1.19921875" style="4" customWidth="1"/>
    <col min="9" max="9" width="8.3984375" style="17" customWidth="1"/>
    <col min="10" max="10" width="1.19921875" style="4" customWidth="1"/>
    <col min="11" max="11" width="8.3984375" style="4" customWidth="1"/>
    <col min="12" max="12" width="6.59765625" style="4" customWidth="1"/>
    <col min="13" max="13" width="14.5" style="4" customWidth="1"/>
    <col min="14" max="14" width="11.59765625" style="4" customWidth="1"/>
    <col min="15" max="16384" width="9" style="4"/>
  </cols>
  <sheetData>
    <row r="1" spans="1:15">
      <c r="A1" s="8" t="e">
        <f>#REF!</f>
        <v>#REF!</v>
      </c>
      <c r="B1" s="5"/>
      <c r="C1" s="5"/>
      <c r="D1" s="5"/>
      <c r="E1" s="5"/>
      <c r="F1" s="5"/>
      <c r="G1" s="5"/>
      <c r="H1" s="5"/>
      <c r="I1" s="5"/>
      <c r="J1" s="5"/>
      <c r="K1" s="5"/>
    </row>
    <row r="2" spans="1:15">
      <c r="A2" s="8" t="s">
        <v>805</v>
      </c>
      <c r="B2" s="5"/>
      <c r="C2" s="5"/>
      <c r="D2" s="5"/>
      <c r="E2" s="5"/>
      <c r="F2" s="5"/>
      <c r="G2" s="5"/>
      <c r="H2" s="5"/>
      <c r="I2" s="5"/>
      <c r="J2" s="5"/>
      <c r="K2" s="5"/>
    </row>
    <row r="3" spans="1:15">
      <c r="A3" s="7" t="s">
        <v>211</v>
      </c>
      <c r="B3" s="258"/>
      <c r="C3" s="258"/>
      <c r="D3" s="258"/>
      <c r="E3" s="258"/>
      <c r="F3" s="258"/>
      <c r="G3" s="258"/>
      <c r="H3" s="258"/>
      <c r="I3" s="258"/>
      <c r="J3" s="258"/>
      <c r="K3" s="258"/>
    </row>
    <row r="4" spans="1:15" ht="11.4">
      <c r="A4" s="259"/>
      <c r="B4" s="259"/>
      <c r="C4" s="259"/>
      <c r="D4" s="259"/>
      <c r="E4" s="259"/>
      <c r="F4" s="259"/>
      <c r="G4" s="259"/>
      <c r="H4" s="259"/>
      <c r="I4" s="259"/>
      <c r="J4" s="259"/>
      <c r="K4" s="259"/>
    </row>
    <row r="5" spans="1:15" s="260" customFormat="1" ht="10.199999999999999">
      <c r="B5" s="261"/>
      <c r="C5" s="261"/>
      <c r="D5" s="262" t="s">
        <v>25</v>
      </c>
      <c r="E5" s="2489" t="s">
        <v>179</v>
      </c>
      <c r="F5" s="2489"/>
      <c r="G5" s="2489"/>
      <c r="H5" s="262"/>
      <c r="I5" s="2490" t="s">
        <v>180</v>
      </c>
      <c r="J5" s="2490"/>
      <c r="K5" s="2490"/>
      <c r="M5" s="262" t="s">
        <v>180</v>
      </c>
      <c r="N5" s="207"/>
      <c r="O5" s="207"/>
    </row>
    <row r="6" spans="1:15" s="260" customFormat="1" ht="10.199999999999999">
      <c r="B6" s="261"/>
      <c r="C6" s="261"/>
      <c r="D6" s="263"/>
      <c r="E6" s="2491" t="s">
        <v>96</v>
      </c>
      <c r="F6" s="2491"/>
      <c r="G6" s="2491"/>
      <c r="H6" s="264"/>
      <c r="I6" s="2492" t="s">
        <v>96</v>
      </c>
      <c r="J6" s="2492"/>
      <c r="K6" s="2492"/>
      <c r="L6" s="265"/>
      <c r="M6" s="262" t="s">
        <v>806</v>
      </c>
    </row>
    <row r="7" spans="1:15" s="260" customFormat="1" ht="10.199999999999999">
      <c r="D7" s="266"/>
      <c r="E7" s="267">
        <v>2011</v>
      </c>
      <c r="F7" s="261"/>
      <c r="G7" s="267">
        <v>2010</v>
      </c>
      <c r="H7" s="267"/>
      <c r="I7" s="267">
        <v>2011</v>
      </c>
      <c r="J7" s="261"/>
      <c r="K7" s="267">
        <v>2010</v>
      </c>
      <c r="M7" s="268">
        <v>2010</v>
      </c>
    </row>
    <row r="8" spans="1:15" s="260" customFormat="1" ht="10.199999999999999">
      <c r="D8" s="262"/>
      <c r="E8" s="2490" t="s">
        <v>807</v>
      </c>
      <c r="F8" s="2490"/>
      <c r="G8" s="2490"/>
      <c r="H8" s="2490"/>
      <c r="I8" s="2490"/>
      <c r="J8" s="2490"/>
      <c r="K8" s="2490"/>
      <c r="M8" s="262" t="s">
        <v>808</v>
      </c>
      <c r="N8" s="261"/>
      <c r="O8" s="261"/>
    </row>
    <row r="9" spans="1:15" s="260" customFormat="1" ht="10.199999999999999">
      <c r="D9" s="269"/>
      <c r="E9" s="270"/>
      <c r="F9" s="271"/>
      <c r="G9" s="269"/>
      <c r="I9" s="270"/>
      <c r="J9" s="271"/>
      <c r="K9" s="269"/>
      <c r="M9" s="272"/>
      <c r="N9" s="272"/>
    </row>
    <row r="10" spans="1:15" s="260" customFormat="1" ht="10.199999999999999">
      <c r="A10" s="273" t="s">
        <v>809</v>
      </c>
      <c r="D10" s="269"/>
      <c r="E10" s="269">
        <v>444548</v>
      </c>
      <c r="F10" s="269"/>
      <c r="G10" s="269">
        <v>548937</v>
      </c>
      <c r="H10" s="274"/>
      <c r="I10" s="269">
        <f>M62</f>
        <v>437924</v>
      </c>
      <c r="J10" s="269"/>
      <c r="K10" s="269">
        <v>617618</v>
      </c>
      <c r="L10" s="275"/>
      <c r="M10" s="276">
        <v>444548</v>
      </c>
      <c r="N10" s="272"/>
    </row>
    <row r="11" spans="1:15" s="260" customFormat="1" ht="9.9" customHeight="1">
      <c r="B11" s="277"/>
      <c r="C11" s="277"/>
      <c r="D11" s="269"/>
      <c r="E11" s="275"/>
      <c r="G11" s="275"/>
      <c r="I11" s="275"/>
      <c r="J11" s="275"/>
      <c r="K11" s="275"/>
      <c r="L11" s="275"/>
      <c r="M11" s="275"/>
      <c r="N11" s="272"/>
    </row>
    <row r="12" spans="1:15" s="260" customFormat="1" ht="10.199999999999999">
      <c r="A12" s="207" t="s">
        <v>810</v>
      </c>
      <c r="B12" s="277"/>
      <c r="C12" s="277"/>
      <c r="D12" s="278"/>
      <c r="E12" s="279"/>
      <c r="F12" s="269"/>
      <c r="G12" s="279"/>
      <c r="H12" s="274"/>
      <c r="I12" s="279"/>
      <c r="J12" s="269"/>
      <c r="K12" s="279"/>
      <c r="L12" s="275"/>
      <c r="M12" s="280"/>
      <c r="N12" s="272"/>
    </row>
    <row r="13" spans="1:15" s="260" customFormat="1" ht="10.199999999999999">
      <c r="A13" s="281" t="s">
        <v>811</v>
      </c>
      <c r="B13" s="277"/>
      <c r="C13" s="277"/>
      <c r="D13" s="278"/>
      <c r="E13" s="282"/>
      <c r="F13" s="269"/>
      <c r="G13" s="282"/>
      <c r="H13" s="283"/>
      <c r="I13" s="282"/>
      <c r="J13" s="269"/>
      <c r="K13" s="282"/>
      <c r="L13" s="275"/>
      <c r="M13" s="284"/>
      <c r="N13" s="272"/>
    </row>
    <row r="14" spans="1:15" s="260" customFormat="1" ht="10.199999999999999">
      <c r="A14" s="281" t="s">
        <v>812</v>
      </c>
      <c r="B14" s="277"/>
      <c r="C14" s="277"/>
      <c r="D14" s="278"/>
      <c r="E14" s="282">
        <v>2665</v>
      </c>
      <c r="F14" s="269"/>
      <c r="G14" s="282">
        <v>17589</v>
      </c>
      <c r="H14" s="274"/>
      <c r="I14" s="282">
        <f>E14-M14</f>
        <v>312</v>
      </c>
      <c r="J14" s="269"/>
      <c r="K14" s="282">
        <v>1232</v>
      </c>
      <c r="L14" s="275"/>
      <c r="M14" s="284">
        <v>2353</v>
      </c>
      <c r="N14" s="272"/>
    </row>
    <row r="15" spans="1:15" s="260" customFormat="1" ht="9.9" customHeight="1">
      <c r="A15" s="281"/>
      <c r="D15" s="278"/>
      <c r="E15" s="282"/>
      <c r="F15" s="269"/>
      <c r="G15" s="282"/>
      <c r="H15" s="274"/>
      <c r="I15" s="282"/>
      <c r="J15" s="269"/>
      <c r="K15" s="282"/>
      <c r="L15" s="275"/>
      <c r="M15" s="284"/>
      <c r="N15" s="272"/>
    </row>
    <row r="16" spans="1:15" s="260" customFormat="1" ht="10.199999999999999">
      <c r="A16" s="207" t="s">
        <v>813</v>
      </c>
      <c r="D16" s="278"/>
      <c r="E16" s="282"/>
      <c r="F16" s="269"/>
      <c r="G16" s="282"/>
      <c r="H16" s="274"/>
      <c r="I16" s="282"/>
      <c r="J16" s="269"/>
      <c r="K16" s="282"/>
      <c r="L16" s="275"/>
      <c r="M16" s="284"/>
      <c r="N16" s="272"/>
    </row>
    <row r="17" spans="1:14" s="260" customFormat="1" ht="10.199999999999999">
      <c r="A17" s="281" t="s">
        <v>814</v>
      </c>
      <c r="B17" s="207"/>
      <c r="C17" s="207"/>
      <c r="D17" s="285"/>
      <c r="E17" s="282"/>
      <c r="F17" s="269"/>
      <c r="G17" s="282"/>
      <c r="H17" s="274"/>
      <c r="I17" s="282"/>
      <c r="J17" s="269"/>
      <c r="K17" s="282"/>
      <c r="L17" s="275"/>
      <c r="M17" s="284"/>
      <c r="N17" s="272"/>
    </row>
    <row r="18" spans="1:14" s="260" customFormat="1" ht="10.199999999999999">
      <c r="A18" s="281" t="s">
        <v>815</v>
      </c>
      <c r="B18" s="277"/>
      <c r="C18" s="277"/>
      <c r="D18" s="278"/>
      <c r="E18" s="286">
        <v>-44517</v>
      </c>
      <c r="F18" s="269"/>
      <c r="G18" s="286">
        <v>-179859</v>
      </c>
      <c r="H18" s="274"/>
      <c r="I18" s="286">
        <f>E18-M18</f>
        <v>-25027</v>
      </c>
      <c r="J18" s="269"/>
      <c r="K18" s="286">
        <v>-143110</v>
      </c>
      <c r="L18" s="275"/>
      <c r="M18" s="287">
        <v>-19490</v>
      </c>
      <c r="N18" s="272"/>
    </row>
    <row r="19" spans="1:14" s="260" customFormat="1" ht="10.199999999999999">
      <c r="D19" s="269"/>
      <c r="E19" s="269">
        <f>SUM(E12:E18)</f>
        <v>-41852</v>
      </c>
      <c r="F19" s="269"/>
      <c r="G19" s="269">
        <f>SUM(G12:G18)</f>
        <v>-162270</v>
      </c>
      <c r="H19" s="274"/>
      <c r="I19" s="269">
        <f>SUM(I12:I18)</f>
        <v>-24715</v>
      </c>
      <c r="J19" s="269"/>
      <c r="K19" s="269">
        <f>SUM(K12:K18)</f>
        <v>-141878</v>
      </c>
      <c r="L19" s="275"/>
      <c r="M19" s="276">
        <f>SUM(M12:M18)</f>
        <v>-17137</v>
      </c>
      <c r="N19" s="272"/>
    </row>
    <row r="20" spans="1:14" s="260" customFormat="1" ht="6" customHeight="1">
      <c r="D20" s="269"/>
      <c r="E20" s="269"/>
      <c r="F20" s="269"/>
      <c r="G20" s="269"/>
      <c r="H20" s="283"/>
      <c r="I20" s="269"/>
      <c r="J20" s="269"/>
      <c r="K20" s="269"/>
      <c r="L20" s="275"/>
      <c r="M20" s="274"/>
      <c r="N20" s="272"/>
    </row>
    <row r="21" spans="1:14" s="260" customFormat="1" ht="15" customHeight="1">
      <c r="A21" s="260" t="s">
        <v>816</v>
      </c>
      <c r="D21" s="269"/>
      <c r="E21" s="269">
        <v>129272</v>
      </c>
      <c r="F21" s="269"/>
      <c r="G21" s="269">
        <v>0</v>
      </c>
      <c r="H21" s="283"/>
      <c r="I21" s="269">
        <f>E21-M21</f>
        <v>0</v>
      </c>
      <c r="J21" s="269"/>
      <c r="K21" s="269">
        <v>0</v>
      </c>
      <c r="L21" s="275"/>
      <c r="M21" s="274">
        <v>129272</v>
      </c>
      <c r="N21" s="272"/>
    </row>
    <row r="22" spans="1:14" s="260" customFormat="1" ht="12.75" customHeight="1">
      <c r="A22" s="281" t="s">
        <v>815</v>
      </c>
      <c r="D22" s="269"/>
      <c r="E22" s="269"/>
      <c r="F22" s="269"/>
      <c r="G22" s="269"/>
      <c r="H22" s="283"/>
      <c r="I22" s="269"/>
      <c r="J22" s="269"/>
      <c r="K22" s="269"/>
      <c r="L22" s="275"/>
      <c r="M22" s="274"/>
      <c r="N22" s="272"/>
    </row>
    <row r="23" spans="1:14" s="260" customFormat="1" ht="7.5" customHeight="1">
      <c r="D23" s="269"/>
      <c r="E23" s="269"/>
      <c r="F23" s="269"/>
      <c r="G23" s="269"/>
      <c r="H23" s="283"/>
      <c r="I23" s="269"/>
      <c r="J23" s="269"/>
      <c r="K23" s="269"/>
      <c r="L23" s="275"/>
      <c r="M23" s="274"/>
      <c r="N23" s="272"/>
    </row>
    <row r="24" spans="1:14" s="260" customFormat="1" ht="10.199999999999999">
      <c r="A24" s="207" t="s">
        <v>817</v>
      </c>
      <c r="B24" s="273"/>
      <c r="C24" s="273"/>
      <c r="D24" s="269"/>
      <c r="E24" s="269"/>
      <c r="F24" s="269"/>
      <c r="G24" s="269"/>
      <c r="H24" s="283"/>
      <c r="I24" s="269"/>
      <c r="J24" s="269"/>
      <c r="K24" s="269"/>
      <c r="L24" s="275"/>
      <c r="M24" s="274"/>
      <c r="N24" s="272"/>
    </row>
    <row r="25" spans="1:14" s="260" customFormat="1" ht="10.199999999999999">
      <c r="A25" s="281" t="s">
        <v>818</v>
      </c>
      <c r="B25" s="273"/>
      <c r="C25" s="273"/>
      <c r="D25" s="269"/>
      <c r="E25" s="269"/>
      <c r="F25" s="269"/>
      <c r="G25" s="269"/>
      <c r="H25" s="283"/>
      <c r="I25" s="269"/>
      <c r="J25" s="269"/>
      <c r="K25" s="269"/>
      <c r="L25" s="275"/>
      <c r="M25" s="274"/>
      <c r="N25" s="272"/>
    </row>
    <row r="26" spans="1:14" s="260" customFormat="1" ht="10.199999999999999">
      <c r="A26" s="281" t="s">
        <v>819</v>
      </c>
      <c r="B26" s="273"/>
      <c r="C26" s="273"/>
      <c r="D26" s="269"/>
      <c r="E26" s="269"/>
      <c r="F26" s="269"/>
      <c r="G26" s="269"/>
      <c r="H26" s="283"/>
      <c r="I26" s="269"/>
      <c r="J26" s="269"/>
      <c r="K26" s="269"/>
      <c r="L26" s="275"/>
      <c r="M26" s="274"/>
      <c r="N26" s="272"/>
    </row>
    <row r="27" spans="1:14" s="260" customFormat="1" ht="7.5" customHeight="1">
      <c r="D27" s="269"/>
      <c r="E27" s="288"/>
      <c r="F27" s="289"/>
      <c r="G27" s="288"/>
      <c r="H27" s="289"/>
      <c r="I27" s="288"/>
      <c r="J27" s="288"/>
      <c r="K27" s="288"/>
      <c r="L27" s="275"/>
      <c r="M27" s="275"/>
      <c r="N27" s="272"/>
    </row>
    <row r="28" spans="1:14" s="260" customFormat="1" ht="10.199999999999999">
      <c r="A28" s="290" t="s">
        <v>57</v>
      </c>
      <c r="B28" s="207" t="s">
        <v>820</v>
      </c>
      <c r="D28" s="269"/>
      <c r="E28" s="279"/>
      <c r="F28" s="269"/>
      <c r="G28" s="279"/>
      <c r="H28" s="283"/>
      <c r="I28" s="279"/>
      <c r="J28" s="269"/>
      <c r="K28" s="279"/>
      <c r="L28" s="275"/>
      <c r="M28" s="280"/>
      <c r="N28" s="272"/>
    </row>
    <row r="29" spans="1:14" s="260" customFormat="1" ht="10.199999999999999">
      <c r="A29" s="290"/>
      <c r="B29" s="281" t="s">
        <v>821</v>
      </c>
      <c r="D29" s="269"/>
      <c r="E29" s="282">
        <v>41452</v>
      </c>
      <c r="F29" s="269"/>
      <c r="G29" s="282">
        <v>-16679</v>
      </c>
      <c r="H29" s="283"/>
      <c r="I29" s="282">
        <f>E29-M29</f>
        <v>-8647</v>
      </c>
      <c r="J29" s="269"/>
      <c r="K29" s="282">
        <v>-14355</v>
      </c>
      <c r="L29" s="275"/>
      <c r="M29" s="284">
        <v>50099</v>
      </c>
      <c r="N29" s="272"/>
    </row>
    <row r="30" spans="1:14" s="260" customFormat="1" ht="9.9" customHeight="1">
      <c r="A30" s="207"/>
      <c r="B30" s="277"/>
      <c r="D30" s="274"/>
      <c r="E30" s="284"/>
      <c r="F30" s="283"/>
      <c r="G30" s="284"/>
      <c r="H30" s="283"/>
      <c r="I30" s="284"/>
      <c r="J30" s="283"/>
      <c r="K30" s="284"/>
      <c r="L30" s="275"/>
      <c r="M30" s="284"/>
      <c r="N30" s="272"/>
    </row>
    <row r="31" spans="1:14" s="260" customFormat="1" ht="10.199999999999999">
      <c r="A31" s="290" t="s">
        <v>57</v>
      </c>
      <c r="B31" s="277" t="s">
        <v>822</v>
      </c>
      <c r="D31" s="274"/>
      <c r="E31" s="284"/>
      <c r="F31" s="283"/>
      <c r="G31" s="284"/>
      <c r="H31" s="283"/>
      <c r="I31" s="284"/>
      <c r="J31" s="283"/>
      <c r="K31" s="284"/>
      <c r="L31" s="275"/>
      <c r="M31" s="284"/>
      <c r="N31" s="272"/>
    </row>
    <row r="32" spans="1:14" s="260" customFormat="1" ht="10.199999999999999">
      <c r="A32" s="207"/>
      <c r="B32" s="281" t="s">
        <v>823</v>
      </c>
      <c r="D32" s="274"/>
      <c r="E32" s="284"/>
      <c r="F32" s="283"/>
      <c r="G32" s="284"/>
      <c r="H32" s="283"/>
      <c r="I32" s="284"/>
      <c r="J32" s="283"/>
      <c r="K32" s="284"/>
      <c r="L32" s="275"/>
      <c r="M32" s="284"/>
      <c r="N32" s="272"/>
    </row>
    <row r="33" spans="1:14" s="260" customFormat="1" ht="10.199999999999999">
      <c r="B33" s="281" t="s">
        <v>824</v>
      </c>
      <c r="D33" s="274"/>
      <c r="E33" s="286">
        <v>-3034</v>
      </c>
      <c r="F33" s="269"/>
      <c r="G33" s="286">
        <v>10907</v>
      </c>
      <c r="H33" s="283"/>
      <c r="I33" s="286">
        <f>E33-M33</f>
        <v>326</v>
      </c>
      <c r="J33" s="269"/>
      <c r="K33" s="286">
        <v>9707</v>
      </c>
      <c r="L33" s="275"/>
      <c r="M33" s="287">
        <v>-3360</v>
      </c>
      <c r="N33" s="272"/>
    </row>
    <row r="34" spans="1:14" s="260" customFormat="1" ht="10.199999999999999">
      <c r="B34" s="281"/>
      <c r="D34" s="269"/>
      <c r="E34" s="283">
        <f>SUM(E28:E33)</f>
        <v>38418</v>
      </c>
      <c r="F34" s="283"/>
      <c r="G34" s="283">
        <f>SUM(G28:G33)</f>
        <v>-5772</v>
      </c>
      <c r="H34" s="283"/>
      <c r="I34" s="283">
        <f>SUM(I28:I33)</f>
        <v>-8321</v>
      </c>
      <c r="J34" s="283"/>
      <c r="K34" s="283">
        <f>SUM(K28:K33)</f>
        <v>-4648</v>
      </c>
      <c r="L34" s="275"/>
      <c r="M34" s="276">
        <f>SUM(M28:M33)</f>
        <v>46739</v>
      </c>
      <c r="N34" s="272"/>
    </row>
    <row r="35" spans="1:14" s="260" customFormat="1" ht="6" customHeight="1">
      <c r="B35" s="281"/>
      <c r="D35" s="269"/>
      <c r="E35" s="283"/>
      <c r="F35" s="283"/>
      <c r="G35" s="283"/>
      <c r="H35" s="283"/>
      <c r="I35" s="283"/>
      <c r="J35" s="283"/>
      <c r="K35" s="283"/>
      <c r="L35" s="275"/>
      <c r="M35" s="276"/>
      <c r="N35" s="272"/>
    </row>
    <row r="36" spans="1:14" s="260" customFormat="1" ht="10.199999999999999">
      <c r="A36" s="207" t="s">
        <v>825</v>
      </c>
      <c r="B36" s="207"/>
      <c r="D36" s="274"/>
      <c r="E36" s="269"/>
      <c r="F36" s="269"/>
      <c r="G36" s="269"/>
      <c r="H36" s="274"/>
      <c r="I36" s="291"/>
      <c r="J36" s="269"/>
      <c r="K36" s="269"/>
      <c r="L36" s="275"/>
      <c r="M36" s="274"/>
      <c r="N36" s="272"/>
    </row>
    <row r="37" spans="1:14" s="260" customFormat="1" ht="10.199999999999999">
      <c r="A37" s="281" t="s">
        <v>826</v>
      </c>
      <c r="B37" s="281"/>
      <c r="D37" s="291"/>
      <c r="L37" s="275"/>
      <c r="N37" s="272"/>
    </row>
    <row r="38" spans="1:14" s="260" customFormat="1" ht="10.199999999999999">
      <c r="A38" s="292" t="s">
        <v>827</v>
      </c>
      <c r="B38" s="281"/>
      <c r="D38" s="293">
        <v>4.6999999999999984</v>
      </c>
      <c r="E38" s="294">
        <v>-4105</v>
      </c>
      <c r="F38" s="269"/>
      <c r="G38" s="269">
        <v>9852</v>
      </c>
      <c r="H38" s="274"/>
      <c r="I38" s="269">
        <f>E38-M38</f>
        <v>3896</v>
      </c>
      <c r="J38" s="269"/>
      <c r="K38" s="269">
        <v>-6135</v>
      </c>
      <c r="M38" s="276">
        <v>-8001</v>
      </c>
      <c r="N38" s="272"/>
    </row>
    <row r="39" spans="1:14" s="260" customFormat="1" ht="4.5" customHeight="1">
      <c r="D39" s="274"/>
      <c r="E39" s="269"/>
      <c r="F39" s="269"/>
      <c r="G39" s="269"/>
      <c r="H39" s="283"/>
      <c r="I39" s="269"/>
      <c r="J39" s="269"/>
      <c r="K39" s="269"/>
      <c r="L39" s="275"/>
      <c r="M39" s="274"/>
      <c r="N39" s="272"/>
    </row>
    <row r="40" spans="1:14" s="260" customFormat="1" ht="14.25" customHeight="1">
      <c r="A40" s="295" t="s">
        <v>127</v>
      </c>
      <c r="D40" s="269"/>
      <c r="E40" s="279">
        <v>13637</v>
      </c>
      <c r="F40" s="269"/>
      <c r="G40" s="279">
        <v>48122</v>
      </c>
      <c r="H40" s="283"/>
      <c r="I40" s="279">
        <f>E40-M40</f>
        <v>-22</v>
      </c>
      <c r="J40" s="269"/>
      <c r="K40" s="279">
        <v>29659</v>
      </c>
      <c r="L40" s="275"/>
      <c r="M40" s="284">
        <v>13659</v>
      </c>
      <c r="N40" s="272"/>
    </row>
    <row r="41" spans="1:14" s="260" customFormat="1" ht="9.9" customHeight="1">
      <c r="A41" s="295"/>
      <c r="D41" s="269"/>
      <c r="E41" s="282"/>
      <c r="F41" s="269"/>
      <c r="G41" s="282"/>
      <c r="H41" s="283"/>
      <c r="I41" s="282"/>
      <c r="J41" s="269"/>
      <c r="K41" s="282"/>
      <c r="L41" s="275"/>
      <c r="M41" s="284"/>
      <c r="N41" s="272"/>
    </row>
    <row r="42" spans="1:14" s="260" customFormat="1" ht="10.199999999999999">
      <c r="A42" s="295" t="s">
        <v>828</v>
      </c>
      <c r="D42" s="269"/>
      <c r="E42" s="296"/>
      <c r="G42" s="296"/>
      <c r="I42" s="296"/>
      <c r="K42" s="296"/>
      <c r="L42" s="275"/>
      <c r="N42" s="272"/>
    </row>
    <row r="43" spans="1:14" s="260" customFormat="1" ht="10.199999999999999">
      <c r="A43" s="295" t="s">
        <v>829</v>
      </c>
      <c r="D43" s="269"/>
      <c r="E43" s="282">
        <v>20759</v>
      </c>
      <c r="F43" s="269"/>
      <c r="G43" s="282">
        <v>19701</v>
      </c>
      <c r="H43" s="283"/>
      <c r="I43" s="282">
        <f>E43-M43</f>
        <v>20838</v>
      </c>
      <c r="J43" s="269"/>
      <c r="K43" s="282">
        <v>-27563</v>
      </c>
      <c r="L43" s="275"/>
      <c r="M43" s="284">
        <v>-79</v>
      </c>
      <c r="N43" s="272"/>
    </row>
    <row r="44" spans="1:14" s="260" customFormat="1" ht="9.9" customHeight="1">
      <c r="D44" s="269"/>
      <c r="E44" s="282"/>
      <c r="F44" s="269"/>
      <c r="G44" s="282"/>
      <c r="H44" s="283"/>
      <c r="I44" s="282"/>
      <c r="J44" s="269"/>
      <c r="K44" s="282"/>
      <c r="L44" s="275"/>
      <c r="M44" s="284"/>
      <c r="N44" s="272"/>
    </row>
    <row r="45" spans="1:14" s="260" customFormat="1" ht="10.199999999999999">
      <c r="A45" s="295" t="s">
        <v>830</v>
      </c>
      <c r="D45" s="269"/>
      <c r="E45" s="282"/>
      <c r="F45" s="269"/>
      <c r="G45" s="282"/>
      <c r="H45" s="283"/>
      <c r="I45" s="282"/>
      <c r="J45" s="269"/>
      <c r="K45" s="282"/>
      <c r="L45" s="275"/>
      <c r="M45" s="284"/>
      <c r="N45" s="272"/>
    </row>
    <row r="46" spans="1:14" s="260" customFormat="1" ht="10.199999999999999">
      <c r="A46" s="297" t="s">
        <v>831</v>
      </c>
      <c r="D46" s="269"/>
      <c r="E46" s="296"/>
      <c r="G46" s="296"/>
      <c r="I46" s="296"/>
      <c r="K46" s="296"/>
      <c r="L46" s="275"/>
      <c r="M46" s="284">
        <v>3360</v>
      </c>
      <c r="N46" s="272"/>
    </row>
    <row r="47" spans="1:14" s="260" customFormat="1" ht="10.199999999999999">
      <c r="A47" s="297" t="s">
        <v>832</v>
      </c>
      <c r="D47" s="269"/>
      <c r="E47" s="296"/>
      <c r="G47" s="296"/>
      <c r="I47" s="296"/>
      <c r="K47" s="296"/>
      <c r="L47" s="275"/>
      <c r="M47" s="284"/>
      <c r="N47" s="272"/>
    </row>
    <row r="48" spans="1:14" s="260" customFormat="1" ht="10.199999999999999">
      <c r="A48" s="281" t="s">
        <v>833</v>
      </c>
      <c r="D48" s="269"/>
      <c r="E48" s="282">
        <f>-E33</f>
        <v>3034</v>
      </c>
      <c r="F48" s="269"/>
      <c r="G48" s="282">
        <v>-10907</v>
      </c>
      <c r="H48" s="283"/>
      <c r="I48" s="282">
        <f>E48-M46</f>
        <v>-326</v>
      </c>
      <c r="J48" s="269"/>
      <c r="K48" s="282">
        <v>-9707</v>
      </c>
      <c r="L48" s="275"/>
      <c r="M48" s="284"/>
      <c r="N48" s="272"/>
    </row>
    <row r="49" spans="1:14" s="260" customFormat="1" ht="10.199999999999999">
      <c r="A49" s="297"/>
      <c r="D49" s="269"/>
      <c r="E49" s="282"/>
      <c r="F49" s="269"/>
      <c r="G49" s="282"/>
      <c r="H49" s="283"/>
      <c r="I49" s="282"/>
      <c r="J49" s="269"/>
      <c r="K49" s="282"/>
      <c r="L49" s="275"/>
      <c r="M49" s="284"/>
      <c r="N49" s="272"/>
    </row>
    <row r="50" spans="1:14" s="260" customFormat="1" ht="14.25" customHeight="1">
      <c r="A50" s="207" t="s">
        <v>834</v>
      </c>
      <c r="D50" s="269"/>
      <c r="E50" s="286">
        <v>-27235</v>
      </c>
      <c r="F50" s="269"/>
      <c r="G50" s="286">
        <v>35706</v>
      </c>
      <c r="H50" s="283"/>
      <c r="I50" s="286">
        <f>E50-M50</f>
        <v>17930</v>
      </c>
      <c r="J50" s="269"/>
      <c r="K50" s="286">
        <v>26023</v>
      </c>
      <c r="L50" s="275"/>
      <c r="M50" s="284">
        <v>-45165</v>
      </c>
      <c r="N50" s="272"/>
    </row>
    <row r="51" spans="1:14" s="260" customFormat="1" ht="10.199999999999999">
      <c r="D51" s="269"/>
      <c r="E51" s="269">
        <f>SUM(E40:E50)</f>
        <v>10195</v>
      </c>
      <c r="F51" s="269"/>
      <c r="G51" s="269">
        <f>SUM(G40:G50)</f>
        <v>92622</v>
      </c>
      <c r="H51" s="283"/>
      <c r="I51" s="269">
        <f>SUM(I40:I50)</f>
        <v>38420</v>
      </c>
      <c r="J51" s="269"/>
      <c r="K51" s="269">
        <f>SUM(K40:K50)</f>
        <v>18412</v>
      </c>
      <c r="L51" s="275">
        <f>E50-M50</f>
        <v>17930</v>
      </c>
      <c r="M51" s="298">
        <f>SUM(M40:M50)</f>
        <v>-28225</v>
      </c>
      <c r="N51" s="272">
        <v>37981</v>
      </c>
    </row>
    <row r="52" spans="1:14" s="260" customFormat="1" ht="5.25" customHeight="1">
      <c r="D52" s="269"/>
      <c r="E52" s="269"/>
      <c r="F52" s="269"/>
      <c r="G52" s="269"/>
      <c r="H52" s="283"/>
      <c r="I52" s="269"/>
      <c r="J52" s="269"/>
      <c r="K52" s="269"/>
      <c r="L52" s="275"/>
      <c r="M52" s="269"/>
      <c r="N52" s="272"/>
    </row>
    <row r="53" spans="1:14" s="260" customFormat="1" ht="10.199999999999999">
      <c r="A53" s="299" t="s">
        <v>835</v>
      </c>
      <c r="D53" s="269"/>
      <c r="E53" s="269"/>
      <c r="F53" s="269"/>
      <c r="G53" s="269"/>
      <c r="H53" s="283"/>
      <c r="I53" s="269"/>
      <c r="J53" s="269"/>
      <c r="K53" s="269"/>
      <c r="L53" s="275"/>
      <c r="M53" s="283"/>
      <c r="N53" s="272"/>
    </row>
    <row r="54" spans="1:14" s="260" customFormat="1" ht="10.199999999999999">
      <c r="A54" s="299" t="s">
        <v>836</v>
      </c>
      <c r="B54" s="297"/>
      <c r="C54" s="297"/>
      <c r="D54" s="269"/>
      <c r="E54" s="289"/>
      <c r="F54" s="289"/>
      <c r="G54" s="289"/>
      <c r="H54" s="289"/>
      <c r="I54" s="289"/>
      <c r="J54" s="289"/>
      <c r="K54" s="289"/>
      <c r="L54" s="275"/>
      <c r="M54" s="289"/>
      <c r="N54" s="272"/>
    </row>
    <row r="55" spans="1:14" s="260" customFormat="1" ht="10.199999999999999">
      <c r="A55" s="207" t="s">
        <v>837</v>
      </c>
      <c r="D55" s="274"/>
      <c r="E55" s="279">
        <v>0</v>
      </c>
      <c r="F55" s="269"/>
      <c r="G55" s="279">
        <v>0</v>
      </c>
      <c r="H55" s="283"/>
      <c r="I55" s="279">
        <f>E55-M55</f>
        <v>0</v>
      </c>
      <c r="J55" s="269"/>
      <c r="K55" s="279">
        <v>0</v>
      </c>
      <c r="L55" s="289"/>
      <c r="M55" s="279">
        <v>0</v>
      </c>
    </row>
    <row r="56" spans="1:14" s="260" customFormat="1" ht="10.199999999999999">
      <c r="A56" s="292" t="s">
        <v>838</v>
      </c>
      <c r="B56" s="300"/>
      <c r="C56" s="300"/>
      <c r="D56" s="269"/>
      <c r="E56" s="286">
        <v>-129272</v>
      </c>
      <c r="F56" s="269"/>
      <c r="G56" s="286">
        <v>0</v>
      </c>
      <c r="H56" s="283"/>
      <c r="I56" s="286">
        <f>E56-M56</f>
        <v>0</v>
      </c>
      <c r="J56" s="269"/>
      <c r="K56" s="286">
        <v>0</v>
      </c>
      <c r="L56" s="275"/>
      <c r="M56" s="286">
        <v>-129272</v>
      </c>
      <c r="N56" s="272"/>
    </row>
    <row r="57" spans="1:14" s="260" customFormat="1" ht="11.25" customHeight="1">
      <c r="B57" s="300"/>
      <c r="C57" s="300"/>
      <c r="D57" s="269"/>
      <c r="E57" s="298">
        <f>SUM(E55:E56)</f>
        <v>-129272</v>
      </c>
      <c r="F57" s="269"/>
      <c r="G57" s="298">
        <f>SUM(G55:G56)</f>
        <v>0</v>
      </c>
      <c r="H57" s="283"/>
      <c r="I57" s="298">
        <v>0</v>
      </c>
      <c r="J57" s="269"/>
      <c r="K57" s="298">
        <v>0</v>
      </c>
      <c r="L57" s="275">
        <f>E56-M56</f>
        <v>0</v>
      </c>
      <c r="M57" s="301"/>
      <c r="N57" s="272"/>
    </row>
    <row r="58" spans="1:14" s="260" customFormat="1" ht="0.75" hidden="1" customHeight="1">
      <c r="A58" s="207"/>
      <c r="D58" s="269"/>
      <c r="E58" s="269"/>
      <c r="F58" s="269"/>
      <c r="G58" s="269"/>
      <c r="H58" s="283"/>
      <c r="I58" s="269"/>
      <c r="J58" s="269"/>
      <c r="K58" s="269"/>
      <c r="L58" s="275"/>
      <c r="M58" s="283"/>
      <c r="N58" s="272"/>
    </row>
    <row r="59" spans="1:14" s="260" customFormat="1" ht="0.75" hidden="1" customHeight="1">
      <c r="A59" s="292"/>
      <c r="D59" s="269"/>
      <c r="E59" s="269"/>
      <c r="F59" s="269"/>
      <c r="G59" s="269"/>
      <c r="H59" s="283"/>
      <c r="I59" s="269"/>
      <c r="J59" s="269"/>
      <c r="K59" s="269"/>
      <c r="L59" s="275"/>
      <c r="M59" s="283">
        <v>0</v>
      </c>
      <c r="N59" s="272"/>
    </row>
    <row r="60" spans="1:14" s="260" customFormat="1" ht="5.25" hidden="1" customHeight="1">
      <c r="D60" s="269"/>
      <c r="E60" s="269"/>
      <c r="F60" s="269"/>
      <c r="G60" s="269"/>
      <c r="H60" s="283"/>
      <c r="I60" s="269"/>
      <c r="J60" s="269"/>
      <c r="K60" s="269"/>
      <c r="L60" s="275"/>
      <c r="M60" s="283"/>
      <c r="N60" s="272"/>
    </row>
    <row r="61" spans="1:14" s="260" customFormat="1" ht="15" customHeight="1">
      <c r="D61" s="269"/>
      <c r="E61" s="269"/>
      <c r="F61" s="269"/>
      <c r="G61" s="269"/>
      <c r="H61" s="283"/>
      <c r="I61" s="269"/>
      <c r="J61" s="269"/>
      <c r="K61" s="269"/>
      <c r="L61" s="275"/>
      <c r="M61" s="274"/>
      <c r="N61" s="272"/>
    </row>
    <row r="62" spans="1:14" s="260" customFormat="1" ht="12.75" customHeight="1" thickBot="1">
      <c r="A62" s="261" t="s">
        <v>839</v>
      </c>
      <c r="D62" s="269"/>
      <c r="E62" s="302">
        <f>+E57+E51+E38+E34+E10+E19+E21</f>
        <v>447204</v>
      </c>
      <c r="F62" s="291"/>
      <c r="G62" s="302">
        <f>G59+G57+G51+G38+G34+G10+G19</f>
        <v>483369</v>
      </c>
      <c r="H62" s="291"/>
      <c r="I62" s="302">
        <f>I59+I57+I51+I38+I34+I10+I19</f>
        <v>447204</v>
      </c>
      <c r="J62" s="291"/>
      <c r="K62" s="302">
        <f>K59+K57+K51+K38+K34+K10+K19</f>
        <v>483369</v>
      </c>
      <c r="L62" s="275"/>
      <c r="M62" s="302">
        <f>M59+M57+M51+M38+M34+M10+M19</f>
        <v>437924</v>
      </c>
      <c r="N62" s="272"/>
    </row>
    <row r="63" spans="1:14" ht="12.6" thickTop="1">
      <c r="D63" s="303"/>
      <c r="E63" s="304"/>
      <c r="F63" s="5"/>
      <c r="G63" s="303"/>
      <c r="I63" s="304"/>
      <c r="J63" s="116"/>
      <c r="K63" s="303"/>
      <c r="L63" s="305"/>
      <c r="M63" s="16"/>
      <c r="N63" s="306"/>
    </row>
    <row r="64" spans="1:14">
      <c r="A64" s="22"/>
      <c r="D64" s="303"/>
      <c r="E64" s="304"/>
      <c r="F64" s="5"/>
      <c r="G64" s="303"/>
      <c r="I64" s="304"/>
      <c r="J64" s="5"/>
      <c r="K64" s="303"/>
      <c r="L64" s="16"/>
    </row>
    <row r="65" spans="1:253" ht="3" customHeight="1">
      <c r="A65" s="22"/>
      <c r="D65" s="303"/>
      <c r="E65" s="5"/>
      <c r="F65" s="5"/>
      <c r="G65" s="5"/>
      <c r="H65" s="5"/>
      <c r="I65" s="5"/>
      <c r="J65" s="5"/>
      <c r="K65" s="5"/>
      <c r="M65" s="5"/>
    </row>
    <row r="66" spans="1:253" s="5" customFormat="1" ht="11.4">
      <c r="A66" s="3" t="s">
        <v>1404</v>
      </c>
    </row>
    <row r="67" spans="1:253" s="5" customFormat="1" ht="4.5" customHeight="1">
      <c r="A67" s="307"/>
    </row>
    <row r="68" spans="1:253" s="5" customFormat="1">
      <c r="A68" s="7"/>
      <c r="D68" s="308"/>
    </row>
    <row r="69" spans="1:253" s="5" customFormat="1">
      <c r="A69" s="309" t="s">
        <v>1405</v>
      </c>
      <c r="B69" s="309"/>
      <c r="C69" s="309"/>
      <c r="D69" s="309"/>
    </row>
    <row r="70" spans="1:253" s="5" customFormat="1">
      <c r="A70" s="309" t="s">
        <v>1406</v>
      </c>
      <c r="B70" s="309"/>
      <c r="C70" s="309"/>
      <c r="D70" s="309"/>
    </row>
    <row r="71" spans="1:253" s="5" customFormat="1">
      <c r="B71" s="309"/>
      <c r="C71" s="309"/>
      <c r="D71" s="309"/>
    </row>
    <row r="72" spans="1:253" s="5" customFormat="1">
      <c r="A72" s="7"/>
      <c r="B72" s="23"/>
      <c r="C72" s="23"/>
      <c r="D72" s="7"/>
    </row>
    <row r="73" spans="1:253" s="5" customFormat="1">
      <c r="A73" s="7"/>
      <c r="B73" s="23"/>
      <c r="C73" s="23"/>
      <c r="D73" s="7"/>
    </row>
    <row r="74" spans="1:253" s="5" customFormat="1">
      <c r="A74" s="7"/>
      <c r="B74" s="23"/>
      <c r="C74" s="23"/>
      <c r="D74" s="7"/>
    </row>
    <row r="75" spans="1:253" s="5" customFormat="1">
      <c r="A75" s="7"/>
      <c r="B75" s="23"/>
      <c r="C75" s="23"/>
      <c r="D75" s="7"/>
    </row>
    <row r="76" spans="1:253" s="5" customFormat="1">
      <c r="A76" s="7" t="s">
        <v>1407</v>
      </c>
      <c r="B76" s="23"/>
      <c r="C76" s="23"/>
      <c r="D76" s="7"/>
      <c r="E76" s="256"/>
      <c r="F76" s="256"/>
      <c r="G76" s="256"/>
      <c r="H76" s="256"/>
      <c r="I76" s="256"/>
      <c r="J76" s="256"/>
      <c r="K76" s="256"/>
      <c r="M76" s="4"/>
    </row>
    <row r="77" spans="1:253" ht="12" hidden="1" customHeight="1">
      <c r="A77" s="256" t="s">
        <v>840</v>
      </c>
      <c r="B77" s="256"/>
      <c r="C77" s="256"/>
      <c r="D77" s="256"/>
      <c r="E77" s="255"/>
      <c r="F77" s="256"/>
      <c r="G77" s="256"/>
      <c r="H77" s="256"/>
      <c r="I77" s="255"/>
      <c r="J77" s="256"/>
      <c r="K77" s="256"/>
      <c r="IS77" s="4" t="s">
        <v>1</v>
      </c>
    </row>
    <row r="78" spans="1:253" hidden="1">
      <c r="A78" s="256"/>
      <c r="B78" s="256"/>
      <c r="C78" s="256"/>
      <c r="D78" s="256"/>
      <c r="IS78" s="4" t="s">
        <v>1</v>
      </c>
    </row>
    <row r="79" spans="1:253" ht="11.4" hidden="1">
      <c r="B79" s="6"/>
      <c r="C79" s="6"/>
      <c r="D79" s="4"/>
      <c r="E79" s="256"/>
      <c r="F79" s="256"/>
      <c r="G79" s="256"/>
      <c r="H79" s="256"/>
      <c r="I79" s="256"/>
      <c r="J79" s="256"/>
      <c r="K79" s="256"/>
      <c r="IS79" s="4" t="s">
        <v>1</v>
      </c>
    </row>
    <row r="80" spans="1:253" ht="12" hidden="1" customHeight="1">
      <c r="A80" s="256" t="s">
        <v>841</v>
      </c>
      <c r="B80" s="256"/>
      <c r="C80" s="256"/>
      <c r="D80" s="256"/>
      <c r="E80" s="4"/>
      <c r="I80" s="310"/>
      <c r="IS80" s="4" t="s">
        <v>1</v>
      </c>
    </row>
    <row r="81" spans="1:9">
      <c r="A81" s="311"/>
      <c r="B81" s="312"/>
      <c r="D81" s="4"/>
    </row>
    <row r="82" spans="1:9">
      <c r="D82" s="4"/>
    </row>
    <row r="83" spans="1:9">
      <c r="D83" s="4"/>
      <c r="E83" s="304"/>
    </row>
    <row r="84" spans="1:9">
      <c r="D84" s="4"/>
      <c r="E84" s="304"/>
    </row>
    <row r="85" spans="1:9">
      <c r="A85" s="311"/>
      <c r="E85" s="304"/>
      <c r="I85" s="304"/>
    </row>
    <row r="86" spans="1:9">
      <c r="E86" s="304"/>
      <c r="G86" s="304"/>
      <c r="I86" s="314"/>
    </row>
    <row r="87" spans="1:9">
      <c r="E87" s="304"/>
    </row>
    <row r="88" spans="1:9">
      <c r="E88" s="304"/>
    </row>
    <row r="91" spans="1:9">
      <c r="A91" s="311"/>
    </row>
    <row r="93" spans="1:9">
      <c r="A93" s="311"/>
    </row>
  </sheetData>
  <mergeCells count="5">
    <mergeCell ref="E5:G5"/>
    <mergeCell ref="I5:K5"/>
    <mergeCell ref="E6:G6"/>
    <mergeCell ref="I6:K6"/>
    <mergeCell ref="E8:K8"/>
  </mergeCells>
  <printOptions horizontalCentered="1"/>
  <pageMargins left="0.75" right="0.5" top="0.5" bottom="0.25" header="0.5" footer="0.5"/>
  <pageSetup paperSize="9"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sheetPr>
  <dimension ref="A1:T173"/>
  <sheetViews>
    <sheetView view="pageBreakPreview" topLeftCell="A4" zoomScaleSheetLayoutView="100" workbookViewId="0">
      <selection activeCell="T173" sqref="T173"/>
    </sheetView>
  </sheetViews>
  <sheetFormatPr defaultColWidth="9" defaultRowHeight="12"/>
  <cols>
    <col min="1" max="1" width="5.19921875" style="4" customWidth="1"/>
    <col min="2" max="2" width="34.19921875" style="4" customWidth="1"/>
    <col min="3" max="3" width="4.19921875" style="4" customWidth="1"/>
    <col min="4" max="4" width="9" style="17"/>
    <col min="5" max="5" width="1.19921875" style="4" customWidth="1"/>
    <col min="6" max="6" width="9" style="4"/>
    <col min="7" max="7" width="1.19921875" style="4" customWidth="1"/>
    <col min="8" max="8" width="9" style="17"/>
    <col min="9" max="9" width="1.19921875" style="4" customWidth="1"/>
    <col min="10" max="10" width="9.3984375" style="4" customWidth="1"/>
    <col min="11" max="12" width="11.19921875" style="4" customWidth="1"/>
    <col min="13" max="13" width="12.59765625" style="4" customWidth="1"/>
    <col min="14" max="14" width="10.69921875" style="4" customWidth="1"/>
    <col min="15" max="15" width="10.5" style="4" customWidth="1"/>
    <col min="16" max="16384" width="9" style="4"/>
  </cols>
  <sheetData>
    <row r="1" spans="1:12">
      <c r="A1" s="7" t="e">
        <f>#REF!</f>
        <v>#REF!</v>
      </c>
      <c r="B1" s="7"/>
    </row>
    <row r="2" spans="1:12">
      <c r="A2" s="7" t="s">
        <v>35</v>
      </c>
      <c r="B2" s="7"/>
    </row>
    <row r="3" spans="1:12">
      <c r="A3" s="7" t="e">
        <f>#REF!</f>
        <v>#REF!</v>
      </c>
      <c r="B3" s="7"/>
    </row>
    <row r="4" spans="1:12">
      <c r="A4" s="7"/>
      <c r="B4" s="7"/>
    </row>
    <row r="5" spans="1:12">
      <c r="A5" s="7"/>
      <c r="B5" s="7"/>
    </row>
    <row r="6" spans="1:12" s="5" customFormat="1">
      <c r="A6" s="7"/>
      <c r="B6" s="7"/>
      <c r="D6" s="2139" t="s">
        <v>179</v>
      </c>
      <c r="E6" s="2139"/>
      <c r="F6" s="2139"/>
      <c r="G6" s="74"/>
      <c r="H6" s="2139" t="s">
        <v>180</v>
      </c>
      <c r="I6" s="2139"/>
      <c r="J6" s="2139"/>
      <c r="K6" s="44"/>
      <c r="L6" s="6"/>
    </row>
    <row r="7" spans="1:12" s="5" customFormat="1">
      <c r="A7" s="7"/>
      <c r="B7" s="7"/>
      <c r="C7" s="27" t="s">
        <v>25</v>
      </c>
      <c r="D7" s="155" t="s">
        <v>96</v>
      </c>
      <c r="E7" s="155"/>
      <c r="F7" s="156"/>
      <c r="G7" s="44"/>
      <c r="H7" s="157" t="s">
        <v>96</v>
      </c>
      <c r="I7" s="156"/>
      <c r="J7" s="158"/>
      <c r="K7" s="44"/>
      <c r="L7" s="6"/>
    </row>
    <row r="8" spans="1:12" s="5" customFormat="1">
      <c r="A8" s="7"/>
      <c r="B8" s="7"/>
      <c r="D8" s="45">
        <v>2011</v>
      </c>
      <c r="E8" s="45"/>
      <c r="F8" s="45">
        <v>2010</v>
      </c>
      <c r="G8" s="45"/>
      <c r="H8" s="45">
        <v>2011</v>
      </c>
      <c r="I8" s="45"/>
      <c r="J8" s="45">
        <v>2010</v>
      </c>
      <c r="K8" s="44"/>
      <c r="L8" s="56">
        <v>40451</v>
      </c>
    </row>
    <row r="9" spans="1:12" s="5" customFormat="1">
      <c r="A9" s="7"/>
      <c r="B9" s="7"/>
      <c r="D9" s="2138" t="s">
        <v>46</v>
      </c>
      <c r="E9" s="2138"/>
      <c r="F9" s="2138"/>
      <c r="G9" s="2138"/>
      <c r="H9" s="2138"/>
      <c r="I9" s="2138"/>
      <c r="J9" s="2138"/>
      <c r="K9" s="12"/>
      <c r="L9" s="12"/>
    </row>
    <row r="11" spans="1:12" ht="11.4">
      <c r="A11" s="4" t="s">
        <v>175</v>
      </c>
      <c r="D11" s="13">
        <v>-48594</v>
      </c>
      <c r="E11" s="13"/>
      <c r="F11" s="13">
        <v>-305411</v>
      </c>
      <c r="H11" s="13">
        <v>-233684</v>
      </c>
      <c r="I11" s="13"/>
      <c r="J11" s="13">
        <v>83292</v>
      </c>
      <c r="L11" s="4">
        <v>51758</v>
      </c>
    </row>
    <row r="12" spans="1:12" ht="11.4">
      <c r="D12" s="13"/>
      <c r="E12" s="13"/>
      <c r="H12" s="4"/>
      <c r="I12" s="13"/>
      <c r="J12" s="13"/>
    </row>
    <row r="13" spans="1:12" ht="11.4">
      <c r="B13" s="3"/>
      <c r="D13" s="13"/>
      <c r="E13" s="13"/>
      <c r="H13" s="4"/>
      <c r="I13" s="13"/>
      <c r="J13" s="13"/>
    </row>
    <row r="14" spans="1:12" ht="11.4">
      <c r="A14" s="3" t="s">
        <v>842</v>
      </c>
      <c r="B14" s="46"/>
      <c r="D14" s="4"/>
      <c r="F14" s="13"/>
      <c r="H14" s="13"/>
    </row>
    <row r="15" spans="1:12" ht="11.4">
      <c r="A15" s="341" t="s">
        <v>184</v>
      </c>
      <c r="B15" s="342"/>
      <c r="D15" s="4"/>
      <c r="F15" s="13"/>
      <c r="H15" s="13"/>
    </row>
    <row r="16" spans="1:12" ht="11.4">
      <c r="A16" s="342" t="s">
        <v>185</v>
      </c>
      <c r="B16" s="343"/>
      <c r="D16" s="13">
        <v>-11200</v>
      </c>
      <c r="E16" s="13"/>
      <c r="F16" s="13">
        <v>0</v>
      </c>
      <c r="H16" s="13">
        <f>+D16-L16</f>
        <v>304637</v>
      </c>
      <c r="I16" s="13"/>
      <c r="J16" s="13">
        <v>0</v>
      </c>
      <c r="L16" s="4">
        <v>-315837</v>
      </c>
    </row>
    <row r="17" spans="1:20" ht="11.4">
      <c r="A17" s="5"/>
      <c r="B17" s="5"/>
      <c r="D17" s="13"/>
      <c r="E17" s="13"/>
      <c r="F17" s="13"/>
      <c r="H17" s="13"/>
      <c r="I17" s="13"/>
      <c r="J17" s="13"/>
    </row>
    <row r="18" spans="1:20" ht="11.4">
      <c r="A18" s="3" t="s">
        <v>181</v>
      </c>
      <c r="B18" s="5"/>
      <c r="D18" s="13"/>
      <c r="E18" s="13"/>
      <c r="F18" s="13"/>
      <c r="H18" s="13"/>
      <c r="I18" s="13"/>
      <c r="J18" s="13"/>
    </row>
    <row r="19" spans="1:20" ht="11.4">
      <c r="A19" s="205" t="s">
        <v>182</v>
      </c>
      <c r="B19" s="5"/>
      <c r="D19" s="13"/>
      <c r="E19" s="13"/>
      <c r="F19" s="13"/>
      <c r="H19" s="13"/>
      <c r="I19" s="13"/>
      <c r="J19" s="13"/>
    </row>
    <row r="20" spans="1:20" ht="11.4">
      <c r="A20" s="22" t="s">
        <v>183</v>
      </c>
      <c r="B20" s="5"/>
      <c r="D20" s="13"/>
      <c r="E20" s="13"/>
      <c r="F20" s="13">
        <v>0</v>
      </c>
      <c r="H20" s="13">
        <f>+D20-L20</f>
        <v>0</v>
      </c>
      <c r="I20" s="13"/>
      <c r="J20" s="13">
        <v>0</v>
      </c>
      <c r="L20" s="4">
        <v>0</v>
      </c>
    </row>
    <row r="21" spans="1:20" ht="11.4">
      <c r="A21" s="5"/>
      <c r="B21" s="5"/>
      <c r="D21" s="13"/>
      <c r="E21" s="13"/>
      <c r="F21" s="13"/>
      <c r="H21" s="13"/>
      <c r="I21" s="13"/>
      <c r="J21" s="13"/>
    </row>
    <row r="22" spans="1:20" ht="11.4">
      <c r="A22" s="4" t="s">
        <v>32</v>
      </c>
      <c r="D22" s="13" t="e">
        <f>+#REF!</f>
        <v>#REF!</v>
      </c>
      <c r="E22" s="13"/>
      <c r="F22" s="13">
        <v>393881</v>
      </c>
      <c r="H22" s="13" t="e">
        <f>+D22-L22</f>
        <v>#REF!</v>
      </c>
      <c r="I22" s="13"/>
      <c r="J22" s="13">
        <v>5178</v>
      </c>
      <c r="L22" s="4">
        <v>30395</v>
      </c>
      <c r="M22" s="16"/>
    </row>
    <row r="23" spans="1:20" ht="11.4">
      <c r="D23" s="13"/>
      <c r="E23" s="13"/>
      <c r="F23" s="13"/>
      <c r="H23" s="13"/>
      <c r="I23" s="13"/>
      <c r="J23" s="13"/>
      <c r="M23" s="16"/>
    </row>
    <row r="24" spans="1:20" ht="11.4">
      <c r="A24" s="4" t="s">
        <v>186</v>
      </c>
      <c r="D24" s="13"/>
      <c r="E24" s="13"/>
      <c r="F24" s="13"/>
      <c r="H24" s="13"/>
      <c r="I24" s="13"/>
      <c r="J24" s="13"/>
      <c r="M24" s="16"/>
    </row>
    <row r="25" spans="1:20" thickBot="1">
      <c r="A25" s="22" t="s">
        <v>187</v>
      </c>
      <c r="D25" s="20" t="e">
        <f>+SUM(D11:D23)</f>
        <v>#REF!</v>
      </c>
      <c r="E25" s="14"/>
      <c r="F25" s="20">
        <f>+SUM(F11:F23)</f>
        <v>88470</v>
      </c>
      <c r="H25" s="20" t="e">
        <f>+SUM(H11:H23)</f>
        <v>#REF!</v>
      </c>
      <c r="I25" s="13"/>
      <c r="J25" s="20">
        <f>+SUM(J11:J23)</f>
        <v>88470</v>
      </c>
      <c r="K25" s="16"/>
      <c r="L25" s="21"/>
    </row>
    <row r="26" spans="1:20" ht="12.6" thickTop="1">
      <c r="H26" s="13"/>
      <c r="I26" s="13"/>
      <c r="J26" s="13"/>
    </row>
    <row r="27" spans="1:20">
      <c r="H27" s="19"/>
      <c r="I27" s="13"/>
      <c r="J27" s="13"/>
    </row>
    <row r="28" spans="1:20">
      <c r="A28" s="4" t="str">
        <f>BS!$A$43</f>
        <v>The annexed notes from 1 to 18 form an integral part of these condensed interim financial statements.</v>
      </c>
      <c r="D28" s="85"/>
      <c r="E28" s="14"/>
      <c r="F28" s="14"/>
      <c r="H28" s="85"/>
      <c r="I28" s="14"/>
      <c r="J28" s="14"/>
      <c r="K28" s="2"/>
      <c r="L28" s="1"/>
      <c r="M28" s="36"/>
      <c r="N28" s="37"/>
      <c r="O28" s="36"/>
      <c r="P28" s="24"/>
    </row>
    <row r="29" spans="1:20">
      <c r="A29" s="25"/>
      <c r="B29" s="40"/>
      <c r="C29" s="40"/>
      <c r="D29" s="87"/>
      <c r="E29" s="41"/>
      <c r="F29" s="41"/>
      <c r="G29" s="41"/>
      <c r="H29" s="87"/>
      <c r="I29" s="41"/>
      <c r="J29" s="41"/>
      <c r="K29" s="1"/>
      <c r="L29" s="1"/>
      <c r="M29" s="36"/>
      <c r="N29" s="37"/>
      <c r="O29" s="36"/>
      <c r="P29" s="24"/>
    </row>
    <row r="30" spans="1:20">
      <c r="A30" s="9"/>
      <c r="B30" s="9"/>
      <c r="C30" s="9"/>
      <c r="D30" s="42"/>
      <c r="E30" s="42"/>
      <c r="F30" s="42"/>
      <c r="G30" s="42"/>
      <c r="H30" s="42"/>
      <c r="I30" s="42"/>
      <c r="J30" s="42"/>
      <c r="K30" s="32"/>
      <c r="L30" s="32"/>
      <c r="M30" s="38"/>
      <c r="N30" s="38"/>
      <c r="O30" s="38"/>
      <c r="P30" s="38"/>
      <c r="Q30" s="38"/>
      <c r="R30" s="38"/>
      <c r="S30" s="38"/>
      <c r="T30" s="38"/>
    </row>
    <row r="31" spans="1:20">
      <c r="A31" s="9"/>
      <c r="B31" s="9"/>
      <c r="C31" s="9"/>
      <c r="D31" s="42"/>
      <c r="E31" s="42"/>
      <c r="F31" s="42"/>
      <c r="G31" s="42"/>
      <c r="H31" s="42"/>
      <c r="I31" s="42"/>
      <c r="J31" s="42"/>
      <c r="K31" s="32"/>
      <c r="L31" s="32"/>
      <c r="M31" s="38"/>
      <c r="N31" s="38"/>
      <c r="O31" s="38"/>
      <c r="P31" s="38"/>
      <c r="Q31" s="38"/>
      <c r="R31" s="38"/>
      <c r="S31" s="38"/>
      <c r="T31" s="38"/>
    </row>
    <row r="32" spans="1:20">
      <c r="B32" s="10"/>
      <c r="C32" s="10"/>
      <c r="D32" s="43"/>
      <c r="E32" s="43"/>
      <c r="F32" s="43"/>
      <c r="G32" s="43"/>
      <c r="H32" s="43"/>
      <c r="I32" s="43"/>
      <c r="J32" s="43"/>
      <c r="K32" s="32"/>
      <c r="L32" s="32"/>
      <c r="M32" s="24"/>
      <c r="N32" s="39"/>
      <c r="O32" s="24"/>
      <c r="P32" s="24"/>
    </row>
    <row r="33" spans="1:16">
      <c r="B33" s="10"/>
      <c r="C33" s="10"/>
      <c r="D33" s="10"/>
      <c r="E33" s="10"/>
      <c r="F33" s="10"/>
      <c r="G33" s="10"/>
      <c r="H33" s="10"/>
      <c r="I33" s="10"/>
      <c r="J33" s="10"/>
      <c r="K33" s="32"/>
      <c r="L33" s="32"/>
      <c r="M33" s="24"/>
      <c r="N33" s="39"/>
      <c r="O33" s="24"/>
      <c r="P33" s="24"/>
    </row>
    <row r="34" spans="1:16">
      <c r="K34" s="14"/>
      <c r="L34" s="14"/>
    </row>
    <row r="35" spans="1:16">
      <c r="A35" s="2474" t="e">
        <f>+#REF!</f>
        <v>#REF!</v>
      </c>
      <c r="B35" s="2474"/>
      <c r="C35" s="2474"/>
      <c r="D35" s="2474"/>
      <c r="E35" s="2474"/>
      <c r="F35" s="2474"/>
      <c r="G35" s="2474"/>
      <c r="H35" s="2474"/>
      <c r="I35" s="2474"/>
      <c r="J35" s="2474"/>
      <c r="K35" s="41"/>
      <c r="L35" s="41"/>
      <c r="M35" s="24"/>
      <c r="N35" s="39"/>
      <c r="O35" s="24"/>
      <c r="P35" s="24"/>
    </row>
    <row r="36" spans="1:16">
      <c r="H36" s="19"/>
      <c r="I36" s="13"/>
      <c r="J36" s="13"/>
    </row>
    <row r="37" spans="1:16">
      <c r="H37" s="19"/>
      <c r="I37" s="13"/>
      <c r="J37" s="13"/>
    </row>
    <row r="67" spans="1:1">
      <c r="A67" s="4" t="s">
        <v>39</v>
      </c>
    </row>
    <row r="106" spans="2:2">
      <c r="B106" s="4" t="s">
        <v>54</v>
      </c>
    </row>
    <row r="164" spans="1:10">
      <c r="A164" s="4" t="str">
        <f>+CONCATENATE(A128+1,".")</f>
        <v>1.</v>
      </c>
      <c r="B164" s="4" t="s">
        <v>53</v>
      </c>
    </row>
    <row r="166" spans="1:10">
      <c r="B166" s="4" t="s">
        <v>55</v>
      </c>
    </row>
    <row r="169" spans="1:10" ht="11.4">
      <c r="B169" s="124" t="s">
        <v>57</v>
      </c>
      <c r="C169" s="2158" t="s">
        <v>56</v>
      </c>
      <c r="D169" s="2487"/>
      <c r="E169" s="2487"/>
      <c r="F169" s="2487"/>
      <c r="G169" s="2487"/>
      <c r="H169" s="2487"/>
      <c r="I169" s="2487"/>
      <c r="J169" s="2487"/>
    </row>
    <row r="170" spans="1:10" ht="11.4">
      <c r="B170" s="124"/>
      <c r="C170" s="2158"/>
      <c r="D170" s="2487"/>
      <c r="E170" s="2487"/>
      <c r="F170" s="2487"/>
      <c r="G170" s="2487"/>
      <c r="H170" s="2487"/>
      <c r="I170" s="2487"/>
      <c r="J170" s="2487"/>
    </row>
    <row r="171" spans="1:10" ht="11.4">
      <c r="C171" s="2487"/>
      <c r="D171" s="2487"/>
      <c r="E171" s="2487"/>
      <c r="F171" s="2487"/>
      <c r="G171" s="2487"/>
      <c r="H171" s="2487"/>
      <c r="I171" s="2487"/>
      <c r="J171" s="2487"/>
    </row>
    <row r="173" spans="1:10">
      <c r="A173" s="4" t="str">
        <f>+CONCATENATE(A164+1,".")</f>
        <v>2.</v>
      </c>
    </row>
  </sheetData>
  <mergeCells count="5">
    <mergeCell ref="D9:J9"/>
    <mergeCell ref="C169:J171"/>
    <mergeCell ref="D6:F6"/>
    <mergeCell ref="H6:J6"/>
    <mergeCell ref="A35:J35"/>
  </mergeCells>
  <phoneticPr fontId="68" type="noConversion"/>
  <printOptions horizontalCentered="1"/>
  <pageMargins left="0.75" right="0.5" top="0.5" bottom="0.25" header="0.25" footer="0.25"/>
  <pageSetup paperSize="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3"/>
  <sheetViews>
    <sheetView showGridLines="0" view="pageBreakPreview" topLeftCell="A67" zoomScale="30" zoomScaleSheetLayoutView="30" workbookViewId="0">
      <selection activeCell="G190" sqref="G190:G193"/>
    </sheetView>
  </sheetViews>
  <sheetFormatPr defaultColWidth="38" defaultRowHeight="28.2"/>
  <cols>
    <col min="1" max="1" width="47.09765625" style="2009" customWidth="1"/>
    <col min="2" max="2" width="38" style="2041"/>
    <col min="3" max="3" width="26.69921875" style="2041" customWidth="1"/>
    <col min="4" max="4" width="46.69921875" style="2041" customWidth="1"/>
    <col min="5" max="5" width="50.19921875" style="2041" customWidth="1"/>
    <col min="6" max="6" width="27.8984375" style="2040" customWidth="1"/>
    <col min="7" max="7" width="1.3984375" style="2041" customWidth="1"/>
    <col min="8" max="8" width="26.19921875" style="2041" customWidth="1"/>
    <col min="9" max="9" width="1.59765625" style="2041" customWidth="1"/>
    <col min="10" max="16384" width="38" style="2009"/>
  </cols>
  <sheetData>
    <row r="1" spans="1:9">
      <c r="B1" s="2008"/>
      <c r="C1" s="2008"/>
      <c r="D1" s="2008"/>
      <c r="E1" s="2008"/>
      <c r="F1" s="2008"/>
      <c r="G1" s="2008"/>
      <c r="H1" s="2008"/>
      <c r="I1" s="2008"/>
    </row>
    <row r="2" spans="1:9" ht="24" customHeight="1">
      <c r="B2" s="2008"/>
      <c r="C2" s="2008"/>
      <c r="D2" s="2008"/>
      <c r="E2" s="2008"/>
      <c r="F2" s="2008"/>
      <c r="G2" s="2008"/>
      <c r="H2" s="2008"/>
      <c r="I2" s="2008"/>
    </row>
    <row r="3" spans="1:9">
      <c r="B3" s="2010"/>
      <c r="C3" s="2010"/>
      <c r="D3" s="2010"/>
      <c r="E3" s="2010"/>
      <c r="F3" s="2010"/>
      <c r="G3" s="2010"/>
      <c r="H3" s="2010"/>
      <c r="I3" s="2010"/>
    </row>
    <row r="4" spans="1:9" ht="29.25" customHeight="1">
      <c r="B4" s="2497" t="s">
        <v>1611</v>
      </c>
      <c r="C4" s="2497"/>
      <c r="D4" s="2497"/>
      <c r="E4" s="2497"/>
      <c r="F4" s="2497"/>
      <c r="G4" s="2497"/>
      <c r="H4" s="2497"/>
      <c r="I4" s="2011"/>
    </row>
    <row r="5" spans="1:9" ht="34.5" customHeight="1">
      <c r="B5" s="2011"/>
      <c r="C5" s="2011"/>
      <c r="D5" s="2011"/>
      <c r="E5" s="2011"/>
      <c r="F5" s="2011"/>
      <c r="G5" s="2011"/>
      <c r="H5" s="2011" t="s">
        <v>1624</v>
      </c>
      <c r="I5" s="2011"/>
    </row>
    <row r="6" spans="1:9" ht="24" customHeight="1">
      <c r="A6" s="2012" t="s">
        <v>2488</v>
      </c>
      <c r="B6" s="2011"/>
      <c r="C6" s="2011"/>
      <c r="D6" s="2009"/>
      <c r="E6" s="2011"/>
      <c r="F6" s="2011"/>
      <c r="G6" s="2011"/>
      <c r="H6" s="2011"/>
      <c r="I6" s="2011"/>
    </row>
    <row r="7" spans="1:9" ht="27" customHeight="1">
      <c r="A7" s="2112">
        <v>44130</v>
      </c>
      <c r="B7" s="2112"/>
      <c r="C7" s="2112"/>
      <c r="D7" s="2009"/>
      <c r="E7" s="2011"/>
      <c r="F7" s="2011"/>
      <c r="G7" s="2011"/>
      <c r="H7" s="2011"/>
      <c r="I7" s="2011"/>
    </row>
    <row r="8" spans="1:9" ht="26.25" customHeight="1">
      <c r="A8" s="2011"/>
      <c r="B8" s="2011"/>
      <c r="C8" s="2011"/>
      <c r="D8" s="2009"/>
      <c r="E8" s="2011"/>
      <c r="F8" s="2011"/>
      <c r="G8" s="2011"/>
      <c r="H8" s="2011"/>
      <c r="I8" s="2011"/>
    </row>
    <row r="9" spans="1:9">
      <c r="A9" s="2012" t="s">
        <v>1607</v>
      </c>
      <c r="B9" s="2011"/>
      <c r="C9" s="2011"/>
      <c r="D9" s="2009"/>
      <c r="E9" s="2011"/>
      <c r="F9" s="2011"/>
      <c r="G9" s="2011"/>
      <c r="H9" s="2011"/>
      <c r="I9" s="2011"/>
    </row>
    <row r="10" spans="1:9">
      <c r="A10" s="2012" t="s">
        <v>2125</v>
      </c>
      <c r="B10" s="2011"/>
      <c r="C10" s="2011"/>
      <c r="D10" s="2009"/>
      <c r="E10" s="2011"/>
      <c r="F10" s="2011"/>
      <c r="G10" s="2011"/>
      <c r="H10" s="2011"/>
      <c r="I10" s="2011"/>
    </row>
    <row r="11" spans="1:9">
      <c r="A11" s="2012" t="s">
        <v>2489</v>
      </c>
      <c r="B11" s="2011"/>
      <c r="C11" s="2011"/>
      <c r="D11" s="2009"/>
      <c r="E11" s="2011"/>
      <c r="F11" s="2011"/>
      <c r="G11" s="2011"/>
      <c r="H11" s="2011"/>
      <c r="I11" s="2011"/>
    </row>
    <row r="12" spans="1:9">
      <c r="A12" s="2012" t="s">
        <v>2127</v>
      </c>
      <c r="B12" s="2011"/>
      <c r="C12" s="2011"/>
      <c r="D12" s="2009"/>
      <c r="E12" s="2011"/>
      <c r="F12" s="2011"/>
      <c r="G12" s="2011"/>
      <c r="H12" s="2011"/>
      <c r="I12" s="2011"/>
    </row>
    <row r="13" spans="1:9">
      <c r="A13" s="2012" t="s">
        <v>2128</v>
      </c>
      <c r="B13" s="2011"/>
      <c r="C13" s="2011"/>
      <c r="D13" s="2009"/>
      <c r="E13" s="2011"/>
      <c r="F13" s="2011"/>
      <c r="G13" s="2011"/>
      <c r="H13" s="2011"/>
      <c r="I13" s="2011"/>
    </row>
    <row r="14" spans="1:9" ht="18.75" customHeight="1">
      <c r="B14" s="2011"/>
      <c r="C14" s="2011"/>
      <c r="D14" s="2011"/>
      <c r="E14" s="2011"/>
      <c r="F14" s="2011"/>
      <c r="G14" s="2011"/>
      <c r="H14" s="2011"/>
      <c r="I14" s="2011"/>
    </row>
    <row r="15" spans="1:9" ht="30" customHeight="1">
      <c r="A15" s="2013" t="s">
        <v>2129</v>
      </c>
      <c r="B15" s="2498" t="s">
        <v>2490</v>
      </c>
      <c r="C15" s="2498"/>
      <c r="D15" s="2498"/>
      <c r="E15" s="2498"/>
      <c r="F15" s="2498"/>
      <c r="G15" s="2498"/>
      <c r="H15" s="2498"/>
      <c r="I15" s="2498"/>
    </row>
    <row r="16" spans="1:9">
      <c r="B16" s="2011"/>
      <c r="C16" s="2011"/>
      <c r="D16" s="2011"/>
      <c r="E16" s="2011"/>
      <c r="F16" s="2011"/>
      <c r="G16" s="2011"/>
      <c r="H16" s="2011"/>
      <c r="I16" s="2011"/>
    </row>
    <row r="17" spans="1:9">
      <c r="B17" s="2011"/>
      <c r="C17" s="2011"/>
      <c r="D17" s="2011"/>
      <c r="E17" s="2011"/>
      <c r="F17" s="2011"/>
      <c r="G17" s="2011"/>
      <c r="H17" s="2011"/>
      <c r="I17" s="2011"/>
    </row>
    <row r="18" spans="1:9">
      <c r="A18" s="2007" t="s">
        <v>2491</v>
      </c>
      <c r="B18" s="2009"/>
      <c r="C18" s="2011"/>
      <c r="D18" s="2011"/>
      <c r="E18" s="2011"/>
      <c r="F18" s="2011"/>
      <c r="G18" s="2011"/>
      <c r="H18" s="2011"/>
      <c r="I18" s="2011"/>
    </row>
    <row r="19" spans="1:9">
      <c r="B19" s="2011"/>
      <c r="C19" s="2011"/>
      <c r="D19" s="2011"/>
      <c r="E19" s="2011"/>
      <c r="F19" s="2011"/>
      <c r="G19" s="2011"/>
      <c r="H19" s="2011"/>
      <c r="I19" s="2011"/>
    </row>
    <row r="20" spans="1:9" ht="27.75" customHeight="1">
      <c r="A20" s="2499" t="s">
        <v>2492</v>
      </c>
      <c r="B20" s="2499"/>
      <c r="C20" s="2499"/>
      <c r="D20" s="2499"/>
      <c r="E20" s="2499"/>
      <c r="F20" s="2499"/>
      <c r="G20" s="2499"/>
      <c r="H20" s="2499"/>
      <c r="I20" s="2499"/>
    </row>
    <row r="21" spans="1:9">
      <c r="A21" s="2499"/>
      <c r="B21" s="2499"/>
      <c r="C21" s="2499"/>
      <c r="D21" s="2499"/>
      <c r="E21" s="2499"/>
      <c r="F21" s="2499"/>
      <c r="G21" s="2499"/>
      <c r="H21" s="2499"/>
      <c r="I21" s="2499"/>
    </row>
    <row r="22" spans="1:9" ht="36" customHeight="1">
      <c r="A22" s="2499"/>
      <c r="B22" s="2499"/>
      <c r="C22" s="2499"/>
      <c r="D22" s="2499"/>
      <c r="E22" s="2499"/>
      <c r="F22" s="2499"/>
      <c r="G22" s="2499"/>
      <c r="H22" s="2499"/>
      <c r="I22" s="2499"/>
    </row>
    <row r="23" spans="1:9">
      <c r="B23" s="2011"/>
      <c r="C23" s="2011"/>
      <c r="D23" s="2011"/>
      <c r="E23" s="2011"/>
      <c r="F23" s="2011"/>
      <c r="G23" s="2011"/>
      <c r="H23" s="2011"/>
      <c r="I23" s="2011"/>
    </row>
    <row r="24" spans="1:9">
      <c r="B24" s="2014"/>
      <c r="C24" s="2015"/>
      <c r="D24" s="2015"/>
      <c r="E24" s="2015"/>
      <c r="F24" s="2008"/>
      <c r="G24" s="2015"/>
      <c r="H24" s="2015"/>
      <c r="I24" s="2015"/>
    </row>
    <row r="25" spans="1:9">
      <c r="B25" s="2014"/>
      <c r="C25" s="2014"/>
      <c r="D25" s="2014"/>
      <c r="E25" s="2014"/>
      <c r="F25" s="2502" t="s">
        <v>52</v>
      </c>
      <c r="G25" s="2502"/>
      <c r="H25" s="2502"/>
      <c r="I25" s="2016"/>
    </row>
    <row r="26" spans="1:9" s="2018" customFormat="1">
      <c r="B26" s="2017"/>
      <c r="C26" s="2017"/>
      <c r="D26" s="2017"/>
      <c r="F26" s="2019">
        <v>2020</v>
      </c>
      <c r="G26" s="2020"/>
      <c r="H26" s="2019">
        <v>2019</v>
      </c>
      <c r="I26" s="2019"/>
    </row>
    <row r="27" spans="1:9">
      <c r="B27" s="2014"/>
      <c r="C27" s="2021"/>
      <c r="D27" s="2021"/>
      <c r="E27" s="2022"/>
      <c r="F27" s="2503" t="s">
        <v>2044</v>
      </c>
      <c r="G27" s="2503"/>
      <c r="H27" s="2503"/>
      <c r="I27" s="2023"/>
    </row>
    <row r="28" spans="1:9">
      <c r="A28" s="2014" t="s">
        <v>1755</v>
      </c>
      <c r="B28" s="2009"/>
      <c r="C28" s="2024"/>
      <c r="D28" s="2024"/>
      <c r="E28" s="2024"/>
      <c r="F28" s="2025"/>
      <c r="G28" s="2026"/>
      <c r="H28" s="2026"/>
      <c r="I28" s="2026"/>
    </row>
    <row r="29" spans="1:9">
      <c r="A29" s="2027" t="s">
        <v>2353</v>
      </c>
      <c r="B29" s="2009"/>
      <c r="C29" s="2024"/>
      <c r="D29" s="2024"/>
      <c r="E29" s="2024"/>
      <c r="F29" s="2050">
        <f>SUM('trial Balance main'!F95:F97)-'trial Balance main'!E97</f>
        <v>0</v>
      </c>
      <c r="G29" s="2029"/>
      <c r="H29" s="2029">
        <v>-24343.621800000001</v>
      </c>
      <c r="I29" s="2029"/>
    </row>
    <row r="30" spans="1:9">
      <c r="A30" s="2024" t="s">
        <v>70</v>
      </c>
      <c r="B30" s="2009"/>
      <c r="C30" s="2024"/>
      <c r="D30" s="2024"/>
      <c r="E30" s="2024"/>
      <c r="F30" s="2050">
        <f>'trial Balance main'!F98</f>
        <v>22028</v>
      </c>
      <c r="G30" s="2029"/>
      <c r="H30" s="2029">
        <v>36593.853000000003</v>
      </c>
      <c r="I30" s="2029"/>
    </row>
    <row r="31" spans="1:9">
      <c r="A31" s="2024" t="s">
        <v>2149</v>
      </c>
      <c r="B31" s="2009"/>
      <c r="C31" s="2024"/>
      <c r="D31" s="2024"/>
      <c r="E31" s="2024"/>
      <c r="F31" s="2050">
        <v>0</v>
      </c>
      <c r="G31" s="2029"/>
      <c r="H31" s="2029">
        <v>1976.777</v>
      </c>
      <c r="I31" s="2029"/>
    </row>
    <row r="32" spans="1:9">
      <c r="A32" s="2024" t="s">
        <v>2434</v>
      </c>
      <c r="B32" s="2009"/>
      <c r="C32" s="2024"/>
      <c r="D32" s="2024"/>
      <c r="E32" s="2024"/>
      <c r="F32" s="2050">
        <f>'trial Balance main'!F111-'trial Balance main'!E112</f>
        <v>0</v>
      </c>
      <c r="G32" s="2029"/>
      <c r="H32" s="2029">
        <v>0</v>
      </c>
      <c r="I32" s="2029"/>
    </row>
    <row r="33" spans="1:13">
      <c r="A33" s="2024" t="s">
        <v>2435</v>
      </c>
      <c r="B33" s="2009"/>
      <c r="C33" s="2024"/>
      <c r="D33" s="2024"/>
      <c r="E33" s="2024"/>
      <c r="F33" s="2050">
        <f>'trial Balance main'!F110</f>
        <v>0</v>
      </c>
      <c r="G33" s="2029"/>
      <c r="H33" s="2029">
        <v>0</v>
      </c>
      <c r="I33" s="2029"/>
    </row>
    <row r="34" spans="1:13">
      <c r="A34" s="2024" t="s">
        <v>892</v>
      </c>
      <c r="B34" s="2009"/>
      <c r="C34" s="2024"/>
      <c r="D34" s="2024"/>
      <c r="E34" s="2024"/>
      <c r="F34" s="2050">
        <f>SUM('trial Balance main'!F101:F109)</f>
        <v>5452</v>
      </c>
      <c r="G34" s="2029"/>
      <c r="H34" s="2029">
        <v>26728.160199999998</v>
      </c>
      <c r="I34" s="2029"/>
    </row>
    <row r="35" spans="1:13">
      <c r="A35" s="2033" t="s">
        <v>2287</v>
      </c>
      <c r="B35" s="2009"/>
      <c r="C35" s="2024"/>
      <c r="D35" s="2024"/>
      <c r="E35" s="2024"/>
      <c r="F35" s="2105"/>
      <c r="G35" s="2029"/>
      <c r="H35" s="2029"/>
      <c r="I35" s="2029"/>
    </row>
    <row r="36" spans="1:13">
      <c r="A36" s="2034" t="s">
        <v>2297</v>
      </c>
      <c r="B36" s="2009"/>
      <c r="C36" s="2024"/>
      <c r="D36" s="2024"/>
      <c r="E36" s="2035">
        <f>'1-3.5'!A135</f>
        <v>7.1</v>
      </c>
      <c r="F36" s="2050">
        <f>'5.1-5.2'!J122</f>
        <v>-158003.10499999998</v>
      </c>
      <c r="G36" s="2029"/>
      <c r="H36" s="2029">
        <v>-111091.46640999999</v>
      </c>
      <c r="I36" s="2029"/>
      <c r="K36" s="2036"/>
    </row>
    <row r="37" spans="1:13">
      <c r="A37" s="2014" t="s">
        <v>73</v>
      </c>
      <c r="B37" s="2009"/>
      <c r="C37" s="2009"/>
      <c r="D37" s="2009"/>
      <c r="E37" s="2009"/>
      <c r="F37" s="2037">
        <f>SUM(F29:F36)</f>
        <v>-130523.10499999998</v>
      </c>
      <c r="G37" s="2038"/>
      <c r="H37" s="2039">
        <f>SUM(H29:H36)</f>
        <v>-70136.298009999999</v>
      </c>
      <c r="I37" s="2029"/>
      <c r="K37" s="2036"/>
      <c r="M37" s="2036"/>
    </row>
    <row r="38" spans="1:13">
      <c r="B38" s="2040"/>
      <c r="F38" s="2036"/>
      <c r="G38" s="2009"/>
      <c r="H38" s="2009"/>
      <c r="I38" s="2009"/>
      <c r="K38" s="2036"/>
    </row>
    <row r="39" spans="1:13">
      <c r="B39" s="2040"/>
      <c r="F39" s="2036"/>
      <c r="G39" s="2009"/>
      <c r="H39" s="2009"/>
      <c r="I39" s="2009"/>
    </row>
    <row r="40" spans="1:13">
      <c r="A40" s="2014" t="s">
        <v>1756</v>
      </c>
      <c r="B40" s="2009"/>
      <c r="C40" s="2024"/>
      <c r="D40" s="2024"/>
      <c r="E40" s="2024"/>
      <c r="F40" s="2042"/>
      <c r="G40" s="2038"/>
      <c r="H40" s="2038"/>
      <c r="I40" s="2038"/>
    </row>
    <row r="41" spans="1:13">
      <c r="A41" s="2043" t="s">
        <v>1923</v>
      </c>
      <c r="B41" s="2009"/>
      <c r="C41" s="2024"/>
      <c r="D41" s="2024"/>
      <c r="E41" s="2035"/>
      <c r="F41" s="2028">
        <f>'trial Balance main'!E115</f>
        <v>19561</v>
      </c>
      <c r="G41" s="2038"/>
      <c r="H41" s="2030">
        <v>13211.538</v>
      </c>
      <c r="I41" s="2029"/>
      <c r="K41" s="2009" t="s">
        <v>2351</v>
      </c>
    </row>
    <row r="42" spans="1:13">
      <c r="A42" s="2027" t="s">
        <v>2299</v>
      </c>
      <c r="B42" s="2009"/>
      <c r="C42" s="2024"/>
      <c r="D42" s="2024"/>
      <c r="E42" s="2035"/>
      <c r="F42" s="2031">
        <f>'trial Balance main'!E116</f>
        <v>2543</v>
      </c>
      <c r="G42" s="2038"/>
      <c r="H42" s="2032">
        <v>1717.4999399999999</v>
      </c>
      <c r="I42" s="2029"/>
      <c r="K42" s="2009">
        <v>0</v>
      </c>
    </row>
    <row r="43" spans="1:13">
      <c r="A43" s="2044" t="s">
        <v>1911</v>
      </c>
      <c r="B43" s="2009"/>
      <c r="C43" s="2024"/>
      <c r="D43" s="2024"/>
      <c r="E43" s="2035"/>
      <c r="F43" s="2031">
        <f>'trial Balance main'!E120</f>
        <v>593</v>
      </c>
      <c r="G43" s="2038"/>
      <c r="H43" s="2032">
        <v>660.53293000000008</v>
      </c>
      <c r="I43" s="2029"/>
    </row>
    <row r="44" spans="1:13">
      <c r="A44" s="2027" t="s">
        <v>2301</v>
      </c>
      <c r="B44" s="2009"/>
      <c r="C44" s="2024"/>
      <c r="D44" s="2024"/>
      <c r="E44" s="2035"/>
      <c r="F44" s="2031"/>
      <c r="G44" s="2038"/>
      <c r="H44" s="2032"/>
      <c r="I44" s="2029"/>
    </row>
    <row r="45" spans="1:13">
      <c r="A45" s="2027" t="s">
        <v>2302</v>
      </c>
      <c r="B45" s="2009"/>
      <c r="C45" s="2024"/>
      <c r="D45" s="2024"/>
      <c r="E45" s="2035"/>
      <c r="F45" s="2031">
        <f>'trial Balance main'!E117</f>
        <v>845</v>
      </c>
      <c r="G45" s="2038"/>
      <c r="H45" s="2032">
        <v>911.93799999999999</v>
      </c>
      <c r="I45" s="2029"/>
    </row>
    <row r="46" spans="1:13">
      <c r="A46" s="2027" t="s">
        <v>2298</v>
      </c>
      <c r="B46" s="2009"/>
      <c r="C46" s="2024"/>
      <c r="D46" s="2024"/>
      <c r="E46" s="2035"/>
      <c r="F46" s="2031">
        <f>'trial Balance main'!E118</f>
        <v>110</v>
      </c>
      <c r="G46" s="2038"/>
      <c r="H46" s="2032">
        <v>118.556</v>
      </c>
      <c r="I46" s="2029"/>
    </row>
    <row r="47" spans="1:13">
      <c r="A47" s="2045" t="s">
        <v>2264</v>
      </c>
      <c r="B47" s="2009"/>
      <c r="C47" s="2024"/>
      <c r="D47" s="2024"/>
      <c r="E47" s="2035"/>
      <c r="F47" s="2031">
        <f>'trial Balance main'!E119</f>
        <v>119</v>
      </c>
      <c r="G47" s="2038"/>
      <c r="H47" s="2032">
        <v>132.107</v>
      </c>
      <c r="I47" s="2029"/>
    </row>
    <row r="48" spans="1:13">
      <c r="A48" s="2009" t="s">
        <v>1762</v>
      </c>
      <c r="B48" s="2009"/>
      <c r="C48" s="2024"/>
      <c r="D48" s="2024"/>
      <c r="E48" s="2024"/>
      <c r="F48" s="2031">
        <f>SUM('trial Balance main'!E122:E126)+'trial Balance main'!E135+'trial Balance main'!E136</f>
        <v>2592</v>
      </c>
      <c r="G48" s="2038"/>
      <c r="H48" s="2032">
        <v>1027.2895000000001</v>
      </c>
      <c r="I48" s="2029"/>
    </row>
    <row r="49" spans="1:20">
      <c r="A49" s="2015" t="s">
        <v>1916</v>
      </c>
      <c r="B49" s="2009"/>
      <c r="C49" s="2024"/>
      <c r="D49" s="2024"/>
      <c r="E49" s="2024"/>
      <c r="F49" s="2031">
        <f>'trial Balance main'!E132</f>
        <v>28</v>
      </c>
      <c r="G49" s="2029"/>
      <c r="H49" s="2046">
        <v>25.20797</v>
      </c>
      <c r="I49" s="2047"/>
    </row>
    <row r="50" spans="1:20">
      <c r="A50" s="2009" t="s">
        <v>124</v>
      </c>
      <c r="B50" s="2009"/>
      <c r="C50" s="2024"/>
      <c r="D50" s="2024"/>
      <c r="E50" s="2024"/>
      <c r="F50" s="2031">
        <f>'trial Balance main'!E130</f>
        <v>7</v>
      </c>
      <c r="G50" s="2038"/>
      <c r="H50" s="2032">
        <v>18.899999999999999</v>
      </c>
      <c r="I50" s="2029"/>
    </row>
    <row r="51" spans="1:20">
      <c r="A51" s="2009" t="s">
        <v>1761</v>
      </c>
      <c r="B51" s="2009"/>
      <c r="C51" s="2024"/>
      <c r="D51" s="2024"/>
      <c r="E51" s="2024"/>
      <c r="F51" s="2031">
        <f>'trial Balance main'!E131</f>
        <v>181</v>
      </c>
      <c r="G51" s="2038"/>
      <c r="H51" s="2032">
        <v>226.18982</v>
      </c>
      <c r="I51" s="2029"/>
    </row>
    <row r="52" spans="1:20">
      <c r="A52" s="2015" t="s">
        <v>79</v>
      </c>
      <c r="B52" s="2009"/>
      <c r="C52" s="2024"/>
      <c r="D52" s="2024"/>
      <c r="E52" s="2024"/>
      <c r="F52" s="2031">
        <f>'trial Balance main'!E128</f>
        <v>129</v>
      </c>
      <c r="G52" s="2029"/>
      <c r="H52" s="2046">
        <v>117.39203000000001</v>
      </c>
      <c r="I52" s="2047"/>
    </row>
    <row r="53" spans="1:20">
      <c r="A53" s="2027" t="s">
        <v>893</v>
      </c>
      <c r="B53" s="2009"/>
      <c r="C53" s="2024"/>
      <c r="D53" s="2024"/>
      <c r="E53" s="2024"/>
      <c r="F53" s="2031">
        <f>'trial Balance main'!E129</f>
        <v>434</v>
      </c>
      <c r="G53" s="2029"/>
      <c r="H53" s="2046">
        <v>45.898000000000003</v>
      </c>
      <c r="I53" s="2047"/>
    </row>
    <row r="54" spans="1:20">
      <c r="A54" s="2027" t="s">
        <v>2109</v>
      </c>
      <c r="B54" s="2009"/>
      <c r="C54" s="2024"/>
      <c r="D54" s="2024"/>
      <c r="E54" s="2035"/>
      <c r="F54" s="2031">
        <f>'trial Balance main'!E121</f>
        <v>0</v>
      </c>
      <c r="G54" s="2029"/>
      <c r="H54" s="2046">
        <v>4102.1918299999998</v>
      </c>
      <c r="I54" s="2047"/>
    </row>
    <row r="55" spans="1:20">
      <c r="A55" s="2015" t="s">
        <v>1915</v>
      </c>
      <c r="B55" s="2009"/>
      <c r="C55" s="2024"/>
      <c r="D55" s="2024"/>
      <c r="E55" s="2024"/>
      <c r="F55" s="2048">
        <f>'trial Balance main'!E137</f>
        <v>851</v>
      </c>
      <c r="G55" s="2029"/>
      <c r="H55" s="2049">
        <v>987.73800000000006</v>
      </c>
      <c r="I55" s="2047"/>
    </row>
    <row r="56" spans="1:20">
      <c r="A56" s="2014" t="s">
        <v>1274</v>
      </c>
      <c r="B56" s="2009"/>
      <c r="C56" s="2024"/>
      <c r="D56" s="2024"/>
      <c r="E56" s="2024"/>
      <c r="F56" s="2050">
        <f>SUM(F41:F55)</f>
        <v>27993</v>
      </c>
      <c r="G56" s="2029"/>
      <c r="H56" s="2029">
        <f>SUM(H41:H55)</f>
        <v>23302.979019999999</v>
      </c>
      <c r="I56" s="2029"/>
      <c r="K56" s="2036"/>
    </row>
    <row r="57" spans="1:20" ht="33.75" customHeight="1">
      <c r="B57" s="2014"/>
      <c r="C57" s="2024"/>
      <c r="D57" s="2024"/>
      <c r="E57" s="2024"/>
      <c r="F57" s="2050"/>
      <c r="G57" s="2029"/>
      <c r="H57" s="2029"/>
      <c r="I57" s="2029"/>
      <c r="K57" s="2036">
        <f>F56-F60</f>
        <v>27993</v>
      </c>
    </row>
    <row r="58" spans="1:20">
      <c r="A58" s="2051" t="s">
        <v>2354</v>
      </c>
      <c r="B58" s="2009"/>
      <c r="C58" s="2024"/>
      <c r="D58" s="2024"/>
      <c r="E58" s="2024"/>
      <c r="F58" s="2037">
        <f>F37-F56</f>
        <v>-158516.10499999998</v>
      </c>
      <c r="G58" s="2029"/>
      <c r="H58" s="2039">
        <f>H37-H56</f>
        <v>-93439.277029999997</v>
      </c>
      <c r="I58" s="2029"/>
      <c r="K58" s="2036"/>
    </row>
    <row r="59" spans="1:20" ht="20.25" customHeight="1">
      <c r="A59" s="2051"/>
      <c r="B59" s="2009"/>
      <c r="C59" s="2024"/>
      <c r="D59" s="2024"/>
      <c r="E59" s="2024"/>
      <c r="F59" s="2029"/>
      <c r="G59" s="2029"/>
      <c r="H59" s="2029"/>
      <c r="I59" s="2029"/>
      <c r="K59" s="2036"/>
    </row>
    <row r="60" spans="1:20">
      <c r="A60" s="2015" t="s">
        <v>2156</v>
      </c>
      <c r="B60" s="2009"/>
      <c r="C60" s="2024"/>
      <c r="D60" s="2024"/>
      <c r="E60" s="2024"/>
      <c r="F60" s="2050">
        <f>-'trial Balance main'!E127</f>
        <v>0</v>
      </c>
      <c r="G60" s="2029"/>
      <c r="H60" s="2052">
        <v>0</v>
      </c>
      <c r="I60" s="2052"/>
      <c r="J60" s="2036"/>
    </row>
    <row r="61" spans="1:20" ht="24" customHeight="1">
      <c r="B61" s="2009"/>
      <c r="C61" s="2009"/>
      <c r="D61" s="2009"/>
      <c r="E61" s="2009"/>
      <c r="F61" s="2053"/>
      <c r="G61" s="2054"/>
      <c r="H61" s="2053"/>
      <c r="I61" s="2054"/>
    </row>
    <row r="62" spans="1:20">
      <c r="A62" s="2055" t="s">
        <v>2398</v>
      </c>
      <c r="B62" s="2009"/>
      <c r="C62" s="2024"/>
      <c r="D62" s="2024"/>
      <c r="E62" s="2024"/>
      <c r="F62" s="2056">
        <f>SUM(F58:F61)</f>
        <v>-158516.10499999998</v>
      </c>
      <c r="G62" s="2029"/>
      <c r="H62" s="2057">
        <f>SUM(H58:H61)</f>
        <v>-93439.277029999997</v>
      </c>
      <c r="I62" s="2029"/>
      <c r="K62" s="2058">
        <v>-144192.61907000004</v>
      </c>
      <c r="L62" s="2009" t="s">
        <v>2447</v>
      </c>
      <c r="M62" s="2058" t="s">
        <v>2448</v>
      </c>
      <c r="N62" s="2009">
        <v>-3111</v>
      </c>
    </row>
    <row r="63" spans="1:20" s="2064" customFormat="1" ht="27.75" customHeight="1">
      <c r="A63" s="2024" t="s">
        <v>34</v>
      </c>
      <c r="C63" s="2059"/>
      <c r="D63" s="2059"/>
      <c r="E63" s="2059"/>
      <c r="F63" s="2050">
        <v>0</v>
      </c>
      <c r="G63" s="2060"/>
      <c r="H63" s="2029">
        <v>0</v>
      </c>
      <c r="I63" s="2061"/>
      <c r="J63" s="2062"/>
      <c r="K63" s="2062"/>
      <c r="L63" s="2062"/>
      <c r="M63" s="2062"/>
      <c r="N63" s="2062"/>
      <c r="O63" s="2063"/>
      <c r="P63" s="2062"/>
      <c r="Q63" s="2062"/>
      <c r="R63" s="2062"/>
      <c r="S63" s="2062"/>
      <c r="T63" s="2062"/>
    </row>
    <row r="64" spans="1:20" ht="24" customHeight="1">
      <c r="A64" s="2066"/>
      <c r="B64" s="2009"/>
      <c r="C64" s="2024"/>
      <c r="D64" s="2024"/>
      <c r="E64" s="2035"/>
      <c r="F64" s="2050"/>
      <c r="G64" s="2029"/>
      <c r="H64" s="2029"/>
      <c r="I64" s="2029"/>
    </row>
    <row r="65" spans="1:13">
      <c r="A65" s="2067" t="s">
        <v>2355</v>
      </c>
      <c r="B65" s="2009"/>
      <c r="C65" s="2024"/>
      <c r="D65" s="2024"/>
      <c r="E65" s="2024"/>
      <c r="F65" s="2056">
        <f>F62-F63</f>
        <v>-158516.10499999998</v>
      </c>
      <c r="G65" s="2029"/>
      <c r="H65" s="2056">
        <f>H62-H63</f>
        <v>-93439.277029999997</v>
      </c>
      <c r="I65" s="2029"/>
    </row>
    <row r="66" spans="1:13" s="2074" customFormat="1" ht="35.25" customHeight="1">
      <c r="A66" s="2070"/>
      <c r="C66" s="2070"/>
      <c r="D66" s="2070"/>
      <c r="E66" s="2071"/>
      <c r="F66" s="2072"/>
      <c r="G66" s="2073"/>
    </row>
    <row r="67" spans="1:13" s="2074" customFormat="1" ht="35.25" customHeight="1">
      <c r="A67" s="2070" t="s">
        <v>802</v>
      </c>
      <c r="C67" s="2070"/>
      <c r="D67" s="2070"/>
      <c r="E67" s="2071"/>
      <c r="F67" s="2107">
        <f>'OCI '!E13</f>
        <v>0</v>
      </c>
      <c r="G67" s="2073"/>
      <c r="H67" s="2107">
        <f>'OCI '!G13</f>
        <v>0</v>
      </c>
    </row>
    <row r="68" spans="1:13" s="2074" customFormat="1" ht="35.25" customHeight="1">
      <c r="A68" s="2070"/>
      <c r="C68" s="2070"/>
      <c r="D68" s="2070"/>
      <c r="E68" s="2071"/>
      <c r="F68" s="2072"/>
      <c r="G68" s="2073"/>
    </row>
    <row r="69" spans="1:13" s="2074" customFormat="1" ht="35.25" customHeight="1" thickBot="1">
      <c r="A69" s="2109" t="s">
        <v>2493</v>
      </c>
      <c r="C69" s="2070"/>
      <c r="D69" s="2070"/>
      <c r="E69" s="2071"/>
      <c r="F69" s="2110">
        <f>F65+F67</f>
        <v>-158516.10499999998</v>
      </c>
      <c r="G69" s="2110"/>
      <c r="H69" s="2110">
        <f>H65+H67</f>
        <v>-93439.277029999997</v>
      </c>
    </row>
    <row r="70" spans="1:13" s="2074" customFormat="1" ht="35.25" customHeight="1" thickTop="1">
      <c r="A70" s="2070"/>
      <c r="C70" s="2070"/>
      <c r="D70" s="2070"/>
      <c r="E70" s="2071"/>
      <c r="F70" s="2072"/>
      <c r="G70" s="2073"/>
    </row>
    <row r="71" spans="1:13" s="2074" customFormat="1">
      <c r="A71" s="2111" t="s">
        <v>2357</v>
      </c>
      <c r="C71" s="2070"/>
      <c r="D71" s="2070"/>
      <c r="E71" s="2071"/>
      <c r="F71" s="2072"/>
      <c r="G71" s="2073"/>
    </row>
    <row r="72" spans="1:13">
      <c r="A72" s="2075" t="s">
        <v>2114</v>
      </c>
      <c r="B72" s="2009"/>
      <c r="C72" s="2024"/>
      <c r="D72" s="2024"/>
      <c r="E72" s="2024"/>
      <c r="F72" s="2050">
        <f>F65</f>
        <v>-158516.10499999998</v>
      </c>
      <c r="G72" s="2029"/>
      <c r="H72" s="2029">
        <v>0</v>
      </c>
      <c r="I72" s="2029"/>
    </row>
    <row r="73" spans="1:13">
      <c r="A73" s="2075" t="s">
        <v>2076</v>
      </c>
      <c r="B73" s="2009"/>
      <c r="C73" s="2024"/>
      <c r="D73" s="2024"/>
      <c r="E73" s="2024"/>
      <c r="F73" s="2050">
        <f>-(L73+M73)/1000</f>
        <v>-24956.758000000002</v>
      </c>
      <c r="G73" s="2029"/>
      <c r="H73" s="2029">
        <v>0</v>
      </c>
      <c r="I73" s="2029"/>
      <c r="L73" s="2065">
        <v>26116684</v>
      </c>
      <c r="M73" s="2065">
        <v>-1159926</v>
      </c>
    </row>
    <row r="74" spans="1:13" ht="28.8" thickBot="1">
      <c r="B74" s="2075"/>
      <c r="C74" s="2024"/>
      <c r="D74" s="2024"/>
      <c r="E74" s="2024"/>
      <c r="F74" s="2068">
        <f>SUM(F72:F73)</f>
        <v>-183472.86299999998</v>
      </c>
      <c r="G74" s="2029"/>
      <c r="H74" s="2069">
        <f>SUM(H72:H73)</f>
        <v>0</v>
      </c>
      <c r="I74" s="2029"/>
    </row>
    <row r="75" spans="1:13" ht="29.25" customHeight="1" thickTop="1">
      <c r="B75" s="2014"/>
      <c r="C75" s="2024"/>
      <c r="D75" s="2024"/>
      <c r="E75" s="2024"/>
      <c r="F75" s="2050"/>
      <c r="G75" s="2029"/>
      <c r="H75" s="2029"/>
      <c r="I75" s="2029"/>
    </row>
    <row r="76" spans="1:13">
      <c r="A76" s="2076" t="s">
        <v>2393</v>
      </c>
      <c r="B76" s="2009"/>
      <c r="C76" s="2024"/>
      <c r="D76" s="2024"/>
      <c r="E76" s="2024"/>
      <c r="F76" s="2050"/>
      <c r="G76" s="2029"/>
      <c r="H76" s="2029"/>
      <c r="I76" s="2029"/>
    </row>
    <row r="77" spans="1:13">
      <c r="A77" s="2077" t="s">
        <v>2115</v>
      </c>
      <c r="B77" s="2009"/>
      <c r="C77" s="2078"/>
      <c r="D77" s="2024"/>
      <c r="E77" s="2024"/>
      <c r="F77" s="2079">
        <f>F29+F36-26117</f>
        <v>-184120.10499999998</v>
      </c>
      <c r="G77" s="2029"/>
      <c r="H77" s="2079">
        <v>0</v>
      </c>
      <c r="I77" s="2080"/>
    </row>
    <row r="78" spans="1:13">
      <c r="A78" s="2077" t="s">
        <v>2116</v>
      </c>
      <c r="B78" s="2009"/>
      <c r="C78" s="2078"/>
      <c r="D78" s="2024"/>
      <c r="E78" s="2024"/>
      <c r="F78" s="2081">
        <f>F79-F77</f>
        <v>647.24199999999837</v>
      </c>
      <c r="G78" s="2029"/>
      <c r="H78" s="2082">
        <v>0</v>
      </c>
      <c r="I78" s="2083"/>
    </row>
    <row r="79" spans="1:13" ht="28.8" thickBot="1">
      <c r="B79" s="2084"/>
      <c r="C79" s="2078"/>
      <c r="D79" s="2024"/>
      <c r="E79" s="2024"/>
      <c r="F79" s="2085">
        <f>F74</f>
        <v>-183472.86299999998</v>
      </c>
      <c r="G79" s="2029"/>
      <c r="H79" s="2086">
        <f>SUM(H77:H78)</f>
        <v>0</v>
      </c>
      <c r="I79" s="2083"/>
    </row>
    <row r="80" spans="1:13" ht="28.8" thickTop="1">
      <c r="B80" s="2087"/>
      <c r="C80" s="2024"/>
      <c r="D80" s="2024"/>
      <c r="E80" s="2024"/>
      <c r="F80" s="2080"/>
      <c r="G80" s="2029"/>
      <c r="H80" s="2080"/>
      <c r="I80" s="2080"/>
    </row>
    <row r="81" spans="1:9" ht="27.75" customHeight="1">
      <c r="A81" s="2500" t="s">
        <v>2494</v>
      </c>
      <c r="B81" s="2501"/>
      <c r="C81" s="2501"/>
      <c r="D81" s="2501"/>
      <c r="E81" s="2501"/>
      <c r="F81" s="2501"/>
      <c r="G81" s="2501"/>
      <c r="H81" s="2501"/>
      <c r="I81" s="2080"/>
    </row>
    <row r="82" spans="1:9">
      <c r="A82" s="2501"/>
      <c r="B82" s="2501"/>
      <c r="C82" s="2501"/>
      <c r="D82" s="2501"/>
      <c r="E82" s="2501"/>
      <c r="F82" s="2501"/>
      <c r="G82" s="2501"/>
      <c r="H82" s="2501"/>
      <c r="I82" s="2054"/>
    </row>
    <row r="83" spans="1:9">
      <c r="B83" s="2009"/>
      <c r="C83" s="2009"/>
      <c r="D83" s="2009"/>
      <c r="E83" s="2009"/>
      <c r="F83" s="2088"/>
      <c r="G83" s="2054"/>
      <c r="H83" s="2054"/>
      <c r="I83" s="2054"/>
    </row>
    <row r="84" spans="1:9">
      <c r="A84" s="2009" t="s">
        <v>2134</v>
      </c>
      <c r="B84" s="2009"/>
      <c r="C84" s="2009"/>
      <c r="D84" s="2009"/>
      <c r="E84" s="2009"/>
      <c r="F84" s="2088"/>
      <c r="G84" s="2054"/>
      <c r="H84" s="2054"/>
      <c r="I84" s="2054"/>
    </row>
    <row r="85" spans="1:9">
      <c r="B85" s="2089"/>
      <c r="C85" s="2090"/>
      <c r="D85" s="2090"/>
      <c r="E85" s="2090"/>
      <c r="F85" s="2091"/>
      <c r="G85" s="2092"/>
      <c r="H85" s="2092"/>
      <c r="I85" s="2092"/>
    </row>
    <row r="86" spans="1:9">
      <c r="A86" s="2106" t="s">
        <v>2135</v>
      </c>
      <c r="B86" s="2009"/>
      <c r="C86" s="2090"/>
      <c r="D86" s="2090"/>
      <c r="E86" s="2090"/>
      <c r="F86" s="2091"/>
      <c r="G86" s="2092"/>
      <c r="H86" s="2092"/>
      <c r="I86" s="2092"/>
    </row>
    <row r="87" spans="1:9" s="2095" customFormat="1">
      <c r="B87" s="2093"/>
      <c r="C87" s="2094"/>
      <c r="D87" s="2094"/>
      <c r="E87" s="2094"/>
      <c r="F87" s="2094"/>
      <c r="G87" s="2094"/>
      <c r="H87" s="2094"/>
      <c r="I87" s="2094"/>
    </row>
    <row r="88" spans="1:9" s="2095" customFormat="1">
      <c r="B88" s="2096"/>
      <c r="C88" s="2094"/>
      <c r="D88" s="2094"/>
      <c r="E88" s="2094"/>
      <c r="F88" s="2094"/>
      <c r="G88" s="2094"/>
      <c r="H88" s="2097"/>
      <c r="I88" s="2097"/>
    </row>
    <row r="89" spans="1:9" s="2095" customFormat="1">
      <c r="A89" s="2108" t="s">
        <v>2495</v>
      </c>
      <c r="C89" s="2098"/>
      <c r="D89" s="2099"/>
      <c r="E89" s="2099"/>
      <c r="F89" s="2100"/>
      <c r="G89" s="2100"/>
      <c r="H89" s="2101"/>
      <c r="I89" s="2101"/>
    </row>
    <row r="90" spans="1:9" s="2095" customFormat="1">
      <c r="A90" s="2106" t="s">
        <v>2137</v>
      </c>
      <c r="B90" s="2106"/>
      <c r="C90" s="2098"/>
      <c r="D90" s="2099"/>
      <c r="E90" s="2099"/>
      <c r="F90" s="2100"/>
      <c r="G90" s="2100"/>
      <c r="H90" s="2101"/>
      <c r="I90" s="2101"/>
    </row>
    <row r="91" spans="1:9" s="2095" customFormat="1">
      <c r="B91" s="2096"/>
      <c r="E91" s="2099"/>
      <c r="F91" s="2102"/>
      <c r="H91" s="2101"/>
      <c r="I91" s="2101"/>
    </row>
    <row r="131" spans="3:9">
      <c r="E131" s="2493"/>
      <c r="F131" s="2494"/>
      <c r="G131" s="2493"/>
      <c r="H131" s="2493"/>
    </row>
    <row r="132" spans="3:9">
      <c r="C132" s="2103"/>
      <c r="D132" s="2103"/>
      <c r="E132" s="2495"/>
      <c r="F132" s="2496"/>
      <c r="G132" s="2496"/>
      <c r="H132" s="2496"/>
      <c r="I132" s="2104"/>
    </row>
    <row r="133" spans="3:9">
      <c r="E133" s="2496"/>
      <c r="F133" s="2496"/>
      <c r="G133" s="2496"/>
      <c r="H133" s="2496"/>
      <c r="I133" s="2104"/>
    </row>
  </sheetData>
  <mergeCells count="7">
    <mergeCell ref="E131:H133"/>
    <mergeCell ref="B4:H4"/>
    <mergeCell ref="B15:I15"/>
    <mergeCell ref="A20:I22"/>
    <mergeCell ref="A81:H82"/>
    <mergeCell ref="F25:H25"/>
    <mergeCell ref="F27:H27"/>
  </mergeCells>
  <printOptions horizontalCentered="1"/>
  <pageMargins left="0.75" right="0.5" top="0.5" bottom="0.4" header="0.25" footer="0"/>
  <pageSetup paperSize="9" scale="27" firstPageNumber="2" orientation="portrait" r:id="rId1"/>
  <ignoredErrors>
    <ignoredError sqref="F67 H67 F69 H6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5"/>
  <sheetViews>
    <sheetView topLeftCell="A80" workbookViewId="0">
      <selection activeCell="F95" sqref="F95:F97"/>
    </sheetView>
  </sheetViews>
  <sheetFormatPr defaultRowHeight="15.6"/>
  <cols>
    <col min="1" max="1" width="13" bestFit="1" customWidth="1"/>
    <col min="2" max="2" width="68.69921875" bestFit="1" customWidth="1"/>
    <col min="3" max="3" width="18.19921875" customWidth="1"/>
    <col min="4" max="4" width="16.19921875" bestFit="1" customWidth="1"/>
    <col min="5" max="6" width="16.19921875" customWidth="1"/>
    <col min="7" max="7" width="14.69921875" bestFit="1" customWidth="1"/>
    <col min="15" max="15" width="9.8984375" bestFit="1" customWidth="1"/>
  </cols>
  <sheetData>
    <row r="1" spans="1:15">
      <c r="A1" s="636" t="s">
        <v>219</v>
      </c>
      <c r="B1" s="636" t="s">
        <v>1411</v>
      </c>
      <c r="C1" s="636" t="s">
        <v>221</v>
      </c>
      <c r="D1" s="636" t="s">
        <v>222</v>
      </c>
      <c r="E1" s="636"/>
      <c r="F1" s="636"/>
    </row>
    <row r="2" spans="1:15">
      <c r="A2" s="1754">
        <v>10100100008</v>
      </c>
      <c r="B2" s="636" t="s">
        <v>1963</v>
      </c>
      <c r="C2" s="1755">
        <f>IFERROR(VLOOKUP(A2,'trial balance to be copied'!$A$2:$D$126,3,0),0)</f>
        <v>1179.55</v>
      </c>
      <c r="D2" s="1755">
        <f>IFERROR(VLOOKUP(A2,'trial balance to be copied'!$A$2:$D$126,4,0),0)</f>
        <v>0</v>
      </c>
      <c r="E2">
        <f t="shared" ref="E2:F2" si="0">ROUND(C2/1000,0)</f>
        <v>1</v>
      </c>
      <c r="F2">
        <f t="shared" si="0"/>
        <v>0</v>
      </c>
      <c r="G2">
        <f>VLOOKUP(A2,'trial balance to be copied'!$A$2:$B$134,1,0)</f>
        <v>10100100008</v>
      </c>
      <c r="I2">
        <f>SUM(E2:E24)-F10</f>
        <v>402674</v>
      </c>
      <c r="O2" s="1855"/>
    </row>
    <row r="3" spans="1:15">
      <c r="A3" s="1754">
        <v>10100100017</v>
      </c>
      <c r="B3" s="636" t="s">
        <v>1419</v>
      </c>
      <c r="C3" s="1755">
        <f>IFERROR(VLOOKUP(A3,'trial balance to be copied'!$A$2:$D$126,3,0),0)</f>
        <v>18756.46</v>
      </c>
      <c r="D3" s="1755">
        <f>IFERROR(VLOOKUP(A3,'trial balance to be copied'!$A$2:$D$126,4,0),0)</f>
        <v>0</v>
      </c>
      <c r="E3">
        <f t="shared" ref="E3:E72" si="1">ROUND(C3/1000,0)</f>
        <v>19</v>
      </c>
      <c r="F3">
        <f t="shared" ref="F3:F72" si="2">ROUND(D3/1000,0)</f>
        <v>0</v>
      </c>
      <c r="G3">
        <f>VLOOKUP(A3,'trial balance to be copied'!$A$2:$B$134,1,0)</f>
        <v>10100100017</v>
      </c>
      <c r="O3" s="1856"/>
    </row>
    <row r="4" spans="1:15">
      <c r="A4" s="1754">
        <v>10100100023</v>
      </c>
      <c r="B4" s="636" t="s">
        <v>2419</v>
      </c>
      <c r="C4" s="1755">
        <f>IFERROR(VLOOKUP(A4,'trial balance to be copied'!$A$2:$D$126,3,0),0)</f>
        <v>12535.49</v>
      </c>
      <c r="D4" s="1755">
        <f>IFERROR(VLOOKUP(A4,'trial balance to be copied'!$A$2:$D$126,4,0),0)</f>
        <v>0</v>
      </c>
      <c r="E4">
        <f t="shared" si="1"/>
        <v>13</v>
      </c>
      <c r="F4">
        <f t="shared" si="2"/>
        <v>0</v>
      </c>
      <c r="G4">
        <f>VLOOKUP(A4,'trial balance to be copied'!$A$2:$B$134,1,0)</f>
        <v>10100100023</v>
      </c>
      <c r="I4" s="1983">
        <f>C4/1000000</f>
        <v>1.253549E-2</v>
      </c>
      <c r="O4" s="1856"/>
    </row>
    <row r="5" spans="1:15">
      <c r="A5" s="1754">
        <v>10100100024</v>
      </c>
      <c r="B5" s="636" t="s">
        <v>1421</v>
      </c>
      <c r="C5" s="1755">
        <f>IFERROR(VLOOKUP(A5,'trial balance to be copied'!$A$2:$D$126,3,0),0)</f>
        <v>12570.51</v>
      </c>
      <c r="D5" s="1755">
        <f>IFERROR(VLOOKUP(A5,'trial balance to be copied'!$A$2:$D$126,4,0),0)</f>
        <v>0</v>
      </c>
      <c r="E5">
        <f t="shared" si="1"/>
        <v>13</v>
      </c>
      <c r="F5">
        <f t="shared" si="2"/>
        <v>0</v>
      </c>
      <c r="G5">
        <f>VLOOKUP(A5,'trial balance to be copied'!$A$2:$B$134,1,0)</f>
        <v>10100100024</v>
      </c>
      <c r="O5" s="1856"/>
    </row>
    <row r="6" spans="1:15">
      <c r="A6" s="1754">
        <v>10100100040</v>
      </c>
      <c r="B6" s="636" t="s">
        <v>1425</v>
      </c>
      <c r="C6" s="1755">
        <f>IFERROR(VLOOKUP(A6,'trial balance to be copied'!$A$2:$D$126,3,0),0)</f>
        <v>5835.52</v>
      </c>
      <c r="D6" s="1755">
        <f>IFERROR(VLOOKUP(A6,'trial balance to be copied'!$A$2:$D$126,4,0),0)</f>
        <v>0</v>
      </c>
      <c r="E6">
        <f t="shared" si="1"/>
        <v>6</v>
      </c>
      <c r="F6">
        <f t="shared" si="2"/>
        <v>0</v>
      </c>
      <c r="G6">
        <f>VLOOKUP(A6,'trial balance to be copied'!$A$2:$B$134,1,0)</f>
        <v>10100100040</v>
      </c>
    </row>
    <row r="7" spans="1:15">
      <c r="A7" s="1754">
        <v>10100100054</v>
      </c>
      <c r="B7" s="636" t="s">
        <v>1431</v>
      </c>
      <c r="C7" s="1755">
        <f>IFERROR(VLOOKUP(A7,'trial balance to be copied'!$A$2:$D$126,3,0),0)</f>
        <v>9044256.3399999999</v>
      </c>
      <c r="D7" s="1755">
        <f>IFERROR(VLOOKUP(A7,'trial balance to be copied'!$A$2:$D$126,4,0),0)</f>
        <v>0</v>
      </c>
      <c r="E7">
        <f t="shared" si="1"/>
        <v>9044</v>
      </c>
      <c r="F7">
        <f t="shared" si="2"/>
        <v>0</v>
      </c>
      <c r="G7">
        <f>VLOOKUP(A7,'trial balance to be copied'!$A$2:$B$134,1,0)</f>
        <v>10100100054</v>
      </c>
    </row>
    <row r="8" spans="1:15">
      <c r="A8" s="1754">
        <v>10100100059</v>
      </c>
      <c r="B8" s="636" t="s">
        <v>1634</v>
      </c>
      <c r="C8" s="1755">
        <f>IFERROR(VLOOKUP(A8,'trial balance to be copied'!$A$2:$D$126,3,0),0)</f>
        <v>4099.79</v>
      </c>
      <c r="D8" s="1755">
        <f>IFERROR(VLOOKUP(A8,'trial balance to be copied'!$A$2:$D$126,4,0),0)</f>
        <v>0</v>
      </c>
      <c r="E8">
        <f t="shared" si="1"/>
        <v>4</v>
      </c>
      <c r="F8">
        <f t="shared" si="2"/>
        <v>0</v>
      </c>
      <c r="G8">
        <f>VLOOKUP(A8,'trial balance to be copied'!$A$2:$B$134,1,0)</f>
        <v>10100100059</v>
      </c>
    </row>
    <row r="9" spans="1:15">
      <c r="A9" s="1754">
        <v>10100100060</v>
      </c>
      <c r="B9" s="636" t="s">
        <v>1636</v>
      </c>
      <c r="C9" s="1755">
        <f>IFERROR(VLOOKUP(A9,'trial balance to be copied'!$A$2:$D$126,3,0),0)</f>
        <v>1101645.69</v>
      </c>
      <c r="D9" s="1755">
        <f>IFERROR(VLOOKUP(A9,'trial balance to be copied'!$A$2:$D$126,4,0),0)</f>
        <v>0</v>
      </c>
      <c r="E9">
        <f t="shared" si="1"/>
        <v>1102</v>
      </c>
      <c r="F9">
        <f t="shared" si="2"/>
        <v>0</v>
      </c>
      <c r="G9">
        <f>VLOOKUP(A9,'trial balance to be copied'!$A$2:$B$134,1,0)</f>
        <v>10100100060</v>
      </c>
    </row>
    <row r="10" spans="1:15">
      <c r="A10" s="1754">
        <v>10100100065</v>
      </c>
      <c r="B10" s="636" t="s">
        <v>1638</v>
      </c>
      <c r="C10" s="1755">
        <f>IFERROR(VLOOKUP(A10,'trial balance to be copied'!$A$2:$D$126,3,0),0)</f>
        <v>13021009.859999999</v>
      </c>
      <c r="D10" s="1755">
        <f>IFERROR(VLOOKUP(A10,'trial balance to be copied'!$A$2:$D$126,4,0),0)</f>
        <v>0</v>
      </c>
      <c r="E10">
        <f t="shared" si="1"/>
        <v>13021</v>
      </c>
      <c r="F10">
        <f t="shared" si="2"/>
        <v>0</v>
      </c>
      <c r="G10">
        <f>VLOOKUP(A10,'trial balance to be copied'!$A$2:$B$134,1,0)</f>
        <v>10100100065</v>
      </c>
    </row>
    <row r="11" spans="1:15">
      <c r="A11" s="1754">
        <v>10100100068</v>
      </c>
      <c r="B11" s="636" t="s">
        <v>1830</v>
      </c>
      <c r="C11" s="1755">
        <f>IFERROR(VLOOKUP(A11,'trial balance to be copied'!$A$2:$D$126,3,0),0)</f>
        <v>1006.61</v>
      </c>
      <c r="D11" s="1755">
        <f>IFERROR(VLOOKUP(A11,'trial balance to be copied'!$A$2:$D$126,4,0),0)</f>
        <v>0</v>
      </c>
      <c r="E11">
        <f t="shared" si="1"/>
        <v>1</v>
      </c>
      <c r="F11">
        <f t="shared" si="2"/>
        <v>0</v>
      </c>
      <c r="G11">
        <f>VLOOKUP(A11,'trial balance to be copied'!$A$2:$B$134,1,0)</f>
        <v>10100100068</v>
      </c>
    </row>
    <row r="12" spans="1:15">
      <c r="A12" s="1981">
        <v>10100100111</v>
      </c>
      <c r="B12" s="636" t="s">
        <v>2513</v>
      </c>
      <c r="C12" s="1755">
        <f>IFERROR(VLOOKUP(A12,'trial balance to be copied'!$A$2:$D$126,3,0),0)</f>
        <v>128.22999999999999</v>
      </c>
      <c r="D12" s="1755">
        <f>IFERROR(VLOOKUP(A12,'trial balance to be copied'!$A$2:$D$126,4,0),0)</f>
        <v>0</v>
      </c>
      <c r="E12">
        <f t="shared" si="1"/>
        <v>0</v>
      </c>
      <c r="F12">
        <f t="shared" si="2"/>
        <v>0</v>
      </c>
      <c r="G12">
        <f>VLOOKUP(A12,'trial balance to be copied'!$A$2:$B$134,1,0)</f>
        <v>10100100111</v>
      </c>
    </row>
    <row r="13" spans="1:15">
      <c r="A13" s="1754">
        <v>10100100069</v>
      </c>
      <c r="B13" s="636" t="s">
        <v>1832</v>
      </c>
      <c r="C13" s="1755">
        <f>IFERROR(VLOOKUP(A13,'trial balance to be copied'!$A$2:$D$126,3,0),0)</f>
        <v>9522.8000000000011</v>
      </c>
      <c r="D13" s="1755">
        <f>IFERROR(VLOOKUP(A13,'trial balance to be copied'!$A$2:$D$126,4,0),0)</f>
        <v>0</v>
      </c>
      <c r="E13">
        <f t="shared" si="1"/>
        <v>10</v>
      </c>
      <c r="F13">
        <f t="shared" si="2"/>
        <v>0</v>
      </c>
      <c r="G13">
        <f>VLOOKUP(A13,'trial balance to be copied'!$A$2:$B$134,1,0)</f>
        <v>10100100069</v>
      </c>
    </row>
    <row r="14" spans="1:15">
      <c r="A14" s="1981">
        <v>10100100127</v>
      </c>
      <c r="B14" s="636" t="s">
        <v>2514</v>
      </c>
      <c r="C14" s="1755">
        <f>IFERROR(VLOOKUP(A14,'trial balance to be copied'!$A$2:$D$126,3,0),0)</f>
        <v>9921.59</v>
      </c>
      <c r="D14" s="1755">
        <f>IFERROR(VLOOKUP(A14,'trial balance to be copied'!$A$2:$D$126,4,0),0)</f>
        <v>0</v>
      </c>
      <c r="E14">
        <f t="shared" si="1"/>
        <v>10</v>
      </c>
      <c r="F14">
        <f t="shared" si="2"/>
        <v>0</v>
      </c>
      <c r="G14">
        <f>VLOOKUP(A14,'trial balance to be copied'!$A$2:$B$134,1,0)</f>
        <v>10100100127</v>
      </c>
    </row>
    <row r="15" spans="1:15">
      <c r="A15" s="1981">
        <v>10100100128</v>
      </c>
      <c r="B15" s="636" t="s">
        <v>2515</v>
      </c>
      <c r="C15" s="1755">
        <f>IFERROR(VLOOKUP(A15,'trial balance to be copied'!$A$2:$D$126,3,0),0)</f>
        <v>377422076.91000003</v>
      </c>
      <c r="D15" s="1755">
        <f>IFERROR(VLOOKUP(A15,'trial balance to be copied'!$A$2:$D$126,4,0),0)</f>
        <v>0</v>
      </c>
      <c r="E15">
        <f t="shared" si="1"/>
        <v>377422</v>
      </c>
      <c r="F15">
        <f t="shared" si="2"/>
        <v>0</v>
      </c>
      <c r="G15">
        <f>VLOOKUP(A15,'trial balance to be copied'!$A$2:$B$134,1,0)</f>
        <v>10100100128</v>
      </c>
    </row>
    <row r="16" spans="1:15">
      <c r="A16" s="1981">
        <v>10100100131</v>
      </c>
      <c r="B16" s="636" t="s">
        <v>2516</v>
      </c>
      <c r="C16" s="1755">
        <f>IFERROR(VLOOKUP(A16,'trial balance to be copied'!$A$2:$D$126,3,0),0)</f>
        <v>8122.95</v>
      </c>
      <c r="D16" s="1755">
        <f>IFERROR(VLOOKUP(A16,'trial balance to be copied'!$A$2:$D$126,4,0),0)</f>
        <v>0</v>
      </c>
      <c r="E16">
        <f t="shared" si="1"/>
        <v>8</v>
      </c>
      <c r="F16">
        <f t="shared" si="2"/>
        <v>0</v>
      </c>
      <c r="G16">
        <f>VLOOKUP(A16,'trial balance to be copied'!$A$2:$B$134,1,0)</f>
        <v>10100100131</v>
      </c>
    </row>
    <row r="17" spans="1:12">
      <c r="A17" s="1754">
        <v>10100100074</v>
      </c>
      <c r="B17" s="636" t="s">
        <v>1834</v>
      </c>
      <c r="C17" s="1755">
        <f>IFERROR(VLOOKUP(A17,'trial balance to be copied'!$A$2:$D$126,3,0),0)</f>
        <v>16875.439999999999</v>
      </c>
      <c r="D17" s="1755">
        <f>IFERROR(VLOOKUP(A17,'trial balance to be copied'!$A$2:$D$126,4,0),0)</f>
        <v>0</v>
      </c>
      <c r="E17">
        <f t="shared" si="1"/>
        <v>17</v>
      </c>
      <c r="F17">
        <f t="shared" si="2"/>
        <v>0</v>
      </c>
      <c r="G17">
        <f>VLOOKUP(A17,'trial balance to be copied'!$A$2:$B$134,1,0)</f>
        <v>10100100074</v>
      </c>
    </row>
    <row r="18" spans="1:12">
      <c r="A18" s="1754">
        <v>10100100092</v>
      </c>
      <c r="B18" s="636" t="s">
        <v>2139</v>
      </c>
      <c r="C18" s="1755">
        <f>IFERROR(VLOOKUP(A18,'trial balance to be copied'!$A$2:$D$126,3,0),0)</f>
        <v>7542.51</v>
      </c>
      <c r="D18" s="1755">
        <f>IFERROR(VLOOKUP(A18,'trial balance to be copied'!$A$2:$D$126,4,0),0)</f>
        <v>0</v>
      </c>
      <c r="E18">
        <f t="shared" si="1"/>
        <v>8</v>
      </c>
      <c r="F18">
        <f t="shared" si="2"/>
        <v>0</v>
      </c>
      <c r="G18">
        <f>VLOOKUP(A18,'trial balance to be copied'!$A$2:$B$134,1,0)</f>
        <v>10100100092</v>
      </c>
    </row>
    <row r="19" spans="1:12">
      <c r="A19" s="1754">
        <v>10100100094</v>
      </c>
      <c r="B19" s="636" t="s">
        <v>2140</v>
      </c>
      <c r="C19" s="1755">
        <f>IFERROR(VLOOKUP(A19,'trial balance to be copied'!$A$2:$D$126,3,0),0)</f>
        <v>3073.3</v>
      </c>
      <c r="D19" s="1755">
        <f>IFERROR(VLOOKUP(A19,'trial balance to be copied'!$A$2:$D$126,4,0),0)</f>
        <v>0</v>
      </c>
      <c r="E19">
        <f t="shared" si="1"/>
        <v>3</v>
      </c>
      <c r="F19">
        <f t="shared" si="2"/>
        <v>0</v>
      </c>
      <c r="G19">
        <f>VLOOKUP(A19,'trial balance to be copied'!$A$2:$B$134,1,0)</f>
        <v>10100100094</v>
      </c>
    </row>
    <row r="20" spans="1:12">
      <c r="A20" s="1754">
        <v>10100100100</v>
      </c>
      <c r="B20" s="636" t="s">
        <v>1977</v>
      </c>
      <c r="C20" s="1755">
        <f>IFERROR(VLOOKUP(A20,'trial balance to be copied'!$A$2:$D$126,3,0),0)</f>
        <v>876971.6</v>
      </c>
      <c r="D20" s="1755">
        <f>IFERROR(VLOOKUP(A20,'trial balance to be copied'!$A$2:$D$126,4,0),0)</f>
        <v>0</v>
      </c>
      <c r="E20">
        <f t="shared" si="1"/>
        <v>877</v>
      </c>
      <c r="F20">
        <f t="shared" si="2"/>
        <v>0</v>
      </c>
      <c r="G20">
        <f>VLOOKUP(A20,'trial balance to be copied'!$A$2:$B$134,1,0)</f>
        <v>10100100100</v>
      </c>
    </row>
    <row r="21" spans="1:12">
      <c r="A21" s="1754">
        <v>10100100106</v>
      </c>
      <c r="B21" s="636" t="s">
        <v>2141</v>
      </c>
      <c r="C21" s="1755">
        <f>IFERROR(VLOOKUP(A21,'trial balance to be copied'!$A$2:$D$126,3,0),0)</f>
        <v>10878.77</v>
      </c>
      <c r="D21" s="1755">
        <f>IFERROR(VLOOKUP(A21,'trial balance to be copied'!$A$2:$D$126,4,0),0)</f>
        <v>0</v>
      </c>
      <c r="E21">
        <f t="shared" si="1"/>
        <v>11</v>
      </c>
      <c r="F21">
        <f t="shared" si="2"/>
        <v>0</v>
      </c>
      <c r="G21">
        <f>VLOOKUP(A21,'trial balance to be copied'!$A$2:$B$134,1,0)</f>
        <v>10100100106</v>
      </c>
      <c r="L21">
        <f>F10</f>
        <v>0</v>
      </c>
    </row>
    <row r="22" spans="1:12">
      <c r="A22" s="1754">
        <v>10100100118</v>
      </c>
      <c r="B22" s="636" t="s">
        <v>2363</v>
      </c>
      <c r="C22" s="1755">
        <f>IFERROR(VLOOKUP(A22,'trial balance to be copied'!$A$2:$D$126,3,0),0)</f>
        <v>7943.08</v>
      </c>
      <c r="D22" s="1755">
        <f>IFERROR(VLOOKUP(A22,'trial balance to be copied'!$A$2:$D$126,4,0),0)</f>
        <v>0</v>
      </c>
      <c r="E22">
        <f t="shared" si="1"/>
        <v>8</v>
      </c>
      <c r="F22">
        <f t="shared" si="2"/>
        <v>0</v>
      </c>
      <c r="G22">
        <f>VLOOKUP(A22,'trial balance to be copied'!$A$2:$B$134,1,0)</f>
        <v>10100100118</v>
      </c>
      <c r="L22" t="e">
        <f>#REF!-L21</f>
        <v>#REF!</v>
      </c>
    </row>
    <row r="23" spans="1:12">
      <c r="A23" s="1754">
        <v>10100100121</v>
      </c>
      <c r="B23" s="636" t="s">
        <v>2420</v>
      </c>
      <c r="C23" s="1755">
        <f>IFERROR(VLOOKUP(A23,'trial balance to be copied'!$A$2:$D$126,3,0),0)</f>
        <v>1075538.6000000001</v>
      </c>
      <c r="D23" s="1755">
        <f>IFERROR(VLOOKUP(A23,'trial balance to be copied'!$A$2:$D$126,4,0),0)</f>
        <v>0</v>
      </c>
      <c r="E23">
        <f t="shared" si="1"/>
        <v>1076</v>
      </c>
      <c r="F23">
        <f t="shared" si="2"/>
        <v>0</v>
      </c>
      <c r="G23">
        <f>VLOOKUP(A23,'trial balance to be copied'!$A$2:$B$134,1,0)</f>
        <v>10100100121</v>
      </c>
    </row>
    <row r="24" spans="1:12">
      <c r="A24" s="1754">
        <v>10100100126</v>
      </c>
      <c r="B24" s="636" t="s">
        <v>2421</v>
      </c>
      <c r="C24" s="1755">
        <f>IFERROR(VLOOKUP(A24,'trial balance to be copied'!$A$2:$D$126,3,0),0)</f>
        <v>0</v>
      </c>
      <c r="D24" s="1755">
        <f>IFERROR(VLOOKUP(A24,'trial balance to be copied'!$A$2:$D$126,4,0),0)</f>
        <v>0</v>
      </c>
      <c r="E24">
        <f t="shared" si="1"/>
        <v>0</v>
      </c>
      <c r="F24">
        <f t="shared" si="2"/>
        <v>0</v>
      </c>
      <c r="G24" t="e">
        <f>VLOOKUP(A24,'trial balance to be copied'!$A$2:$B$134,1,0)</f>
        <v>#N/A</v>
      </c>
    </row>
    <row r="25" spans="1:12">
      <c r="A25" s="1754">
        <v>10300100001</v>
      </c>
      <c r="B25" s="636" t="s">
        <v>1433</v>
      </c>
      <c r="C25" s="1755">
        <f>IFERROR(VLOOKUP(A25,'trial balance to be copied'!$A$2:$D$126,3,0),0)</f>
        <v>2472079626.1199999</v>
      </c>
      <c r="D25" s="1755">
        <f>IFERROR(VLOOKUP(A25,'trial balance to be copied'!$A$2:$D$126,4,0),0)</f>
        <v>0</v>
      </c>
      <c r="E25">
        <f t="shared" si="1"/>
        <v>2472080</v>
      </c>
      <c r="F25">
        <f t="shared" si="2"/>
        <v>0</v>
      </c>
      <c r="G25">
        <f>VLOOKUP(A25,'trial balance to be copied'!$A$2:$B$134,1,0)</f>
        <v>10300100001</v>
      </c>
    </row>
    <row r="26" spans="1:12">
      <c r="A26" s="1754">
        <v>10300100002</v>
      </c>
      <c r="B26" s="636" t="s">
        <v>1435</v>
      </c>
      <c r="C26" s="1755">
        <f>IFERROR(VLOOKUP(A26,'trial balance to be copied'!$A$2:$D$126,3,0),0)</f>
        <v>0</v>
      </c>
      <c r="D26" s="1755">
        <f>IFERROR(VLOOKUP(A26,'trial balance to be copied'!$A$2:$D$126,4,0),0)</f>
        <v>588541161.73000002</v>
      </c>
      <c r="E26">
        <f t="shared" si="1"/>
        <v>0</v>
      </c>
      <c r="F26">
        <f t="shared" si="2"/>
        <v>588541</v>
      </c>
      <c r="G26">
        <f>VLOOKUP(A26,'trial balance to be copied'!$A$2:$B$134,1,0)</f>
        <v>10300100002</v>
      </c>
    </row>
    <row r="27" spans="1:12">
      <c r="A27" s="1754">
        <v>10300500002</v>
      </c>
      <c r="B27" s="636" t="s">
        <v>2422</v>
      </c>
      <c r="C27" s="1755">
        <f>IFERROR(VLOOKUP(A27,'trial balance to be copied'!$A$2:$D$126,3,0),0)</f>
        <v>431249.97000000003</v>
      </c>
      <c r="D27" s="1755">
        <f>IFERROR(VLOOKUP(A27,'trial balance to be copied'!$A$2:$D$126,4,0),0)</f>
        <v>0</v>
      </c>
      <c r="E27">
        <f t="shared" si="1"/>
        <v>431</v>
      </c>
      <c r="F27">
        <f t="shared" si="2"/>
        <v>0</v>
      </c>
      <c r="G27">
        <f>VLOOKUP(A27,'trial Balance main'!$A$2:$B$149,1,0)</f>
        <v>10300500002</v>
      </c>
    </row>
    <row r="28" spans="1:12">
      <c r="A28" s="1754">
        <v>10300500003</v>
      </c>
      <c r="B28" s="636" t="s">
        <v>2423</v>
      </c>
      <c r="C28" s="1755">
        <f>IFERROR(VLOOKUP(A28,'trial balance to be copied'!$A$2:$D$126,3,0),0)</f>
        <v>0</v>
      </c>
      <c r="D28" s="1755">
        <f>IFERROR(VLOOKUP(A28,'trial balance to be copied'!$A$2:$D$126,4,0),0)</f>
        <v>431250.05</v>
      </c>
      <c r="E28">
        <f t="shared" si="1"/>
        <v>0</v>
      </c>
      <c r="F28">
        <f t="shared" si="2"/>
        <v>431</v>
      </c>
      <c r="G28">
        <f>VLOOKUP(A28,'trial Balance main'!$A$2:$B$149,1,0)</f>
        <v>10300500003</v>
      </c>
    </row>
    <row r="29" spans="1:12">
      <c r="A29" s="1754">
        <v>10300900001</v>
      </c>
      <c r="B29" s="636" t="s">
        <v>1437</v>
      </c>
      <c r="C29" s="1755">
        <f>IFERROR(VLOOKUP(A29,'trial balance to be copied'!$A$2:$D$126,3,0),0)</f>
        <v>0</v>
      </c>
      <c r="D29" s="1755">
        <f>IFERROR(VLOOKUP(A29,'trial balance to be copied'!$A$2:$D$126,4,0),0)</f>
        <v>947250</v>
      </c>
      <c r="E29">
        <f t="shared" si="1"/>
        <v>0</v>
      </c>
      <c r="F29">
        <f t="shared" si="2"/>
        <v>947</v>
      </c>
      <c r="G29">
        <f>VLOOKUP(A29,'trial balance to be copied'!$A$2:$B$134,1,0)</f>
        <v>10300900001</v>
      </c>
    </row>
    <row r="30" spans="1:12">
      <c r="A30" s="1754">
        <v>10300900002</v>
      </c>
      <c r="B30" s="636" t="s">
        <v>1439</v>
      </c>
      <c r="C30" s="1755">
        <f>IFERROR(VLOOKUP(A30,'trial balance to be copied'!$A$2:$D$126,3,0),0)</f>
        <v>947250</v>
      </c>
      <c r="D30" s="1755">
        <f>IFERROR(VLOOKUP(A30,'trial balance to be copied'!$A$2:$D$126,4,0),0)</f>
        <v>0</v>
      </c>
      <c r="E30">
        <f t="shared" si="1"/>
        <v>947</v>
      </c>
      <c r="F30">
        <f t="shared" si="2"/>
        <v>0</v>
      </c>
      <c r="G30">
        <f>VLOOKUP(A30,'trial balance to be copied'!$A$2:$B$134,1,0)</f>
        <v>10300900002</v>
      </c>
    </row>
    <row r="31" spans="1:12">
      <c r="A31" s="1754">
        <v>10500100001</v>
      </c>
      <c r="B31" s="636" t="s">
        <v>1445</v>
      </c>
      <c r="C31" s="1755">
        <f>IFERROR(VLOOKUP(A31,'trial balance to be copied'!$A$2:$D$126,3,0),0)</f>
        <v>19986199.719999999</v>
      </c>
      <c r="D31" s="1755">
        <f>IFERROR(VLOOKUP(A31,'trial balance to be copied'!$A$2:$D$126,4,0),0)</f>
        <v>0</v>
      </c>
      <c r="E31">
        <f t="shared" si="1"/>
        <v>19986</v>
      </c>
      <c r="F31">
        <f t="shared" si="2"/>
        <v>0</v>
      </c>
      <c r="G31">
        <f>VLOOKUP(A31,'trial balance to be copied'!$A$2:$B$134,1,0)</f>
        <v>10500100001</v>
      </c>
    </row>
    <row r="32" spans="1:12">
      <c r="A32" s="1754">
        <v>10601100023</v>
      </c>
      <c r="B32" s="636" t="s">
        <v>2424</v>
      </c>
      <c r="C32" s="1755">
        <f>IFERROR(VLOOKUP(A32,'trial balance to be copied'!$A$2:$D$126,3,0),0)</f>
        <v>0</v>
      </c>
      <c r="D32" s="1755">
        <f>IFERROR(VLOOKUP(A32,'trial balance to be copied'!$A$2:$D$126,4,0),0)</f>
        <v>0.41000000000000003</v>
      </c>
      <c r="E32">
        <f t="shared" si="1"/>
        <v>0</v>
      </c>
      <c r="F32">
        <f t="shared" si="2"/>
        <v>0</v>
      </c>
      <c r="G32">
        <f>VLOOKUP(A32,'trial balance to be copied'!$A$2:$B$134,1,0)</f>
        <v>10601100023</v>
      </c>
      <c r="I32" s="944">
        <f>SUM(E32:E45)+SUM(E58:E61)-F33+E62</f>
        <v>24760</v>
      </c>
    </row>
    <row r="33" spans="1:7">
      <c r="A33" s="1754">
        <v>10601100037</v>
      </c>
      <c r="B33" s="636" t="s">
        <v>1641</v>
      </c>
      <c r="C33" s="1755">
        <f>IFERROR(VLOOKUP(A33,'trial balance to be copied'!$A$2:$D$126,3,0),0)</f>
        <v>0</v>
      </c>
      <c r="D33" s="1755">
        <f>IFERROR(VLOOKUP(A33,'trial balance to be copied'!$A$2:$D$126,4,0),0)</f>
        <v>5.59</v>
      </c>
      <c r="E33">
        <f t="shared" si="1"/>
        <v>0</v>
      </c>
      <c r="F33">
        <f t="shared" si="2"/>
        <v>0</v>
      </c>
      <c r="G33">
        <f>VLOOKUP(A33,'trial balance to be copied'!$A$2:$B$134,1,0)</f>
        <v>10601100037</v>
      </c>
    </row>
    <row r="34" spans="1:7">
      <c r="A34" s="1754">
        <v>10601100038</v>
      </c>
      <c r="B34" s="636" t="s">
        <v>1643</v>
      </c>
      <c r="C34" s="1755">
        <f>IFERROR(VLOOKUP(A34,'trial balance to be copied'!$A$2:$D$126,3,0),0)</f>
        <v>0</v>
      </c>
      <c r="D34" s="1755">
        <f>IFERROR(VLOOKUP(A34,'trial balance to be copied'!$A$2:$D$126,4,0),0)</f>
        <v>0.16</v>
      </c>
      <c r="E34">
        <f t="shared" si="1"/>
        <v>0</v>
      </c>
      <c r="F34">
        <f t="shared" si="2"/>
        <v>0</v>
      </c>
      <c r="G34">
        <f>VLOOKUP(A34,'trial balance to be copied'!$A$2:$B$134,1,0)</f>
        <v>10601100038</v>
      </c>
    </row>
    <row r="35" spans="1:7">
      <c r="A35" s="1754">
        <v>10601100040</v>
      </c>
      <c r="B35" s="636" t="s">
        <v>1645</v>
      </c>
      <c r="C35" s="1755">
        <f>IFERROR(VLOOKUP(A35,'trial balance to be copied'!$A$2:$D$126,3,0),0)</f>
        <v>1143664.97</v>
      </c>
      <c r="D35" s="1755">
        <f>IFERROR(VLOOKUP(A35,'trial balance to be copied'!$A$2:$D$126,4,0),0)</f>
        <v>0</v>
      </c>
      <c r="E35">
        <f t="shared" si="1"/>
        <v>1144</v>
      </c>
      <c r="F35">
        <f t="shared" si="2"/>
        <v>0</v>
      </c>
      <c r="G35">
        <f>VLOOKUP(A35,'trial balance to be copied'!$A$2:$B$134,1,0)</f>
        <v>10601100040</v>
      </c>
    </row>
    <row r="36" spans="1:7">
      <c r="A36" s="1754">
        <v>10601100068</v>
      </c>
      <c r="B36" s="636" t="s">
        <v>1836</v>
      </c>
      <c r="C36" s="1755">
        <f>IFERROR(VLOOKUP(A36,'trial balance to be copied'!$A$2:$D$126,3,0),0)</f>
        <v>0</v>
      </c>
      <c r="D36" s="1755">
        <f>IFERROR(VLOOKUP(A36,'trial balance to be copied'!$A$2:$D$126,4,0),0)</f>
        <v>0.36</v>
      </c>
      <c r="E36">
        <f t="shared" si="1"/>
        <v>0</v>
      </c>
      <c r="F36">
        <f t="shared" si="2"/>
        <v>0</v>
      </c>
      <c r="G36">
        <f>VLOOKUP(A36,'trial balance to be copied'!$A$2:$B$134,1,0)</f>
        <v>10601100068</v>
      </c>
    </row>
    <row r="37" spans="1:7">
      <c r="A37" s="1754">
        <v>10601100074</v>
      </c>
      <c r="B37" s="636" t="s">
        <v>1838</v>
      </c>
      <c r="C37" s="1755">
        <f>IFERROR(VLOOKUP(A37,'trial balance to be copied'!$A$2:$D$126,3,0),0)</f>
        <v>3.42</v>
      </c>
      <c r="D37" s="1755">
        <f>IFERROR(VLOOKUP(A37,'trial balance to be copied'!$A$2:$D$126,4,0),0)</f>
        <v>0</v>
      </c>
      <c r="E37">
        <f t="shared" si="1"/>
        <v>0</v>
      </c>
      <c r="F37">
        <f t="shared" si="2"/>
        <v>0</v>
      </c>
      <c r="G37">
        <f>VLOOKUP(A37,'trial balance to be copied'!$A$2:$B$134,1,0)</f>
        <v>10601100074</v>
      </c>
    </row>
    <row r="38" spans="1:7">
      <c r="A38" s="1754">
        <v>10601100088</v>
      </c>
      <c r="B38" s="636" t="s">
        <v>1987</v>
      </c>
      <c r="C38" s="1755">
        <f>IFERROR(VLOOKUP(A38,'trial balance to be copied'!$A$2:$D$126,3,0),0)</f>
        <v>0.01</v>
      </c>
      <c r="D38" s="1755">
        <f>IFERROR(VLOOKUP(A38,'trial balance to be copied'!$A$2:$D$126,4,0),0)</f>
        <v>0</v>
      </c>
      <c r="E38">
        <f t="shared" si="1"/>
        <v>0</v>
      </c>
      <c r="F38">
        <f t="shared" si="2"/>
        <v>0</v>
      </c>
      <c r="G38">
        <f>VLOOKUP(A38,'trial balance to be copied'!$A$2:$B$134,1,0)</f>
        <v>10601100088</v>
      </c>
    </row>
    <row r="39" spans="1:7">
      <c r="A39" s="1754">
        <v>10601100093</v>
      </c>
      <c r="B39" s="636" t="s">
        <v>2142</v>
      </c>
      <c r="C39" s="1755">
        <f>IFERROR(VLOOKUP(A39,'trial balance to be copied'!$A$2:$D$126,3,0),0)</f>
        <v>4.97</v>
      </c>
      <c r="D39" s="1755">
        <f>IFERROR(VLOOKUP(A39,'trial balance to be copied'!$A$2:$D$126,4,0),0)</f>
        <v>0</v>
      </c>
      <c r="E39">
        <f t="shared" si="1"/>
        <v>0</v>
      </c>
      <c r="F39">
        <f t="shared" si="2"/>
        <v>0</v>
      </c>
      <c r="G39">
        <f>VLOOKUP(A39,'trial balance to be copied'!$A$2:$B$134,1,0)</f>
        <v>10601100093</v>
      </c>
    </row>
    <row r="40" spans="1:7">
      <c r="A40" s="1981">
        <v>10601100119</v>
      </c>
      <c r="B40" s="636" t="s">
        <v>2517</v>
      </c>
      <c r="C40" s="1755">
        <f>IFERROR(VLOOKUP(A40,'trial balance to be copied'!$A$2:$D$126,3,0),0)</f>
        <v>978554.11</v>
      </c>
      <c r="D40" s="1755">
        <f>IFERROR(VLOOKUP(A40,'trial balance to be copied'!$A$2:$D$126,4,0),0)</f>
        <v>0</v>
      </c>
      <c r="E40">
        <f t="shared" ref="E40" si="3">ROUND(C40/1000,0)</f>
        <v>979</v>
      </c>
      <c r="F40">
        <f t="shared" ref="F40" si="4">ROUND(D40/1000,0)</f>
        <v>0</v>
      </c>
      <c r="G40">
        <f>VLOOKUP(A40,'trial balance to be copied'!$A$2:$B$134,1,0)</f>
        <v>10601100119</v>
      </c>
    </row>
    <row r="41" spans="1:7">
      <c r="A41" s="1754">
        <v>10601100100</v>
      </c>
      <c r="B41" s="636" t="s">
        <v>2143</v>
      </c>
      <c r="C41" s="1755">
        <f>IFERROR(VLOOKUP(A41,'trial balance to be copied'!$A$2:$D$126,3,0),0)</f>
        <v>5.58</v>
      </c>
      <c r="D41" s="1755">
        <f>IFERROR(VLOOKUP(A41,'trial balance to be copied'!$A$2:$D$126,4,0),0)</f>
        <v>0</v>
      </c>
      <c r="E41">
        <f t="shared" si="1"/>
        <v>0</v>
      </c>
      <c r="F41">
        <f t="shared" si="2"/>
        <v>0</v>
      </c>
      <c r="G41">
        <f>VLOOKUP(A41,'trial balance to be copied'!$A$2:$B$134,1,0)</f>
        <v>10601100100</v>
      </c>
    </row>
    <row r="42" spans="1:7">
      <c r="A42" s="1754">
        <v>10601100112</v>
      </c>
      <c r="B42" s="636" t="s">
        <v>2425</v>
      </c>
      <c r="C42" s="1755">
        <f>IFERROR(VLOOKUP(A42,'trial balance to be copied'!$A$2:$D$126,3,0),0)</f>
        <v>2.4700000000000002</v>
      </c>
      <c r="D42" s="1755">
        <f>IFERROR(VLOOKUP(A42,'trial balance to be copied'!$A$2:$D$126,4,0),0)</f>
        <v>0</v>
      </c>
      <c r="E42">
        <f t="shared" si="1"/>
        <v>0</v>
      </c>
      <c r="F42">
        <f t="shared" si="2"/>
        <v>0</v>
      </c>
      <c r="G42">
        <f>VLOOKUP(A42,'trial balance to be copied'!$A$2:$B$134,1,0)</f>
        <v>10601100112</v>
      </c>
    </row>
    <row r="43" spans="1:7">
      <c r="A43" s="1754">
        <v>10601500001</v>
      </c>
      <c r="B43" s="636" t="s">
        <v>1989</v>
      </c>
      <c r="C43" s="1755">
        <f>IFERROR(VLOOKUP(A43,'trial balance to be copied'!$A$2:$D$126,3,0),0)</f>
        <v>57.21</v>
      </c>
      <c r="D43" s="1755">
        <f>IFERROR(VLOOKUP(A43,'trial balance to be copied'!$A$2:$D$126,4,0),0)</f>
        <v>0</v>
      </c>
      <c r="E43">
        <f t="shared" si="1"/>
        <v>0</v>
      </c>
      <c r="F43">
        <f t="shared" si="2"/>
        <v>0</v>
      </c>
      <c r="G43">
        <f>VLOOKUP(A43,'trial balance to be copied'!$A$2:$B$134,1,0)</f>
        <v>10601500001</v>
      </c>
    </row>
    <row r="44" spans="1:7">
      <c r="A44" s="1754">
        <v>10601700001</v>
      </c>
      <c r="B44" s="636" t="s">
        <v>2426</v>
      </c>
      <c r="C44" s="1755">
        <f>IFERROR(VLOOKUP(A44,'trial balance to be copied'!$A$2:$D$126,3,0),0)</f>
        <v>0.15</v>
      </c>
      <c r="D44" s="1755">
        <f>IFERROR(VLOOKUP(A44,'trial balance to be copied'!$A$2:$D$126,4,0),0)</f>
        <v>0</v>
      </c>
      <c r="E44">
        <f t="shared" si="1"/>
        <v>0</v>
      </c>
      <c r="F44">
        <f t="shared" si="2"/>
        <v>0</v>
      </c>
      <c r="G44">
        <f>VLOOKUP(A44,'trial balance to be copied'!$A$2:$B$134,1,0)</f>
        <v>10601700001</v>
      </c>
    </row>
    <row r="45" spans="1:7">
      <c r="A45" s="1754">
        <v>10602100001</v>
      </c>
      <c r="B45" s="636" t="s">
        <v>1455</v>
      </c>
      <c r="C45" s="1755">
        <f>IFERROR(VLOOKUP(A45,'trial balance to be copied'!$A$2:$D$126,3,0),0)</f>
        <v>19468742.359999999</v>
      </c>
      <c r="D45" s="1755">
        <f>IFERROR(VLOOKUP(A45,'trial balance to be copied'!$A$2:$D$126,4,0),0)</f>
        <v>0</v>
      </c>
      <c r="E45">
        <f t="shared" si="1"/>
        <v>19469</v>
      </c>
      <c r="F45">
        <f t="shared" si="2"/>
        <v>0</v>
      </c>
      <c r="G45">
        <f>VLOOKUP(A45,'trial balance to be copied'!$A$2:$B$134,1,0)</f>
        <v>10602100001</v>
      </c>
    </row>
    <row r="46" spans="1:7">
      <c r="A46" s="1754">
        <v>10700300001</v>
      </c>
      <c r="B46" s="636" t="s">
        <v>1991</v>
      </c>
      <c r="C46" s="1755">
        <f>IFERROR(VLOOKUP(A46,'trial balance to be copied'!$A$2:$D$126,3,0),0)</f>
        <v>549378.25</v>
      </c>
      <c r="D46" s="1755">
        <f>IFERROR(VLOOKUP(A46,'trial balance to be copied'!$A$2:$D$126,4,0),0)</f>
        <v>0</v>
      </c>
      <c r="E46">
        <f t="shared" si="1"/>
        <v>549</v>
      </c>
      <c r="F46">
        <f t="shared" si="2"/>
        <v>0</v>
      </c>
      <c r="G46">
        <f>VLOOKUP(A46,'trial balance to be copied'!$A$2:$B$134,1,0)</f>
        <v>10700300001</v>
      </c>
    </row>
    <row r="47" spans="1:7">
      <c r="A47" s="1754">
        <v>10700400001</v>
      </c>
      <c r="B47" s="636" t="s">
        <v>1647</v>
      </c>
      <c r="C47" s="1755">
        <f>IFERROR(VLOOKUP(A47,'trial balance to be copied'!$A$2:$D$126,3,0),0)</f>
        <v>161079</v>
      </c>
      <c r="D47" s="1755">
        <f>IFERROR(VLOOKUP(A47,'trial balance to be copied'!$A$2:$D$126,4,0),0)</f>
        <v>0</v>
      </c>
      <c r="E47">
        <f t="shared" si="1"/>
        <v>161</v>
      </c>
      <c r="F47">
        <f t="shared" si="2"/>
        <v>0</v>
      </c>
      <c r="G47">
        <f>VLOOKUP(A47,'trial balance to be copied'!$A$2:$B$134,1,0)</f>
        <v>10700400001</v>
      </c>
    </row>
    <row r="48" spans="1:7">
      <c r="A48" s="1754">
        <v>10700500003</v>
      </c>
      <c r="B48" s="636" t="s">
        <v>1457</v>
      </c>
      <c r="C48" s="1755">
        <f>IFERROR(VLOOKUP(A48,'trial balance to be copied'!$A$2:$D$126,3,0),0)</f>
        <v>2500000</v>
      </c>
      <c r="D48" s="1755">
        <f>IFERROR(VLOOKUP(A48,'trial balance to be copied'!$A$2:$D$126,4,0),0)</f>
        <v>0</v>
      </c>
      <c r="E48">
        <f t="shared" si="1"/>
        <v>2500</v>
      </c>
      <c r="F48">
        <f t="shared" si="2"/>
        <v>0</v>
      </c>
      <c r="G48">
        <f>VLOOKUP(A48,'trial balance to be copied'!$A$2:$B$134,1,0)</f>
        <v>10700500003</v>
      </c>
    </row>
    <row r="49" spans="1:7">
      <c r="A49" s="1754">
        <v>10700600001</v>
      </c>
      <c r="B49" s="636" t="s">
        <v>1459</v>
      </c>
      <c r="C49" s="1755">
        <f>IFERROR(VLOOKUP(A49,'trial balance to be copied'!$A$2:$D$126,3,0),0)</f>
        <v>200000</v>
      </c>
      <c r="D49" s="1755">
        <f>IFERROR(VLOOKUP(A49,'trial balance to be copied'!$A$2:$D$126,4,0),0)</f>
        <v>0</v>
      </c>
      <c r="E49">
        <f t="shared" si="1"/>
        <v>200</v>
      </c>
      <c r="F49">
        <f t="shared" si="2"/>
        <v>0</v>
      </c>
      <c r="G49">
        <f>VLOOKUP(A49,'trial balance to be copied'!$A$2:$B$134,1,0)</f>
        <v>10700600001</v>
      </c>
    </row>
    <row r="50" spans="1:7">
      <c r="A50" s="1754">
        <v>10700700003</v>
      </c>
      <c r="B50" s="636" t="s">
        <v>1461</v>
      </c>
      <c r="C50" s="1755">
        <f>IFERROR(VLOOKUP(A50,'trial balance to be copied'!$A$2:$D$126,3,0),0)</f>
        <v>0</v>
      </c>
      <c r="D50" s="1755">
        <f>IFERROR(VLOOKUP(A50,'trial balance to be copied'!$A$2:$D$126,4,0),0)</f>
        <v>0.05</v>
      </c>
      <c r="E50">
        <f t="shared" si="1"/>
        <v>0</v>
      </c>
      <c r="F50">
        <f t="shared" si="2"/>
        <v>0</v>
      </c>
      <c r="G50">
        <f>VLOOKUP(A50,'trial balance to be copied'!$A$2:$B$134,1,0)</f>
        <v>10700700003</v>
      </c>
    </row>
    <row r="51" spans="1:7">
      <c r="A51" s="1754">
        <v>10700700005</v>
      </c>
      <c r="B51" s="636" t="s">
        <v>1463</v>
      </c>
      <c r="C51" s="1755">
        <f>IFERROR(VLOOKUP(A51,'trial balance to be copied'!$A$2:$D$126,3,0),0)</f>
        <v>0</v>
      </c>
      <c r="D51" s="1755">
        <f>IFERROR(VLOOKUP(A51,'trial balance to be copied'!$A$2:$D$126,4,0),0)</f>
        <v>0.34</v>
      </c>
      <c r="E51">
        <f t="shared" si="1"/>
        <v>0</v>
      </c>
      <c r="F51">
        <f t="shared" si="2"/>
        <v>0</v>
      </c>
      <c r="G51">
        <f>VLOOKUP(A51,'trial balance to be copied'!$A$2:$B$134,1,0)</f>
        <v>10700700005</v>
      </c>
    </row>
    <row r="52" spans="1:7">
      <c r="A52" s="1754">
        <v>10700700006</v>
      </c>
      <c r="B52" s="636" t="s">
        <v>1465</v>
      </c>
      <c r="C52" s="1755">
        <f>IFERROR(VLOOKUP(A52,'trial balance to be copied'!$A$2:$D$126,3,0),0)</f>
        <v>0</v>
      </c>
      <c r="D52" s="1755">
        <f>IFERROR(VLOOKUP(A52,'trial balance to be copied'!$A$2:$D$126,4,0),0)</f>
        <v>5.01</v>
      </c>
      <c r="E52">
        <f t="shared" si="1"/>
        <v>0</v>
      </c>
      <c r="F52">
        <f t="shared" si="2"/>
        <v>0</v>
      </c>
      <c r="G52">
        <f>VLOOKUP(A52,'trial balance to be copied'!$A$2:$B$134,1,0)</f>
        <v>10700700006</v>
      </c>
    </row>
    <row r="53" spans="1:7">
      <c r="A53" s="1754">
        <v>10700700007</v>
      </c>
      <c r="B53" s="636" t="s">
        <v>1467</v>
      </c>
      <c r="C53" s="1755">
        <f>IFERROR(VLOOKUP(A53,'trial balance to be copied'!$A$2:$D$126,3,0),0)</f>
        <v>0</v>
      </c>
      <c r="D53" s="1755">
        <f>IFERROR(VLOOKUP(A53,'trial balance to be copied'!$A$2:$D$126,4,0),0)</f>
        <v>0.04</v>
      </c>
      <c r="E53">
        <f t="shared" si="1"/>
        <v>0</v>
      </c>
      <c r="F53">
        <f t="shared" si="2"/>
        <v>0</v>
      </c>
      <c r="G53">
        <f>VLOOKUP(A53,'trial balance to be copied'!$A$2:$B$134,1,0)</f>
        <v>10700700007</v>
      </c>
    </row>
    <row r="54" spans="1:7">
      <c r="A54" s="1754">
        <v>10700700008</v>
      </c>
      <c r="B54" s="636" t="s">
        <v>2144</v>
      </c>
      <c r="C54" s="1755">
        <f>IFERROR(VLOOKUP(A54,'trial balance to be copied'!$A$2:$D$126,3,0),0)</f>
        <v>23926.32</v>
      </c>
      <c r="D54" s="1755">
        <f>IFERROR(VLOOKUP(A54,'trial balance to be copied'!$A$2:$D$126,4,0),0)</f>
        <v>0</v>
      </c>
      <c r="E54">
        <f t="shared" si="1"/>
        <v>24</v>
      </c>
      <c r="F54">
        <f t="shared" si="2"/>
        <v>0</v>
      </c>
      <c r="G54">
        <f>VLOOKUP(A54,'trial balance to be copied'!$A$2:$B$134,1,0)</f>
        <v>10700700008</v>
      </c>
    </row>
    <row r="55" spans="1:7">
      <c r="A55" s="1754">
        <v>10700700009</v>
      </c>
      <c r="B55" s="636" t="s">
        <v>1840</v>
      </c>
      <c r="C55" s="1755">
        <f>IFERROR(VLOOKUP(A55,'trial balance to be copied'!$A$2:$D$126,3,0),0)</f>
        <v>0</v>
      </c>
      <c r="D55" s="1755">
        <f>IFERROR(VLOOKUP(A55,'trial balance to be copied'!$A$2:$D$126,4,0),0)</f>
        <v>6733.82</v>
      </c>
      <c r="E55">
        <f t="shared" si="1"/>
        <v>0</v>
      </c>
      <c r="F55">
        <f t="shared" si="2"/>
        <v>7</v>
      </c>
      <c r="G55">
        <f>VLOOKUP(A55,'trial balance to be copied'!$A$2:$B$134,1,0)</f>
        <v>10700700009</v>
      </c>
    </row>
    <row r="56" spans="1:7">
      <c r="A56" s="1754">
        <v>10700900010</v>
      </c>
      <c r="B56" s="636" t="s">
        <v>1469</v>
      </c>
      <c r="C56" s="1755">
        <f>IFERROR(VLOOKUP(A56,'trial balance to be copied'!$A$2:$D$126,3,0),0)</f>
        <v>108456.40000000001</v>
      </c>
      <c r="D56" s="1755">
        <f>IFERROR(VLOOKUP(A56,'trial balance to be copied'!$A$2:$D$126,4,0),0)</f>
        <v>0</v>
      </c>
      <c r="E56">
        <f t="shared" si="1"/>
        <v>108</v>
      </c>
      <c r="F56">
        <f t="shared" si="2"/>
        <v>0</v>
      </c>
      <c r="G56">
        <f>VLOOKUP(A56,'trial balance to be copied'!$A$2:$B$134,1,0)</f>
        <v>10700900010</v>
      </c>
    </row>
    <row r="57" spans="1:7">
      <c r="A57" s="1754">
        <v>10700900011</v>
      </c>
      <c r="B57" s="636" t="s">
        <v>1471</v>
      </c>
      <c r="C57" s="1755">
        <f>IFERROR(VLOOKUP(A57,'trial balance to be copied'!$A$2:$D$126,3,0),0)</f>
        <v>387123.47000000003</v>
      </c>
      <c r="D57" s="1755">
        <f>IFERROR(VLOOKUP(A57,'trial balance to be copied'!$A$2:$D$126,4,0),0)</f>
        <v>0</v>
      </c>
      <c r="E57">
        <f t="shared" si="1"/>
        <v>387</v>
      </c>
      <c r="F57">
        <f t="shared" si="2"/>
        <v>0</v>
      </c>
      <c r="G57">
        <f>VLOOKUP(A57,'trial balance to be copied'!$A$2:$B$134,1,0)</f>
        <v>10700900011</v>
      </c>
    </row>
    <row r="58" spans="1:7">
      <c r="A58" s="1754">
        <v>10900200001</v>
      </c>
      <c r="B58" s="636" t="s">
        <v>1993</v>
      </c>
      <c r="C58" s="1755">
        <f>IFERROR(VLOOKUP(A58,'trial balance to be copied'!$A$2:$D$126,3,0),0)</f>
        <v>6343</v>
      </c>
      <c r="D58" s="1755">
        <f>IFERROR(VLOOKUP(A58,'trial balance to be copied'!$A$2:$D$126,4,0),0)</f>
        <v>0</v>
      </c>
      <c r="E58">
        <f t="shared" si="1"/>
        <v>6</v>
      </c>
      <c r="F58">
        <f t="shared" si="2"/>
        <v>0</v>
      </c>
      <c r="G58">
        <f>VLOOKUP(A58,'trial balance to be copied'!$A$2:$B$134,1,0)</f>
        <v>10900200001</v>
      </c>
    </row>
    <row r="59" spans="1:7">
      <c r="A59" s="1981">
        <v>11400100001</v>
      </c>
      <c r="B59" s="636" t="s">
        <v>2518</v>
      </c>
      <c r="C59" s="1755">
        <f>IFERROR(VLOOKUP(A59,'trial balance to be copied'!$A$2:$D$126,3,0),0)</f>
        <v>3057139.4</v>
      </c>
      <c r="D59" s="1755">
        <f>IFERROR(VLOOKUP(A59,'trial balance to be copied'!$A$2:$D$126,4,0),0)</f>
        <v>0</v>
      </c>
      <c r="E59">
        <f t="shared" ref="E59" si="5">ROUND(C59/1000,0)</f>
        <v>3057</v>
      </c>
      <c r="F59">
        <f t="shared" ref="F59" si="6">ROUND(D59/1000,0)</f>
        <v>0</v>
      </c>
      <c r="G59">
        <f>VLOOKUP(A59,'trial balance to be copied'!$A$2:$B$134,1,0)</f>
        <v>11400100001</v>
      </c>
    </row>
    <row r="60" spans="1:7">
      <c r="A60" s="1754">
        <v>11500100001</v>
      </c>
      <c r="B60" s="636" t="s">
        <v>2145</v>
      </c>
      <c r="C60" s="1755">
        <f>IFERROR(VLOOKUP(A60,'trial balance to be copied'!$A$2:$D$126,3,0),0)</f>
        <v>2.09</v>
      </c>
      <c r="D60" s="1755">
        <f>IFERROR(VLOOKUP(A60,'trial balance to be copied'!$A$2:$D$126,4,0),0)</f>
        <v>0</v>
      </c>
      <c r="E60">
        <f t="shared" si="1"/>
        <v>0</v>
      </c>
      <c r="F60">
        <f t="shared" si="2"/>
        <v>0</v>
      </c>
      <c r="G60">
        <f>VLOOKUP(A60,'trial balance to be copied'!$A$2:$B$134,1,0)</f>
        <v>11500100001</v>
      </c>
    </row>
    <row r="61" spans="1:7">
      <c r="A61" s="1754">
        <v>11500100002</v>
      </c>
      <c r="B61" s="636" t="s">
        <v>2146</v>
      </c>
      <c r="C61" s="1755">
        <f>IFERROR(VLOOKUP(A61,'trial balance to be copied'!$A$2:$D$126,3,0),0)</f>
        <v>0</v>
      </c>
      <c r="D61" s="1755">
        <f>IFERROR(VLOOKUP(A61,'trial balance to be copied'!$A$2:$D$126,4,0),0)</f>
        <v>0.38</v>
      </c>
      <c r="E61">
        <f t="shared" si="1"/>
        <v>0</v>
      </c>
      <c r="F61">
        <f t="shared" si="2"/>
        <v>0</v>
      </c>
      <c r="G61">
        <f>VLOOKUP(A61,'trial balance to be copied'!$A$2:$B$134,1,0)</f>
        <v>11500100002</v>
      </c>
    </row>
    <row r="62" spans="1:7">
      <c r="A62" s="1981">
        <v>1190010001</v>
      </c>
      <c r="B62" s="636" t="s">
        <v>2519</v>
      </c>
      <c r="C62" s="1755">
        <f>IFERROR(VLOOKUP(A62,'trial balance to be copied'!$A$2:$D$126,3,0),0)</f>
        <v>105325</v>
      </c>
      <c r="D62" s="1755">
        <f>IFERROR(VLOOKUP(A62,'trial balance to be copied'!$A$2:$D$126,4,0),0)</f>
        <v>0</v>
      </c>
      <c r="E62">
        <f t="shared" ref="E62" si="7">ROUND(C62/1000,0)</f>
        <v>105</v>
      </c>
      <c r="F62">
        <f t="shared" ref="F62" si="8">ROUND(D62/1000,0)</f>
        <v>0</v>
      </c>
      <c r="G62">
        <f>VLOOKUP(A62,'trial balance to be copied'!$A$2:$B$134,1,0)</f>
        <v>1190010001</v>
      </c>
    </row>
    <row r="63" spans="1:7">
      <c r="A63" s="1981">
        <v>20300100001</v>
      </c>
      <c r="B63" s="636" t="s">
        <v>1842</v>
      </c>
      <c r="C63" s="1755">
        <f>IFERROR(VLOOKUP(A63,'trial balance to be copied'!$A$2:$D$126,3,0),0)</f>
        <v>0</v>
      </c>
      <c r="D63" s="1755">
        <f>IFERROR(VLOOKUP(A63,'trial balance to be copied'!$A$2:$D$126,4,0),0)</f>
        <v>441575706.99000001</v>
      </c>
      <c r="E63">
        <f t="shared" ref="E63" si="9">ROUND(C63/1000,0)</f>
        <v>0</v>
      </c>
      <c r="F63">
        <f t="shared" ref="F63" si="10">ROUND(D63/1000,0)</f>
        <v>441576</v>
      </c>
      <c r="G63">
        <f>VLOOKUP(A63,'trial balance to be copied'!$A$2:$B$134,1,0)</f>
        <v>20300100001</v>
      </c>
    </row>
    <row r="64" spans="1:7">
      <c r="A64" s="1754">
        <v>20100100001</v>
      </c>
      <c r="B64" s="636" t="s">
        <v>1473</v>
      </c>
      <c r="C64" s="1755">
        <f>IFERROR(VLOOKUP(A64,'trial balance to be copied'!$A$2:$D$126,3,0),0)</f>
        <v>0</v>
      </c>
      <c r="D64" s="1755">
        <f>IFERROR(VLOOKUP(A64,'trial balance to be copied'!$A$2:$D$126,4,0),0)</f>
        <v>191370544.84</v>
      </c>
      <c r="E64">
        <f t="shared" si="1"/>
        <v>0</v>
      </c>
      <c r="F64">
        <f t="shared" si="2"/>
        <v>191371</v>
      </c>
      <c r="G64">
        <f>VLOOKUP(A64,'trial balance to be copied'!$A$2:$B$134,1,0)</f>
        <v>20100100001</v>
      </c>
    </row>
    <row r="65" spans="1:7">
      <c r="A65" s="1754">
        <v>20100200001</v>
      </c>
      <c r="B65" s="636" t="s">
        <v>1477</v>
      </c>
      <c r="C65" s="1755">
        <f>IFERROR(VLOOKUP(A65,'trial balance to be copied'!$A$2:$D$126,3,0),0)</f>
        <v>120840287.84999999</v>
      </c>
      <c r="D65" s="1755">
        <f>IFERROR(VLOOKUP(A65,'trial balance to be copied'!$A$2:$D$126,4,0),0)</f>
        <v>0</v>
      </c>
      <c r="E65">
        <f t="shared" si="1"/>
        <v>120840</v>
      </c>
      <c r="F65">
        <f t="shared" si="2"/>
        <v>0</v>
      </c>
      <c r="G65">
        <f>VLOOKUP(A65,'trial balance to be copied'!$A$2:$B$134,1,0)</f>
        <v>20100200001</v>
      </c>
    </row>
    <row r="66" spans="1:7">
      <c r="A66" s="1754">
        <v>20100300001</v>
      </c>
      <c r="B66" s="636" t="s">
        <v>1479</v>
      </c>
      <c r="C66" s="1755">
        <f>IFERROR(VLOOKUP(A66,'trial balance to be copied'!$A$2:$D$126,3,0),0)</f>
        <v>0</v>
      </c>
      <c r="D66" s="1755">
        <f>IFERROR(VLOOKUP(A66,'trial balance to be copied'!$A$2:$D$126,4,0),0)</f>
        <v>67941266.680000007</v>
      </c>
      <c r="E66">
        <f t="shared" si="1"/>
        <v>0</v>
      </c>
      <c r="F66">
        <f t="shared" si="2"/>
        <v>67941</v>
      </c>
      <c r="G66">
        <f>VLOOKUP(A66,'trial balance to be copied'!$A$2:$B$134,1,0)</f>
        <v>20100300001</v>
      </c>
    </row>
    <row r="67" spans="1:7">
      <c r="A67" s="1754">
        <v>20100400001</v>
      </c>
      <c r="B67" s="636" t="s">
        <v>1481</v>
      </c>
      <c r="C67" s="1755">
        <f>IFERROR(VLOOKUP(A67,'trial balance to be copied'!$A$2:$D$126,3,0),0)</f>
        <v>24111103.359999999</v>
      </c>
      <c r="D67" s="1755">
        <f>IFERROR(VLOOKUP(A67,'trial balance to be copied'!$A$2:$D$126,4,0),0)</f>
        <v>0</v>
      </c>
      <c r="E67">
        <f t="shared" si="1"/>
        <v>24111</v>
      </c>
      <c r="F67">
        <f t="shared" si="2"/>
        <v>0</v>
      </c>
      <c r="G67">
        <f>VLOOKUP(A67,'trial balance to be copied'!$A$2:$B$134,1,0)</f>
        <v>20100400001</v>
      </c>
    </row>
    <row r="68" spans="1:7">
      <c r="A68" s="1754">
        <v>20200100001</v>
      </c>
      <c r="B68" s="636" t="s">
        <v>1483</v>
      </c>
      <c r="C68" s="1755">
        <f>IFERROR(VLOOKUP(A68,'trial balance to be copied'!$A$2:$D$126,3,0),0)</f>
        <v>597074.39</v>
      </c>
      <c r="D68" s="1755">
        <f>IFERROR(VLOOKUP(A68,'trial balance to be copied'!$A$2:$D$126,4,0),0)</f>
        <v>0</v>
      </c>
      <c r="E68">
        <f t="shared" si="1"/>
        <v>597</v>
      </c>
      <c r="F68">
        <f t="shared" si="2"/>
        <v>0</v>
      </c>
      <c r="G68">
        <f>VLOOKUP(A68,'trial balance to be copied'!$A$2:$B$134,1,0)</f>
        <v>20200100001</v>
      </c>
    </row>
    <row r="69" spans="1:7">
      <c r="A69" s="1754">
        <v>20200200001</v>
      </c>
      <c r="B69" s="636" t="s">
        <v>1485</v>
      </c>
      <c r="C69" s="1755">
        <f>IFERROR(VLOOKUP(A69,'trial balance to be copied'!$A$2:$D$126,3,0),0)</f>
        <v>39305310.810000002</v>
      </c>
      <c r="D69" s="1755">
        <f>IFERROR(VLOOKUP(A69,'trial balance to be copied'!$A$2:$D$126,4,0),0)</f>
        <v>0</v>
      </c>
      <c r="E69">
        <f t="shared" si="1"/>
        <v>39305</v>
      </c>
      <c r="F69">
        <f t="shared" si="2"/>
        <v>0</v>
      </c>
      <c r="G69">
        <f>VLOOKUP(A69,'trial balance to be copied'!$A$2:$B$134,1,0)</f>
        <v>20200200001</v>
      </c>
    </row>
    <row r="70" spans="1:7">
      <c r="A70" s="1754">
        <v>20500100001</v>
      </c>
      <c r="B70" s="636" t="s">
        <v>1489</v>
      </c>
      <c r="C70" s="1755">
        <f>IFERROR(VLOOKUP(A70,'trial balance to be copied'!$A$2:$D$126,3,0),0)</f>
        <v>0</v>
      </c>
      <c r="D70" s="1755">
        <f>IFERROR(VLOOKUP(A70,'trial balance to be copied'!$A$2:$D$126,4,0),0)</f>
        <v>1893312302.6300001</v>
      </c>
      <c r="E70">
        <f t="shared" si="1"/>
        <v>0</v>
      </c>
      <c r="F70">
        <f t="shared" si="2"/>
        <v>1893312</v>
      </c>
      <c r="G70">
        <f>VLOOKUP(A70,'trial balance to be copied'!$A$2:$B$134,1,0)</f>
        <v>20500100001</v>
      </c>
    </row>
    <row r="71" spans="1:7">
      <c r="A71" s="1754">
        <v>30100100001</v>
      </c>
      <c r="B71" s="636" t="s">
        <v>1491</v>
      </c>
      <c r="C71" s="1755">
        <f>IFERROR(VLOOKUP(A71,'trial balance to be copied'!$A$2:$D$126,3,0),0)</f>
        <v>0</v>
      </c>
      <c r="D71" s="1755">
        <f>IFERROR(VLOOKUP(A71,'trial balance to be copied'!$A$2:$D$126,4,0),0)</f>
        <v>6356468.9900000002</v>
      </c>
      <c r="E71">
        <f t="shared" si="1"/>
        <v>0</v>
      </c>
      <c r="F71">
        <f t="shared" si="2"/>
        <v>6356</v>
      </c>
      <c r="G71">
        <f>VLOOKUP(A71,'trial balance to be copied'!$A$2:$B$134,1,0)</f>
        <v>30100100001</v>
      </c>
    </row>
    <row r="72" spans="1:7">
      <c r="A72" s="1754">
        <v>30100200001</v>
      </c>
      <c r="B72" s="636" t="s">
        <v>1493</v>
      </c>
      <c r="C72" s="1755">
        <f>IFERROR(VLOOKUP(A72,'trial balance to be copied'!$A$2:$D$126,3,0),0)</f>
        <v>0</v>
      </c>
      <c r="D72" s="1755">
        <f>IFERROR(VLOOKUP(A72,'trial balance to be copied'!$A$2:$D$126,4,0),0)</f>
        <v>49568.36</v>
      </c>
      <c r="E72">
        <f t="shared" si="1"/>
        <v>0</v>
      </c>
      <c r="F72">
        <f t="shared" si="2"/>
        <v>50</v>
      </c>
      <c r="G72">
        <f>VLOOKUP(A72,'trial balance to be copied'!$A$2:$B$134,1,0)</f>
        <v>30100200001</v>
      </c>
    </row>
    <row r="73" spans="1:7">
      <c r="A73" s="1754">
        <v>30100200003</v>
      </c>
      <c r="B73" s="636" t="s">
        <v>1995</v>
      </c>
      <c r="C73" s="1755">
        <f>IFERROR(VLOOKUP(A73,'trial balance to be copied'!$A$2:$D$126,3,0),0)</f>
        <v>0</v>
      </c>
      <c r="D73" s="1755">
        <f>IFERROR(VLOOKUP(A73,'trial balance to be copied'!$A$2:$D$126,4,0),0)</f>
        <v>103616.89</v>
      </c>
      <c r="E73">
        <f t="shared" ref="E73:E137" si="11">ROUND(C73/1000,0)</f>
        <v>0</v>
      </c>
      <c r="F73">
        <f t="shared" ref="F73:F137" si="12">ROUND(D73/1000,0)</f>
        <v>104</v>
      </c>
      <c r="G73">
        <f>VLOOKUP(A73,'trial balance to be copied'!$A$2:$B$134,1,0)</f>
        <v>30100200003</v>
      </c>
    </row>
    <row r="74" spans="1:7">
      <c r="A74" s="1754">
        <v>30100600001</v>
      </c>
      <c r="B74" s="636" t="s">
        <v>1495</v>
      </c>
      <c r="C74" s="1755">
        <f>IFERROR(VLOOKUP(A74,'trial balance to be copied'!$A$2:$D$126,3,0),0)</f>
        <v>0</v>
      </c>
      <c r="D74" s="1755">
        <f>IFERROR(VLOOKUP(A74,'trial balance to be copied'!$A$2:$D$126,4,0),0)</f>
        <v>826461.97</v>
      </c>
      <c r="E74">
        <f t="shared" si="11"/>
        <v>0</v>
      </c>
      <c r="F74">
        <f t="shared" si="12"/>
        <v>826</v>
      </c>
      <c r="G74">
        <f>VLOOKUP(A74,'trial balance to be copied'!$A$2:$B$134,1,0)</f>
        <v>30100600001</v>
      </c>
    </row>
    <row r="75" spans="1:7">
      <c r="A75" s="1754">
        <v>30100700001</v>
      </c>
      <c r="B75" s="636" t="s">
        <v>1497</v>
      </c>
      <c r="C75" s="1755">
        <f>IFERROR(VLOOKUP(A75,'trial balance to be copied'!$A$2:$D$126,3,0),0)</f>
        <v>0</v>
      </c>
      <c r="D75" s="1755">
        <f>IFERROR(VLOOKUP(A75,'trial balance to be copied'!$A$2:$D$126,4,0),0)</f>
        <v>5910300.0499999998</v>
      </c>
      <c r="E75">
        <f t="shared" si="11"/>
        <v>0</v>
      </c>
      <c r="F75">
        <f t="shared" si="12"/>
        <v>5910</v>
      </c>
      <c r="G75">
        <f>VLOOKUP(A75,'trial balance to be copied'!$A$2:$B$134,1,0)</f>
        <v>30100700001</v>
      </c>
    </row>
    <row r="76" spans="1:7">
      <c r="A76" s="1754">
        <v>30100800001</v>
      </c>
      <c r="B76" s="636" t="s">
        <v>1649</v>
      </c>
      <c r="C76" s="1755">
        <f>IFERROR(VLOOKUP(A76,'trial balance to be copied'!$A$2:$D$126,3,0),0)</f>
        <v>0</v>
      </c>
      <c r="D76" s="1755">
        <f>IFERROR(VLOOKUP(A76,'trial balance to be copied'!$A$2:$D$126,4,0),0)</f>
        <v>35724</v>
      </c>
      <c r="E76">
        <f t="shared" si="11"/>
        <v>0</v>
      </c>
      <c r="F76">
        <f t="shared" si="12"/>
        <v>36</v>
      </c>
      <c r="G76">
        <f>VLOOKUP(A76,'trial balance to be copied'!$A$2:$B$134,1,0)</f>
        <v>30100800001</v>
      </c>
    </row>
    <row r="77" spans="1:7">
      <c r="A77" s="1754">
        <v>30100900001</v>
      </c>
      <c r="B77" s="636" t="s">
        <v>1844</v>
      </c>
      <c r="C77" s="1755">
        <f>IFERROR(VLOOKUP(A77,'trial balance to be copied'!$A$2:$D$126,3,0),0)</f>
        <v>0</v>
      </c>
      <c r="D77" s="1755">
        <f>IFERROR(VLOOKUP(A77,'trial balance to be copied'!$A$2:$D$126,4,0),0)</f>
        <v>1135845</v>
      </c>
      <c r="E77">
        <f t="shared" si="11"/>
        <v>0</v>
      </c>
      <c r="F77">
        <f t="shared" si="12"/>
        <v>1136</v>
      </c>
      <c r="G77">
        <f>VLOOKUP(A77,'trial balance to be copied'!$A$2:$B$134,1,0)</f>
        <v>30100900001</v>
      </c>
    </row>
    <row r="78" spans="1:7">
      <c r="A78" s="1754">
        <v>30200100001</v>
      </c>
      <c r="B78" s="636" t="s">
        <v>1499</v>
      </c>
      <c r="C78" s="1755">
        <f>IFERROR(VLOOKUP(A78,'trial balance to be copied'!$A$2:$D$126,3,0),0)</f>
        <v>0</v>
      </c>
      <c r="D78" s="1755">
        <f>IFERROR(VLOOKUP(A78,'trial balance to be copied'!$A$2:$D$126,4,0),0)</f>
        <v>274997.76000000001</v>
      </c>
      <c r="E78">
        <f t="shared" si="11"/>
        <v>0</v>
      </c>
      <c r="F78">
        <f t="shared" si="12"/>
        <v>275</v>
      </c>
      <c r="G78">
        <f>VLOOKUP(A78,'trial balance to be copied'!$A$2:$B$134,1,0)</f>
        <v>30200100001</v>
      </c>
    </row>
    <row r="79" spans="1:7">
      <c r="A79" s="1754">
        <v>30400100001</v>
      </c>
      <c r="B79" s="636" t="s">
        <v>1501</v>
      </c>
      <c r="C79" s="1755">
        <f>IFERROR(VLOOKUP(A79,'trial balance to be copied'!$A$2:$D$126,3,0),0)</f>
        <v>0</v>
      </c>
      <c r="D79" s="1755">
        <f>IFERROR(VLOOKUP(A79,'trial balance to be copied'!$A$2:$D$126,4,0),0)</f>
        <v>118555.58</v>
      </c>
      <c r="E79">
        <f t="shared" si="11"/>
        <v>0</v>
      </c>
      <c r="F79">
        <f t="shared" si="12"/>
        <v>119</v>
      </c>
      <c r="G79">
        <f>VLOOKUP(A79,'trial balance to be copied'!$A$2:$B$134,1,0)</f>
        <v>30400100001</v>
      </c>
    </row>
    <row r="80" spans="1:7">
      <c r="A80" s="1754">
        <v>30500100001</v>
      </c>
      <c r="B80" s="636" t="s">
        <v>1503</v>
      </c>
      <c r="C80" s="1755">
        <f>IFERROR(VLOOKUP(A80,'trial balance to be copied'!$A$2:$D$126,3,0),0)</f>
        <v>0</v>
      </c>
      <c r="D80" s="1755">
        <f>IFERROR(VLOOKUP(A80,'trial balance to be copied'!$A$2:$D$126,4,0),0)</f>
        <v>13340604.449999999</v>
      </c>
      <c r="E80">
        <f t="shared" si="11"/>
        <v>0</v>
      </c>
      <c r="F80">
        <f t="shared" si="12"/>
        <v>13341</v>
      </c>
      <c r="G80">
        <f>VLOOKUP(A80,'trial balance to be copied'!$A$2:$B$134,1,0)</f>
        <v>30500100001</v>
      </c>
    </row>
    <row r="81" spans="1:7">
      <c r="A81" s="1754">
        <v>30900100001</v>
      </c>
      <c r="B81" s="636" t="s">
        <v>1848</v>
      </c>
      <c r="C81" s="1755">
        <f>IFERROR(VLOOKUP(A81,'trial balance to be copied'!$A$2:$D$126,3,0),0)</f>
        <v>0</v>
      </c>
      <c r="D81" s="1755">
        <f>IFERROR(VLOOKUP(A81,'trial balance to be copied'!$A$2:$D$126,4,0),0)</f>
        <v>0.28000000000000003</v>
      </c>
      <c r="E81">
        <f t="shared" si="11"/>
        <v>0</v>
      </c>
      <c r="F81">
        <f t="shared" si="12"/>
        <v>0</v>
      </c>
      <c r="G81">
        <f>VLOOKUP(A81,'trial balance to be copied'!$A$2:$B$134,1,0)</f>
        <v>30900100001</v>
      </c>
    </row>
    <row r="82" spans="1:7">
      <c r="A82" s="1754">
        <v>31000400002</v>
      </c>
      <c r="B82" s="636" t="s">
        <v>1505</v>
      </c>
      <c r="C82" s="1755">
        <f>IFERROR(VLOOKUP(A82,'trial balance to be copied'!$A$2:$D$126,3,0),0)</f>
        <v>0</v>
      </c>
      <c r="D82" s="1755">
        <f>IFERROR(VLOOKUP(A82,'trial balance to be copied'!$A$2:$D$126,4,0),0)</f>
        <v>1473246.4</v>
      </c>
      <c r="E82">
        <f t="shared" si="11"/>
        <v>0</v>
      </c>
      <c r="F82">
        <f t="shared" si="12"/>
        <v>1473</v>
      </c>
      <c r="G82">
        <f>VLOOKUP(A82,'trial balance to be copied'!$A$2:$B$134,1,0)</f>
        <v>31000400002</v>
      </c>
    </row>
    <row r="83" spans="1:7">
      <c r="A83" s="1754">
        <v>31000500003</v>
      </c>
      <c r="B83" s="636" t="s">
        <v>1653</v>
      </c>
      <c r="C83" s="1755">
        <f>IFERROR(VLOOKUP(A83,'trial balance to be copied'!$A$2:$D$126,3,0),0)</f>
        <v>0</v>
      </c>
      <c r="D83" s="1755">
        <f>IFERROR(VLOOKUP(A83,'trial balance to be copied'!$A$2:$D$126,4,0),0)</f>
        <v>0</v>
      </c>
      <c r="E83">
        <f t="shared" si="11"/>
        <v>0</v>
      </c>
      <c r="F83">
        <f t="shared" si="12"/>
        <v>0</v>
      </c>
      <c r="G83" t="e">
        <f>VLOOKUP(A83,'trial balance to be copied'!$A$2:$B$134,1,0)</f>
        <v>#N/A</v>
      </c>
    </row>
    <row r="84" spans="1:7">
      <c r="A84" s="1754">
        <v>31000600001</v>
      </c>
      <c r="B84" s="636" t="s">
        <v>1507</v>
      </c>
      <c r="C84" s="1755">
        <f>IFERROR(VLOOKUP(A84,'trial balance to be copied'!$A$2:$D$126,3,0),0)</f>
        <v>0</v>
      </c>
      <c r="D84" s="1755">
        <f>IFERROR(VLOOKUP(A84,'trial balance to be copied'!$A$2:$D$126,4,0),0)</f>
        <v>0</v>
      </c>
      <c r="E84">
        <f t="shared" si="11"/>
        <v>0</v>
      </c>
      <c r="F84">
        <f t="shared" si="12"/>
        <v>0</v>
      </c>
      <c r="G84" t="e">
        <f>VLOOKUP(A84,'trial balance to be copied'!$A$2:$B$134,1,0)</f>
        <v>#N/A</v>
      </c>
    </row>
    <row r="85" spans="1:7">
      <c r="A85" s="1754">
        <v>31000700001</v>
      </c>
      <c r="B85" s="636" t="s">
        <v>1509</v>
      </c>
      <c r="C85" s="1755">
        <f>IFERROR(VLOOKUP(A85,'trial balance to be copied'!$A$2:$D$126,3,0),0)</f>
        <v>0</v>
      </c>
      <c r="D85" s="1755">
        <f>IFERROR(VLOOKUP(A85,'trial balance to be copied'!$A$2:$D$126,4,0),0)</f>
        <v>485669.09</v>
      </c>
      <c r="E85">
        <f t="shared" si="11"/>
        <v>0</v>
      </c>
      <c r="F85">
        <f t="shared" si="12"/>
        <v>486</v>
      </c>
      <c r="G85">
        <f>VLOOKUP(A85,'trial balance to be copied'!$A$2:$B$134,1,0)</f>
        <v>31000700001</v>
      </c>
    </row>
    <row r="86" spans="1:7">
      <c r="A86" s="1754">
        <v>31000800001</v>
      </c>
      <c r="B86" s="636" t="s">
        <v>1511</v>
      </c>
      <c r="C86" s="1755">
        <f>IFERROR(VLOOKUP(A86,'trial balance to be copied'!$A$2:$D$126,3,0),0)</f>
        <v>0</v>
      </c>
      <c r="D86" s="1755">
        <f>IFERROR(VLOOKUP(A86,'trial balance to be copied'!$A$2:$D$126,4,0),0)</f>
        <v>144855</v>
      </c>
      <c r="E86">
        <f t="shared" si="11"/>
        <v>0</v>
      </c>
      <c r="F86">
        <f t="shared" si="12"/>
        <v>145</v>
      </c>
      <c r="G86">
        <f>VLOOKUP(A86,'trial balance to be copied'!$A$2:$B$134,1,0)</f>
        <v>31000800001</v>
      </c>
    </row>
    <row r="87" spans="1:7">
      <c r="A87" s="1754">
        <v>31000900002</v>
      </c>
      <c r="B87" s="636" t="s">
        <v>1655</v>
      </c>
      <c r="C87" s="1755">
        <f>IFERROR(VLOOKUP(A87,'trial balance to be copied'!$A$2:$D$126,3,0),0)</f>
        <v>0</v>
      </c>
      <c r="D87" s="1755">
        <f>IFERROR(VLOOKUP(A87,'trial balance to be copied'!$A$2:$D$126,4,0),0)</f>
        <v>142.99</v>
      </c>
      <c r="E87">
        <f t="shared" si="11"/>
        <v>0</v>
      </c>
      <c r="F87">
        <f t="shared" si="12"/>
        <v>0</v>
      </c>
      <c r="G87">
        <f>VLOOKUP(A87,'trial balance to be copied'!$A$2:$B$134,1,0)</f>
        <v>31000900002</v>
      </c>
    </row>
    <row r="88" spans="1:7">
      <c r="A88" s="1754">
        <v>31001200001</v>
      </c>
      <c r="B88" s="636" t="s">
        <v>1850</v>
      </c>
      <c r="C88" s="1755">
        <f>IFERROR(VLOOKUP(A88,'trial balance to be copied'!$A$2:$D$126,3,0),0)</f>
        <v>0</v>
      </c>
      <c r="D88" s="1755">
        <f>IFERROR(VLOOKUP(A88,'trial balance to be copied'!$A$2:$D$126,4,0),0)</f>
        <v>423280.52</v>
      </c>
      <c r="E88">
        <f t="shared" si="11"/>
        <v>0</v>
      </c>
      <c r="F88">
        <f t="shared" si="12"/>
        <v>423</v>
      </c>
      <c r="G88">
        <f>VLOOKUP(A88,'trial balance to be copied'!$A$2:$B$134,1,0)</f>
        <v>31001200001</v>
      </c>
    </row>
    <row r="89" spans="1:7">
      <c r="A89" s="1754">
        <v>31001400001</v>
      </c>
      <c r="B89" s="636" t="s">
        <v>1657</v>
      </c>
      <c r="C89" s="1755">
        <f>IFERROR(VLOOKUP(A89,'trial balance to be copied'!$A$2:$D$126,3,0),0)</f>
        <v>0</v>
      </c>
      <c r="D89" s="1755">
        <f>IFERROR(VLOOKUP(A89,'trial balance to be copied'!$A$2:$D$126,4,0),0)</f>
        <v>61515.47</v>
      </c>
      <c r="E89">
        <f t="shared" si="11"/>
        <v>0</v>
      </c>
      <c r="F89">
        <f t="shared" si="12"/>
        <v>62</v>
      </c>
      <c r="G89">
        <f>VLOOKUP(A89,'trial balance to be copied'!$A$2:$B$134,1,0)</f>
        <v>31001400001</v>
      </c>
    </row>
    <row r="90" spans="1:7">
      <c r="A90" s="1754">
        <v>31001700001</v>
      </c>
      <c r="B90" s="636" t="s">
        <v>1517</v>
      </c>
      <c r="C90" s="1755">
        <f>IFERROR(VLOOKUP(A90,'trial balance to be copied'!$A$2:$D$126,3,0),0)</f>
        <v>0</v>
      </c>
      <c r="D90" s="1755">
        <f>IFERROR(VLOOKUP(A90,'trial balance to be copied'!$A$2:$D$126,4,0),0)</f>
        <v>65205.48</v>
      </c>
      <c r="E90">
        <f t="shared" si="11"/>
        <v>0</v>
      </c>
      <c r="F90">
        <f t="shared" si="12"/>
        <v>65</v>
      </c>
      <c r="G90">
        <f>VLOOKUP(A90,'trial balance to be copied'!$A$2:$B$134,1,0)</f>
        <v>31001700001</v>
      </c>
    </row>
    <row r="91" spans="1:7">
      <c r="A91" s="1754">
        <v>31001900001</v>
      </c>
      <c r="B91" s="636" t="s">
        <v>1997</v>
      </c>
      <c r="C91" s="1755">
        <f>IFERROR(VLOOKUP(A91,'trial balance to be copied'!$A$2:$D$126,3,0),0)</f>
        <v>0</v>
      </c>
      <c r="D91" s="1755">
        <f>IFERROR(VLOOKUP(A91,'trial balance to be copied'!$A$2:$D$126,4,0),0)</f>
        <v>586644.19000000006</v>
      </c>
      <c r="E91">
        <f t="shared" si="11"/>
        <v>0</v>
      </c>
      <c r="F91">
        <f t="shared" si="12"/>
        <v>587</v>
      </c>
      <c r="G91">
        <f>VLOOKUP(A91,'trial balance to be copied'!$A$2:$B$134,1,0)</f>
        <v>31001900001</v>
      </c>
    </row>
    <row r="92" spans="1:7">
      <c r="A92" s="1754">
        <v>31002000001</v>
      </c>
      <c r="B92" s="636" t="s">
        <v>407</v>
      </c>
      <c r="C92" s="1755">
        <f>IFERROR(VLOOKUP(A92,'trial balance to be copied'!$A$2:$D$126,3,0),0)</f>
        <v>0</v>
      </c>
      <c r="D92" s="1755">
        <f>IFERROR(VLOOKUP(A92,'trial balance to be copied'!$A$2:$D$126,4,0),0)</f>
        <v>3767430.2</v>
      </c>
      <c r="E92">
        <f t="shared" si="11"/>
        <v>0</v>
      </c>
      <c r="F92">
        <f t="shared" si="12"/>
        <v>3767</v>
      </c>
      <c r="G92">
        <f>VLOOKUP(A92,'trial balance to be copied'!$A$2:$B$134,1,0)</f>
        <v>31002000001</v>
      </c>
    </row>
    <row r="93" spans="1:7">
      <c r="A93" s="1754">
        <v>31200100001</v>
      </c>
      <c r="B93" s="636" t="s">
        <v>1659</v>
      </c>
      <c r="C93" s="1755">
        <f>IFERROR(VLOOKUP(A93,'trial balance to be copied'!$A$2:$D$126,3,0),0)</f>
        <v>0</v>
      </c>
      <c r="D93" s="1755">
        <f>IFERROR(VLOOKUP(A93,'trial balance to be copied'!$A$2:$D$126,4,0),0)</f>
        <v>192256.06</v>
      </c>
      <c r="E93">
        <f t="shared" si="11"/>
        <v>0</v>
      </c>
      <c r="F93">
        <f t="shared" si="12"/>
        <v>192</v>
      </c>
      <c r="G93">
        <f>VLOOKUP(A93,'trial balance to be copied'!$A$2:$B$134,1,0)</f>
        <v>31200100001</v>
      </c>
    </row>
    <row r="94" spans="1:7">
      <c r="A94" s="1754">
        <v>314001001</v>
      </c>
      <c r="B94" s="636" t="s">
        <v>1999</v>
      </c>
      <c r="C94" s="1755">
        <f>IFERROR(VLOOKUP(A94,'trial balance to be copied'!$A$2:$D$126,3,0),0)</f>
        <v>0</v>
      </c>
      <c r="D94" s="1755">
        <f>IFERROR(VLOOKUP(A94,'trial balance to be copied'!$A$2:$D$126,4,0),0)</f>
        <v>1.04</v>
      </c>
      <c r="E94">
        <f t="shared" si="11"/>
        <v>0</v>
      </c>
      <c r="F94">
        <f t="shared" si="12"/>
        <v>0</v>
      </c>
      <c r="G94">
        <f>VLOOKUP(A94,'trial balance to be copied'!$A$2:$B$134,1,0)</f>
        <v>314001001</v>
      </c>
    </row>
    <row r="95" spans="1:7">
      <c r="A95" s="1754">
        <v>40100100001</v>
      </c>
      <c r="B95" s="636" t="s">
        <v>1520</v>
      </c>
      <c r="C95" s="1755">
        <f>IFERROR(VLOOKUP(A95,'trial balance to be copied'!$A$2:$D$126,3,0),0)</f>
        <v>10118854.73</v>
      </c>
      <c r="D95" s="1755">
        <f>IFERROR(VLOOKUP(A95,'trial balance to be copied'!$A$2:$D$126,4,0),0)</f>
        <v>0</v>
      </c>
      <c r="E95">
        <f t="shared" si="11"/>
        <v>10119</v>
      </c>
      <c r="F95">
        <f t="shared" si="12"/>
        <v>0</v>
      </c>
      <c r="G95">
        <f>VLOOKUP(A95,'trial balance to be copied'!$A$2:$B$134,1,0)</f>
        <v>40100100001</v>
      </c>
    </row>
    <row r="96" spans="1:7">
      <c r="A96" s="1754">
        <v>40100200002</v>
      </c>
      <c r="B96" s="636" t="s">
        <v>2001</v>
      </c>
      <c r="C96" s="1755">
        <f>IFERROR(VLOOKUP(A96,'trial balance to be copied'!$A$2:$D$126,3,0),0)</f>
        <v>0</v>
      </c>
      <c r="D96" s="1755">
        <f>IFERROR(VLOOKUP(A96,'trial balance to be copied'!$A$2:$D$126,4,0),0)</f>
        <v>0</v>
      </c>
      <c r="E96">
        <f t="shared" si="11"/>
        <v>0</v>
      </c>
      <c r="F96">
        <f t="shared" si="12"/>
        <v>0</v>
      </c>
      <c r="G96" t="e">
        <f>VLOOKUP(A96,'trial balance to be copied'!$A$2:$B$134,1,0)</f>
        <v>#N/A</v>
      </c>
    </row>
    <row r="97" spans="1:7">
      <c r="A97" s="1754">
        <v>40100500001</v>
      </c>
      <c r="B97" s="636" t="s">
        <v>2427</v>
      </c>
      <c r="C97" s="1755">
        <f>IFERROR(VLOOKUP(A97,'trial balance to be copied'!$A$2:$D$126,3,0),0)</f>
        <v>0</v>
      </c>
      <c r="D97" s="1755">
        <f>IFERROR(VLOOKUP(A97,'trial balance to be copied'!$A$2:$D$126,4,0),0)</f>
        <v>0</v>
      </c>
      <c r="E97">
        <f t="shared" si="11"/>
        <v>0</v>
      </c>
      <c r="F97">
        <f t="shared" si="12"/>
        <v>0</v>
      </c>
      <c r="G97" t="e">
        <f>VLOOKUP(A97,'trial balance to be copied'!$A$2:$B$134,1,0)</f>
        <v>#N/A</v>
      </c>
    </row>
    <row r="98" spans="1:7">
      <c r="A98" s="1754">
        <v>40101000001</v>
      </c>
      <c r="B98" s="636" t="s">
        <v>1522</v>
      </c>
      <c r="C98" s="1755">
        <f>IFERROR(VLOOKUP(A98,'trial balance to be copied'!$A$2:$D$126,3,0),0)</f>
        <v>0</v>
      </c>
      <c r="D98" s="1755">
        <f>IFERROR(VLOOKUP(A98,'trial balance to be copied'!$A$2:$D$126,4,0),0)</f>
        <v>22027578</v>
      </c>
      <c r="E98">
        <f t="shared" si="11"/>
        <v>0</v>
      </c>
      <c r="F98">
        <f t="shared" si="12"/>
        <v>22028</v>
      </c>
      <c r="G98">
        <f>VLOOKUP(A98,'trial balance to be copied'!$A$2:$B$134,1,0)</f>
        <v>40101000001</v>
      </c>
    </row>
    <row r="99" spans="1:7">
      <c r="A99" s="1754">
        <v>40101200001</v>
      </c>
      <c r="B99" s="636" t="s">
        <v>1524</v>
      </c>
      <c r="C99" s="1755">
        <f>IFERROR(VLOOKUP(A99,'trial balance to be copied'!$A$2:$D$126,3,0),0)</f>
        <v>158003103.59999999</v>
      </c>
      <c r="D99" s="1755">
        <f>IFERROR(VLOOKUP(A99,'trial balance to be copied'!$A$2:$D$126,4,0),0)</f>
        <v>0</v>
      </c>
      <c r="E99">
        <f t="shared" si="11"/>
        <v>158003</v>
      </c>
      <c r="F99">
        <f t="shared" si="12"/>
        <v>0</v>
      </c>
      <c r="G99">
        <f>VLOOKUP(A99,'trial balance to be copied'!$A$2:$B$134,1,0)</f>
        <v>40101200001</v>
      </c>
    </row>
    <row r="100" spans="1:7">
      <c r="A100" s="1754">
        <v>40101700001</v>
      </c>
      <c r="B100" s="636" t="s">
        <v>2428</v>
      </c>
      <c r="C100" s="1755">
        <f>IFERROR(VLOOKUP(A100,'trial balance to be copied'!$A$2:$D$126,3,0),0)</f>
        <v>0</v>
      </c>
      <c r="D100" s="1755">
        <f>IFERROR(VLOOKUP(A100,'trial balance to be copied'!$A$2:$D$126,4,0),0)</f>
        <v>0</v>
      </c>
      <c r="E100">
        <f t="shared" si="11"/>
        <v>0</v>
      </c>
      <c r="F100">
        <f t="shared" si="12"/>
        <v>0</v>
      </c>
      <c r="G100" t="e">
        <f>VLOOKUP(A100,'trial balance to be copied'!$A$2:$B$134,1,0)</f>
        <v>#N/A</v>
      </c>
    </row>
    <row r="101" spans="1:7">
      <c r="A101" s="1754">
        <v>40200100037</v>
      </c>
      <c r="B101" s="636" t="s">
        <v>1661</v>
      </c>
      <c r="C101" s="1755">
        <f>IFERROR(VLOOKUP(A101,'trial balance to be copied'!$A$2:$D$126,3,0),0)</f>
        <v>0.85</v>
      </c>
      <c r="D101" s="1755">
        <f>IFERROR(VLOOKUP(A101,'trial balance to be copied'!$A$2:$D$126,4,0),0)</f>
        <v>0</v>
      </c>
      <c r="E101">
        <f t="shared" si="11"/>
        <v>0</v>
      </c>
      <c r="F101">
        <f t="shared" si="12"/>
        <v>0</v>
      </c>
      <c r="G101">
        <f>VLOOKUP(A101,'trial balance to be copied'!$A$2:$B$134,1,0)</f>
        <v>40200100037</v>
      </c>
    </row>
    <row r="102" spans="1:7">
      <c r="A102" s="1754">
        <v>40200100038</v>
      </c>
      <c r="B102" s="636" t="s">
        <v>1663</v>
      </c>
      <c r="C102" s="1755">
        <f>IFERROR(VLOOKUP(A102,'trial balance to be copied'!$A$2:$D$126,3,0),0)</f>
        <v>0</v>
      </c>
      <c r="D102" s="1755">
        <f>IFERROR(VLOOKUP(A102,'trial balance to be copied'!$A$2:$D$126,4,0),0)</f>
        <v>172428.23</v>
      </c>
      <c r="E102">
        <f t="shared" si="11"/>
        <v>0</v>
      </c>
      <c r="F102">
        <f t="shared" si="12"/>
        <v>172</v>
      </c>
      <c r="G102">
        <f>VLOOKUP(A102,'trial balance to be copied'!$A$2:$B$134,1,0)</f>
        <v>40200100038</v>
      </c>
    </row>
    <row r="103" spans="1:7">
      <c r="A103" s="1754">
        <v>40200100041</v>
      </c>
      <c r="B103" s="636" t="s">
        <v>1665</v>
      </c>
      <c r="C103" s="1755">
        <f>IFERROR(VLOOKUP(A103,'trial balance to be copied'!$A$2:$D$126,3,0),0)</f>
        <v>0</v>
      </c>
      <c r="D103" s="1755">
        <f>IFERROR(VLOOKUP(A103,'trial balance to be copied'!$A$2:$D$126,4,0),0)</f>
        <v>4396967.47</v>
      </c>
      <c r="E103">
        <f t="shared" si="11"/>
        <v>0</v>
      </c>
      <c r="F103">
        <f t="shared" si="12"/>
        <v>4397</v>
      </c>
      <c r="G103">
        <f>VLOOKUP(A103,'trial balance to be copied'!$A$2:$B$134,1,0)</f>
        <v>40200100041</v>
      </c>
    </row>
    <row r="104" spans="1:7">
      <c r="A104" s="1754">
        <v>40200100074</v>
      </c>
      <c r="B104" s="636" t="s">
        <v>1858</v>
      </c>
      <c r="C104" s="1755">
        <f>IFERROR(VLOOKUP(A104,'trial balance to be copied'!$A$2:$D$126,3,0),0)</f>
        <v>0</v>
      </c>
      <c r="D104" s="1755">
        <f>IFERROR(VLOOKUP(A104,'trial balance to be copied'!$A$2:$D$126,4,0),0)</f>
        <v>0</v>
      </c>
      <c r="E104">
        <f t="shared" si="11"/>
        <v>0</v>
      </c>
      <c r="F104">
        <f t="shared" si="12"/>
        <v>0</v>
      </c>
      <c r="G104" t="e">
        <f>VLOOKUP(A104,'trial balance to be copied'!$A$2:$B$134,1,0)</f>
        <v>#N/A</v>
      </c>
    </row>
    <row r="105" spans="1:7">
      <c r="A105" s="1981">
        <v>40200100120</v>
      </c>
      <c r="B105" s="636" t="s">
        <v>2520</v>
      </c>
      <c r="C105" s="1755">
        <f>IFERROR(VLOOKUP(A105,'trial balance to be copied'!$A$2:$D$126,3,0),0)</f>
        <v>0</v>
      </c>
      <c r="D105" s="1755">
        <f>IFERROR(VLOOKUP(A105,'trial balance to be copied'!$A$2:$D$126,4,0),0)</f>
        <v>882531.61</v>
      </c>
      <c r="E105">
        <f t="shared" ref="E105" si="13">ROUND(C105/1000,0)</f>
        <v>0</v>
      </c>
      <c r="F105">
        <f t="shared" ref="F105" si="14">ROUND(D105/1000,0)</f>
        <v>883</v>
      </c>
      <c r="G105">
        <f>VLOOKUP(A105,'trial balance to be copied'!$A$2:$B$134,1,0)</f>
        <v>40200100120</v>
      </c>
    </row>
    <row r="106" spans="1:7">
      <c r="A106" s="1754">
        <v>40200100094</v>
      </c>
      <c r="B106" s="636" t="s">
        <v>2147</v>
      </c>
      <c r="C106" s="1755">
        <f>IFERROR(VLOOKUP(A106,'trial balance to be copied'!$A$2:$D$126,3,0),0)</f>
        <v>0</v>
      </c>
      <c r="D106" s="1755">
        <f>IFERROR(VLOOKUP(A106,'trial balance to be copied'!$A$2:$D$126,4,0),0)</f>
        <v>0.85</v>
      </c>
      <c r="E106">
        <f t="shared" si="11"/>
        <v>0</v>
      </c>
      <c r="F106">
        <f t="shared" si="12"/>
        <v>0</v>
      </c>
      <c r="G106">
        <f>VLOOKUP(A106,'trial balance to be copied'!$A$2:$B$134,1,0)</f>
        <v>40200100094</v>
      </c>
    </row>
    <row r="107" spans="1:7">
      <c r="A107" s="1754">
        <v>40200100101</v>
      </c>
      <c r="B107" s="636" t="s">
        <v>2148</v>
      </c>
      <c r="C107" s="1755">
        <f>IFERROR(VLOOKUP(A107,'trial balance to be copied'!$A$2:$D$126,3,0),0)</f>
        <v>0</v>
      </c>
      <c r="D107" s="1755">
        <f>IFERROR(VLOOKUP(A107,'trial balance to be copied'!$A$2:$D$126,4,0),0)</f>
        <v>66.349999999999994</v>
      </c>
      <c r="E107">
        <f t="shared" si="11"/>
        <v>0</v>
      </c>
      <c r="F107">
        <f t="shared" si="12"/>
        <v>0</v>
      </c>
      <c r="G107">
        <f>VLOOKUP(A107,'trial balance to be copied'!$A$2:$B$134,1,0)</f>
        <v>40200100101</v>
      </c>
    </row>
    <row r="108" spans="1:7">
      <c r="A108" s="1754">
        <v>40200100110</v>
      </c>
      <c r="B108" s="636" t="s">
        <v>2429</v>
      </c>
      <c r="C108" s="1755">
        <f>IFERROR(VLOOKUP(A108,'trial balance to be copied'!$A$2:$D$126,3,0),0)</f>
        <v>0</v>
      </c>
      <c r="D108" s="1755">
        <f>IFERROR(VLOOKUP(A108,'trial balance to be copied'!$A$2:$D$126,4,0),0)</f>
        <v>0</v>
      </c>
      <c r="E108">
        <f t="shared" si="11"/>
        <v>0</v>
      </c>
      <c r="F108">
        <f t="shared" si="12"/>
        <v>0</v>
      </c>
      <c r="G108" t="e">
        <f>VLOOKUP(A108,'trial balance to be copied'!$A$2:$B$134,1,0)</f>
        <v>#N/A</v>
      </c>
    </row>
    <row r="109" spans="1:7">
      <c r="A109" s="1754">
        <v>40200100113</v>
      </c>
      <c r="B109" s="636" t="s">
        <v>2430</v>
      </c>
      <c r="C109" s="1755">
        <f>IFERROR(VLOOKUP(A109,'trial balance to be copied'!$A$2:$D$126,3,0),0)</f>
        <v>0</v>
      </c>
      <c r="D109" s="1755">
        <f>IFERROR(VLOOKUP(A109,'trial balance to be copied'!$A$2:$D$126,4,0),0)</f>
        <v>0.85</v>
      </c>
      <c r="E109">
        <f t="shared" si="11"/>
        <v>0</v>
      </c>
      <c r="F109">
        <f t="shared" si="12"/>
        <v>0</v>
      </c>
      <c r="G109">
        <f>VLOOKUP(A109,'trial balance to be copied'!$A$2:$B$134,1,0)</f>
        <v>40200100113</v>
      </c>
    </row>
    <row r="110" spans="1:7">
      <c r="A110" s="1754">
        <v>40200300001</v>
      </c>
      <c r="B110" s="636" t="s">
        <v>1536</v>
      </c>
      <c r="C110" s="1755">
        <f>IFERROR(VLOOKUP(A110,'trial balance to be copied'!$A$2:$D$126,3,0),0)</f>
        <v>0</v>
      </c>
      <c r="D110" s="1755">
        <f>IFERROR(VLOOKUP(A110,'trial balance to be copied'!$A$2:$D$126,4,0),0)</f>
        <v>0</v>
      </c>
      <c r="E110">
        <f t="shared" si="11"/>
        <v>0</v>
      </c>
      <c r="F110">
        <f t="shared" si="12"/>
        <v>0</v>
      </c>
      <c r="G110" t="e">
        <f>VLOOKUP(A110,'trial balance to be copied'!$A$2:$B$134,1,0)</f>
        <v>#N/A</v>
      </c>
    </row>
    <row r="111" spans="1:7">
      <c r="A111" s="1754">
        <v>40200700001</v>
      </c>
      <c r="B111" s="636" t="s">
        <v>2431</v>
      </c>
      <c r="C111" s="1755">
        <f>IFERROR(VLOOKUP(A111,'trial balance to be copied'!$A$2:$D$126,3,0),0)</f>
        <v>0</v>
      </c>
      <c r="D111" s="1755">
        <f>IFERROR(VLOOKUP(A111,'trial balance to be copied'!$A$2:$D$126,4,0),0)</f>
        <v>0</v>
      </c>
      <c r="E111">
        <f t="shared" si="11"/>
        <v>0</v>
      </c>
      <c r="F111">
        <f t="shared" si="12"/>
        <v>0</v>
      </c>
      <c r="G111" t="e">
        <f>VLOOKUP(A111,'trial balance to be copied'!$A$2:$B$134,1,0)</f>
        <v>#N/A</v>
      </c>
    </row>
    <row r="112" spans="1:7">
      <c r="A112" s="1754">
        <v>40201700001</v>
      </c>
      <c r="B112" s="636" t="s">
        <v>2432</v>
      </c>
      <c r="C112" s="1755">
        <f>IFERROR(VLOOKUP(A112,'trial balance to be copied'!$A$2:$D$126,3,0),0)</f>
        <v>0</v>
      </c>
      <c r="D112" s="1755">
        <f>IFERROR(VLOOKUP(A112,'trial balance to be copied'!$A$2:$D$126,4,0),0)</f>
        <v>0</v>
      </c>
      <c r="E112">
        <f t="shared" si="11"/>
        <v>0</v>
      </c>
      <c r="F112">
        <f t="shared" si="12"/>
        <v>0</v>
      </c>
      <c r="G112" t="e">
        <f>VLOOKUP(A112,'trial balance to be copied'!$A$2:$B$134,1,0)</f>
        <v>#N/A</v>
      </c>
    </row>
    <row r="113" spans="1:7">
      <c r="A113" s="1754">
        <v>40400100001</v>
      </c>
      <c r="B113" s="636" t="s">
        <v>1540</v>
      </c>
      <c r="C113" s="1755">
        <f>IFERROR(VLOOKUP(A113,'trial balance to be copied'!$A$2:$D$126,3,0),0)</f>
        <v>0</v>
      </c>
      <c r="D113" s="1755">
        <f>IFERROR(VLOOKUP(A113,'trial balance to be copied'!$A$2:$D$126,4,0),0)</f>
        <v>597074.39</v>
      </c>
      <c r="E113">
        <f t="shared" si="11"/>
        <v>0</v>
      </c>
      <c r="F113">
        <f t="shared" si="12"/>
        <v>597</v>
      </c>
      <c r="G113">
        <f>VLOOKUP(A113,'trial balance to be copied'!$A$2:$B$134,1,0)</f>
        <v>40400100001</v>
      </c>
    </row>
    <row r="114" spans="1:7">
      <c r="A114" s="1754">
        <v>40400200001</v>
      </c>
      <c r="B114" s="636" t="s">
        <v>1542</v>
      </c>
      <c r="C114" s="1755">
        <f>IFERROR(VLOOKUP(A114,'trial balance to be copied'!$A$2:$D$126,3,0),0)</f>
        <v>0</v>
      </c>
      <c r="D114" s="1755">
        <f>IFERROR(VLOOKUP(A114,'trial balance to be copied'!$A$2:$D$126,4,0),0)</f>
        <v>39305310.810000002</v>
      </c>
      <c r="E114">
        <f t="shared" si="11"/>
        <v>0</v>
      </c>
      <c r="F114">
        <f t="shared" si="12"/>
        <v>39305</v>
      </c>
      <c r="G114">
        <f>VLOOKUP(A114,'trial balance to be copied'!$A$2:$B$134,1,0)</f>
        <v>40400200001</v>
      </c>
    </row>
    <row r="115" spans="1:7">
      <c r="A115" s="1754">
        <v>50100100001</v>
      </c>
      <c r="B115" s="636" t="s">
        <v>1544</v>
      </c>
      <c r="C115" s="1755">
        <f>IFERROR(VLOOKUP(A115,'trial balance to be copied'!$A$2:$D$126,3,0),0)</f>
        <v>19560647</v>
      </c>
      <c r="D115" s="1755">
        <f>IFERROR(VLOOKUP(A115,'trial balance to be copied'!$A$2:$D$126,4,0),0)</f>
        <v>0</v>
      </c>
      <c r="E115">
        <f t="shared" si="11"/>
        <v>19561</v>
      </c>
      <c r="F115">
        <f t="shared" si="12"/>
        <v>0</v>
      </c>
      <c r="G115">
        <f>VLOOKUP(A115,'trial balance to be copied'!$A$2:$B$134,1,0)</f>
        <v>50100100001</v>
      </c>
    </row>
    <row r="116" spans="1:7">
      <c r="A116" s="1754">
        <v>50100100002</v>
      </c>
      <c r="B116" s="636" t="s">
        <v>1546</v>
      </c>
      <c r="C116" s="1755">
        <f>IFERROR(VLOOKUP(A116,'trial balance to be copied'!$A$2:$D$126,3,0),0)</f>
        <v>2542884.11</v>
      </c>
      <c r="D116" s="1755">
        <f>IFERROR(VLOOKUP(A116,'trial balance to be copied'!$A$2:$D$126,4,0),0)</f>
        <v>0</v>
      </c>
      <c r="E116">
        <f t="shared" si="11"/>
        <v>2543</v>
      </c>
      <c r="F116">
        <f t="shared" si="12"/>
        <v>0</v>
      </c>
      <c r="G116">
        <f>VLOOKUP(A116,'trial balance to be copied'!$A$2:$B$134,1,0)</f>
        <v>50100100002</v>
      </c>
    </row>
    <row r="117" spans="1:7">
      <c r="A117" s="1754">
        <v>50100200001</v>
      </c>
      <c r="B117" s="636" t="s">
        <v>1550</v>
      </c>
      <c r="C117" s="1755">
        <f>IFERROR(VLOOKUP(A117,'trial balance to be copied'!$A$2:$D$126,3,0),0)</f>
        <v>844824</v>
      </c>
      <c r="D117" s="1755">
        <f>IFERROR(VLOOKUP(A117,'trial balance to be copied'!$A$2:$D$126,4,0),0)</f>
        <v>0</v>
      </c>
      <c r="E117">
        <f t="shared" si="11"/>
        <v>845</v>
      </c>
      <c r="F117">
        <f t="shared" si="12"/>
        <v>0</v>
      </c>
      <c r="G117">
        <f>VLOOKUP(A117,'trial balance to be copied'!$A$2:$B$134,1,0)</f>
        <v>50100200001</v>
      </c>
    </row>
    <row r="118" spans="1:7">
      <c r="A118" s="1754">
        <v>50100200002</v>
      </c>
      <c r="B118" s="636" t="s">
        <v>1669</v>
      </c>
      <c r="C118" s="1755">
        <f>IFERROR(VLOOKUP(A118,'trial balance to be copied'!$A$2:$D$126,3,0),0)</f>
        <v>109830</v>
      </c>
      <c r="D118" s="1755">
        <f>IFERROR(VLOOKUP(A118,'trial balance to be copied'!$A$2:$D$126,4,0),0)</f>
        <v>0</v>
      </c>
      <c r="E118">
        <f t="shared" si="11"/>
        <v>110</v>
      </c>
      <c r="F118">
        <f t="shared" si="12"/>
        <v>0</v>
      </c>
      <c r="G118">
        <f>VLOOKUP(A118,'trial balance to be copied'!$A$2:$B$134,1,0)</f>
        <v>50100200002</v>
      </c>
    </row>
    <row r="119" spans="1:7">
      <c r="A119" s="1754">
        <v>50100300001</v>
      </c>
      <c r="B119" s="636" t="s">
        <v>1552</v>
      </c>
      <c r="C119" s="1755">
        <f>IFERROR(VLOOKUP(A119,'trial balance to be copied'!$A$2:$D$126,3,0),0)</f>
        <v>118556</v>
      </c>
      <c r="D119" s="1755">
        <f>IFERROR(VLOOKUP(A119,'trial balance to be copied'!$A$2:$D$126,4,0),0)</f>
        <v>0</v>
      </c>
      <c r="E119">
        <f t="shared" si="11"/>
        <v>119</v>
      </c>
      <c r="F119">
        <f t="shared" si="12"/>
        <v>0</v>
      </c>
      <c r="G119">
        <f>VLOOKUP(A119,'trial balance to be copied'!$A$2:$B$134,1,0)</f>
        <v>50100300001</v>
      </c>
    </row>
    <row r="120" spans="1:7">
      <c r="A120" s="1754">
        <v>50100500001</v>
      </c>
      <c r="B120" s="636" t="s">
        <v>1671</v>
      </c>
      <c r="C120" s="1755">
        <f>IFERROR(VLOOKUP(A120,'trial balance to be copied'!$A$2:$D$126,3,0),0)</f>
        <v>592683.37</v>
      </c>
      <c r="D120" s="1755">
        <f>IFERROR(VLOOKUP(A120,'trial balance to be copied'!$A$2:$D$126,4,0),0)</f>
        <v>0</v>
      </c>
      <c r="E120">
        <f t="shared" si="11"/>
        <v>593</v>
      </c>
      <c r="F120">
        <f t="shared" si="12"/>
        <v>0</v>
      </c>
      <c r="G120">
        <f>VLOOKUP(A120,'trial balance to be copied'!$A$2:$B$134,1,0)</f>
        <v>50100500001</v>
      </c>
    </row>
    <row r="121" spans="1:7">
      <c r="A121" s="1754">
        <v>501006001</v>
      </c>
      <c r="B121" s="636" t="s">
        <v>2016</v>
      </c>
      <c r="C121" s="1755">
        <f>IFERROR(VLOOKUP(A121,'trial balance to be copied'!$A$2:$D$126,3,0),0)</f>
        <v>0</v>
      </c>
      <c r="D121" s="1755">
        <f>IFERROR(VLOOKUP(A121,'trial balance to be copied'!$A$2:$D$126,4,0),0)</f>
        <v>0</v>
      </c>
      <c r="E121">
        <f t="shared" si="11"/>
        <v>0</v>
      </c>
      <c r="F121">
        <f t="shared" si="12"/>
        <v>0</v>
      </c>
      <c r="G121" t="e">
        <f>VLOOKUP(A121,'trial balance to be copied'!$A$2:$B$134,1,0)</f>
        <v>#N/A</v>
      </c>
    </row>
    <row r="122" spans="1:7">
      <c r="A122" s="1754">
        <v>50200100001</v>
      </c>
      <c r="B122" s="636" t="s">
        <v>1556</v>
      </c>
      <c r="C122" s="1755">
        <f>IFERROR(VLOOKUP(A122,'trial balance to be copied'!$A$2:$D$126,3,0),0)</f>
        <v>2394972.83</v>
      </c>
      <c r="D122" s="1755">
        <f>IFERROR(VLOOKUP(A122,'trial balance to be copied'!$A$2:$D$126,4,0),0)</f>
        <v>0</v>
      </c>
      <c r="E122">
        <f t="shared" si="11"/>
        <v>2395</v>
      </c>
      <c r="F122">
        <f t="shared" si="12"/>
        <v>0</v>
      </c>
      <c r="G122">
        <f>VLOOKUP(A122,'trial balance to be copied'!$A$2:$B$134,1,0)</f>
        <v>50200100001</v>
      </c>
    </row>
    <row r="123" spans="1:7">
      <c r="A123" s="1754">
        <v>50200100002</v>
      </c>
      <c r="B123" s="636" t="s">
        <v>2018</v>
      </c>
      <c r="C123" s="1755">
        <f>IFERROR(VLOOKUP(A123,'trial balance to be copied'!$A$2:$D$126,3,0),0)</f>
        <v>0</v>
      </c>
      <c r="D123" s="1755">
        <f>IFERROR(VLOOKUP(A123,'trial balance to be copied'!$A$2:$D$126,4,0),0)</f>
        <v>0</v>
      </c>
      <c r="E123">
        <f t="shared" si="11"/>
        <v>0</v>
      </c>
      <c r="F123">
        <f t="shared" si="12"/>
        <v>0</v>
      </c>
      <c r="G123" t="e">
        <f>VLOOKUP(A123,'trial balance to be copied'!$A$2:$B$134,1,0)</f>
        <v>#N/A</v>
      </c>
    </row>
    <row r="124" spans="1:7">
      <c r="A124" s="1981">
        <v>50200300001</v>
      </c>
      <c r="B124" s="636" t="s">
        <v>1558</v>
      </c>
      <c r="C124" s="1755">
        <f>IFERROR(VLOOKUP(A124,'trial balance to be copied'!$A$2:$D$126,3,0),0)</f>
        <v>50371</v>
      </c>
      <c r="D124" s="1755">
        <f>IFERROR(VLOOKUP(A124,'trial balance to be copied'!$A$2:$D$126,4,0),0)</f>
        <v>0</v>
      </c>
      <c r="E124">
        <f t="shared" si="11"/>
        <v>50</v>
      </c>
      <c r="F124">
        <f t="shared" si="12"/>
        <v>0</v>
      </c>
      <c r="G124">
        <f>VLOOKUP(A124,'trial balance to be copied'!$A$2:$B$134,1,0)</f>
        <v>50200300001</v>
      </c>
    </row>
    <row r="125" spans="1:7">
      <c r="A125" s="1754">
        <v>50200300002</v>
      </c>
      <c r="B125" s="636" t="s">
        <v>1560</v>
      </c>
      <c r="C125" s="1755">
        <f>IFERROR(VLOOKUP(A125,'trial balance to be copied'!$A$2:$D$126,3,0),0)</f>
        <v>141670</v>
      </c>
      <c r="D125" s="1755">
        <f>IFERROR(VLOOKUP(A125,'trial balance to be copied'!$A$2:$D$126,4,0),0)</f>
        <v>0</v>
      </c>
      <c r="E125">
        <f t="shared" si="11"/>
        <v>142</v>
      </c>
      <c r="F125">
        <f t="shared" si="12"/>
        <v>0</v>
      </c>
      <c r="G125">
        <f>VLOOKUP(A125,'trial balance to be copied'!$A$2:$B$134,1,0)</f>
        <v>50200300002</v>
      </c>
    </row>
    <row r="126" spans="1:7">
      <c r="A126" s="1981">
        <v>50200300003</v>
      </c>
      <c r="B126" s="636" t="s">
        <v>2444</v>
      </c>
      <c r="C126" s="1755">
        <f>IFERROR(VLOOKUP(A126,'trial balance to be copied'!$A$2:$D$126,3,0),0)</f>
        <v>0</v>
      </c>
      <c r="D126" s="1755">
        <f>IFERROR(VLOOKUP(A126,'trial balance to be copied'!$A$2:$D$126,4,0),0)</f>
        <v>0</v>
      </c>
      <c r="E126">
        <f t="shared" si="11"/>
        <v>0</v>
      </c>
      <c r="F126">
        <f t="shared" si="12"/>
        <v>0</v>
      </c>
      <c r="G126" t="e">
        <f>VLOOKUP(A126,'trial balance to be copied'!$A$2:$B$134,1,0)</f>
        <v>#N/A</v>
      </c>
    </row>
    <row r="127" spans="1:7">
      <c r="A127" s="1754">
        <v>50500100001</v>
      </c>
      <c r="B127" s="636" t="s">
        <v>1564</v>
      </c>
      <c r="C127" s="1755">
        <f>IFERROR(VLOOKUP(A127,'trial balance to be copied'!$A$2:$D$126,3,0),0)</f>
        <v>0.19</v>
      </c>
      <c r="D127" s="1755">
        <f>IFERROR(VLOOKUP(A127,'trial balance to be copied'!$A$2:$D$126,4,0),0)</f>
        <v>0</v>
      </c>
      <c r="E127">
        <f t="shared" si="11"/>
        <v>0</v>
      </c>
      <c r="F127">
        <f t="shared" si="12"/>
        <v>0</v>
      </c>
      <c r="G127">
        <f>VLOOKUP(A127,'trial balance to be copied'!$A$2:$B$134,1,0)</f>
        <v>50500100001</v>
      </c>
    </row>
    <row r="128" spans="1:7">
      <c r="A128" s="1754">
        <v>50600100001</v>
      </c>
      <c r="B128" s="636" t="s">
        <v>1566</v>
      </c>
      <c r="C128" s="1755">
        <f>IFERROR(VLOOKUP(A128,'trial balance to be copied'!$A$2:$D$126,3,0),0)</f>
        <v>129133.96</v>
      </c>
      <c r="D128" s="1755">
        <f>IFERROR(VLOOKUP(A128,'trial balance to be copied'!$A$2:$D$126,4,0),0)</f>
        <v>0</v>
      </c>
      <c r="E128">
        <f t="shared" si="11"/>
        <v>129</v>
      </c>
      <c r="F128">
        <f t="shared" si="12"/>
        <v>0</v>
      </c>
      <c r="G128">
        <f>VLOOKUP(A128,'trial balance to be copied'!$A$2:$B$134,1,0)</f>
        <v>50600100001</v>
      </c>
    </row>
    <row r="129" spans="1:7">
      <c r="A129" s="1754">
        <v>50600200001</v>
      </c>
      <c r="B129" s="636" t="s">
        <v>1862</v>
      </c>
      <c r="C129" s="1755">
        <f>IFERROR(VLOOKUP(A129,'trial balance to be copied'!$A$2:$D$126,3,0),0)</f>
        <v>434408</v>
      </c>
      <c r="D129" s="1755">
        <f>IFERROR(VLOOKUP(A129,'trial balance to be copied'!$A$2:$D$126,4,0),0)</f>
        <v>0</v>
      </c>
      <c r="E129">
        <f t="shared" si="11"/>
        <v>434</v>
      </c>
      <c r="F129">
        <f t="shared" si="12"/>
        <v>0</v>
      </c>
      <c r="G129">
        <f>VLOOKUP(A129,'trial balance to be copied'!$A$2:$B$134,1,0)</f>
        <v>50600200001</v>
      </c>
    </row>
    <row r="130" spans="1:7">
      <c r="A130" s="1754">
        <v>50600300009</v>
      </c>
      <c r="B130" s="636" t="s">
        <v>1864</v>
      </c>
      <c r="C130" s="1755">
        <f>IFERROR(VLOOKUP(A130,'trial balance to be copied'!$A$2:$D$126,3,0),0)</f>
        <v>6912.74</v>
      </c>
      <c r="D130" s="1755">
        <f>IFERROR(VLOOKUP(A130,'trial balance to be copied'!$A$2:$D$126,4,0),0)</f>
        <v>0</v>
      </c>
      <c r="E130">
        <f t="shared" si="11"/>
        <v>7</v>
      </c>
      <c r="F130">
        <f t="shared" si="12"/>
        <v>0</v>
      </c>
      <c r="G130">
        <f>VLOOKUP(A130,'trial balance to be copied'!$A$2:$B$134,1,0)</f>
        <v>50600300009</v>
      </c>
    </row>
    <row r="131" spans="1:7">
      <c r="A131" s="1754">
        <v>50600500001</v>
      </c>
      <c r="B131" s="636" t="s">
        <v>1678</v>
      </c>
      <c r="C131" s="1755">
        <f>IFERROR(VLOOKUP(A131,'trial balance to be copied'!$A$2:$D$126,3,0),0)</f>
        <v>181479.2</v>
      </c>
      <c r="D131" s="1755">
        <f>IFERROR(VLOOKUP(A131,'trial balance to be copied'!$A$2:$D$126,4,0),0)</f>
        <v>0</v>
      </c>
      <c r="E131">
        <f t="shared" si="11"/>
        <v>181</v>
      </c>
      <c r="F131">
        <f t="shared" si="12"/>
        <v>0</v>
      </c>
      <c r="G131">
        <f>VLOOKUP(A131,'trial balance to be copied'!$A$2:$B$134,1,0)</f>
        <v>50600500001</v>
      </c>
    </row>
    <row r="132" spans="1:7">
      <c r="A132" s="1754">
        <v>50700100001</v>
      </c>
      <c r="B132" s="636" t="s">
        <v>1578</v>
      </c>
      <c r="C132" s="1755">
        <f>IFERROR(VLOOKUP(A132,'trial balance to be copied'!$A$2:$D$126,3,0),0)</f>
        <v>27804.240000000002</v>
      </c>
      <c r="D132" s="1755">
        <f>IFERROR(VLOOKUP(A132,'trial balance to be copied'!$A$2:$D$126,4,0),0)</f>
        <v>0</v>
      </c>
      <c r="E132">
        <f t="shared" si="11"/>
        <v>28</v>
      </c>
      <c r="F132">
        <f t="shared" si="12"/>
        <v>0</v>
      </c>
      <c r="G132">
        <f>VLOOKUP(A132,'trial balance to be copied'!$A$2:$B$134,1,0)</f>
        <v>50700100001</v>
      </c>
    </row>
    <row r="133" spans="1:7">
      <c r="A133" s="1981">
        <v>51000100018</v>
      </c>
      <c r="B133" s="636" t="s">
        <v>1592</v>
      </c>
      <c r="C133" s="1755">
        <f>IFERROR(VLOOKUP(A133,'trial balance to be copied'!$A$2:$D$126,3,0),0)</f>
        <v>9043</v>
      </c>
      <c r="D133" s="1755">
        <f>IFERROR(VLOOKUP(A133,'trial balance to be copied'!$A$2:$D$126,4,0),0)</f>
        <v>0</v>
      </c>
      <c r="E133">
        <f t="shared" ref="E133:E134" si="15">ROUND(C133/1000,0)</f>
        <v>9</v>
      </c>
      <c r="F133">
        <f t="shared" ref="F133:F134" si="16">ROUND(D133/1000,0)</f>
        <v>0</v>
      </c>
      <c r="G133">
        <f>VLOOKUP(A133,'trial balance to be copied'!$A$2:$B$134,1,0)</f>
        <v>51000100018</v>
      </c>
    </row>
    <row r="134" spans="1:7">
      <c r="A134" s="1981">
        <v>51000100017</v>
      </c>
      <c r="B134" s="636" t="s">
        <v>1870</v>
      </c>
      <c r="C134" s="1755">
        <f>IFERROR(VLOOKUP(A134,'trial balance to be copied'!$A$2:$D$126,3,0),0)</f>
        <v>296</v>
      </c>
      <c r="D134" s="1755">
        <f>IFERROR(VLOOKUP(A134,'trial balance to be copied'!$A$2:$D$126,4,0),0)</f>
        <v>0</v>
      </c>
      <c r="E134">
        <f t="shared" si="15"/>
        <v>0</v>
      </c>
      <c r="F134">
        <f t="shared" si="16"/>
        <v>0</v>
      </c>
      <c r="G134">
        <f>VLOOKUP(A134,'trial balance to be copied'!$A$2:$B$134,1,0)</f>
        <v>51000100017</v>
      </c>
    </row>
    <row r="135" spans="1:7">
      <c r="A135" s="1754">
        <v>51000100001</v>
      </c>
      <c r="B135" s="636" t="s">
        <v>2433</v>
      </c>
      <c r="C135" s="1755">
        <f>IFERROR(VLOOKUP(A135,'trial balance to be copied'!$A$2:$D$126,3,0),0)</f>
        <v>0</v>
      </c>
      <c r="D135" s="1755">
        <f>IFERROR(VLOOKUP(A135,'trial balance to be copied'!$A$2:$D$126,4,0),0)</f>
        <v>0</v>
      </c>
      <c r="E135">
        <f t="shared" si="11"/>
        <v>0</v>
      </c>
      <c r="F135">
        <f t="shared" si="12"/>
        <v>0</v>
      </c>
      <c r="G135" t="e">
        <f>VLOOKUP(A135,'trial balance to be copied'!$A$2:$B$134,1,0)</f>
        <v>#N/A</v>
      </c>
    </row>
    <row r="136" spans="1:7">
      <c r="A136" s="1754">
        <v>51000100010</v>
      </c>
      <c r="B136" s="636" t="s">
        <v>1584</v>
      </c>
      <c r="C136" s="1755">
        <f>IFERROR(VLOOKUP(A136,'trial balance to be copied'!$A$2:$D$126,3,0),0)</f>
        <v>4968</v>
      </c>
      <c r="D136" s="1755">
        <f>IFERROR(VLOOKUP(A136,'trial balance to be copied'!$A$2:$D$126,4,0),0)</f>
        <v>0</v>
      </c>
      <c r="E136">
        <f t="shared" si="11"/>
        <v>5</v>
      </c>
      <c r="F136">
        <f t="shared" si="12"/>
        <v>0</v>
      </c>
      <c r="G136">
        <f>VLOOKUP(A136,'trial balance to be copied'!$A$2:$B$134,1,0)</f>
        <v>51000100010</v>
      </c>
    </row>
    <row r="137" spans="1:7">
      <c r="A137" s="1754">
        <v>51100100001</v>
      </c>
      <c r="B137" s="636" t="s">
        <v>1681</v>
      </c>
      <c r="C137" s="1755">
        <f>IFERROR(VLOOKUP(A137,'trial balance to be copied'!$A$2:$D$126,3,0),0)</f>
        <v>851069</v>
      </c>
      <c r="D137" s="1755">
        <f>IFERROR(VLOOKUP(A137,'trial balance to be copied'!$A$2:$D$126,4,0),0)</f>
        <v>0</v>
      </c>
      <c r="E137">
        <f t="shared" si="11"/>
        <v>851</v>
      </c>
      <c r="F137">
        <f t="shared" si="12"/>
        <v>0</v>
      </c>
      <c r="G137">
        <f>VLOOKUP(A137,'trial balance to be copied'!$A$2:$B$134,1,0)</f>
        <v>51100100001</v>
      </c>
    </row>
    <row r="138" spans="1:7">
      <c r="A138" s="1981">
        <v>50500100002</v>
      </c>
      <c r="B138" s="636" t="s">
        <v>2521</v>
      </c>
      <c r="C138" s="1755">
        <f>IFERROR(VLOOKUP(A138,'trial balance to be copied'!$A$2:$D$126,3,0),0)</f>
        <v>0</v>
      </c>
      <c r="D138" s="1755">
        <f>IFERROR(VLOOKUP(A138,'trial balance to be copied'!$A$2:$D$126,4,0),0)</f>
        <v>18922309.710000001</v>
      </c>
      <c r="E138">
        <f t="shared" ref="E138" si="17">ROUND(C138/1000,0)</f>
        <v>0</v>
      </c>
      <c r="F138">
        <f t="shared" ref="F138" si="18">ROUND(D138/1000,0)</f>
        <v>18922</v>
      </c>
      <c r="G138">
        <f>VLOOKUP(A138,'trial balance to be copied'!$A$2:$B$134,1,0)</f>
        <v>50500100002</v>
      </c>
    </row>
    <row r="139" spans="1:7">
      <c r="A139" s="1754"/>
      <c r="B139" s="636"/>
      <c r="C139" s="1755">
        <f>SUM(C2:C138)</f>
        <v>3305782913.8199987</v>
      </c>
      <c r="D139" s="1755">
        <f>SUM(C139)</f>
        <v>3305782913.8199987</v>
      </c>
      <c r="E139" s="1755"/>
      <c r="F139" s="1755"/>
    </row>
    <row r="140" spans="1:7">
      <c r="A140" s="1754"/>
      <c r="B140" s="636"/>
      <c r="C140" s="1755"/>
      <c r="D140" s="1755"/>
      <c r="E140" s="1755"/>
      <c r="F140" s="1755"/>
    </row>
    <row r="141" spans="1:7">
      <c r="A141" s="1754"/>
      <c r="B141" s="636"/>
      <c r="C141" s="1755">
        <f>'trial balance to be copied'!C130</f>
        <v>3305782913.8199987</v>
      </c>
      <c r="D141" s="1755">
        <f>'trial balance to be copied'!D130</f>
        <v>3305782887.1199989</v>
      </c>
      <c r="E141" s="1755"/>
      <c r="F141" s="1755"/>
    </row>
    <row r="142" spans="1:7">
      <c r="A142" s="1754"/>
      <c r="B142" s="636"/>
      <c r="C142" s="1755">
        <f>C141-C139</f>
        <v>0</v>
      </c>
      <c r="D142" s="1755">
        <f>D141-D139</f>
        <v>-26.699999809265137</v>
      </c>
      <c r="E142" s="1755"/>
      <c r="F142" s="1755"/>
    </row>
    <row r="143" spans="1:7">
      <c r="A143" s="1754"/>
      <c r="B143" s="636"/>
      <c r="C143" s="1755"/>
      <c r="D143" s="1755"/>
      <c r="E143" s="1755"/>
      <c r="F143" s="1755"/>
    </row>
    <row r="144" spans="1:7">
      <c r="A144" s="1754"/>
      <c r="B144" s="636"/>
      <c r="C144" s="1755"/>
      <c r="D144" s="1755"/>
      <c r="E144" s="1755"/>
      <c r="F144" s="1755"/>
    </row>
    <row r="145" spans="1:8">
      <c r="A145" s="1754"/>
      <c r="B145" s="636"/>
      <c r="C145" s="1755"/>
      <c r="D145" s="1755"/>
      <c r="E145" s="1755"/>
      <c r="F145" s="1755"/>
    </row>
    <row r="146" spans="1:8">
      <c r="A146" s="1754"/>
      <c r="B146" s="636"/>
      <c r="C146" s="1755"/>
      <c r="D146" s="1755"/>
      <c r="E146" s="1755"/>
      <c r="F146" s="1755"/>
    </row>
    <row r="147" spans="1:8">
      <c r="A147" s="1754"/>
      <c r="B147" s="636"/>
      <c r="C147" s="1755"/>
      <c r="D147" s="1755"/>
      <c r="E147" s="1755"/>
      <c r="F147" s="1755"/>
    </row>
    <row r="148" spans="1:8">
      <c r="A148" s="1754"/>
      <c r="B148" s="636"/>
      <c r="C148" s="1755"/>
      <c r="D148" s="1755"/>
      <c r="E148" s="1755"/>
      <c r="F148" s="1755"/>
      <c r="H148" s="1760"/>
    </row>
    <row r="149" spans="1:8">
      <c r="C149" s="1755"/>
      <c r="D149" s="1755"/>
      <c r="E149" s="1755"/>
      <c r="F149" s="1755"/>
      <c r="H149" s="1760"/>
    </row>
    <row r="150" spans="1:8">
      <c r="H150" s="1760"/>
    </row>
    <row r="151" spans="1:8">
      <c r="C151" s="1760"/>
      <c r="D151" s="1760"/>
      <c r="E151" s="1760"/>
      <c r="F151" s="1760"/>
      <c r="G151" s="944">
        <f>C151-D151</f>
        <v>0</v>
      </c>
    </row>
    <row r="155" spans="1:8">
      <c r="C155" s="944">
        <f>C151-C153</f>
        <v>0</v>
      </c>
      <c r="D155" s="944">
        <f>D151-D153</f>
        <v>0</v>
      </c>
      <c r="E155" s="944"/>
      <c r="F155" s="944"/>
    </row>
  </sheetData>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9"/>
  <sheetViews>
    <sheetView workbookViewId="0">
      <selection activeCell="A2" sqref="A2:A123"/>
    </sheetView>
  </sheetViews>
  <sheetFormatPr defaultRowHeight="15.6"/>
  <cols>
    <col min="1" max="1" width="13" bestFit="1" customWidth="1"/>
    <col min="2" max="2" width="68.69921875" bestFit="1" customWidth="1"/>
    <col min="3" max="4" width="16.3984375" style="809" bestFit="1" customWidth="1"/>
    <col min="5" max="6" width="16.19921875" customWidth="1"/>
    <col min="7" max="7" width="11.8984375" bestFit="1" customWidth="1"/>
    <col min="9" max="10" width="10.09765625" bestFit="1" customWidth="1"/>
  </cols>
  <sheetData>
    <row r="1" spans="1:7">
      <c r="A1" s="636" t="s">
        <v>219</v>
      </c>
      <c r="B1" s="636" t="s">
        <v>1411</v>
      </c>
      <c r="C1" s="1755" t="s">
        <v>221</v>
      </c>
      <c r="D1" s="1755" t="s">
        <v>222</v>
      </c>
      <c r="E1" s="636"/>
      <c r="F1" s="636"/>
    </row>
    <row r="2" spans="1:7">
      <c r="A2" s="1981">
        <v>10100100008</v>
      </c>
      <c r="B2" s="636" t="s">
        <v>1963</v>
      </c>
      <c r="C2" s="2115">
        <v>1179.55</v>
      </c>
      <c r="D2" s="2115">
        <v>0</v>
      </c>
      <c r="E2">
        <f t="shared" ref="E2:E33" si="0">ROUND(C2/1000,0)</f>
        <v>1</v>
      </c>
      <c r="F2">
        <f t="shared" ref="F2:F33" si="1">ROUND(D2/1000,0)</f>
        <v>0</v>
      </c>
      <c r="G2">
        <f>VLOOKUP(A2,'trial Balance main'!$A$2:$B$149,1,0)</f>
        <v>10100100008</v>
      </c>
    </row>
    <row r="3" spans="1:7">
      <c r="A3" s="1981">
        <v>10100100017</v>
      </c>
      <c r="B3" s="636" t="s">
        <v>1419</v>
      </c>
      <c r="C3" s="2115">
        <v>18756.46</v>
      </c>
      <c r="D3" s="2115">
        <v>0</v>
      </c>
      <c r="E3">
        <f t="shared" si="0"/>
        <v>19</v>
      </c>
      <c r="F3">
        <f t="shared" si="1"/>
        <v>0</v>
      </c>
      <c r="G3">
        <f>VLOOKUP(A3,'trial Balance main'!$A$2:$B$149,1,0)</f>
        <v>10100100017</v>
      </c>
    </row>
    <row r="4" spans="1:7">
      <c r="A4" s="1981">
        <v>10100100023</v>
      </c>
      <c r="B4" s="636" t="s">
        <v>2512</v>
      </c>
      <c r="C4" s="2115">
        <v>12535.49</v>
      </c>
      <c r="D4" s="2115">
        <v>0</v>
      </c>
      <c r="E4">
        <f t="shared" si="0"/>
        <v>13</v>
      </c>
      <c r="F4">
        <f t="shared" si="1"/>
        <v>0</v>
      </c>
      <c r="G4">
        <f>VLOOKUP(A4,'trial Balance main'!$A$2:$B$149,1,0)</f>
        <v>10100100023</v>
      </c>
    </row>
    <row r="5" spans="1:7">
      <c r="A5" s="1981">
        <v>10100100024</v>
      </c>
      <c r="B5" s="636" t="s">
        <v>1421</v>
      </c>
      <c r="C5" s="2115">
        <v>12570.51</v>
      </c>
      <c r="D5" s="2115">
        <v>0</v>
      </c>
      <c r="E5">
        <f t="shared" si="0"/>
        <v>13</v>
      </c>
      <c r="F5">
        <f t="shared" si="1"/>
        <v>0</v>
      </c>
      <c r="G5">
        <f>VLOOKUP(A5,'trial Balance main'!$A$2:$B$149,1,0)</f>
        <v>10100100024</v>
      </c>
    </row>
    <row r="6" spans="1:7">
      <c r="A6" s="1981">
        <v>10100100040</v>
      </c>
      <c r="B6" s="636" t="s">
        <v>1425</v>
      </c>
      <c r="C6" s="2115">
        <v>5835.52</v>
      </c>
      <c r="D6" s="2115">
        <v>0</v>
      </c>
      <c r="E6">
        <f t="shared" si="0"/>
        <v>6</v>
      </c>
      <c r="F6">
        <f t="shared" si="1"/>
        <v>0</v>
      </c>
      <c r="G6">
        <f>VLOOKUP(A6,'trial Balance main'!$A$2:$B$149,1,0)</f>
        <v>10100100040</v>
      </c>
    </row>
    <row r="7" spans="1:7">
      <c r="A7" s="1981">
        <v>10100100054</v>
      </c>
      <c r="B7" s="636" t="s">
        <v>1431</v>
      </c>
      <c r="C7" s="2115">
        <v>9044256.3399999999</v>
      </c>
      <c r="D7" s="2115">
        <v>0</v>
      </c>
      <c r="E7">
        <f t="shared" si="0"/>
        <v>9044</v>
      </c>
      <c r="F7">
        <f t="shared" si="1"/>
        <v>0</v>
      </c>
      <c r="G7">
        <f>VLOOKUP(A7,'trial Balance main'!$A$2:$B$149,1,0)</f>
        <v>10100100054</v>
      </c>
    </row>
    <row r="8" spans="1:7">
      <c r="A8" s="1981">
        <v>10100100059</v>
      </c>
      <c r="B8" s="636" t="s">
        <v>1634</v>
      </c>
      <c r="C8" s="2115">
        <v>4099.79</v>
      </c>
      <c r="D8" s="2115">
        <v>0</v>
      </c>
      <c r="E8">
        <f t="shared" si="0"/>
        <v>4</v>
      </c>
      <c r="F8">
        <f t="shared" si="1"/>
        <v>0</v>
      </c>
      <c r="G8">
        <f>VLOOKUP(A8,'trial Balance main'!$A$2:$B$149,1,0)</f>
        <v>10100100059</v>
      </c>
    </row>
    <row r="9" spans="1:7">
      <c r="A9" s="1981">
        <v>10100100060</v>
      </c>
      <c r="B9" s="636" t="s">
        <v>1636</v>
      </c>
      <c r="C9" s="2115">
        <v>1101645.69</v>
      </c>
      <c r="D9" s="2115">
        <v>0</v>
      </c>
      <c r="E9">
        <f t="shared" si="0"/>
        <v>1102</v>
      </c>
      <c r="F9">
        <f t="shared" si="1"/>
        <v>0</v>
      </c>
      <c r="G9">
        <f>VLOOKUP(A9,'trial Balance main'!$A$2:$B$149,1,0)</f>
        <v>10100100060</v>
      </c>
    </row>
    <row r="10" spans="1:7">
      <c r="A10" s="1981">
        <v>10100100065</v>
      </c>
      <c r="B10" s="636" t="s">
        <v>1638</v>
      </c>
      <c r="C10" s="2115">
        <v>13021009.859999999</v>
      </c>
      <c r="D10" s="2115">
        <v>0</v>
      </c>
      <c r="E10">
        <f t="shared" si="0"/>
        <v>13021</v>
      </c>
      <c r="F10">
        <f t="shared" si="1"/>
        <v>0</v>
      </c>
      <c r="G10">
        <f>VLOOKUP(A10,'trial Balance main'!$A$2:$B$149,1,0)</f>
        <v>10100100065</v>
      </c>
    </row>
    <row r="11" spans="1:7">
      <c r="A11" s="1981">
        <v>10100100068</v>
      </c>
      <c r="B11" s="636" t="s">
        <v>1830</v>
      </c>
      <c r="C11" s="2115">
        <v>1006.61</v>
      </c>
      <c r="D11" s="2115">
        <v>0</v>
      </c>
      <c r="E11">
        <f t="shared" si="0"/>
        <v>1</v>
      </c>
      <c r="F11">
        <f t="shared" si="1"/>
        <v>0</v>
      </c>
      <c r="G11">
        <f>VLOOKUP(A11,'trial Balance main'!$A$2:$B$149,1,0)</f>
        <v>10100100068</v>
      </c>
    </row>
    <row r="12" spans="1:7">
      <c r="A12" s="1981">
        <v>10100100069</v>
      </c>
      <c r="B12" s="636" t="s">
        <v>1832</v>
      </c>
      <c r="C12" s="2115">
        <v>9522.8000000000011</v>
      </c>
      <c r="D12" s="2115">
        <v>0</v>
      </c>
      <c r="E12">
        <f t="shared" si="0"/>
        <v>10</v>
      </c>
      <c r="F12">
        <f t="shared" si="1"/>
        <v>0</v>
      </c>
      <c r="G12">
        <f>VLOOKUP(A12,'trial Balance main'!$A$2:$B$149,1,0)</f>
        <v>10100100069</v>
      </c>
    </row>
    <row r="13" spans="1:7">
      <c r="A13" s="1981">
        <v>10100100074</v>
      </c>
      <c r="B13" s="636" t="s">
        <v>1834</v>
      </c>
      <c r="C13" s="2115">
        <v>16875.439999999999</v>
      </c>
      <c r="D13" s="2115">
        <v>0</v>
      </c>
      <c r="E13">
        <f t="shared" si="0"/>
        <v>17</v>
      </c>
      <c r="F13">
        <f t="shared" si="1"/>
        <v>0</v>
      </c>
      <c r="G13">
        <f>VLOOKUP(A13,'trial Balance main'!$A$2:$B$149,1,0)</f>
        <v>10100100074</v>
      </c>
    </row>
    <row r="14" spans="1:7">
      <c r="A14" s="1981">
        <v>10100100092</v>
      </c>
      <c r="B14" s="636" t="s">
        <v>2139</v>
      </c>
      <c r="C14" s="2115">
        <v>7542.51</v>
      </c>
      <c r="D14" s="2115">
        <v>0</v>
      </c>
      <c r="E14">
        <f t="shared" si="0"/>
        <v>8</v>
      </c>
      <c r="F14">
        <f t="shared" si="1"/>
        <v>0</v>
      </c>
      <c r="G14">
        <f>VLOOKUP(A14,'trial Balance main'!$A$2:$B$149,1,0)</f>
        <v>10100100092</v>
      </c>
    </row>
    <row r="15" spans="1:7">
      <c r="A15" s="1981">
        <v>10100100094</v>
      </c>
      <c r="B15" s="636" t="s">
        <v>2140</v>
      </c>
      <c r="C15" s="2115">
        <v>3073.3</v>
      </c>
      <c r="D15" s="2115">
        <v>0</v>
      </c>
      <c r="E15">
        <f t="shared" si="0"/>
        <v>3</v>
      </c>
      <c r="F15">
        <f t="shared" si="1"/>
        <v>0</v>
      </c>
      <c r="G15">
        <f>VLOOKUP(A15,'trial Balance main'!$A$2:$B$149,1,0)</f>
        <v>10100100094</v>
      </c>
    </row>
    <row r="16" spans="1:7">
      <c r="A16" s="1981">
        <v>10100100100</v>
      </c>
      <c r="B16" s="636" t="s">
        <v>1977</v>
      </c>
      <c r="C16" s="2115">
        <v>876971.6</v>
      </c>
      <c r="D16" s="2115">
        <v>0</v>
      </c>
      <c r="E16">
        <f t="shared" si="0"/>
        <v>877</v>
      </c>
      <c r="F16">
        <f t="shared" si="1"/>
        <v>0</v>
      </c>
      <c r="G16">
        <f>VLOOKUP(A16,'trial Balance main'!$A$2:$B$149,1,0)</f>
        <v>10100100100</v>
      </c>
    </row>
    <row r="17" spans="1:7">
      <c r="A17" s="1981">
        <v>10100100106</v>
      </c>
      <c r="B17" s="636" t="s">
        <v>2141</v>
      </c>
      <c r="C17" s="2115">
        <v>10878.77</v>
      </c>
      <c r="D17" s="2115">
        <v>0</v>
      </c>
      <c r="E17">
        <f t="shared" si="0"/>
        <v>11</v>
      </c>
      <c r="F17">
        <f t="shared" si="1"/>
        <v>0</v>
      </c>
      <c r="G17">
        <f>VLOOKUP(A17,'trial Balance main'!$A$2:$B$149,1,0)</f>
        <v>10100100106</v>
      </c>
    </row>
    <row r="18" spans="1:7">
      <c r="A18" s="1981">
        <v>10100100111</v>
      </c>
      <c r="B18" s="636" t="s">
        <v>2513</v>
      </c>
      <c r="C18" s="2115">
        <v>128.22999999999999</v>
      </c>
      <c r="D18" s="2115">
        <v>0</v>
      </c>
      <c r="E18">
        <f t="shared" si="0"/>
        <v>0</v>
      </c>
      <c r="F18">
        <f t="shared" si="1"/>
        <v>0</v>
      </c>
      <c r="G18">
        <f>VLOOKUP(A18,'trial Balance main'!$A$2:$B$149,1,0)</f>
        <v>10100100111</v>
      </c>
    </row>
    <row r="19" spans="1:7">
      <c r="A19" s="1981">
        <v>10100100118</v>
      </c>
      <c r="B19" s="636" t="s">
        <v>2363</v>
      </c>
      <c r="C19" s="2115">
        <v>7943.08</v>
      </c>
      <c r="D19" s="2115">
        <v>0</v>
      </c>
      <c r="E19">
        <f t="shared" si="0"/>
        <v>8</v>
      </c>
      <c r="F19">
        <f t="shared" si="1"/>
        <v>0</v>
      </c>
      <c r="G19">
        <f>VLOOKUP(A19,'trial Balance main'!$A$2:$B$149,1,0)</f>
        <v>10100100118</v>
      </c>
    </row>
    <row r="20" spans="1:7">
      <c r="A20" s="1981">
        <v>10100100121</v>
      </c>
      <c r="B20" s="636" t="s">
        <v>2420</v>
      </c>
      <c r="C20" s="2115">
        <v>1075538.6000000001</v>
      </c>
      <c r="D20" s="2115">
        <v>0</v>
      </c>
      <c r="E20">
        <f t="shared" si="0"/>
        <v>1076</v>
      </c>
      <c r="F20">
        <f t="shared" si="1"/>
        <v>0</v>
      </c>
      <c r="G20">
        <f>VLOOKUP(A20,'trial Balance main'!$A$2:$B$149,1,0)</f>
        <v>10100100121</v>
      </c>
    </row>
    <row r="21" spans="1:7">
      <c r="A21" s="1981">
        <v>10100100127</v>
      </c>
      <c r="B21" s="636" t="s">
        <v>2514</v>
      </c>
      <c r="C21" s="2115">
        <v>9921.59</v>
      </c>
      <c r="D21" s="2115">
        <v>0</v>
      </c>
      <c r="E21">
        <f t="shared" si="0"/>
        <v>10</v>
      </c>
      <c r="F21">
        <f t="shared" si="1"/>
        <v>0</v>
      </c>
      <c r="G21">
        <f>VLOOKUP(A21,'trial Balance main'!$A$2:$B$149,1,0)</f>
        <v>10100100127</v>
      </c>
    </row>
    <row r="22" spans="1:7">
      <c r="A22" s="1981">
        <v>10100100128</v>
      </c>
      <c r="B22" s="636" t="s">
        <v>2515</v>
      </c>
      <c r="C22" s="2115">
        <v>377422076.91000003</v>
      </c>
      <c r="D22" s="2115">
        <v>0</v>
      </c>
      <c r="E22">
        <f t="shared" si="0"/>
        <v>377422</v>
      </c>
      <c r="F22">
        <f t="shared" si="1"/>
        <v>0</v>
      </c>
      <c r="G22">
        <f>VLOOKUP(A22,'trial Balance main'!$A$2:$B$149,1,0)</f>
        <v>10100100128</v>
      </c>
    </row>
    <row r="23" spans="1:7">
      <c r="A23" s="1981">
        <v>10100100131</v>
      </c>
      <c r="B23" s="636" t="s">
        <v>2516</v>
      </c>
      <c r="C23" s="2115">
        <v>8122.95</v>
      </c>
      <c r="D23" s="2115">
        <v>0</v>
      </c>
      <c r="E23">
        <f t="shared" si="0"/>
        <v>8</v>
      </c>
      <c r="F23">
        <f t="shared" si="1"/>
        <v>0</v>
      </c>
      <c r="G23">
        <f>VLOOKUP(A23,'trial Balance main'!$A$2:$B$149,1,0)</f>
        <v>10100100131</v>
      </c>
    </row>
    <row r="24" spans="1:7">
      <c r="A24" s="1981">
        <v>10300100001</v>
      </c>
      <c r="B24" s="636" t="s">
        <v>1433</v>
      </c>
      <c r="C24" s="2115">
        <v>2472079626.1199999</v>
      </c>
      <c r="D24" s="2115">
        <v>0</v>
      </c>
      <c r="E24">
        <f t="shared" si="0"/>
        <v>2472080</v>
      </c>
      <c r="F24">
        <f t="shared" si="1"/>
        <v>0</v>
      </c>
      <c r="G24">
        <f>VLOOKUP(A24,'trial Balance main'!$A$2:$B$149,1,0)</f>
        <v>10300100001</v>
      </c>
    </row>
    <row r="25" spans="1:7">
      <c r="A25" s="1981">
        <v>10300100002</v>
      </c>
      <c r="B25" s="636" t="s">
        <v>1435</v>
      </c>
      <c r="C25" s="2115">
        <v>0</v>
      </c>
      <c r="D25" s="2115">
        <v>588541161.73000002</v>
      </c>
      <c r="E25">
        <f t="shared" si="0"/>
        <v>0</v>
      </c>
      <c r="F25">
        <f t="shared" si="1"/>
        <v>588541</v>
      </c>
      <c r="G25">
        <f>VLOOKUP(A25,'trial Balance main'!$A$2:$B$149,1,0)</f>
        <v>10300100002</v>
      </c>
    </row>
    <row r="26" spans="1:7">
      <c r="A26" s="1981">
        <v>10300500002</v>
      </c>
      <c r="B26" s="636" t="s">
        <v>2422</v>
      </c>
      <c r="C26" s="2115">
        <v>431249.97000000003</v>
      </c>
      <c r="D26" s="2115">
        <v>0</v>
      </c>
      <c r="E26">
        <f t="shared" si="0"/>
        <v>431</v>
      </c>
      <c r="F26">
        <f t="shared" si="1"/>
        <v>0</v>
      </c>
      <c r="G26">
        <f>VLOOKUP(A26,'trial Balance main'!$A$2:$B$149,1,0)</f>
        <v>10300500002</v>
      </c>
    </row>
    <row r="27" spans="1:7">
      <c r="A27" s="1981">
        <v>10300500003</v>
      </c>
      <c r="B27" s="636" t="s">
        <v>2423</v>
      </c>
      <c r="C27" s="2115">
        <v>0</v>
      </c>
      <c r="D27" s="2115">
        <v>431250.05</v>
      </c>
      <c r="E27">
        <f t="shared" si="0"/>
        <v>0</v>
      </c>
      <c r="F27">
        <f t="shared" si="1"/>
        <v>431</v>
      </c>
      <c r="G27">
        <f>VLOOKUP(A27,'trial Balance main'!$A$2:$B$149,1,0)</f>
        <v>10300500003</v>
      </c>
    </row>
    <row r="28" spans="1:7">
      <c r="A28" s="1981">
        <v>10300900001</v>
      </c>
      <c r="B28" s="636" t="s">
        <v>1437</v>
      </c>
      <c r="C28" s="2115">
        <v>0</v>
      </c>
      <c r="D28" s="2115">
        <v>947250</v>
      </c>
      <c r="E28">
        <f t="shared" si="0"/>
        <v>0</v>
      </c>
      <c r="F28">
        <f t="shared" si="1"/>
        <v>947</v>
      </c>
      <c r="G28">
        <f>VLOOKUP(A28,'trial Balance main'!$A$2:$B$149,1,0)</f>
        <v>10300900001</v>
      </c>
    </row>
    <row r="29" spans="1:7">
      <c r="A29" s="1981">
        <v>10300900002</v>
      </c>
      <c r="B29" s="636" t="s">
        <v>1439</v>
      </c>
      <c r="C29" s="2115">
        <v>947250</v>
      </c>
      <c r="D29" s="2115">
        <v>0</v>
      </c>
      <c r="E29">
        <f t="shared" si="0"/>
        <v>947</v>
      </c>
      <c r="F29">
        <f t="shared" si="1"/>
        <v>0</v>
      </c>
      <c r="G29">
        <f>VLOOKUP(A29,'trial Balance main'!$A$2:$B$149,1,0)</f>
        <v>10300900002</v>
      </c>
    </row>
    <row r="30" spans="1:7">
      <c r="A30" s="1981">
        <v>10500100001</v>
      </c>
      <c r="B30" s="636" t="s">
        <v>1445</v>
      </c>
      <c r="C30" s="2115">
        <v>19986199.719999999</v>
      </c>
      <c r="D30" s="2115">
        <v>0</v>
      </c>
      <c r="E30">
        <f t="shared" si="0"/>
        <v>19986</v>
      </c>
      <c r="F30">
        <f t="shared" si="1"/>
        <v>0</v>
      </c>
      <c r="G30">
        <f>VLOOKUP(A30,'trial Balance main'!$A$2:$B$149,1,0)</f>
        <v>10500100001</v>
      </c>
    </row>
    <row r="31" spans="1:7">
      <c r="A31" s="1981">
        <v>10601100023</v>
      </c>
      <c r="B31" s="636" t="s">
        <v>2424</v>
      </c>
      <c r="C31" s="2115">
        <v>0</v>
      </c>
      <c r="D31" s="2115">
        <v>0.41000000000000003</v>
      </c>
      <c r="E31">
        <f t="shared" si="0"/>
        <v>0</v>
      </c>
      <c r="F31">
        <f t="shared" si="1"/>
        <v>0</v>
      </c>
      <c r="G31">
        <f>VLOOKUP(A31,'trial Balance main'!$A$2:$B$149,1,0)</f>
        <v>10601100023</v>
      </c>
    </row>
    <row r="32" spans="1:7">
      <c r="A32" s="1981">
        <v>10601100037</v>
      </c>
      <c r="B32" s="636" t="s">
        <v>1641</v>
      </c>
      <c r="C32" s="2115">
        <v>0</v>
      </c>
      <c r="D32" s="2115">
        <v>5.59</v>
      </c>
      <c r="E32">
        <f t="shared" si="0"/>
        <v>0</v>
      </c>
      <c r="F32">
        <f t="shared" si="1"/>
        <v>0</v>
      </c>
      <c r="G32">
        <f>VLOOKUP(A32,'trial Balance main'!$A$2:$B$149,1,0)</f>
        <v>10601100037</v>
      </c>
    </row>
    <row r="33" spans="1:7">
      <c r="A33" s="1981">
        <v>10601100038</v>
      </c>
      <c r="B33" s="636" t="s">
        <v>1643</v>
      </c>
      <c r="C33" s="2115">
        <v>0</v>
      </c>
      <c r="D33" s="2115">
        <v>0.16</v>
      </c>
      <c r="E33">
        <f t="shared" si="0"/>
        <v>0</v>
      </c>
      <c r="F33">
        <f t="shared" si="1"/>
        <v>0</v>
      </c>
      <c r="G33">
        <f>VLOOKUP(A33,'trial Balance main'!$A$2:$B$149,1,0)</f>
        <v>10601100038</v>
      </c>
    </row>
    <row r="34" spans="1:7">
      <c r="A34" s="1981">
        <v>10601100040</v>
      </c>
      <c r="B34" s="636" t="s">
        <v>1645</v>
      </c>
      <c r="C34" s="2115">
        <v>1143664.97</v>
      </c>
      <c r="D34" s="2115">
        <v>0</v>
      </c>
      <c r="E34">
        <f t="shared" ref="E34:E65" si="2">ROUND(C34/1000,0)</f>
        <v>1144</v>
      </c>
      <c r="F34">
        <f t="shared" ref="F34:F65" si="3">ROUND(D34/1000,0)</f>
        <v>0</v>
      </c>
      <c r="G34">
        <f>VLOOKUP(A34,'trial Balance main'!$A$2:$B$149,1,0)</f>
        <v>10601100040</v>
      </c>
    </row>
    <row r="35" spans="1:7">
      <c r="A35" s="1981">
        <v>10601100068</v>
      </c>
      <c r="B35" s="636" t="s">
        <v>1836</v>
      </c>
      <c r="C35" s="2115">
        <v>0</v>
      </c>
      <c r="D35" s="2115">
        <v>0.36</v>
      </c>
      <c r="E35">
        <f t="shared" si="2"/>
        <v>0</v>
      </c>
      <c r="F35">
        <f t="shared" si="3"/>
        <v>0</v>
      </c>
      <c r="G35">
        <f>VLOOKUP(A35,'trial Balance main'!$A$2:$B$149,1,0)</f>
        <v>10601100068</v>
      </c>
    </row>
    <row r="36" spans="1:7">
      <c r="A36" s="1981">
        <v>10601100074</v>
      </c>
      <c r="B36" s="636" t="s">
        <v>1838</v>
      </c>
      <c r="C36" s="2115">
        <v>3.42</v>
      </c>
      <c r="D36" s="2115">
        <v>0</v>
      </c>
      <c r="E36">
        <f t="shared" si="2"/>
        <v>0</v>
      </c>
      <c r="F36">
        <f t="shared" si="3"/>
        <v>0</v>
      </c>
      <c r="G36">
        <f>VLOOKUP(A36,'trial Balance main'!$A$2:$B$149,1,0)</f>
        <v>10601100074</v>
      </c>
    </row>
    <row r="37" spans="1:7">
      <c r="A37" s="1981">
        <v>10601100088</v>
      </c>
      <c r="B37" s="636" t="s">
        <v>1987</v>
      </c>
      <c r="C37" s="2115">
        <v>0.01</v>
      </c>
      <c r="D37" s="2115">
        <v>0</v>
      </c>
      <c r="E37">
        <f t="shared" si="2"/>
        <v>0</v>
      </c>
      <c r="F37">
        <f t="shared" si="3"/>
        <v>0</v>
      </c>
      <c r="G37">
        <f>VLOOKUP(A37,'trial Balance main'!$A$2:$B$149,1,0)</f>
        <v>10601100088</v>
      </c>
    </row>
    <row r="38" spans="1:7">
      <c r="A38" s="1981">
        <v>10601100093</v>
      </c>
      <c r="B38" s="636" t="s">
        <v>2142</v>
      </c>
      <c r="C38" s="2115">
        <v>4.97</v>
      </c>
      <c r="D38" s="2115">
        <v>0</v>
      </c>
      <c r="E38">
        <f t="shared" si="2"/>
        <v>0</v>
      </c>
      <c r="F38">
        <f t="shared" si="3"/>
        <v>0</v>
      </c>
      <c r="G38">
        <f>VLOOKUP(A38,'trial Balance main'!$A$2:$B$149,1,0)</f>
        <v>10601100093</v>
      </c>
    </row>
    <row r="39" spans="1:7">
      <c r="A39" s="1981">
        <v>10601100100</v>
      </c>
      <c r="B39" s="636" t="s">
        <v>2143</v>
      </c>
      <c r="C39" s="2115">
        <v>5.58</v>
      </c>
      <c r="D39" s="2115">
        <v>0</v>
      </c>
      <c r="E39">
        <f t="shared" si="2"/>
        <v>0</v>
      </c>
      <c r="F39">
        <f t="shared" si="3"/>
        <v>0</v>
      </c>
      <c r="G39">
        <f>VLOOKUP(A39,'trial Balance main'!$A$2:$B$149,1,0)</f>
        <v>10601100100</v>
      </c>
    </row>
    <row r="40" spans="1:7">
      <c r="A40" s="1981">
        <v>10601100112</v>
      </c>
      <c r="B40" s="636" t="s">
        <v>2425</v>
      </c>
      <c r="C40" s="2115">
        <v>2.4700000000000002</v>
      </c>
      <c r="D40" s="2115">
        <v>0</v>
      </c>
      <c r="E40">
        <f t="shared" si="2"/>
        <v>0</v>
      </c>
      <c r="F40">
        <f t="shared" si="3"/>
        <v>0</v>
      </c>
      <c r="G40">
        <f>VLOOKUP(A40,'trial Balance main'!$A$2:$B$149,1,0)</f>
        <v>10601100112</v>
      </c>
    </row>
    <row r="41" spans="1:7">
      <c r="A41" s="1981">
        <v>10601100119</v>
      </c>
      <c r="B41" s="636" t="s">
        <v>2517</v>
      </c>
      <c r="C41" s="2115">
        <v>978554.11</v>
      </c>
      <c r="D41" s="2115">
        <v>0</v>
      </c>
      <c r="E41">
        <f t="shared" si="2"/>
        <v>979</v>
      </c>
      <c r="F41">
        <f t="shared" si="3"/>
        <v>0</v>
      </c>
      <c r="G41">
        <f>VLOOKUP(A41,'trial Balance main'!$A$2:$B$149,1,0)</f>
        <v>10601100119</v>
      </c>
    </row>
    <row r="42" spans="1:7">
      <c r="A42" s="1981">
        <v>10601500001</v>
      </c>
      <c r="B42" s="636" t="s">
        <v>1989</v>
      </c>
      <c r="C42" s="2115">
        <v>57.21</v>
      </c>
      <c r="D42" s="2115">
        <v>0</v>
      </c>
      <c r="E42">
        <f t="shared" si="2"/>
        <v>0</v>
      </c>
      <c r="F42">
        <f t="shared" si="3"/>
        <v>0</v>
      </c>
      <c r="G42">
        <f>VLOOKUP(A42,'trial Balance main'!$A$2:$B$149,1,0)</f>
        <v>10601500001</v>
      </c>
    </row>
    <row r="43" spans="1:7">
      <c r="A43" s="1981">
        <v>10601700001</v>
      </c>
      <c r="B43" s="636" t="s">
        <v>2426</v>
      </c>
      <c r="C43" s="2115">
        <v>0.15</v>
      </c>
      <c r="D43" s="2115">
        <v>0</v>
      </c>
      <c r="E43">
        <f t="shared" si="2"/>
        <v>0</v>
      </c>
      <c r="F43">
        <f t="shared" si="3"/>
        <v>0</v>
      </c>
      <c r="G43">
        <f>VLOOKUP(A43,'trial Balance main'!$A$2:$B$149,1,0)</f>
        <v>10601700001</v>
      </c>
    </row>
    <row r="44" spans="1:7">
      <c r="A44" s="1981">
        <v>10602100001</v>
      </c>
      <c r="B44" s="636" t="s">
        <v>1455</v>
      </c>
      <c r="C44" s="2115">
        <v>19468742.359999999</v>
      </c>
      <c r="D44" s="2115">
        <v>0</v>
      </c>
      <c r="E44">
        <f t="shared" si="2"/>
        <v>19469</v>
      </c>
      <c r="F44">
        <f t="shared" si="3"/>
        <v>0</v>
      </c>
      <c r="G44">
        <f>VLOOKUP(A44,'trial Balance main'!$A$2:$B$149,1,0)</f>
        <v>10602100001</v>
      </c>
    </row>
    <row r="45" spans="1:7">
      <c r="A45" s="1981">
        <v>10700300001</v>
      </c>
      <c r="B45" s="636" t="s">
        <v>1991</v>
      </c>
      <c r="C45" s="2115">
        <v>549378.25</v>
      </c>
      <c r="D45" s="2115">
        <v>0</v>
      </c>
      <c r="E45">
        <f t="shared" si="2"/>
        <v>549</v>
      </c>
      <c r="F45">
        <f t="shared" si="3"/>
        <v>0</v>
      </c>
      <c r="G45">
        <f>VLOOKUP(A45,'trial Balance main'!$A$2:$B$149,1,0)</f>
        <v>10700300001</v>
      </c>
    </row>
    <row r="46" spans="1:7">
      <c r="A46" s="1981">
        <v>10700400001</v>
      </c>
      <c r="B46" s="636" t="s">
        <v>1647</v>
      </c>
      <c r="C46" s="2115">
        <v>161079</v>
      </c>
      <c r="D46" s="2115">
        <v>0</v>
      </c>
      <c r="E46">
        <f t="shared" si="2"/>
        <v>161</v>
      </c>
      <c r="F46">
        <f t="shared" si="3"/>
        <v>0</v>
      </c>
      <c r="G46">
        <f>VLOOKUP(A46,'trial Balance main'!$A$2:$B$149,1,0)</f>
        <v>10700400001</v>
      </c>
    </row>
    <row r="47" spans="1:7">
      <c r="A47" s="1981">
        <v>10700500003</v>
      </c>
      <c r="B47" s="636" t="s">
        <v>1457</v>
      </c>
      <c r="C47" s="2115">
        <v>2500000</v>
      </c>
      <c r="D47" s="2115">
        <v>0</v>
      </c>
      <c r="E47">
        <f t="shared" si="2"/>
        <v>2500</v>
      </c>
      <c r="F47">
        <f t="shared" si="3"/>
        <v>0</v>
      </c>
      <c r="G47">
        <f>VLOOKUP(A47,'trial Balance main'!$A$2:$B$149,1,0)</f>
        <v>10700500003</v>
      </c>
    </row>
    <row r="48" spans="1:7">
      <c r="A48" s="1981">
        <v>10700600001</v>
      </c>
      <c r="B48" s="636" t="s">
        <v>1459</v>
      </c>
      <c r="C48" s="2115">
        <v>200000</v>
      </c>
      <c r="D48" s="2115">
        <v>0</v>
      </c>
      <c r="E48">
        <f t="shared" si="2"/>
        <v>200</v>
      </c>
      <c r="F48">
        <f t="shared" si="3"/>
        <v>0</v>
      </c>
      <c r="G48">
        <f>VLOOKUP(A48,'trial Balance main'!$A$2:$B$149,1,0)</f>
        <v>10700600001</v>
      </c>
    </row>
    <row r="49" spans="1:7">
      <c r="A49" s="1981">
        <v>10700700003</v>
      </c>
      <c r="B49" s="636" t="s">
        <v>1461</v>
      </c>
      <c r="C49" s="2115">
        <v>0</v>
      </c>
      <c r="D49" s="2115">
        <v>0.05</v>
      </c>
      <c r="E49">
        <f t="shared" si="2"/>
        <v>0</v>
      </c>
      <c r="F49">
        <f t="shared" si="3"/>
        <v>0</v>
      </c>
      <c r="G49">
        <f>VLOOKUP(A49,'trial Balance main'!$A$2:$B$149,1,0)</f>
        <v>10700700003</v>
      </c>
    </row>
    <row r="50" spans="1:7">
      <c r="A50" s="1981">
        <v>10700700005</v>
      </c>
      <c r="B50" s="636" t="s">
        <v>1463</v>
      </c>
      <c r="C50" s="2115">
        <v>0</v>
      </c>
      <c r="D50" s="2115">
        <v>0.34</v>
      </c>
      <c r="E50">
        <f t="shared" si="2"/>
        <v>0</v>
      </c>
      <c r="F50">
        <f t="shared" si="3"/>
        <v>0</v>
      </c>
      <c r="G50">
        <f>VLOOKUP(A50,'trial Balance main'!$A$2:$B$149,1,0)</f>
        <v>10700700005</v>
      </c>
    </row>
    <row r="51" spans="1:7">
      <c r="A51" s="1981">
        <v>10700700006</v>
      </c>
      <c r="B51" s="636" t="s">
        <v>1465</v>
      </c>
      <c r="C51" s="2115">
        <v>0</v>
      </c>
      <c r="D51" s="2115">
        <v>5.01</v>
      </c>
      <c r="E51">
        <f t="shared" si="2"/>
        <v>0</v>
      </c>
      <c r="F51">
        <f t="shared" si="3"/>
        <v>0</v>
      </c>
      <c r="G51">
        <f>VLOOKUP(A51,'trial Balance main'!$A$2:$B$149,1,0)</f>
        <v>10700700006</v>
      </c>
    </row>
    <row r="52" spans="1:7">
      <c r="A52" s="1981">
        <v>10700700007</v>
      </c>
      <c r="B52" s="636" t="s">
        <v>1467</v>
      </c>
      <c r="C52" s="2115">
        <v>0</v>
      </c>
      <c r="D52" s="2115">
        <v>0.04</v>
      </c>
      <c r="E52">
        <f t="shared" si="2"/>
        <v>0</v>
      </c>
      <c r="F52">
        <f t="shared" si="3"/>
        <v>0</v>
      </c>
      <c r="G52">
        <f>VLOOKUP(A52,'trial Balance main'!$A$2:$B$149,1,0)</f>
        <v>10700700007</v>
      </c>
    </row>
    <row r="53" spans="1:7">
      <c r="A53" s="1981">
        <v>10700700008</v>
      </c>
      <c r="B53" s="636" t="s">
        <v>2144</v>
      </c>
      <c r="C53" s="2115">
        <v>23926.32</v>
      </c>
      <c r="D53" s="2115">
        <v>0</v>
      </c>
      <c r="E53">
        <f t="shared" si="2"/>
        <v>24</v>
      </c>
      <c r="F53">
        <f t="shared" si="3"/>
        <v>0</v>
      </c>
      <c r="G53">
        <f>VLOOKUP(A53,'trial Balance main'!$A$2:$B$149,1,0)</f>
        <v>10700700008</v>
      </c>
    </row>
    <row r="54" spans="1:7">
      <c r="A54" s="1981">
        <v>10700700009</v>
      </c>
      <c r="B54" s="636" t="s">
        <v>1840</v>
      </c>
      <c r="C54" s="2115">
        <v>0</v>
      </c>
      <c r="D54" s="2115">
        <v>6733.82</v>
      </c>
      <c r="E54">
        <f t="shared" si="2"/>
        <v>0</v>
      </c>
      <c r="F54">
        <f t="shared" si="3"/>
        <v>7</v>
      </c>
      <c r="G54">
        <f>VLOOKUP(A54,'trial Balance main'!$A$2:$B$149,1,0)</f>
        <v>10700700009</v>
      </c>
    </row>
    <row r="55" spans="1:7">
      <c r="A55" s="1981">
        <v>10700900010</v>
      </c>
      <c r="B55" s="636" t="s">
        <v>1469</v>
      </c>
      <c r="C55" s="2115">
        <v>108456.40000000001</v>
      </c>
      <c r="D55" s="2115">
        <v>0</v>
      </c>
      <c r="E55">
        <f t="shared" si="2"/>
        <v>108</v>
      </c>
      <c r="F55">
        <f t="shared" si="3"/>
        <v>0</v>
      </c>
      <c r="G55">
        <f>VLOOKUP(A55,'trial Balance main'!$A$2:$B$149,1,0)</f>
        <v>10700900010</v>
      </c>
    </row>
    <row r="56" spans="1:7">
      <c r="A56" s="1981">
        <v>10700900011</v>
      </c>
      <c r="B56" s="636" t="s">
        <v>1471</v>
      </c>
      <c r="C56" s="2115">
        <v>387123.47000000003</v>
      </c>
      <c r="D56" s="2115">
        <v>0</v>
      </c>
      <c r="E56">
        <f t="shared" si="2"/>
        <v>387</v>
      </c>
      <c r="F56">
        <f t="shared" si="3"/>
        <v>0</v>
      </c>
      <c r="G56">
        <f>VLOOKUP(A56,'trial Balance main'!$A$2:$B$149,1,0)</f>
        <v>10700900011</v>
      </c>
    </row>
    <row r="57" spans="1:7">
      <c r="A57" s="1981">
        <v>10900200001</v>
      </c>
      <c r="B57" s="636" t="s">
        <v>1993</v>
      </c>
      <c r="C57" s="2115">
        <v>6343</v>
      </c>
      <c r="D57" s="2115">
        <v>0</v>
      </c>
      <c r="E57">
        <f t="shared" si="2"/>
        <v>6</v>
      </c>
      <c r="F57">
        <f t="shared" si="3"/>
        <v>0</v>
      </c>
      <c r="G57">
        <f>VLOOKUP(A57,'trial Balance main'!$A$2:$B$149,1,0)</f>
        <v>10900200001</v>
      </c>
    </row>
    <row r="58" spans="1:7">
      <c r="A58" s="1981">
        <v>11400100001</v>
      </c>
      <c r="B58" s="636" t="s">
        <v>2518</v>
      </c>
      <c r="C58" s="2115">
        <v>3057139.4</v>
      </c>
      <c r="D58" s="2115">
        <v>0</v>
      </c>
      <c r="E58">
        <f t="shared" si="2"/>
        <v>3057</v>
      </c>
      <c r="F58">
        <f t="shared" si="3"/>
        <v>0</v>
      </c>
      <c r="G58">
        <f>VLOOKUP(A58,'trial Balance main'!$A$2:$B$149,1,0)</f>
        <v>11400100001</v>
      </c>
    </row>
    <row r="59" spans="1:7">
      <c r="A59" s="1981">
        <v>11500100001</v>
      </c>
      <c r="B59" s="636" t="s">
        <v>2145</v>
      </c>
      <c r="C59" s="2115">
        <v>2.09</v>
      </c>
      <c r="D59" s="2115">
        <v>0</v>
      </c>
      <c r="E59">
        <f t="shared" si="2"/>
        <v>0</v>
      </c>
      <c r="F59">
        <f t="shared" si="3"/>
        <v>0</v>
      </c>
      <c r="G59">
        <f>VLOOKUP(A59,'trial Balance main'!$A$2:$B$149,1,0)</f>
        <v>11500100001</v>
      </c>
    </row>
    <row r="60" spans="1:7">
      <c r="A60" s="1981">
        <v>11500100002</v>
      </c>
      <c r="B60" s="636" t="s">
        <v>2146</v>
      </c>
      <c r="C60" s="2115">
        <v>0</v>
      </c>
      <c r="D60" s="2115">
        <v>0.38</v>
      </c>
      <c r="E60">
        <f t="shared" si="2"/>
        <v>0</v>
      </c>
      <c r="F60">
        <f t="shared" si="3"/>
        <v>0</v>
      </c>
      <c r="G60">
        <f>VLOOKUP(A60,'trial Balance main'!$A$2:$B$149,1,0)</f>
        <v>11500100002</v>
      </c>
    </row>
    <row r="61" spans="1:7">
      <c r="A61" s="1981">
        <v>1190010001</v>
      </c>
      <c r="B61" s="636" t="s">
        <v>2519</v>
      </c>
      <c r="C61" s="2115">
        <v>105325</v>
      </c>
      <c r="D61" s="2115">
        <v>0</v>
      </c>
      <c r="E61">
        <f t="shared" si="2"/>
        <v>105</v>
      </c>
      <c r="F61">
        <f t="shared" si="3"/>
        <v>0</v>
      </c>
      <c r="G61">
        <f>VLOOKUP(A61,'trial Balance main'!$A$2:$B$149,1,0)</f>
        <v>1190010001</v>
      </c>
    </row>
    <row r="62" spans="1:7">
      <c r="A62" s="1981">
        <v>20100100001</v>
      </c>
      <c r="B62" s="636" t="s">
        <v>1473</v>
      </c>
      <c r="C62" s="2115">
        <v>0</v>
      </c>
      <c r="D62" s="2115">
        <v>191370544.84</v>
      </c>
      <c r="E62">
        <f t="shared" si="2"/>
        <v>0</v>
      </c>
      <c r="F62">
        <f t="shared" si="3"/>
        <v>191371</v>
      </c>
      <c r="G62">
        <f>VLOOKUP(A62,'trial Balance main'!$A$2:$B$149,1,0)</f>
        <v>20100100001</v>
      </c>
    </row>
    <row r="63" spans="1:7">
      <c r="A63" s="1981">
        <v>20100200001</v>
      </c>
      <c r="B63" s="636" t="s">
        <v>1477</v>
      </c>
      <c r="C63" s="2115">
        <v>120840287.84999999</v>
      </c>
      <c r="D63" s="2115">
        <v>0</v>
      </c>
      <c r="E63">
        <f t="shared" si="2"/>
        <v>120840</v>
      </c>
      <c r="F63">
        <f t="shared" si="3"/>
        <v>0</v>
      </c>
      <c r="G63">
        <f>VLOOKUP(A63,'trial Balance main'!$A$2:$B$149,1,0)</f>
        <v>20100200001</v>
      </c>
    </row>
    <row r="64" spans="1:7">
      <c r="A64" s="1981">
        <v>20100300001</v>
      </c>
      <c r="B64" s="636" t="s">
        <v>1479</v>
      </c>
      <c r="C64" s="2115">
        <v>0</v>
      </c>
      <c r="D64" s="2115">
        <v>67941266.680000007</v>
      </c>
      <c r="E64">
        <f t="shared" si="2"/>
        <v>0</v>
      </c>
      <c r="F64">
        <f t="shared" si="3"/>
        <v>67941</v>
      </c>
      <c r="G64">
        <f>VLOOKUP(A64,'trial Balance main'!$A$2:$B$149,1,0)</f>
        <v>20100300001</v>
      </c>
    </row>
    <row r="65" spans="1:7">
      <c r="A65" s="1981">
        <v>20100400001</v>
      </c>
      <c r="B65" s="636" t="s">
        <v>1481</v>
      </c>
      <c r="C65" s="2115">
        <v>24111103.359999999</v>
      </c>
      <c r="D65" s="2115">
        <v>0</v>
      </c>
      <c r="E65">
        <f t="shared" si="2"/>
        <v>24111</v>
      </c>
      <c r="F65">
        <f t="shared" si="3"/>
        <v>0</v>
      </c>
      <c r="G65">
        <f>VLOOKUP(A65,'trial Balance main'!$A$2:$B$149,1,0)</f>
        <v>20100400001</v>
      </c>
    </row>
    <row r="66" spans="1:7">
      <c r="A66" s="1981">
        <v>20200100001</v>
      </c>
      <c r="B66" s="636" t="s">
        <v>1483</v>
      </c>
      <c r="C66" s="2115">
        <v>597074.39</v>
      </c>
      <c r="D66" s="2115">
        <v>0</v>
      </c>
      <c r="E66">
        <f t="shared" ref="E66:E97" si="4">ROUND(C66/1000,0)</f>
        <v>597</v>
      </c>
      <c r="F66">
        <f t="shared" ref="F66:F97" si="5">ROUND(D66/1000,0)</f>
        <v>0</v>
      </c>
      <c r="G66">
        <f>VLOOKUP(A66,'trial Balance main'!$A$2:$B$149,1,0)</f>
        <v>20200100001</v>
      </c>
    </row>
    <row r="67" spans="1:7">
      <c r="A67" s="1981">
        <v>20200200001</v>
      </c>
      <c r="B67" s="636" t="s">
        <v>1485</v>
      </c>
      <c r="C67" s="2115">
        <v>39305310.810000002</v>
      </c>
      <c r="D67" s="2115">
        <v>0</v>
      </c>
      <c r="E67">
        <f t="shared" si="4"/>
        <v>39305</v>
      </c>
      <c r="F67">
        <f t="shared" si="5"/>
        <v>0</v>
      </c>
      <c r="G67">
        <f>VLOOKUP(A67,'trial Balance main'!$A$2:$B$149,1,0)</f>
        <v>20200200001</v>
      </c>
    </row>
    <row r="68" spans="1:7">
      <c r="A68" s="1981">
        <v>20300100001</v>
      </c>
      <c r="B68" s="636" t="s">
        <v>1842</v>
      </c>
      <c r="C68" s="2115">
        <v>0</v>
      </c>
      <c r="D68" s="2115">
        <v>441575706.99000001</v>
      </c>
      <c r="E68">
        <f t="shared" si="4"/>
        <v>0</v>
      </c>
      <c r="F68">
        <f t="shared" si="5"/>
        <v>441576</v>
      </c>
      <c r="G68">
        <f>VLOOKUP(A68,'trial Balance main'!$A$2:$B$149,1,0)</f>
        <v>20300100001</v>
      </c>
    </row>
    <row r="69" spans="1:7">
      <c r="A69" s="1981">
        <v>20500100001</v>
      </c>
      <c r="B69" s="636" t="s">
        <v>1489</v>
      </c>
      <c r="C69" s="2115">
        <v>0</v>
      </c>
      <c r="D69" s="2115">
        <v>1893312302.6300001</v>
      </c>
      <c r="E69">
        <f t="shared" si="4"/>
        <v>0</v>
      </c>
      <c r="F69">
        <f t="shared" si="5"/>
        <v>1893312</v>
      </c>
      <c r="G69">
        <f>VLOOKUP(A69,'trial Balance main'!$A$2:$B$149,1,0)</f>
        <v>20500100001</v>
      </c>
    </row>
    <row r="70" spans="1:7">
      <c r="A70" s="1981">
        <v>30100100001</v>
      </c>
      <c r="B70" s="636" t="s">
        <v>1491</v>
      </c>
      <c r="C70" s="2115">
        <v>0</v>
      </c>
      <c r="D70" s="2115">
        <v>6356468.9900000002</v>
      </c>
      <c r="E70">
        <f t="shared" si="4"/>
        <v>0</v>
      </c>
      <c r="F70">
        <f t="shared" si="5"/>
        <v>6356</v>
      </c>
      <c r="G70">
        <f>VLOOKUP(A70,'trial Balance main'!$A$2:$B$149,1,0)</f>
        <v>30100100001</v>
      </c>
    </row>
    <row r="71" spans="1:7">
      <c r="A71" s="1981">
        <v>30100200001</v>
      </c>
      <c r="B71" s="636" t="s">
        <v>1493</v>
      </c>
      <c r="C71" s="2115">
        <v>0</v>
      </c>
      <c r="D71" s="2115">
        <v>49568.36</v>
      </c>
      <c r="E71">
        <f t="shared" si="4"/>
        <v>0</v>
      </c>
      <c r="F71">
        <f t="shared" si="5"/>
        <v>50</v>
      </c>
      <c r="G71">
        <f>VLOOKUP(A71,'trial Balance main'!$A$2:$B$149,1,0)</f>
        <v>30100200001</v>
      </c>
    </row>
    <row r="72" spans="1:7">
      <c r="A72" s="1981">
        <v>30100200003</v>
      </c>
      <c r="B72" s="636" t="s">
        <v>1995</v>
      </c>
      <c r="C72" s="2115">
        <v>0</v>
      </c>
      <c r="D72" s="2115">
        <v>103616.89</v>
      </c>
      <c r="E72">
        <f t="shared" si="4"/>
        <v>0</v>
      </c>
      <c r="F72">
        <f t="shared" si="5"/>
        <v>104</v>
      </c>
      <c r="G72">
        <f>VLOOKUP(A72,'trial Balance main'!$A$2:$B$149,1,0)</f>
        <v>30100200003</v>
      </c>
    </row>
    <row r="73" spans="1:7">
      <c r="A73" s="1981">
        <v>30100600001</v>
      </c>
      <c r="B73" s="636" t="s">
        <v>1495</v>
      </c>
      <c r="C73" s="2115">
        <v>0</v>
      </c>
      <c r="D73" s="2115">
        <v>826461.97</v>
      </c>
      <c r="E73">
        <f t="shared" si="4"/>
        <v>0</v>
      </c>
      <c r="F73">
        <f t="shared" si="5"/>
        <v>826</v>
      </c>
      <c r="G73">
        <f>VLOOKUP(A73,'trial Balance main'!$A$2:$B$149,1,0)</f>
        <v>30100600001</v>
      </c>
    </row>
    <row r="74" spans="1:7">
      <c r="A74" s="1981">
        <v>30100700001</v>
      </c>
      <c r="B74" s="636" t="s">
        <v>1497</v>
      </c>
      <c r="C74" s="2115">
        <v>0</v>
      </c>
      <c r="D74" s="2115">
        <v>5910300.0499999998</v>
      </c>
      <c r="E74">
        <f t="shared" si="4"/>
        <v>0</v>
      </c>
      <c r="F74">
        <f t="shared" si="5"/>
        <v>5910</v>
      </c>
      <c r="G74">
        <f>VLOOKUP(A74,'trial Balance main'!$A$2:$B$149,1,0)</f>
        <v>30100700001</v>
      </c>
    </row>
    <row r="75" spans="1:7">
      <c r="A75" s="1981">
        <v>30100800001</v>
      </c>
      <c r="B75" s="636" t="s">
        <v>1649</v>
      </c>
      <c r="C75" s="2115">
        <v>0</v>
      </c>
      <c r="D75" s="2115">
        <v>35724</v>
      </c>
      <c r="E75">
        <f t="shared" si="4"/>
        <v>0</v>
      </c>
      <c r="F75">
        <f t="shared" si="5"/>
        <v>36</v>
      </c>
      <c r="G75">
        <f>VLOOKUP(A75,'trial Balance main'!$A$2:$B$149,1,0)</f>
        <v>30100800001</v>
      </c>
    </row>
    <row r="76" spans="1:7">
      <c r="A76" s="1981">
        <v>30100900001</v>
      </c>
      <c r="B76" s="636" t="s">
        <v>1844</v>
      </c>
      <c r="C76" s="2115">
        <v>0</v>
      </c>
      <c r="D76" s="2115">
        <v>1135845</v>
      </c>
      <c r="E76">
        <f t="shared" si="4"/>
        <v>0</v>
      </c>
      <c r="F76">
        <f t="shared" si="5"/>
        <v>1136</v>
      </c>
      <c r="G76">
        <f>VLOOKUP(A76,'trial Balance main'!$A$2:$B$149,1,0)</f>
        <v>30100900001</v>
      </c>
    </row>
    <row r="77" spans="1:7">
      <c r="A77" s="1981">
        <v>30200100001</v>
      </c>
      <c r="B77" s="636" t="s">
        <v>1499</v>
      </c>
      <c r="C77" s="2115">
        <v>0</v>
      </c>
      <c r="D77" s="2115">
        <v>274997.76000000001</v>
      </c>
      <c r="E77">
        <f t="shared" si="4"/>
        <v>0</v>
      </c>
      <c r="F77">
        <f t="shared" si="5"/>
        <v>275</v>
      </c>
      <c r="G77">
        <f>VLOOKUP(A77,'trial Balance main'!$A$2:$B$149,1,0)</f>
        <v>30200100001</v>
      </c>
    </row>
    <row r="78" spans="1:7">
      <c r="A78" s="1981">
        <v>30400100001</v>
      </c>
      <c r="B78" s="636" t="s">
        <v>1501</v>
      </c>
      <c r="C78" s="2115">
        <v>0</v>
      </c>
      <c r="D78" s="2115">
        <v>118555.58</v>
      </c>
      <c r="E78">
        <f t="shared" si="4"/>
        <v>0</v>
      </c>
      <c r="F78">
        <f t="shared" si="5"/>
        <v>119</v>
      </c>
      <c r="G78">
        <f>VLOOKUP(A78,'trial Balance main'!$A$2:$B$149,1,0)</f>
        <v>30400100001</v>
      </c>
    </row>
    <row r="79" spans="1:7">
      <c r="A79" s="1981">
        <v>30500100001</v>
      </c>
      <c r="B79" s="636" t="s">
        <v>1503</v>
      </c>
      <c r="C79" s="2115">
        <v>0</v>
      </c>
      <c r="D79" s="2115">
        <v>13340604.449999999</v>
      </c>
      <c r="E79">
        <f t="shared" si="4"/>
        <v>0</v>
      </c>
      <c r="F79">
        <f t="shared" si="5"/>
        <v>13341</v>
      </c>
      <c r="G79">
        <f>VLOOKUP(A79,'trial Balance main'!$A$2:$B$149,1,0)</f>
        <v>30500100001</v>
      </c>
    </row>
    <row r="80" spans="1:7">
      <c r="A80" s="1981">
        <v>30900100001</v>
      </c>
      <c r="B80" s="636" t="s">
        <v>1848</v>
      </c>
      <c r="C80" s="2115">
        <v>0</v>
      </c>
      <c r="D80" s="2115">
        <v>0.28000000000000003</v>
      </c>
      <c r="E80">
        <f t="shared" si="4"/>
        <v>0</v>
      </c>
      <c r="F80">
        <f t="shared" si="5"/>
        <v>0</v>
      </c>
      <c r="G80">
        <f>VLOOKUP(A80,'trial Balance main'!$A$2:$B$149,1,0)</f>
        <v>30900100001</v>
      </c>
    </row>
    <row r="81" spans="1:7">
      <c r="A81" s="1981">
        <v>31000400002</v>
      </c>
      <c r="B81" s="636" t="s">
        <v>1505</v>
      </c>
      <c r="C81" s="2115">
        <v>0</v>
      </c>
      <c r="D81" s="2115">
        <v>1473246.4</v>
      </c>
      <c r="E81">
        <f t="shared" si="4"/>
        <v>0</v>
      </c>
      <c r="F81">
        <f t="shared" si="5"/>
        <v>1473</v>
      </c>
      <c r="G81">
        <f>VLOOKUP(A81,'trial Balance main'!$A$2:$B$149,1,0)</f>
        <v>31000400002</v>
      </c>
    </row>
    <row r="82" spans="1:7">
      <c r="A82" s="1981">
        <v>31000700001</v>
      </c>
      <c r="B82" s="636" t="s">
        <v>1509</v>
      </c>
      <c r="C82" s="2115">
        <v>0</v>
      </c>
      <c r="D82" s="2115">
        <v>485669.09</v>
      </c>
      <c r="E82">
        <f t="shared" si="4"/>
        <v>0</v>
      </c>
      <c r="F82">
        <f t="shared" si="5"/>
        <v>486</v>
      </c>
      <c r="G82">
        <f>VLOOKUP(A82,'trial Balance main'!$A$2:$B$149,1,0)</f>
        <v>31000700001</v>
      </c>
    </row>
    <row r="83" spans="1:7">
      <c r="A83" s="1981">
        <v>31000800001</v>
      </c>
      <c r="B83" s="636" t="s">
        <v>1511</v>
      </c>
      <c r="C83" s="2115">
        <v>0</v>
      </c>
      <c r="D83" s="2115">
        <v>144855</v>
      </c>
      <c r="E83">
        <f t="shared" si="4"/>
        <v>0</v>
      </c>
      <c r="F83">
        <f t="shared" si="5"/>
        <v>145</v>
      </c>
      <c r="G83">
        <f>VLOOKUP(A83,'trial Balance main'!$A$2:$B$149,1,0)</f>
        <v>31000800001</v>
      </c>
    </row>
    <row r="84" spans="1:7">
      <c r="A84" s="1981">
        <v>31000900002</v>
      </c>
      <c r="B84" s="636" t="s">
        <v>1655</v>
      </c>
      <c r="C84" s="2115">
        <v>0</v>
      </c>
      <c r="D84" s="2115">
        <v>142.99</v>
      </c>
      <c r="E84">
        <f t="shared" si="4"/>
        <v>0</v>
      </c>
      <c r="F84">
        <f t="shared" si="5"/>
        <v>0</v>
      </c>
      <c r="G84">
        <f>VLOOKUP(A84,'trial Balance main'!$A$2:$B$149,1,0)</f>
        <v>31000900002</v>
      </c>
    </row>
    <row r="85" spans="1:7">
      <c r="A85" s="1981">
        <v>31001200001</v>
      </c>
      <c r="B85" s="636" t="s">
        <v>1850</v>
      </c>
      <c r="C85" s="2115">
        <v>0</v>
      </c>
      <c r="D85" s="2115">
        <v>423280.52</v>
      </c>
      <c r="E85">
        <f t="shared" si="4"/>
        <v>0</v>
      </c>
      <c r="F85">
        <f t="shared" si="5"/>
        <v>423</v>
      </c>
      <c r="G85">
        <f>VLOOKUP(A85,'trial Balance main'!$A$2:$B$149,1,0)</f>
        <v>31001200001</v>
      </c>
    </row>
    <row r="86" spans="1:7">
      <c r="A86" s="1981">
        <v>31001400001</v>
      </c>
      <c r="B86" s="636" t="s">
        <v>1657</v>
      </c>
      <c r="C86" s="2115">
        <v>0</v>
      </c>
      <c r="D86" s="2115">
        <v>61515.47</v>
      </c>
      <c r="E86">
        <f t="shared" si="4"/>
        <v>0</v>
      </c>
      <c r="F86">
        <f t="shared" si="5"/>
        <v>62</v>
      </c>
      <c r="G86">
        <f>VLOOKUP(A86,'trial Balance main'!$A$2:$B$149,1,0)</f>
        <v>31001400001</v>
      </c>
    </row>
    <row r="87" spans="1:7">
      <c r="A87" s="1981">
        <v>31001700001</v>
      </c>
      <c r="B87" s="636" t="s">
        <v>1517</v>
      </c>
      <c r="C87" s="2115">
        <v>0</v>
      </c>
      <c r="D87" s="2115">
        <v>65205.48</v>
      </c>
      <c r="E87">
        <f t="shared" si="4"/>
        <v>0</v>
      </c>
      <c r="F87">
        <f t="shared" si="5"/>
        <v>65</v>
      </c>
      <c r="G87">
        <f>VLOOKUP(A87,'trial Balance main'!$A$2:$B$149,1,0)</f>
        <v>31001700001</v>
      </c>
    </row>
    <row r="88" spans="1:7">
      <c r="A88" s="1981">
        <v>31001900001</v>
      </c>
      <c r="B88" s="636" t="s">
        <v>1997</v>
      </c>
      <c r="C88" s="2115">
        <v>0</v>
      </c>
      <c r="D88" s="2115">
        <v>586644.19000000006</v>
      </c>
      <c r="E88">
        <f t="shared" si="4"/>
        <v>0</v>
      </c>
      <c r="F88">
        <f t="shared" si="5"/>
        <v>587</v>
      </c>
      <c r="G88">
        <f>VLOOKUP(A88,'trial Balance main'!$A$2:$B$149,1,0)</f>
        <v>31001900001</v>
      </c>
    </row>
    <row r="89" spans="1:7">
      <c r="A89" s="1981">
        <v>31002000001</v>
      </c>
      <c r="B89" s="636" t="s">
        <v>407</v>
      </c>
      <c r="C89" s="2115">
        <v>0</v>
      </c>
      <c r="D89" s="2115">
        <v>3767430.2</v>
      </c>
      <c r="E89">
        <f t="shared" si="4"/>
        <v>0</v>
      </c>
      <c r="F89">
        <f t="shared" si="5"/>
        <v>3767</v>
      </c>
      <c r="G89">
        <f>VLOOKUP(A89,'trial Balance main'!$A$2:$B$149,1,0)</f>
        <v>31002000001</v>
      </c>
    </row>
    <row r="90" spans="1:7">
      <c r="A90" s="1981">
        <v>31200100001</v>
      </c>
      <c r="B90" s="636" t="s">
        <v>1659</v>
      </c>
      <c r="C90" s="2115">
        <v>0</v>
      </c>
      <c r="D90" s="2115">
        <v>192256.06</v>
      </c>
      <c r="E90">
        <f t="shared" si="4"/>
        <v>0</v>
      </c>
      <c r="F90">
        <f t="shared" si="5"/>
        <v>192</v>
      </c>
      <c r="G90">
        <f>VLOOKUP(A90,'trial Balance main'!$A$2:$B$149,1,0)</f>
        <v>31200100001</v>
      </c>
    </row>
    <row r="91" spans="1:7">
      <c r="A91" s="1981">
        <v>314001001</v>
      </c>
      <c r="B91" s="636" t="s">
        <v>1999</v>
      </c>
      <c r="C91" s="2115">
        <v>0</v>
      </c>
      <c r="D91" s="2115">
        <v>1.04</v>
      </c>
      <c r="E91">
        <f t="shared" si="4"/>
        <v>0</v>
      </c>
      <c r="F91">
        <f t="shared" si="5"/>
        <v>0</v>
      </c>
      <c r="G91">
        <f>VLOOKUP(A91,'trial Balance main'!$A$2:$B$149,1,0)</f>
        <v>314001001</v>
      </c>
    </row>
    <row r="92" spans="1:7">
      <c r="A92" s="1981">
        <v>40100100001</v>
      </c>
      <c r="B92" s="636" t="s">
        <v>1520</v>
      </c>
      <c r="C92" s="2115">
        <v>10118854.73</v>
      </c>
      <c r="D92" s="2115">
        <v>0</v>
      </c>
      <c r="E92">
        <f t="shared" si="4"/>
        <v>10119</v>
      </c>
      <c r="F92">
        <f t="shared" si="5"/>
        <v>0</v>
      </c>
      <c r="G92">
        <f>VLOOKUP(A92,'trial Balance main'!$A$2:$B$149,1,0)</f>
        <v>40100100001</v>
      </c>
    </row>
    <row r="93" spans="1:7">
      <c r="A93" s="1981">
        <v>40101000001</v>
      </c>
      <c r="B93" s="636" t="s">
        <v>1522</v>
      </c>
      <c r="C93" s="2115">
        <v>0</v>
      </c>
      <c r="D93" s="2115">
        <v>22027578</v>
      </c>
      <c r="E93">
        <f t="shared" si="4"/>
        <v>0</v>
      </c>
      <c r="F93">
        <f t="shared" si="5"/>
        <v>22028</v>
      </c>
      <c r="G93">
        <f>VLOOKUP(A93,'trial Balance main'!$A$2:$B$149,1,0)</f>
        <v>40101000001</v>
      </c>
    </row>
    <row r="94" spans="1:7">
      <c r="A94" s="1981">
        <v>40101200001</v>
      </c>
      <c r="B94" s="636" t="s">
        <v>1524</v>
      </c>
      <c r="C94" s="2115">
        <v>158003103.59999999</v>
      </c>
      <c r="D94" s="2115">
        <v>0</v>
      </c>
      <c r="E94">
        <f t="shared" si="4"/>
        <v>158003</v>
      </c>
      <c r="F94">
        <f t="shared" si="5"/>
        <v>0</v>
      </c>
      <c r="G94">
        <f>VLOOKUP(A94,'trial Balance main'!$A$2:$B$149,1,0)</f>
        <v>40101200001</v>
      </c>
    </row>
    <row r="95" spans="1:7">
      <c r="A95" s="1981">
        <v>40200100037</v>
      </c>
      <c r="B95" s="636" t="s">
        <v>1661</v>
      </c>
      <c r="C95" s="2115">
        <v>0.85</v>
      </c>
      <c r="D95" s="2115">
        <v>0</v>
      </c>
      <c r="E95">
        <f t="shared" si="4"/>
        <v>0</v>
      </c>
      <c r="F95">
        <f t="shared" si="5"/>
        <v>0</v>
      </c>
      <c r="G95">
        <f>VLOOKUP(A95,'trial Balance main'!$A$2:$B$149,1,0)</f>
        <v>40200100037</v>
      </c>
    </row>
    <row r="96" spans="1:7">
      <c r="A96" s="1981">
        <v>40200100038</v>
      </c>
      <c r="B96" s="636" t="s">
        <v>1663</v>
      </c>
      <c r="C96" s="2115">
        <v>0</v>
      </c>
      <c r="D96" s="2115">
        <v>172428.23</v>
      </c>
      <c r="E96">
        <f t="shared" si="4"/>
        <v>0</v>
      </c>
      <c r="F96">
        <f t="shared" si="5"/>
        <v>172</v>
      </c>
      <c r="G96">
        <f>VLOOKUP(A96,'trial Balance main'!$A$2:$B$149,1,0)</f>
        <v>40200100038</v>
      </c>
    </row>
    <row r="97" spans="1:7">
      <c r="A97" s="1981">
        <v>40200100041</v>
      </c>
      <c r="B97" s="636" t="s">
        <v>1665</v>
      </c>
      <c r="C97" s="2115">
        <v>0</v>
      </c>
      <c r="D97" s="2115">
        <v>4396967.47</v>
      </c>
      <c r="E97">
        <f t="shared" si="4"/>
        <v>0</v>
      </c>
      <c r="F97">
        <f t="shared" si="5"/>
        <v>4397</v>
      </c>
      <c r="G97">
        <f>VLOOKUP(A97,'trial Balance main'!$A$2:$B$149,1,0)</f>
        <v>40200100041</v>
      </c>
    </row>
    <row r="98" spans="1:7">
      <c r="A98" s="1981">
        <v>40200100094</v>
      </c>
      <c r="B98" s="636" t="s">
        <v>2147</v>
      </c>
      <c r="C98" s="2115">
        <v>0</v>
      </c>
      <c r="D98" s="2115">
        <v>0.85</v>
      </c>
      <c r="E98">
        <f t="shared" ref="E98:E123" si="6">ROUND(C98/1000,0)</f>
        <v>0</v>
      </c>
      <c r="F98">
        <f t="shared" ref="F98:F123" si="7">ROUND(D98/1000,0)</f>
        <v>0</v>
      </c>
      <c r="G98">
        <f>VLOOKUP(A98,'trial Balance main'!$A$2:$B$149,1,0)</f>
        <v>40200100094</v>
      </c>
    </row>
    <row r="99" spans="1:7">
      <c r="A99" s="1981">
        <v>40200100101</v>
      </c>
      <c r="B99" s="636" t="s">
        <v>2148</v>
      </c>
      <c r="C99" s="2115">
        <v>0</v>
      </c>
      <c r="D99" s="2115">
        <v>66.349999999999994</v>
      </c>
      <c r="E99">
        <f t="shared" si="6"/>
        <v>0</v>
      </c>
      <c r="F99">
        <f t="shared" si="7"/>
        <v>0</v>
      </c>
      <c r="G99">
        <f>VLOOKUP(A99,'trial Balance main'!$A$2:$B$149,1,0)</f>
        <v>40200100101</v>
      </c>
    </row>
    <row r="100" spans="1:7">
      <c r="A100" s="1981">
        <v>40200100113</v>
      </c>
      <c r="B100" s="636" t="s">
        <v>2430</v>
      </c>
      <c r="C100" s="2115">
        <v>0</v>
      </c>
      <c r="D100" s="2115">
        <v>0.85</v>
      </c>
      <c r="E100">
        <f t="shared" si="6"/>
        <v>0</v>
      </c>
      <c r="F100">
        <f t="shared" si="7"/>
        <v>0</v>
      </c>
      <c r="G100">
        <f>VLOOKUP(A100,'trial Balance main'!$A$2:$B$149,1,0)</f>
        <v>40200100113</v>
      </c>
    </row>
    <row r="101" spans="1:7">
      <c r="A101" s="1981">
        <v>40200100120</v>
      </c>
      <c r="B101" s="636" t="s">
        <v>2520</v>
      </c>
      <c r="C101" s="2115">
        <v>0</v>
      </c>
      <c r="D101" s="2115">
        <v>882531.61</v>
      </c>
      <c r="E101">
        <f t="shared" si="6"/>
        <v>0</v>
      </c>
      <c r="F101">
        <f t="shared" si="7"/>
        <v>883</v>
      </c>
      <c r="G101">
        <f>VLOOKUP(A101,'trial Balance main'!$A$2:$B$149,1,0)</f>
        <v>40200100120</v>
      </c>
    </row>
    <row r="102" spans="1:7">
      <c r="A102" s="1981">
        <v>40400100001</v>
      </c>
      <c r="B102" s="636" t="s">
        <v>1540</v>
      </c>
      <c r="C102" s="2115">
        <v>0</v>
      </c>
      <c r="D102" s="2115">
        <v>597074.39</v>
      </c>
      <c r="E102">
        <f t="shared" si="6"/>
        <v>0</v>
      </c>
      <c r="F102">
        <f t="shared" si="7"/>
        <v>597</v>
      </c>
      <c r="G102">
        <f>VLOOKUP(A102,'trial Balance main'!$A$2:$B$149,1,0)</f>
        <v>40400100001</v>
      </c>
    </row>
    <row r="103" spans="1:7">
      <c r="A103" s="1981">
        <v>40400200001</v>
      </c>
      <c r="B103" s="636" t="s">
        <v>1542</v>
      </c>
      <c r="C103" s="2115">
        <v>0</v>
      </c>
      <c r="D103" s="2115">
        <v>39305310.810000002</v>
      </c>
      <c r="E103">
        <f t="shared" si="6"/>
        <v>0</v>
      </c>
      <c r="F103">
        <f t="shared" si="7"/>
        <v>39305</v>
      </c>
      <c r="G103">
        <f>VLOOKUP(A103,'trial Balance main'!$A$2:$B$149,1,0)</f>
        <v>40400200001</v>
      </c>
    </row>
    <row r="104" spans="1:7">
      <c r="A104" s="1981">
        <v>50100100001</v>
      </c>
      <c r="B104" s="636" t="s">
        <v>1544</v>
      </c>
      <c r="C104" s="2115">
        <v>19560647</v>
      </c>
      <c r="D104" s="2115">
        <v>0</v>
      </c>
      <c r="E104">
        <f t="shared" si="6"/>
        <v>19561</v>
      </c>
      <c r="F104">
        <f t="shared" si="7"/>
        <v>0</v>
      </c>
      <c r="G104">
        <f>VLOOKUP(A104,'trial Balance main'!$A$2:$B$149,1,0)</f>
        <v>50100100001</v>
      </c>
    </row>
    <row r="105" spans="1:7">
      <c r="A105" s="1981">
        <v>50100100002</v>
      </c>
      <c r="B105" s="636" t="s">
        <v>1546</v>
      </c>
      <c r="C105" s="2115">
        <v>2542884.11</v>
      </c>
      <c r="D105" s="2115">
        <v>0</v>
      </c>
      <c r="E105">
        <f t="shared" si="6"/>
        <v>2543</v>
      </c>
      <c r="F105">
        <f t="shared" si="7"/>
        <v>0</v>
      </c>
      <c r="G105">
        <f>VLOOKUP(A105,'trial Balance main'!$A$2:$B$149,1,0)</f>
        <v>50100100002</v>
      </c>
    </row>
    <row r="106" spans="1:7">
      <c r="A106" s="1981">
        <v>50100200001</v>
      </c>
      <c r="B106" s="636" t="s">
        <v>1550</v>
      </c>
      <c r="C106" s="2115">
        <v>844824</v>
      </c>
      <c r="D106" s="2115">
        <v>0</v>
      </c>
      <c r="E106">
        <f t="shared" si="6"/>
        <v>845</v>
      </c>
      <c r="F106">
        <f t="shared" si="7"/>
        <v>0</v>
      </c>
      <c r="G106">
        <f>VLOOKUP(A106,'trial Balance main'!$A$2:$B$149,1,0)</f>
        <v>50100200001</v>
      </c>
    </row>
    <row r="107" spans="1:7">
      <c r="A107" s="1981">
        <v>50100200002</v>
      </c>
      <c r="B107" s="636" t="s">
        <v>1669</v>
      </c>
      <c r="C107" s="2115">
        <v>109830</v>
      </c>
      <c r="D107" s="2115">
        <v>0</v>
      </c>
      <c r="E107">
        <f t="shared" si="6"/>
        <v>110</v>
      </c>
      <c r="F107">
        <f t="shared" si="7"/>
        <v>0</v>
      </c>
      <c r="G107">
        <f>VLOOKUP(A107,'trial Balance main'!$A$2:$B$149,1,0)</f>
        <v>50100200002</v>
      </c>
    </row>
    <row r="108" spans="1:7">
      <c r="A108" s="1981">
        <v>50100300001</v>
      </c>
      <c r="B108" s="636" t="s">
        <v>1552</v>
      </c>
      <c r="C108" s="2115">
        <v>118556</v>
      </c>
      <c r="D108" s="2115">
        <v>0</v>
      </c>
      <c r="E108">
        <f t="shared" si="6"/>
        <v>119</v>
      </c>
      <c r="F108">
        <f t="shared" si="7"/>
        <v>0</v>
      </c>
      <c r="G108">
        <f>VLOOKUP(A108,'trial Balance main'!$A$2:$B$149,1,0)</f>
        <v>50100300001</v>
      </c>
    </row>
    <row r="109" spans="1:7">
      <c r="A109" s="1981">
        <v>50100500001</v>
      </c>
      <c r="B109" s="636" t="s">
        <v>1671</v>
      </c>
      <c r="C109" s="2115">
        <v>592683.37</v>
      </c>
      <c r="D109" s="2115">
        <v>0</v>
      </c>
      <c r="E109">
        <f t="shared" si="6"/>
        <v>593</v>
      </c>
      <c r="F109">
        <f t="shared" si="7"/>
        <v>0</v>
      </c>
      <c r="G109">
        <f>VLOOKUP(A109,'trial Balance main'!$A$2:$B$149,1,0)</f>
        <v>50100500001</v>
      </c>
    </row>
    <row r="110" spans="1:7">
      <c r="A110" s="1981">
        <v>50200100001</v>
      </c>
      <c r="B110" s="636" t="s">
        <v>1556</v>
      </c>
      <c r="C110" s="2115">
        <v>2394972.83</v>
      </c>
      <c r="D110" s="2115">
        <v>0</v>
      </c>
      <c r="E110">
        <f t="shared" si="6"/>
        <v>2395</v>
      </c>
      <c r="F110">
        <f t="shared" si="7"/>
        <v>0</v>
      </c>
      <c r="G110">
        <f>VLOOKUP(A110,'trial Balance main'!$A$2:$B$149,1,0)</f>
        <v>50200100001</v>
      </c>
    </row>
    <row r="111" spans="1:7">
      <c r="A111" s="1981">
        <v>50200300001</v>
      </c>
      <c r="B111" s="636" t="s">
        <v>1558</v>
      </c>
      <c r="C111" s="2115">
        <v>50371</v>
      </c>
      <c r="D111" s="2115">
        <v>0</v>
      </c>
      <c r="E111">
        <f t="shared" si="6"/>
        <v>50</v>
      </c>
      <c r="F111">
        <f t="shared" si="7"/>
        <v>0</v>
      </c>
      <c r="G111">
        <f>VLOOKUP(A111,'trial Balance main'!$A$2:$B$149,1,0)</f>
        <v>50200300001</v>
      </c>
    </row>
    <row r="112" spans="1:7">
      <c r="A112" s="1981">
        <v>50200300002</v>
      </c>
      <c r="B112" s="636" t="s">
        <v>1560</v>
      </c>
      <c r="C112" s="2115">
        <v>141670</v>
      </c>
      <c r="D112" s="2115">
        <v>0</v>
      </c>
      <c r="E112">
        <f t="shared" si="6"/>
        <v>142</v>
      </c>
      <c r="F112">
        <f t="shared" si="7"/>
        <v>0</v>
      </c>
      <c r="G112">
        <f>VLOOKUP(A112,'trial Balance main'!$A$2:$B$149,1,0)</f>
        <v>50200300002</v>
      </c>
    </row>
    <row r="113" spans="1:7">
      <c r="A113" s="1981">
        <v>50500100001</v>
      </c>
      <c r="B113" s="636" t="s">
        <v>1564</v>
      </c>
      <c r="C113" s="2115">
        <v>0.19</v>
      </c>
      <c r="D113" s="2115">
        <v>0</v>
      </c>
      <c r="E113">
        <f t="shared" si="6"/>
        <v>0</v>
      </c>
      <c r="F113">
        <f t="shared" si="7"/>
        <v>0</v>
      </c>
      <c r="G113">
        <f>VLOOKUP(A113,'trial Balance main'!$A$2:$B$149,1,0)</f>
        <v>50500100001</v>
      </c>
    </row>
    <row r="114" spans="1:7">
      <c r="A114" s="1981">
        <v>50500100002</v>
      </c>
      <c r="B114" s="636" t="s">
        <v>2521</v>
      </c>
      <c r="C114" s="2115">
        <v>0</v>
      </c>
      <c r="D114" s="2115">
        <v>18922309.710000001</v>
      </c>
      <c r="E114">
        <f t="shared" si="6"/>
        <v>0</v>
      </c>
      <c r="F114">
        <f t="shared" si="7"/>
        <v>18922</v>
      </c>
      <c r="G114">
        <f>VLOOKUP(A114,'trial Balance main'!$A$2:$B$149,1,0)</f>
        <v>50500100002</v>
      </c>
    </row>
    <row r="115" spans="1:7">
      <c r="A115" s="1981">
        <v>50600100001</v>
      </c>
      <c r="B115" s="636" t="s">
        <v>1566</v>
      </c>
      <c r="C115" s="2115">
        <v>129133.96</v>
      </c>
      <c r="D115" s="2115">
        <v>0</v>
      </c>
      <c r="E115">
        <f t="shared" si="6"/>
        <v>129</v>
      </c>
      <c r="F115">
        <f t="shared" si="7"/>
        <v>0</v>
      </c>
      <c r="G115">
        <f>VLOOKUP(A115,'trial Balance main'!$A$2:$B$149,1,0)</f>
        <v>50600100001</v>
      </c>
    </row>
    <row r="116" spans="1:7">
      <c r="A116" s="1981">
        <v>50600200001</v>
      </c>
      <c r="B116" s="636" t="s">
        <v>1862</v>
      </c>
      <c r="C116" s="2115">
        <v>434408</v>
      </c>
      <c r="D116" s="2115">
        <v>0</v>
      </c>
      <c r="E116">
        <f t="shared" si="6"/>
        <v>434</v>
      </c>
      <c r="F116">
        <f t="shared" si="7"/>
        <v>0</v>
      </c>
      <c r="G116">
        <f>VLOOKUP(A116,'trial Balance main'!$A$2:$B$149,1,0)</f>
        <v>50600200001</v>
      </c>
    </row>
    <row r="117" spans="1:7">
      <c r="A117" s="1981">
        <v>50600300009</v>
      </c>
      <c r="B117" s="636" t="s">
        <v>1864</v>
      </c>
      <c r="C117" s="2115">
        <v>6912.74</v>
      </c>
      <c r="D117" s="2115">
        <v>0</v>
      </c>
      <c r="E117">
        <f t="shared" si="6"/>
        <v>7</v>
      </c>
      <c r="F117">
        <f t="shared" si="7"/>
        <v>0</v>
      </c>
      <c r="G117">
        <f>VLOOKUP(A117,'trial Balance main'!$A$2:$B$149,1,0)</f>
        <v>50600300009</v>
      </c>
    </row>
    <row r="118" spans="1:7">
      <c r="A118" s="1981">
        <v>50600500001</v>
      </c>
      <c r="B118" s="636" t="s">
        <v>1678</v>
      </c>
      <c r="C118" s="2115">
        <v>181479.2</v>
      </c>
      <c r="D118" s="2115">
        <v>0</v>
      </c>
      <c r="E118">
        <f t="shared" si="6"/>
        <v>181</v>
      </c>
      <c r="F118">
        <f t="shared" si="7"/>
        <v>0</v>
      </c>
      <c r="G118">
        <f>VLOOKUP(A118,'trial Balance main'!$A$2:$B$149,1,0)</f>
        <v>50600500001</v>
      </c>
    </row>
    <row r="119" spans="1:7">
      <c r="A119" s="1981">
        <v>50700100001</v>
      </c>
      <c r="B119" s="636" t="s">
        <v>1578</v>
      </c>
      <c r="C119" s="2115">
        <v>27804.240000000002</v>
      </c>
      <c r="D119" s="2115">
        <v>0</v>
      </c>
      <c r="E119">
        <f t="shared" si="6"/>
        <v>28</v>
      </c>
      <c r="F119">
        <f t="shared" si="7"/>
        <v>0</v>
      </c>
      <c r="G119">
        <f>VLOOKUP(A119,'trial Balance main'!$A$2:$B$149,1,0)</f>
        <v>50700100001</v>
      </c>
    </row>
    <row r="120" spans="1:7">
      <c r="A120" s="1981">
        <v>51000100010</v>
      </c>
      <c r="B120" s="636" t="s">
        <v>1584</v>
      </c>
      <c r="C120" s="2115">
        <v>4968</v>
      </c>
      <c r="D120" s="2115">
        <v>0</v>
      </c>
      <c r="E120">
        <f t="shared" si="6"/>
        <v>5</v>
      </c>
      <c r="F120">
        <f t="shared" si="7"/>
        <v>0</v>
      </c>
      <c r="G120">
        <f>VLOOKUP(A120,'trial Balance main'!$A$2:$B$149,1,0)</f>
        <v>51000100010</v>
      </c>
    </row>
    <row r="121" spans="1:7">
      <c r="A121" s="1981">
        <v>51000100017</v>
      </c>
      <c r="B121" s="636" t="s">
        <v>1870</v>
      </c>
      <c r="C121" s="2115">
        <v>296</v>
      </c>
      <c r="D121" s="2115">
        <v>0</v>
      </c>
      <c r="E121">
        <f t="shared" si="6"/>
        <v>0</v>
      </c>
      <c r="F121">
        <f t="shared" si="7"/>
        <v>0</v>
      </c>
      <c r="G121">
        <f>VLOOKUP(A121,'trial Balance main'!$A$2:$B$149,1,0)</f>
        <v>51000100017</v>
      </c>
    </row>
    <row r="122" spans="1:7">
      <c r="A122" s="1981">
        <v>51000100018</v>
      </c>
      <c r="B122" s="636" t="s">
        <v>1592</v>
      </c>
      <c r="C122" s="2115">
        <v>9043</v>
      </c>
      <c r="D122" s="2115">
        <v>0</v>
      </c>
      <c r="E122">
        <f t="shared" si="6"/>
        <v>9</v>
      </c>
      <c r="F122">
        <f t="shared" si="7"/>
        <v>0</v>
      </c>
      <c r="G122">
        <f>VLOOKUP(A122,'trial Balance main'!$A$2:$B$160,1,0)</f>
        <v>51000100018</v>
      </c>
    </row>
    <row r="123" spans="1:7">
      <c r="A123" s="1981">
        <v>51100100001</v>
      </c>
      <c r="B123" s="636" t="s">
        <v>1681</v>
      </c>
      <c r="C123" s="2115">
        <v>851069</v>
      </c>
      <c r="D123" s="2115">
        <v>0</v>
      </c>
      <c r="E123">
        <f t="shared" si="6"/>
        <v>851</v>
      </c>
      <c r="F123">
        <f t="shared" si="7"/>
        <v>0</v>
      </c>
      <c r="G123">
        <f>VLOOKUP(A123,'trial Balance main'!$A$2:$B$160,1,0)</f>
        <v>51100100001</v>
      </c>
    </row>
    <row r="124" spans="1:7">
      <c r="A124" s="1981"/>
      <c r="B124" s="636"/>
      <c r="C124" s="637"/>
      <c r="D124" s="637"/>
    </row>
    <row r="125" spans="1:7">
      <c r="A125" s="1981"/>
      <c r="B125" s="636"/>
      <c r="C125" s="637"/>
      <c r="D125" s="637"/>
    </row>
    <row r="126" spans="1:7">
      <c r="A126" s="1981"/>
      <c r="B126" s="636"/>
      <c r="C126" s="637"/>
      <c r="D126" s="637"/>
    </row>
    <row r="127" spans="1:7">
      <c r="A127" s="1981"/>
      <c r="B127" s="636"/>
      <c r="C127" s="637"/>
      <c r="D127" s="637"/>
    </row>
    <row r="128" spans="1:7">
      <c r="A128" s="1981"/>
      <c r="B128" s="636"/>
      <c r="C128" s="637"/>
      <c r="D128" s="637"/>
    </row>
    <row r="129" spans="1:10">
      <c r="A129" s="1981"/>
      <c r="B129" s="636"/>
      <c r="C129" s="637"/>
      <c r="D129" s="637"/>
    </row>
    <row r="130" spans="1:10">
      <c r="A130" s="1754"/>
      <c r="B130" s="636"/>
      <c r="C130" s="1755">
        <f>SUM(C2:C129)</f>
        <v>3305782913.8199987</v>
      </c>
      <c r="D130" s="1755">
        <f>SUM(D2:D129)</f>
        <v>3305782887.1199989</v>
      </c>
    </row>
    <row r="131" spans="1:10">
      <c r="A131" s="1754"/>
      <c r="B131" s="636"/>
      <c r="C131" s="1755"/>
      <c r="D131" s="1755"/>
    </row>
    <row r="132" spans="1:10">
      <c r="A132" s="1754"/>
      <c r="B132" s="636"/>
      <c r="C132" s="1755"/>
      <c r="D132" s="1755"/>
    </row>
    <row r="133" spans="1:10">
      <c r="A133" s="1754"/>
      <c r="B133" s="636"/>
      <c r="C133" s="1755"/>
      <c r="D133" s="1755"/>
    </row>
    <row r="134" spans="1:10">
      <c r="A134" s="1754"/>
      <c r="B134" s="636"/>
      <c r="C134" s="1755"/>
      <c r="D134" s="1755"/>
    </row>
    <row r="138" spans="1:10">
      <c r="C138" s="809">
        <f>SUM(C2:C137)</f>
        <v>6611565827.6399975</v>
      </c>
      <c r="D138" s="809">
        <f>SUM(D2:D137)</f>
        <v>6611565774.2399979</v>
      </c>
      <c r="E138" s="809"/>
      <c r="F138" s="809"/>
      <c r="I138" s="809">
        <f>SUM(I2:I137)</f>
        <v>0</v>
      </c>
      <c r="J138" s="809">
        <f>SUM(J2:J137)</f>
        <v>0</v>
      </c>
    </row>
    <row r="139" spans="1:10">
      <c r="I139" s="944">
        <f>I138-J138</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2:G17"/>
  <sheetViews>
    <sheetView workbookViewId="0">
      <selection activeCell="B20" sqref="B20:K25"/>
    </sheetView>
  </sheetViews>
  <sheetFormatPr defaultRowHeight="15.6"/>
  <sheetData>
    <row r="2" spans="4:7">
      <c r="D2" s="1411" t="s">
        <v>2331</v>
      </c>
      <c r="E2" s="1567">
        <v>37000</v>
      </c>
      <c r="F2" s="1564">
        <v>0</v>
      </c>
      <c r="G2" s="1564">
        <f>-E2</f>
        <v>-37000</v>
      </c>
    </row>
    <row r="3" spans="4:7">
      <c r="D3" s="1424" t="s">
        <v>2320</v>
      </c>
      <c r="E3" s="1567">
        <v>12000</v>
      </c>
      <c r="F3" s="1564">
        <v>0</v>
      </c>
      <c r="G3" s="1564">
        <f>-E3</f>
        <v>-12000</v>
      </c>
    </row>
    <row r="4" spans="4:7">
      <c r="D4" s="1424" t="s">
        <v>1886</v>
      </c>
      <c r="E4" s="1567">
        <v>149200</v>
      </c>
      <c r="F4" s="1564">
        <v>0</v>
      </c>
      <c r="G4" s="1564">
        <f>-E4</f>
        <v>-149200</v>
      </c>
    </row>
    <row r="5" spans="4:7">
      <c r="D5" s="1424" t="s">
        <v>2238</v>
      </c>
      <c r="E5" s="1567">
        <v>700</v>
      </c>
      <c r="F5" s="1564">
        <v>0</v>
      </c>
      <c r="G5" s="1564">
        <f>-E5</f>
        <v>-700</v>
      </c>
    </row>
    <row r="6" spans="4:7">
      <c r="D6" s="1579" t="s">
        <v>2235</v>
      </c>
      <c r="E6" s="1580">
        <v>3050</v>
      </c>
      <c r="F6" s="1564">
        <v>0</v>
      </c>
      <c r="G6" s="1564">
        <f>-E6</f>
        <v>-3050</v>
      </c>
    </row>
    <row r="7" spans="4:7">
      <c r="D7" s="1581" t="s">
        <v>1889</v>
      </c>
      <c r="E7" s="1580">
        <v>83100</v>
      </c>
      <c r="F7" s="1564">
        <v>0</v>
      </c>
      <c r="G7" s="1564">
        <f t="shared" ref="G7:G10" si="0">-E7</f>
        <v>-83100</v>
      </c>
    </row>
    <row r="8" spans="4:7">
      <c r="D8" s="1412" t="s">
        <v>2332</v>
      </c>
      <c r="E8" s="1580">
        <v>242400</v>
      </c>
      <c r="F8" s="1564">
        <v>0</v>
      </c>
      <c r="G8" s="1564">
        <f t="shared" si="0"/>
        <v>-242400</v>
      </c>
    </row>
    <row r="9" spans="4:7">
      <c r="D9" s="1412" t="s">
        <v>1629</v>
      </c>
      <c r="E9" s="1580">
        <v>43500</v>
      </c>
      <c r="F9" s="1564">
        <v>0</v>
      </c>
      <c r="G9" s="1564">
        <f t="shared" si="0"/>
        <v>-43500</v>
      </c>
    </row>
    <row r="10" spans="4:7">
      <c r="D10" s="1412" t="s">
        <v>2169</v>
      </c>
      <c r="E10" s="1580">
        <v>2260</v>
      </c>
      <c r="F10" s="1564">
        <v>0</v>
      </c>
      <c r="G10" s="1564">
        <f t="shared" si="0"/>
        <v>-2260</v>
      </c>
    </row>
    <row r="11" spans="4:7">
      <c r="D11" s="1582" t="s">
        <v>1630</v>
      </c>
      <c r="E11" s="1580">
        <v>200</v>
      </c>
      <c r="F11" s="1564">
        <v>0</v>
      </c>
      <c r="G11" s="1564">
        <f>-E11</f>
        <v>-200</v>
      </c>
    </row>
    <row r="12" spans="4:7">
      <c r="D12" s="1428" t="s">
        <v>2239</v>
      </c>
      <c r="E12" s="1580">
        <v>350</v>
      </c>
      <c r="F12" s="1564">
        <v>0</v>
      </c>
      <c r="G12" s="1564">
        <f>-E12</f>
        <v>-350</v>
      </c>
    </row>
    <row r="13" spans="4:7">
      <c r="D13" s="1428" t="s">
        <v>1888</v>
      </c>
      <c r="E13" s="1580">
        <v>186</v>
      </c>
      <c r="F13" s="1421">
        <v>0</v>
      </c>
      <c r="G13" s="1421">
        <f>-E13+F13</f>
        <v>-186</v>
      </c>
    </row>
    <row r="14" spans="4:7">
      <c r="D14" s="1428" t="s">
        <v>2324</v>
      </c>
      <c r="E14" s="1580">
        <v>4933</v>
      </c>
      <c r="F14" s="1421">
        <v>0</v>
      </c>
      <c r="G14" s="1421">
        <f>-E14+F14</f>
        <v>-4933</v>
      </c>
    </row>
    <row r="15" spans="4:7">
      <c r="D15" s="1428" t="s">
        <v>2333</v>
      </c>
      <c r="E15" s="1580">
        <v>270744</v>
      </c>
      <c r="F15" s="1421">
        <v>0</v>
      </c>
      <c r="G15" s="1421">
        <f>-E15+F15</f>
        <v>-270744</v>
      </c>
    </row>
    <row r="16" spans="4:7">
      <c r="D16" s="1424" t="s">
        <v>2075</v>
      </c>
      <c r="E16" s="1580">
        <v>29150</v>
      </c>
      <c r="F16" s="1421">
        <v>0</v>
      </c>
      <c r="G16" s="1421">
        <f>-E16+F16</f>
        <v>-29150</v>
      </c>
    </row>
    <row r="17" spans="4:7">
      <c r="D17" s="1428" t="s">
        <v>2327</v>
      </c>
      <c r="E17" s="1580">
        <v>222</v>
      </c>
      <c r="F17" s="1421">
        <v>0</v>
      </c>
      <c r="G17" s="1421">
        <v>-222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3:F26"/>
  <sheetViews>
    <sheetView workbookViewId="0">
      <selection activeCell="F26" sqref="F26"/>
    </sheetView>
  </sheetViews>
  <sheetFormatPr defaultRowHeight="15.6"/>
  <cols>
    <col min="1" max="1" width="17.3984375" customWidth="1"/>
    <col min="6" max="6" width="14.3984375" customWidth="1"/>
  </cols>
  <sheetData>
    <row r="3" spans="1:6">
      <c r="A3" t="s">
        <v>2150</v>
      </c>
      <c r="F3" t="s">
        <v>2151</v>
      </c>
    </row>
    <row r="5" spans="1:6">
      <c r="A5" s="2156">
        <v>552388.18000000005</v>
      </c>
      <c r="B5" s="2156"/>
      <c r="F5" s="943">
        <v>7843.5159000000003</v>
      </c>
    </row>
    <row r="6" spans="1:6">
      <c r="A6" s="2156">
        <v>817966.4</v>
      </c>
      <c r="B6" s="2156"/>
      <c r="F6" s="943">
        <v>11663.868</v>
      </c>
    </row>
    <row r="7" spans="1:6">
      <c r="A7" s="2156">
        <v>4168631</v>
      </c>
      <c r="B7" s="2156"/>
      <c r="F7" s="943">
        <v>58638.953999999998</v>
      </c>
    </row>
    <row r="8" spans="1:6">
      <c r="A8" s="2156">
        <v>99065841.569999993</v>
      </c>
      <c r="B8" s="2156"/>
      <c r="F8" s="943">
        <v>1418190.5830000001</v>
      </c>
    </row>
    <row r="9" spans="1:6">
      <c r="A9" s="2156">
        <v>507695195.60000002</v>
      </c>
      <c r="B9" s="2156"/>
      <c r="F9" s="943">
        <v>7212092.6957</v>
      </c>
    </row>
    <row r="10" spans="1:6">
      <c r="A10" s="2156">
        <v>802961.02</v>
      </c>
      <c r="B10" s="2156"/>
      <c r="F10" s="943">
        <v>11311.3832</v>
      </c>
    </row>
    <row r="11" spans="1:6">
      <c r="A11" s="2156">
        <v>4403336</v>
      </c>
      <c r="B11" s="2156"/>
      <c r="F11" s="943">
        <v>62307.242899999997</v>
      </c>
    </row>
    <row r="12" spans="1:6">
      <c r="A12" s="2156">
        <v>50000</v>
      </c>
      <c r="B12" s="2156"/>
      <c r="F12" s="943">
        <v>701.81489999999997</v>
      </c>
    </row>
    <row r="14" spans="1:6">
      <c r="A14" s="2157">
        <f>SUM(A5:A13)</f>
        <v>617556319.76999998</v>
      </c>
      <c r="B14" s="2157"/>
      <c r="C14" s="942"/>
      <c r="D14" s="942"/>
      <c r="E14" s="942"/>
      <c r="F14" s="945">
        <f>SUM(F5:F13)</f>
        <v>8782750.057599999</v>
      </c>
    </row>
    <row r="17" spans="1:6">
      <c r="A17" t="s">
        <v>2152</v>
      </c>
      <c r="F17" t="s">
        <v>2151</v>
      </c>
    </row>
    <row r="18" spans="1:6">
      <c r="A18" s="943">
        <v>-8157637.79</v>
      </c>
      <c r="F18" s="809">
        <v>-117288.9923</v>
      </c>
    </row>
    <row r="19" spans="1:6">
      <c r="A19" s="943">
        <v>-129942383.53</v>
      </c>
      <c r="F19" s="809">
        <v>-1874040.8484</v>
      </c>
    </row>
    <row r="20" spans="1:6">
      <c r="A20" s="943">
        <v>-699834.26</v>
      </c>
      <c r="F20" s="809">
        <v>-9879.4408000000003</v>
      </c>
    </row>
    <row r="21" spans="1:6">
      <c r="A21" s="943">
        <v>-21962727.27</v>
      </c>
      <c r="F21" s="809">
        <v>-313309.2795</v>
      </c>
    </row>
    <row r="22" spans="1:6">
      <c r="A22" s="943">
        <v>-855073.72</v>
      </c>
      <c r="F22" s="809">
        <v>-12688.083199999999</v>
      </c>
    </row>
    <row r="23" spans="1:6">
      <c r="A23" s="943">
        <v>-802961.02</v>
      </c>
      <c r="F23" s="809">
        <v>-11311.3832</v>
      </c>
    </row>
    <row r="24" spans="1:6">
      <c r="A24" s="943">
        <v>-50075</v>
      </c>
      <c r="F24" s="809">
        <v>-712.84069999999997</v>
      </c>
    </row>
    <row r="26" spans="1:6">
      <c r="A26" s="944">
        <f>SUM(A18:A25)</f>
        <v>-162470692.59</v>
      </c>
      <c r="F26" s="944">
        <f>SUM(F18:F25)</f>
        <v>-2339230.8681000005</v>
      </c>
    </row>
  </sheetData>
  <mergeCells count="9">
    <mergeCell ref="A11:B11"/>
    <mergeCell ref="A12:B12"/>
    <mergeCell ref="A14:B14"/>
    <mergeCell ref="A5:B5"/>
    <mergeCell ref="A6:B6"/>
    <mergeCell ref="A7:B7"/>
    <mergeCell ref="A8:B8"/>
    <mergeCell ref="A9:B9"/>
    <mergeCell ref="A10:B10"/>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N361"/>
  <sheetViews>
    <sheetView view="pageBreakPreview" topLeftCell="A22" zoomScaleSheetLayoutView="100" workbookViewId="0">
      <selection activeCell="F35" sqref="F35"/>
    </sheetView>
  </sheetViews>
  <sheetFormatPr defaultColWidth="9" defaultRowHeight="12"/>
  <cols>
    <col min="1" max="1" width="5.09765625" style="4" customWidth="1"/>
    <col min="2" max="2" width="3.59765625" style="4" customWidth="1"/>
    <col min="3" max="3" width="41.59765625" style="4" customWidth="1"/>
    <col min="4" max="5" width="5.59765625" style="4" customWidth="1"/>
    <col min="6" max="6" width="10.3984375" style="17" customWidth="1"/>
    <col min="7" max="7" width="1.59765625" style="17" customWidth="1"/>
    <col min="8" max="8" width="10.3984375" style="4" customWidth="1"/>
    <col min="9" max="9" width="1.19921875" style="4" hidden="1" customWidth="1"/>
    <col min="10" max="10" width="13.59765625" style="17" hidden="1" customWidth="1"/>
    <col min="11" max="11" width="0.8984375" style="4" hidden="1" customWidth="1"/>
    <col min="12" max="12" width="13.59765625" style="21" hidden="1" customWidth="1"/>
    <col min="13" max="13" width="10.59765625" style="21" hidden="1" customWidth="1"/>
    <col min="14" max="14" width="0.19921875" style="4" hidden="1" customWidth="1"/>
    <col min="15" max="15" width="12.69921875" style="4" hidden="1" customWidth="1"/>
    <col min="16" max="16" width="20.8984375" style="4" hidden="1" customWidth="1"/>
    <col min="17" max="17" width="13.3984375" style="4" hidden="1" customWidth="1"/>
    <col min="18" max="18" width="9.3984375" style="4" hidden="1" customWidth="1"/>
    <col min="19" max="39" width="0" style="4" hidden="1" customWidth="1"/>
    <col min="40" max="16384" width="9" style="4"/>
  </cols>
  <sheetData>
    <row r="1" spans="1:18">
      <c r="A1" s="7" t="str">
        <f>BS!A1</f>
        <v>ALHAMRA ISLAMIC ASSET ALLOCATION FUND</v>
      </c>
      <c r="B1" s="7"/>
      <c r="C1" s="7"/>
      <c r="D1" s="7"/>
      <c r="E1" s="7"/>
      <c r="F1" s="7"/>
      <c r="G1" s="7"/>
      <c r="H1" s="7"/>
      <c r="I1" s="7"/>
      <c r="J1" s="7"/>
      <c r="K1" s="7"/>
      <c r="L1" s="7"/>
    </row>
    <row r="2" spans="1:18" ht="18.75" hidden="1" customHeight="1">
      <c r="A2" s="7" t="str">
        <f>BS!A2</f>
        <v>(FORMERLY PAKISTAN INTERNATIONAL ELEMENT ISLAMIC ASSET ALLOCATION FUND)</v>
      </c>
      <c r="B2" s="7"/>
      <c r="C2" s="7"/>
      <c r="D2" s="7"/>
      <c r="E2" s="7"/>
      <c r="F2" s="7"/>
      <c r="G2" s="7"/>
      <c r="H2" s="7"/>
      <c r="I2" s="7"/>
      <c r="J2" s="7"/>
      <c r="K2" s="7"/>
      <c r="L2" s="7"/>
    </row>
    <row r="3" spans="1:18">
      <c r="A3" s="1461" t="s">
        <v>36</v>
      </c>
      <c r="B3" s="1461"/>
      <c r="C3" s="1461"/>
      <c r="D3" s="1461"/>
      <c r="E3" s="1461"/>
      <c r="F3" s="1461"/>
      <c r="G3" s="1461"/>
      <c r="H3" s="1461"/>
      <c r="I3" s="1461"/>
      <c r="J3" s="1461"/>
      <c r="K3" s="1461"/>
      <c r="L3" s="1461"/>
    </row>
    <row r="4" spans="1:18">
      <c r="A4" s="7" t="s">
        <v>2504</v>
      </c>
      <c r="B4" s="7"/>
      <c r="C4" s="7"/>
      <c r="D4" s="7"/>
      <c r="E4" s="7"/>
      <c r="F4" s="7"/>
      <c r="G4" s="7"/>
      <c r="H4" s="7"/>
      <c r="I4" s="7"/>
      <c r="J4" s="7"/>
      <c r="K4" s="7"/>
      <c r="L4" s="7"/>
      <c r="M4" s="7"/>
    </row>
    <row r="5" spans="1:18">
      <c r="A5" s="7"/>
      <c r="B5" s="7"/>
      <c r="C5" s="7"/>
      <c r="D5" s="7"/>
      <c r="E5" s="7"/>
      <c r="F5" s="7"/>
      <c r="G5" s="7"/>
      <c r="H5" s="7"/>
    </row>
    <row r="6" spans="1:18">
      <c r="A6" s="7"/>
      <c r="B6" s="7"/>
      <c r="C6" s="7"/>
      <c r="D6" s="7"/>
      <c r="E6" s="7"/>
      <c r="F6" s="2159" t="s">
        <v>52</v>
      </c>
      <c r="G6" s="2159"/>
      <c r="H6" s="2159"/>
      <c r="J6" s="993" t="e">
        <f>+#REF!</f>
        <v>#REF!</v>
      </c>
      <c r="K6" s="994"/>
      <c r="L6" s="995" t="str">
        <f>+F6</f>
        <v>September 30,</v>
      </c>
      <c r="M6" s="1006"/>
    </row>
    <row r="7" spans="1:18">
      <c r="A7" s="948"/>
      <c r="B7" s="948"/>
      <c r="C7" s="948"/>
      <c r="D7" s="27"/>
      <c r="E7" s="27"/>
      <c r="F7" s="1758" t="s">
        <v>2505</v>
      </c>
      <c r="G7" s="1022"/>
      <c r="H7" s="1758" t="s">
        <v>2403</v>
      </c>
      <c r="J7" s="1021" t="s">
        <v>2020</v>
      </c>
      <c r="K7" s="1022"/>
      <c r="L7" s="1021" t="s">
        <v>1918</v>
      </c>
      <c r="M7" s="1023">
        <v>42614</v>
      </c>
      <c r="P7" s="1024" t="s">
        <v>1897</v>
      </c>
      <c r="Q7" s="24"/>
    </row>
    <row r="8" spans="1:18">
      <c r="E8" s="948"/>
      <c r="F8" s="2138" t="s">
        <v>2113</v>
      </c>
      <c r="G8" s="2139"/>
      <c r="H8" s="2139"/>
      <c r="I8" s="2139"/>
      <c r="J8" s="2139"/>
      <c r="K8" s="2139"/>
      <c r="L8" s="2139"/>
      <c r="M8" s="948"/>
      <c r="P8" s="4" t="s">
        <v>1898</v>
      </c>
      <c r="Q8" s="1015"/>
    </row>
    <row r="9" spans="1:18">
      <c r="A9" s="54" t="s">
        <v>89</v>
      </c>
      <c r="B9" s="54"/>
      <c r="C9" s="17"/>
      <c r="D9" s="17"/>
      <c r="E9" s="17"/>
      <c r="K9" s="17"/>
      <c r="L9" s="16"/>
      <c r="M9" s="16"/>
      <c r="P9" s="24" t="s">
        <v>1899</v>
      </c>
      <c r="Q9" s="34"/>
    </row>
    <row r="10" spans="1:18">
      <c r="A10" s="54"/>
      <c r="B10" s="54"/>
      <c r="C10" s="17"/>
      <c r="D10" s="17"/>
      <c r="E10" s="17"/>
      <c r="K10" s="17"/>
      <c r="L10" s="16"/>
      <c r="M10" s="16"/>
      <c r="P10" s="24"/>
      <c r="Q10" s="34"/>
    </row>
    <row r="11" spans="1:18">
      <c r="A11" s="1025" t="s">
        <v>2300</v>
      </c>
      <c r="B11" s="182"/>
      <c r="F11" s="202">
        <f>'P&amp;L Final'!E47</f>
        <v>-149722</v>
      </c>
      <c r="G11" s="1026"/>
      <c r="H11" s="153">
        <v>238300.36699999997</v>
      </c>
      <c r="I11" s="16"/>
      <c r="J11" s="202" t="e">
        <f>#REF!</f>
        <v>#REF!</v>
      </c>
      <c r="K11" s="86"/>
      <c r="L11" s="153">
        <v>6462</v>
      </c>
      <c r="M11" s="153">
        <v>34978</v>
      </c>
      <c r="N11" s="24"/>
      <c r="O11" s="24"/>
      <c r="P11" s="24" t="s">
        <v>1900</v>
      </c>
      <c r="Q11" s="1015"/>
      <c r="R11" s="1018"/>
    </row>
    <row r="12" spans="1:18">
      <c r="A12" s="1025"/>
      <c r="B12" s="182"/>
      <c r="F12" s="202"/>
      <c r="G12" s="1026"/>
      <c r="H12" s="153"/>
      <c r="I12" s="16"/>
      <c r="J12" s="202"/>
      <c r="K12" s="86"/>
      <c r="L12" s="153"/>
      <c r="M12" s="153"/>
      <c r="N12" s="24"/>
      <c r="O12" s="24"/>
      <c r="P12" s="24" t="s">
        <v>1780</v>
      </c>
      <c r="Q12" s="1015"/>
      <c r="R12" s="1018"/>
    </row>
    <row r="13" spans="1:18" ht="12.6" thickBot="1">
      <c r="A13" s="54" t="s">
        <v>2046</v>
      </c>
      <c r="B13" s="1027"/>
      <c r="F13" s="202"/>
      <c r="G13" s="21"/>
      <c r="H13" s="13"/>
      <c r="I13" s="16"/>
      <c r="J13" s="19"/>
      <c r="K13" s="16"/>
      <c r="L13" s="153"/>
      <c r="M13" s="153"/>
      <c r="N13" s="24"/>
      <c r="O13" s="24"/>
      <c r="Q13" s="1028"/>
      <c r="R13" s="24"/>
    </row>
    <row r="14" spans="1:18" ht="12.6" thickTop="1">
      <c r="A14" s="1029" t="s">
        <v>2288</v>
      </c>
      <c r="B14" s="1030"/>
      <c r="F14" s="201"/>
      <c r="G14" s="1031"/>
      <c r="H14" s="14"/>
      <c r="I14" s="16"/>
      <c r="J14" s="85"/>
      <c r="K14" s="153"/>
      <c r="L14" s="183"/>
      <c r="M14" s="183"/>
      <c r="N14" s="24"/>
      <c r="O14" s="24"/>
      <c r="R14" s="24"/>
    </row>
    <row r="15" spans="1:18">
      <c r="A15" s="1032" t="s">
        <v>2304</v>
      </c>
      <c r="B15" s="1033"/>
      <c r="F15" s="201">
        <f>-'P&amp;L Final'!E17</f>
        <v>158003</v>
      </c>
      <c r="G15" s="21"/>
      <c r="H15" s="14">
        <v>-146058.36699999994</v>
      </c>
      <c r="I15" s="16"/>
      <c r="J15" s="201">
        <f>F15-M15</f>
        <v>157878</v>
      </c>
      <c r="K15" s="16"/>
      <c r="L15" s="183">
        <v>-1561</v>
      </c>
      <c r="M15" s="183">
        <v>125</v>
      </c>
      <c r="N15" s="24"/>
      <c r="O15" s="24"/>
      <c r="R15" s="24"/>
    </row>
    <row r="16" spans="1:18">
      <c r="A16" s="54"/>
      <c r="B16" s="54"/>
      <c r="C16" s="47"/>
      <c r="D16" s="47"/>
      <c r="E16" s="47"/>
      <c r="F16" s="1039">
        <f>+SUM(F11:F15)</f>
        <v>8281</v>
      </c>
      <c r="G16" s="21"/>
      <c r="H16" s="194">
        <v>92242.000000000029</v>
      </c>
      <c r="I16" s="16"/>
      <c r="J16" s="1039" t="e">
        <f>+SUM(J11:J15)</f>
        <v>#REF!</v>
      </c>
      <c r="K16" s="16"/>
      <c r="L16" s="194">
        <f>SUM(L11:L15)</f>
        <v>4901</v>
      </c>
      <c r="M16" s="194">
        <f>SUM(M11:M15)</f>
        <v>35103</v>
      </c>
      <c r="N16" s="24"/>
      <c r="O16" s="24"/>
      <c r="P16" s="1036" t="s">
        <v>2027</v>
      </c>
      <c r="Q16" s="1037"/>
      <c r="R16" s="1038"/>
    </row>
    <row r="17" spans="1:18" ht="12.6" thickBot="1">
      <c r="A17" s="1040" t="s">
        <v>2484</v>
      </c>
      <c r="B17" s="1040"/>
      <c r="C17" s="47"/>
      <c r="D17" s="47"/>
      <c r="E17" s="47"/>
      <c r="F17" s="1065"/>
      <c r="G17" s="21"/>
      <c r="H17" s="1322"/>
      <c r="I17" s="16"/>
      <c r="J17" s="86"/>
      <c r="K17" s="16"/>
      <c r="L17" s="153"/>
      <c r="M17" s="153"/>
      <c r="N17" s="24"/>
      <c r="O17" s="24"/>
      <c r="P17" s="1041" t="s">
        <v>1898</v>
      </c>
      <c r="Q17" s="1042"/>
      <c r="R17" s="1043"/>
    </row>
    <row r="18" spans="1:18" hidden="1">
      <c r="A18" s="4" t="s">
        <v>62</v>
      </c>
      <c r="C18" s="50"/>
      <c r="D18" s="50"/>
      <c r="E18" s="50"/>
      <c r="F18" s="1044">
        <v>0</v>
      </c>
      <c r="G18" s="118"/>
      <c r="H18" s="1045">
        <v>0</v>
      </c>
      <c r="I18" s="34"/>
      <c r="J18" s="1044">
        <f>F18-M18</f>
        <v>24993</v>
      </c>
      <c r="K18" s="34"/>
      <c r="L18" s="1045">
        <v>-2399</v>
      </c>
      <c r="M18" s="1045">
        <v>-24993</v>
      </c>
      <c r="N18" s="24"/>
      <c r="O18" s="24"/>
      <c r="P18" s="1002"/>
      <c r="Q18" s="1002"/>
      <c r="R18" s="1002"/>
    </row>
    <row r="19" spans="1:18">
      <c r="A19" s="1046" t="s">
        <v>1270</v>
      </c>
      <c r="B19" s="1046"/>
      <c r="C19" s="50"/>
      <c r="D19" s="50"/>
      <c r="E19" s="50"/>
      <c r="F19" s="1047">
        <f>-BS!$I$12+'P&amp;L Final'!E17+1</f>
        <v>-39241.932999999728</v>
      </c>
      <c r="G19" s="118"/>
      <c r="H19" s="192">
        <v>-208523</v>
      </c>
      <c r="I19" s="34"/>
      <c r="J19" s="1047">
        <f>F19-M19</f>
        <v>-63458.932999999728</v>
      </c>
      <c r="K19" s="34"/>
      <c r="L19" s="192">
        <f>30739-1072</f>
        <v>29667</v>
      </c>
      <c r="M19" s="192">
        <v>24217</v>
      </c>
      <c r="N19" s="24"/>
      <c r="O19" s="1323">
        <f>486509+7980</f>
        <v>494489</v>
      </c>
      <c r="P19" s="1002"/>
      <c r="Q19" s="1002"/>
      <c r="R19" s="1002"/>
    </row>
    <row r="20" spans="1:18">
      <c r="A20" s="186" t="s">
        <v>2601</v>
      </c>
      <c r="B20" s="186"/>
      <c r="C20" s="50"/>
      <c r="D20" s="50"/>
      <c r="E20" s="50"/>
      <c r="F20" s="1047">
        <f>-BS!$I$13</f>
        <v>-22674</v>
      </c>
      <c r="G20" s="118"/>
      <c r="H20" s="192">
        <v>4026</v>
      </c>
      <c r="I20" s="34"/>
      <c r="J20" s="1047">
        <f>F20-M20</f>
        <v>-14995</v>
      </c>
      <c r="K20" s="34"/>
      <c r="L20" s="192">
        <v>5106</v>
      </c>
      <c r="M20" s="192">
        <v>-7679</v>
      </c>
      <c r="N20" s="1015"/>
      <c r="O20" s="1015"/>
    </row>
    <row r="21" spans="1:18">
      <c r="A21" s="186" t="s">
        <v>2358</v>
      </c>
      <c r="B21" s="186"/>
      <c r="C21" s="50"/>
      <c r="D21" s="50"/>
      <c r="E21" s="50"/>
      <c r="F21" s="1047">
        <f>BS!AL15</f>
        <v>13870</v>
      </c>
      <c r="G21" s="118"/>
      <c r="H21" s="192">
        <v>0</v>
      </c>
      <c r="I21" s="34"/>
      <c r="J21" s="1047"/>
      <c r="K21" s="34"/>
      <c r="L21" s="192"/>
      <c r="M21" s="192"/>
      <c r="N21" s="1015"/>
      <c r="O21" s="1015"/>
    </row>
    <row r="22" spans="1:18">
      <c r="A22" s="186" t="str">
        <f>BS!A14</f>
        <v>Advances, deposits and prepayments</v>
      </c>
      <c r="B22" s="186"/>
      <c r="C22" s="50"/>
      <c r="D22" s="50"/>
      <c r="E22" s="50"/>
      <c r="F22" s="1048">
        <f>-BS!$I$14</f>
        <v>-17</v>
      </c>
      <c r="G22" s="118"/>
      <c r="H22" s="1049">
        <v>-44</v>
      </c>
      <c r="I22" s="34"/>
      <c r="J22" s="1048">
        <f>F22-M22</f>
        <v>-269</v>
      </c>
      <c r="K22" s="34"/>
      <c r="L22" s="1049">
        <v>-108</v>
      </c>
      <c r="M22" s="1049">
        <v>252</v>
      </c>
      <c r="N22" s="1015"/>
      <c r="O22" s="24"/>
    </row>
    <row r="23" spans="1:18">
      <c r="A23" s="49"/>
      <c r="B23" s="49"/>
      <c r="C23" s="47"/>
      <c r="D23" s="47"/>
      <c r="E23" s="47"/>
      <c r="F23" s="201">
        <f>SUM(F18:F22)</f>
        <v>-48062.932999999728</v>
      </c>
      <c r="G23" s="118"/>
      <c r="H23" s="183">
        <f>SUM(H18:H22)</f>
        <v>-204541</v>
      </c>
      <c r="I23" s="34"/>
      <c r="J23" s="201">
        <f>SUM(J18:J22)</f>
        <v>-53729.932999999728</v>
      </c>
      <c r="K23" s="34"/>
      <c r="L23" s="183">
        <f>SUM(L18:L22)</f>
        <v>32266</v>
      </c>
      <c r="M23" s="183">
        <f>SUM(M18:M22)</f>
        <v>-8203</v>
      </c>
      <c r="N23" s="1015"/>
      <c r="O23" s="1015"/>
    </row>
    <row r="24" spans="1:18" ht="12.6" thickBot="1">
      <c r="A24" s="1040" t="s">
        <v>2598</v>
      </c>
      <c r="B24" s="1040"/>
      <c r="C24" s="47"/>
      <c r="D24" s="47"/>
      <c r="E24" s="47"/>
      <c r="F24" s="202"/>
      <c r="G24" s="21"/>
      <c r="H24" s="16"/>
      <c r="I24" s="16"/>
      <c r="J24" s="86"/>
      <c r="K24" s="16"/>
      <c r="L24" s="153"/>
      <c r="M24" s="153"/>
      <c r="N24" s="1015"/>
      <c r="O24" s="1015"/>
    </row>
    <row r="25" spans="1:18" ht="12.6" thickBot="1">
      <c r="A25" s="1050" t="s">
        <v>888</v>
      </c>
      <c r="B25" s="1050"/>
      <c r="C25" s="50"/>
      <c r="D25" s="50"/>
      <c r="E25" s="50"/>
      <c r="F25" s="1814">
        <f>BS!$I$20-1</f>
        <v>-1276</v>
      </c>
      <c r="G25" s="118"/>
      <c r="H25" s="1051">
        <v>3797</v>
      </c>
      <c r="I25" s="34"/>
      <c r="J25" s="1052">
        <f>F25-M25</f>
        <v>-1243</v>
      </c>
      <c r="K25" s="34"/>
      <c r="L25" s="191">
        <v>-514</v>
      </c>
      <c r="M25" s="191">
        <v>-33</v>
      </c>
      <c r="N25" s="1015"/>
      <c r="O25" s="1015"/>
      <c r="P25" s="1034" t="s">
        <v>2028</v>
      </c>
      <c r="Q25" s="1035"/>
      <c r="R25" s="1035"/>
    </row>
    <row r="26" spans="1:18" s="24" customFormat="1">
      <c r="A26" s="1053" t="str">
        <f>BS!A21</f>
        <v>Payable to Central Depository Company of Pakistan Limited</v>
      </c>
      <c r="B26" s="1050"/>
      <c r="C26" s="28"/>
      <c r="D26" s="28"/>
      <c r="E26" s="28"/>
      <c r="F26" s="1052">
        <f>BS!I21</f>
        <v>-5</v>
      </c>
      <c r="G26" s="118"/>
      <c r="H26" s="191">
        <v>44</v>
      </c>
      <c r="I26" s="34"/>
      <c r="J26" s="1052">
        <f>F26-M26</f>
        <v>-31</v>
      </c>
      <c r="K26" s="34"/>
      <c r="L26" s="191">
        <v>-4</v>
      </c>
      <c r="M26" s="191">
        <v>26</v>
      </c>
      <c r="N26" s="1015"/>
      <c r="O26" s="1015"/>
      <c r="P26" s="1036" t="s">
        <v>2026</v>
      </c>
      <c r="Q26" s="1037"/>
      <c r="R26" s="1054"/>
    </row>
    <row r="27" spans="1:18">
      <c r="A27" s="1055" t="s">
        <v>2265</v>
      </c>
      <c r="B27" s="119"/>
      <c r="C27" s="50"/>
      <c r="D27" s="50"/>
      <c r="E27" s="50"/>
      <c r="F27" s="1052">
        <f>BS!I23</f>
        <v>-369</v>
      </c>
      <c r="G27" s="118"/>
      <c r="H27" s="191">
        <v>-356</v>
      </c>
      <c r="I27" s="34"/>
      <c r="J27" s="1052">
        <f>F27-M27</f>
        <v>187</v>
      </c>
      <c r="K27" s="34"/>
      <c r="L27" s="191">
        <v>208</v>
      </c>
      <c r="M27" s="191">
        <v>-556</v>
      </c>
      <c r="N27" s="24"/>
      <c r="O27" s="24"/>
      <c r="P27" s="1036" t="s">
        <v>2029</v>
      </c>
      <c r="Q27" s="1056"/>
      <c r="R27" s="1038"/>
    </row>
    <row r="28" spans="1:18">
      <c r="A28" s="4" t="s">
        <v>65</v>
      </c>
      <c r="C28" s="1050"/>
      <c r="D28" s="50"/>
      <c r="E28" s="50"/>
      <c r="F28" s="1052">
        <f>BS!I24</f>
        <v>13341</v>
      </c>
      <c r="G28" s="118"/>
      <c r="H28" s="191">
        <v>28874</v>
      </c>
      <c r="I28" s="34"/>
      <c r="J28" s="1052"/>
      <c r="K28" s="34"/>
      <c r="L28" s="191"/>
      <c r="M28" s="191"/>
      <c r="N28" s="24"/>
      <c r="O28" s="24"/>
      <c r="P28" s="1036" t="s">
        <v>2030</v>
      </c>
      <c r="Q28" s="1056"/>
      <c r="R28" s="1056"/>
    </row>
    <row r="29" spans="1:18" ht="12.6" thickBot="1">
      <c r="A29" s="1050" t="str">
        <f>BS!A25</f>
        <v>Accrued and other liabilities</v>
      </c>
      <c r="B29" s="1050"/>
      <c r="C29" s="50"/>
      <c r="D29" s="50"/>
      <c r="E29" s="50"/>
      <c r="F29" s="1048">
        <f>BS!I25</f>
        <v>-18146</v>
      </c>
      <c r="G29" s="118"/>
      <c r="H29" s="1049">
        <v>8123</v>
      </c>
      <c r="I29" s="34"/>
      <c r="J29" s="1048">
        <f>F29-M29</f>
        <v>-48993</v>
      </c>
      <c r="K29" s="34"/>
      <c r="L29" s="1049">
        <v>1107</v>
      </c>
      <c r="M29" s="1049">
        <v>30847</v>
      </c>
      <c r="N29" s="24"/>
      <c r="O29" s="24"/>
      <c r="P29" s="1057" t="s">
        <v>2027</v>
      </c>
      <c r="Q29" s="1042"/>
      <c r="R29" s="1043"/>
    </row>
    <row r="30" spans="1:18">
      <c r="A30" s="1050"/>
      <c r="B30" s="1050"/>
      <c r="C30" s="50"/>
      <c r="D30" s="50"/>
      <c r="E30" s="50"/>
      <c r="F30" s="201">
        <f>SUM(F25:F29)</f>
        <v>-6455</v>
      </c>
      <c r="G30" s="118"/>
      <c r="H30" s="183">
        <f>SUM(H25:H29)</f>
        <v>40482</v>
      </c>
      <c r="I30" s="34"/>
      <c r="J30" s="201"/>
      <c r="K30" s="34"/>
      <c r="L30" s="183"/>
      <c r="M30" s="183"/>
      <c r="N30" s="24"/>
      <c r="O30" s="24"/>
    </row>
    <row r="31" spans="1:18">
      <c r="A31" s="120" t="s">
        <v>2485</v>
      </c>
      <c r="B31" s="120"/>
      <c r="C31" s="50"/>
      <c r="D31" s="50"/>
      <c r="E31" s="50"/>
      <c r="F31" s="1815">
        <f>+F16+F23+F30</f>
        <v>-46236.932999999728</v>
      </c>
      <c r="G31" s="21"/>
      <c r="H31" s="1815">
        <v>-71817</v>
      </c>
      <c r="I31" s="16"/>
      <c r="J31" s="1039" t="e">
        <f>+J16+J23+#REF!</f>
        <v>#REF!</v>
      </c>
      <c r="K31" s="16"/>
      <c r="L31" s="194" t="e">
        <f>L16+L23+#REF!</f>
        <v>#REF!</v>
      </c>
      <c r="M31" s="183">
        <v>56460</v>
      </c>
      <c r="N31" s="24"/>
      <c r="O31" s="24"/>
      <c r="P31" s="24"/>
      <c r="Q31" s="24"/>
      <c r="R31" s="24"/>
    </row>
    <row r="32" spans="1:18">
      <c r="A32" s="54"/>
      <c r="B32" s="54"/>
      <c r="C32" s="50"/>
      <c r="D32" s="50"/>
      <c r="E32" s="50"/>
      <c r="F32" s="201"/>
      <c r="G32" s="118"/>
      <c r="H32" s="183"/>
      <c r="I32" s="34"/>
      <c r="J32" s="201"/>
      <c r="K32" s="34"/>
      <c r="L32" s="183"/>
      <c r="M32" s="183"/>
      <c r="N32" s="24"/>
      <c r="O32" s="24"/>
      <c r="P32" s="24"/>
      <c r="Q32" s="24"/>
      <c r="R32" s="24"/>
    </row>
    <row r="33" spans="1:40">
      <c r="A33" s="54" t="s">
        <v>93</v>
      </c>
      <c r="B33" s="54"/>
      <c r="C33" s="47"/>
      <c r="D33" s="47"/>
      <c r="E33" s="47"/>
      <c r="F33" s="202"/>
      <c r="G33" s="21"/>
      <c r="H33" s="16"/>
      <c r="I33" s="16"/>
      <c r="J33" s="86"/>
      <c r="K33" s="16"/>
      <c r="L33" s="153"/>
      <c r="M33" s="153"/>
      <c r="N33" s="24"/>
      <c r="O33" s="24"/>
      <c r="P33" s="24"/>
      <c r="Q33" s="24"/>
      <c r="R33" s="24"/>
    </row>
    <row r="34" spans="1:40">
      <c r="A34" s="54"/>
      <c r="B34" s="54"/>
      <c r="C34" s="47"/>
      <c r="D34" s="47"/>
      <c r="E34" s="47"/>
      <c r="F34" s="202"/>
      <c r="G34" s="21"/>
      <c r="H34" s="16"/>
      <c r="I34" s="16"/>
      <c r="J34" s="86"/>
      <c r="K34" s="16"/>
      <c r="L34" s="153"/>
      <c r="M34" s="153"/>
      <c r="N34" s="24"/>
      <c r="O34" s="24"/>
      <c r="P34" s="24"/>
      <c r="Q34" s="24"/>
      <c r="R34" s="24"/>
    </row>
    <row r="35" spans="1:40">
      <c r="A35" s="182" t="s">
        <v>1280</v>
      </c>
      <c r="B35" s="182"/>
      <c r="C35" s="47"/>
      <c r="D35" s="47"/>
      <c r="E35" s="47"/>
      <c r="F35" s="1816">
        <f>'UHF - Final'!G19</f>
        <v>261152</v>
      </c>
      <c r="G35" s="118"/>
      <c r="H35" s="1058">
        <v>494776</v>
      </c>
      <c r="I35" s="34"/>
      <c r="J35" s="1059">
        <f>F35-M35</f>
        <v>34276</v>
      </c>
      <c r="K35" s="34"/>
      <c r="L35" s="190">
        <v>127301</v>
      </c>
      <c r="M35" s="183">
        <v>226876</v>
      </c>
      <c r="N35" s="24"/>
      <c r="O35" s="24">
        <f>'UHF - Final'!G19</f>
        <v>261152</v>
      </c>
      <c r="P35" s="24"/>
      <c r="Q35" s="24"/>
      <c r="R35" s="24"/>
    </row>
    <row r="36" spans="1:40">
      <c r="A36" s="182" t="s">
        <v>1928</v>
      </c>
      <c r="B36" s="182"/>
      <c r="C36" s="47"/>
      <c r="D36" s="47"/>
      <c r="E36" s="47"/>
      <c r="F36" s="1048">
        <f>-'UHF - Final'!G25</f>
        <v>-146791</v>
      </c>
      <c r="G36" s="118"/>
      <c r="H36" s="1060">
        <v>-308214</v>
      </c>
      <c r="I36" s="34"/>
      <c r="J36" s="1061"/>
      <c r="K36" s="34"/>
      <c r="L36" s="191"/>
      <c r="M36" s="183"/>
      <c r="N36" s="24"/>
      <c r="O36" s="24">
        <f>'UHF - Final'!G25</f>
        <v>146791</v>
      </c>
      <c r="P36" s="24"/>
      <c r="Q36" s="24"/>
      <c r="R36" s="24"/>
    </row>
    <row r="37" spans="1:40">
      <c r="A37" s="1062" t="s">
        <v>2486</v>
      </c>
      <c r="B37" s="1062"/>
      <c r="C37" s="1063"/>
      <c r="D37" s="50"/>
      <c r="E37" s="50"/>
      <c r="F37" s="1039">
        <f>SUM(F35:F36)</f>
        <v>114361</v>
      </c>
      <c r="G37" s="118"/>
      <c r="H37" s="194">
        <f>SUM(H35:H36)</f>
        <v>186562</v>
      </c>
      <c r="I37" s="16"/>
      <c r="J37" s="1039" t="e">
        <f>J35+#REF!</f>
        <v>#REF!</v>
      </c>
      <c r="K37" s="34"/>
      <c r="L37" s="194">
        <f>SUM(L35:L36)</f>
        <v>127301</v>
      </c>
      <c r="M37" s="183">
        <v>132218</v>
      </c>
      <c r="N37" s="24"/>
      <c r="O37" s="1064">
        <f>SUM(O35:O36)</f>
        <v>407943</v>
      </c>
      <c r="P37" s="24"/>
      <c r="Q37" s="24"/>
      <c r="R37" s="24"/>
    </row>
    <row r="38" spans="1:40">
      <c r="A38" s="1062"/>
      <c r="B38" s="1062"/>
      <c r="C38" s="1063"/>
      <c r="D38" s="50"/>
      <c r="E38" s="50"/>
      <c r="F38" s="201"/>
      <c r="G38" s="118"/>
      <c r="H38" s="183"/>
      <c r="I38" s="16"/>
      <c r="J38" s="1065"/>
      <c r="K38" s="34"/>
      <c r="L38" s="1066"/>
      <c r="M38" s="183"/>
      <c r="N38" s="24"/>
      <c r="O38" s="24"/>
      <c r="P38" s="24"/>
      <c r="Q38" s="24"/>
      <c r="R38" s="24"/>
    </row>
    <row r="39" spans="1:40">
      <c r="A39" s="54" t="s">
        <v>2487</v>
      </c>
      <c r="B39" s="54"/>
      <c r="F39" s="1039">
        <f>F31+F37+1</f>
        <v>68125.067000000272</v>
      </c>
      <c r="G39" s="118"/>
      <c r="H39" s="194">
        <v>114746</v>
      </c>
      <c r="I39" s="34"/>
      <c r="J39" s="201" t="e">
        <f>+J31+J37</f>
        <v>#REF!</v>
      </c>
      <c r="K39" s="34"/>
      <c r="L39" s="183" t="e">
        <f>L31+L37</f>
        <v>#REF!</v>
      </c>
      <c r="M39" s="183">
        <v>133896</v>
      </c>
    </row>
    <row r="40" spans="1:40">
      <c r="A40" s="54"/>
      <c r="B40" s="54"/>
      <c r="F40" s="201"/>
      <c r="G40" s="118"/>
      <c r="H40" s="183"/>
      <c r="I40" s="34"/>
      <c r="J40" s="201"/>
      <c r="K40" s="34"/>
      <c r="L40" s="183"/>
      <c r="M40" s="183"/>
    </row>
    <row r="41" spans="1:40">
      <c r="A41" s="49" t="s">
        <v>1281</v>
      </c>
      <c r="B41" s="49"/>
      <c r="F41" s="202">
        <f>BS!H11</f>
        <v>334549</v>
      </c>
      <c r="G41" s="21"/>
      <c r="H41" s="153">
        <v>238799</v>
      </c>
      <c r="I41" s="16"/>
      <c r="J41" s="202">
        <v>322574</v>
      </c>
      <c r="K41" s="16"/>
      <c r="L41" s="16">
        <v>259026</v>
      </c>
      <c r="M41" s="16"/>
    </row>
    <row r="42" spans="1:40">
      <c r="A42" s="54"/>
      <c r="B42" s="54"/>
      <c r="C42" s="5"/>
      <c r="D42" s="5"/>
      <c r="E42" s="5"/>
      <c r="F42" s="202"/>
      <c r="G42" s="21"/>
      <c r="H42" s="16"/>
      <c r="I42" s="116"/>
      <c r="J42" s="86"/>
      <c r="K42" s="16"/>
      <c r="L42" s="153"/>
      <c r="M42" s="153"/>
    </row>
    <row r="43" spans="1:40" ht="12.6" thickBot="1">
      <c r="A43" s="7" t="s">
        <v>1282</v>
      </c>
      <c r="B43" s="7"/>
      <c r="E43" s="256"/>
      <c r="F43" s="1067">
        <f>+F39+F41</f>
        <v>402674.06700000027</v>
      </c>
      <c r="G43" s="21"/>
      <c r="H43" s="200">
        <v>353545</v>
      </c>
      <c r="I43" s="34"/>
      <c r="J43" s="1067" t="e">
        <f>+J39+J41</f>
        <v>#REF!</v>
      </c>
      <c r="K43" s="16"/>
      <c r="L43" s="200" t="e">
        <f>L39+L41</f>
        <v>#REF!</v>
      </c>
      <c r="M43" s="183">
        <v>322574</v>
      </c>
      <c r="O43" s="963">
        <f>BS!F11</f>
        <v>402674</v>
      </c>
      <c r="P43" s="963">
        <f>F43-O43</f>
        <v>6.7000000271946192E-2</v>
      </c>
      <c r="AN43" s="4">
        <f>BS!F11</f>
        <v>402674</v>
      </c>
    </row>
    <row r="44" spans="1:40" ht="12.6" thickTop="1">
      <c r="A44" s="54"/>
      <c r="B44" s="54"/>
      <c r="F44" s="86"/>
      <c r="H44" s="21"/>
      <c r="K44" s="16"/>
      <c r="L44" s="203"/>
      <c r="M44" s="203"/>
      <c r="AN44" s="16">
        <f>AN43-F43</f>
        <v>-6.7000000271946192E-2</v>
      </c>
    </row>
    <row r="45" spans="1:40">
      <c r="A45" s="54"/>
      <c r="B45" s="54"/>
      <c r="F45" s="86"/>
      <c r="H45" s="21"/>
      <c r="K45" s="16"/>
      <c r="L45" s="203"/>
      <c r="M45" s="203"/>
      <c r="P45" s="16"/>
    </row>
    <row r="46" spans="1:40">
      <c r="A46" s="4" t="str">
        <f>BS!$A$43</f>
        <v>The annexed notes from 1 to 18 form an integral part of these condensed interim financial statements.</v>
      </c>
      <c r="E46" s="85"/>
      <c r="F46" s="14"/>
      <c r="G46" s="14"/>
      <c r="I46" s="85"/>
      <c r="J46" s="14"/>
      <c r="K46" s="14"/>
      <c r="L46" s="4"/>
      <c r="M46" s="4"/>
    </row>
    <row r="47" spans="1:40">
      <c r="A47" s="25"/>
      <c r="B47" s="40"/>
      <c r="C47" s="40"/>
      <c r="D47" s="40"/>
      <c r="E47" s="87"/>
      <c r="F47" s="41"/>
      <c r="G47" s="41"/>
      <c r="H47" s="41"/>
      <c r="I47" s="87"/>
      <c r="J47" s="41"/>
      <c r="K47" s="41"/>
      <c r="L47" s="4"/>
      <c r="M47" s="4"/>
    </row>
    <row r="48" spans="1:40">
      <c r="A48" s="25"/>
      <c r="B48" s="40"/>
      <c r="C48" s="40"/>
      <c r="D48" s="40"/>
      <c r="E48" s="87"/>
      <c r="F48" s="41"/>
      <c r="G48" s="41"/>
      <c r="H48" s="41"/>
      <c r="I48" s="87"/>
      <c r="J48" s="41"/>
      <c r="K48" s="41"/>
      <c r="L48" s="4"/>
      <c r="M48" s="4"/>
    </row>
    <row r="49" spans="1:15" s="1185" customFormat="1">
      <c r="A49" s="1348" t="str">
        <f>BS!$A$46</f>
        <v xml:space="preserve">                                                       For MCB-Arif Habib Savings and Investments Limited</v>
      </c>
      <c r="B49" s="1349"/>
      <c r="C49" s="1349"/>
      <c r="D49" s="1349"/>
      <c r="E49" s="1349"/>
      <c r="F49" s="1349"/>
      <c r="G49" s="1349"/>
    </row>
    <row r="50" spans="1:15" s="1185" customFormat="1">
      <c r="A50" s="967" t="str">
        <f>BS!$A$47</f>
        <v xml:space="preserve">                                                                               (Management Company)</v>
      </c>
      <c r="B50" s="1349"/>
      <c r="C50" s="1349"/>
      <c r="D50" s="1349"/>
      <c r="E50" s="1349"/>
      <c r="F50" s="1349"/>
      <c r="G50" s="1350"/>
    </row>
    <row r="51" spans="1:15" s="1185" customFormat="1">
      <c r="A51" s="1351"/>
      <c r="B51" s="1351"/>
      <c r="C51" s="1352"/>
      <c r="D51" s="1352"/>
      <c r="E51" s="1085"/>
      <c r="F51" s="1085"/>
      <c r="G51" s="1354"/>
    </row>
    <row r="52" spans="1:15" s="1185" customFormat="1">
      <c r="A52" s="1351"/>
      <c r="B52" s="1351"/>
      <c r="C52" s="1352"/>
      <c r="D52" s="1352"/>
      <c r="E52" s="1085"/>
      <c r="F52" s="1085"/>
      <c r="G52" s="1354"/>
    </row>
    <row r="53" spans="1:15" s="1185" customFormat="1">
      <c r="A53" s="1351"/>
      <c r="B53" s="1351"/>
      <c r="C53" s="1352"/>
      <c r="D53" s="1352"/>
      <c r="E53" s="1085"/>
      <c r="F53" s="1085"/>
      <c r="G53" s="1354"/>
    </row>
    <row r="54" spans="1:15" s="1185" customFormat="1">
      <c r="A54" s="1351"/>
      <c r="B54" s="1351"/>
      <c r="C54" s="1352"/>
      <c r="D54" s="1352"/>
      <c r="E54" s="1085"/>
      <c r="F54" s="1085"/>
      <c r="G54" s="1354"/>
    </row>
    <row r="55" spans="1:15" s="1185" customFormat="1">
      <c r="A55" s="1348" t="str">
        <f>BS!$A$52</f>
        <v xml:space="preserve">           _____________________                          _____________________                          _____________________</v>
      </c>
      <c r="D55" s="1352"/>
      <c r="E55" s="1355"/>
      <c r="G55" s="1354"/>
    </row>
    <row r="56" spans="1:15" s="1185" customFormat="1">
      <c r="A56" s="967" t="str">
        <f>BS!$A$53</f>
        <v xml:space="preserve">            Chief Executive Officer                              Chief Financial Officer                                          Director</v>
      </c>
      <c r="D56" s="1352"/>
      <c r="E56" s="1356"/>
      <c r="G56" s="1354"/>
    </row>
    <row r="57" spans="1:15">
      <c r="F57" s="202">
        <f>'1-3.5'!I404</f>
        <v>402674</v>
      </c>
      <c r="H57" s="153"/>
    </row>
    <row r="58" spans="1:15">
      <c r="D58" s="16"/>
      <c r="E58" s="16"/>
      <c r="F58" s="202">
        <f>F43-F57</f>
        <v>6.7000000271946192E-2</v>
      </c>
      <c r="H58" s="153"/>
    </row>
    <row r="59" spans="1:15">
      <c r="D59" s="16"/>
      <c r="E59" s="16"/>
      <c r="F59" s="202"/>
      <c r="H59" s="153"/>
      <c r="J59" s="202"/>
      <c r="O59" s="21"/>
    </row>
    <row r="60" spans="1:15">
      <c r="F60" s="202"/>
      <c r="H60" s="153"/>
      <c r="J60" s="202"/>
    </row>
    <row r="61" spans="1:15">
      <c r="D61" s="948"/>
      <c r="E61" s="948"/>
      <c r="F61" s="1068"/>
      <c r="G61" s="1069"/>
      <c r="H61" s="1070"/>
      <c r="I61" s="1071"/>
      <c r="J61" s="1068"/>
    </row>
    <row r="62" spans="1:15">
      <c r="F62" s="202"/>
      <c r="H62" s="153"/>
    </row>
    <row r="63" spans="1:15">
      <c r="F63" s="202"/>
      <c r="H63" s="153"/>
    </row>
    <row r="64" spans="1:15">
      <c r="F64" s="202"/>
      <c r="H64" s="153"/>
    </row>
    <row r="65" spans="6:8">
      <c r="F65" s="202"/>
      <c r="H65" s="153"/>
    </row>
    <row r="66" spans="6:8">
      <c r="F66" s="202"/>
      <c r="H66" s="153"/>
    </row>
    <row r="67" spans="6:8">
      <c r="F67" s="202"/>
      <c r="H67" s="153"/>
    </row>
    <row r="68" spans="6:8">
      <c r="F68" s="202"/>
      <c r="H68" s="153"/>
    </row>
    <row r="69" spans="6:8">
      <c r="F69" s="202"/>
      <c r="H69" s="153"/>
    </row>
    <row r="70" spans="6:8">
      <c r="F70" s="202"/>
      <c r="H70" s="153"/>
    </row>
    <row r="71" spans="6:8">
      <c r="F71" s="202"/>
      <c r="H71" s="153"/>
    </row>
    <row r="72" spans="6:8">
      <c r="F72" s="202"/>
      <c r="H72" s="153"/>
    </row>
    <row r="73" spans="6:8">
      <c r="F73" s="202"/>
      <c r="H73" s="153"/>
    </row>
    <row r="74" spans="6:8">
      <c r="F74" s="202"/>
      <c r="H74" s="153"/>
    </row>
    <row r="75" spans="6:8">
      <c r="F75" s="202"/>
      <c r="H75" s="153"/>
    </row>
    <row r="76" spans="6:8">
      <c r="F76" s="202"/>
      <c r="H76" s="153"/>
    </row>
    <row r="77" spans="6:8">
      <c r="F77" s="202"/>
      <c r="H77" s="153"/>
    </row>
    <row r="78" spans="6:8">
      <c r="F78" s="202"/>
      <c r="H78" s="153"/>
    </row>
    <row r="79" spans="6:8">
      <c r="F79" s="202"/>
      <c r="H79" s="153"/>
    </row>
    <row r="80" spans="6:8">
      <c r="F80" s="202"/>
      <c r="H80" s="153"/>
    </row>
    <row r="81" spans="3:8">
      <c r="F81" s="202"/>
      <c r="H81" s="153"/>
    </row>
    <row r="82" spans="3:8">
      <c r="F82" s="202"/>
      <c r="H82" s="153"/>
    </row>
    <row r="83" spans="3:8">
      <c r="F83" s="202"/>
      <c r="H83" s="153"/>
    </row>
    <row r="84" spans="3:8">
      <c r="F84" s="202"/>
      <c r="H84" s="153"/>
    </row>
    <row r="85" spans="3:8">
      <c r="F85" s="202"/>
      <c r="H85" s="153"/>
    </row>
    <row r="86" spans="3:8">
      <c r="F86" s="202"/>
      <c r="H86" s="153"/>
    </row>
    <row r="87" spans="3:8">
      <c r="F87" s="202"/>
      <c r="H87" s="153"/>
    </row>
    <row r="88" spans="3:8">
      <c r="F88" s="202"/>
      <c r="H88" s="153"/>
    </row>
    <row r="89" spans="3:8">
      <c r="F89" s="202"/>
      <c r="H89" s="153"/>
    </row>
    <row r="90" spans="3:8">
      <c r="F90" s="202"/>
      <c r="H90" s="153"/>
    </row>
    <row r="91" spans="3:8">
      <c r="F91" s="202"/>
      <c r="H91" s="153"/>
    </row>
    <row r="92" spans="3:8">
      <c r="F92" s="202"/>
      <c r="H92" s="153"/>
    </row>
    <row r="93" spans="3:8">
      <c r="F93" s="202"/>
      <c r="H93" s="153"/>
    </row>
    <row r="94" spans="3:8">
      <c r="F94" s="202"/>
      <c r="H94" s="153"/>
    </row>
    <row r="95" spans="3:8">
      <c r="F95" s="202"/>
      <c r="H95" s="153"/>
    </row>
    <row r="96" spans="3:8">
      <c r="C96" s="4" t="s">
        <v>54</v>
      </c>
      <c r="F96" s="202"/>
      <c r="H96" s="153"/>
    </row>
    <row r="97" spans="6:8">
      <c r="F97" s="202"/>
      <c r="H97" s="153"/>
    </row>
    <row r="98" spans="6:8">
      <c r="F98" s="202"/>
      <c r="H98" s="153"/>
    </row>
    <row r="99" spans="6:8">
      <c r="F99" s="202"/>
      <c r="H99" s="153"/>
    </row>
    <row r="100" spans="6:8">
      <c r="F100" s="202"/>
      <c r="H100" s="153"/>
    </row>
    <row r="101" spans="6:8">
      <c r="F101" s="202"/>
      <c r="H101" s="153"/>
    </row>
    <row r="102" spans="6:8">
      <c r="F102" s="202"/>
      <c r="H102" s="153"/>
    </row>
    <row r="103" spans="6:8">
      <c r="F103" s="202"/>
      <c r="H103" s="153"/>
    </row>
    <row r="104" spans="6:8">
      <c r="F104" s="202"/>
      <c r="H104" s="153"/>
    </row>
    <row r="105" spans="6:8">
      <c r="F105" s="202"/>
      <c r="H105" s="153"/>
    </row>
    <row r="106" spans="6:8">
      <c r="F106" s="202"/>
      <c r="H106" s="153"/>
    </row>
    <row r="107" spans="6:8">
      <c r="F107" s="202"/>
      <c r="H107" s="153"/>
    </row>
    <row r="108" spans="6:8">
      <c r="F108" s="202"/>
      <c r="H108" s="153"/>
    </row>
    <row r="109" spans="6:8">
      <c r="F109" s="202"/>
      <c r="H109" s="153"/>
    </row>
    <row r="110" spans="6:8">
      <c r="F110" s="202"/>
      <c r="H110" s="153"/>
    </row>
    <row r="111" spans="6:8">
      <c r="F111" s="202"/>
      <c r="H111" s="153"/>
    </row>
    <row r="112" spans="6:8">
      <c r="F112" s="202"/>
      <c r="H112" s="153"/>
    </row>
    <row r="113" spans="6:8">
      <c r="F113" s="202"/>
      <c r="H113" s="153"/>
    </row>
    <row r="114" spans="6:8">
      <c r="F114" s="202"/>
      <c r="H114" s="153"/>
    </row>
    <row r="115" spans="6:8">
      <c r="F115" s="202"/>
      <c r="H115" s="153"/>
    </row>
    <row r="116" spans="6:8">
      <c r="F116" s="202"/>
      <c r="H116" s="153"/>
    </row>
    <row r="117" spans="6:8">
      <c r="F117" s="202"/>
      <c r="H117" s="153"/>
    </row>
    <row r="118" spans="6:8">
      <c r="F118" s="202"/>
      <c r="H118" s="153"/>
    </row>
    <row r="119" spans="6:8">
      <c r="F119" s="202"/>
      <c r="H119" s="153"/>
    </row>
    <row r="120" spans="6:8">
      <c r="F120" s="202"/>
      <c r="H120" s="153"/>
    </row>
    <row r="121" spans="6:8">
      <c r="F121" s="202"/>
      <c r="H121" s="153"/>
    </row>
    <row r="122" spans="6:8">
      <c r="F122" s="202"/>
      <c r="H122" s="153"/>
    </row>
    <row r="123" spans="6:8">
      <c r="F123" s="202"/>
      <c r="H123" s="153"/>
    </row>
    <row r="124" spans="6:8">
      <c r="F124" s="202"/>
      <c r="H124" s="153"/>
    </row>
    <row r="125" spans="6:8">
      <c r="F125" s="202"/>
      <c r="H125" s="153"/>
    </row>
    <row r="126" spans="6:8">
      <c r="F126" s="202"/>
      <c r="H126" s="153"/>
    </row>
    <row r="127" spans="6:8">
      <c r="F127" s="202"/>
      <c r="H127" s="153"/>
    </row>
    <row r="128" spans="6:8">
      <c r="F128" s="202"/>
      <c r="H128" s="153"/>
    </row>
    <row r="129" spans="6:8">
      <c r="F129" s="202"/>
      <c r="H129" s="153"/>
    </row>
    <row r="130" spans="6:8">
      <c r="F130" s="202"/>
      <c r="H130" s="153"/>
    </row>
    <row r="131" spans="6:8">
      <c r="F131" s="202"/>
      <c r="H131" s="153"/>
    </row>
    <row r="132" spans="6:8">
      <c r="F132" s="202"/>
      <c r="H132" s="153"/>
    </row>
    <row r="133" spans="6:8">
      <c r="F133" s="202"/>
      <c r="H133" s="153"/>
    </row>
    <row r="134" spans="6:8">
      <c r="F134" s="202"/>
      <c r="H134" s="153"/>
    </row>
    <row r="135" spans="6:8">
      <c r="F135" s="202"/>
      <c r="H135" s="153"/>
    </row>
    <row r="136" spans="6:8">
      <c r="F136" s="202"/>
      <c r="H136" s="153"/>
    </row>
    <row r="137" spans="6:8">
      <c r="F137" s="202"/>
      <c r="H137" s="153"/>
    </row>
    <row r="138" spans="6:8">
      <c r="F138" s="202"/>
      <c r="H138" s="153"/>
    </row>
    <row r="139" spans="6:8">
      <c r="F139" s="202"/>
      <c r="H139" s="153"/>
    </row>
    <row r="140" spans="6:8">
      <c r="F140" s="202"/>
      <c r="H140" s="153"/>
    </row>
    <row r="141" spans="6:8">
      <c r="F141" s="202"/>
      <c r="H141" s="153"/>
    </row>
    <row r="142" spans="6:8">
      <c r="F142" s="202"/>
      <c r="H142" s="153"/>
    </row>
    <row r="143" spans="6:8">
      <c r="F143" s="202"/>
      <c r="H143" s="153"/>
    </row>
    <row r="144" spans="6:8">
      <c r="F144" s="202"/>
      <c r="H144" s="153"/>
    </row>
    <row r="145" spans="1:13">
      <c r="F145" s="202"/>
      <c r="H145" s="153"/>
    </row>
    <row r="146" spans="1:13">
      <c r="F146" s="202"/>
      <c r="H146" s="153"/>
    </row>
    <row r="147" spans="1:13">
      <c r="F147" s="202"/>
      <c r="H147" s="153"/>
    </row>
    <row r="148" spans="1:13">
      <c r="F148" s="202"/>
      <c r="H148" s="153"/>
    </row>
    <row r="149" spans="1:13">
      <c r="F149" s="202"/>
      <c r="H149" s="153"/>
    </row>
    <row r="150" spans="1:13">
      <c r="F150" s="202"/>
      <c r="H150" s="153"/>
    </row>
    <row r="151" spans="1:13">
      <c r="F151" s="202"/>
      <c r="H151" s="153"/>
    </row>
    <row r="152" spans="1:13">
      <c r="F152" s="202"/>
      <c r="H152" s="153"/>
    </row>
    <row r="153" spans="1:13">
      <c r="F153" s="202"/>
      <c r="H153" s="153"/>
    </row>
    <row r="154" spans="1:13">
      <c r="A154" s="4" t="str">
        <f>+CONCATENATE(A118+1,".")</f>
        <v>1.</v>
      </c>
      <c r="C154" s="4" t="s">
        <v>53</v>
      </c>
      <c r="F154" s="202"/>
      <c r="H154" s="153"/>
    </row>
    <row r="155" spans="1:13">
      <c r="F155" s="202"/>
      <c r="H155" s="153"/>
    </row>
    <row r="156" spans="1:13">
      <c r="C156" s="4" t="s">
        <v>55</v>
      </c>
      <c r="F156" s="202"/>
      <c r="H156" s="153"/>
    </row>
    <row r="157" spans="1:13">
      <c r="F157" s="202"/>
      <c r="H157" s="153"/>
    </row>
    <row r="158" spans="1:13">
      <c r="F158" s="202"/>
      <c r="H158" s="153"/>
    </row>
    <row r="159" spans="1:13" ht="11.4">
      <c r="C159" s="124" t="s">
        <v>57</v>
      </c>
      <c r="D159" s="2158" t="s">
        <v>56</v>
      </c>
      <c r="E159" s="2158"/>
      <c r="F159" s="2143"/>
      <c r="G159" s="2143"/>
      <c r="H159" s="2143"/>
      <c r="I159" s="2143"/>
      <c r="J159" s="2143"/>
      <c r="K159" s="2143"/>
      <c r="L159" s="2143"/>
      <c r="M159" s="947"/>
    </row>
    <row r="160" spans="1:13" ht="11.4">
      <c r="C160" s="124"/>
      <c r="D160" s="2158"/>
      <c r="E160" s="2158"/>
      <c r="F160" s="2143"/>
      <c r="G160" s="2143"/>
      <c r="H160" s="2143"/>
      <c r="I160" s="2143"/>
      <c r="J160" s="2143"/>
      <c r="K160" s="2143"/>
      <c r="L160" s="2143"/>
      <c r="M160" s="947"/>
    </row>
    <row r="161" spans="1:13" ht="11.4">
      <c r="D161" s="2143"/>
      <c r="E161" s="2143"/>
      <c r="F161" s="2143"/>
      <c r="G161" s="2143"/>
      <c r="H161" s="2143"/>
      <c r="I161" s="2143"/>
      <c r="J161" s="2143"/>
      <c r="K161" s="2143"/>
      <c r="L161" s="2143"/>
      <c r="M161" s="947"/>
    </row>
    <row r="162" spans="1:13">
      <c r="F162" s="202"/>
      <c r="H162" s="153"/>
    </row>
    <row r="163" spans="1:13">
      <c r="A163" s="4" t="str">
        <f>+CONCATENATE(A154+1,".")</f>
        <v>2.</v>
      </c>
      <c r="F163" s="202"/>
      <c r="H163" s="153"/>
    </row>
    <row r="164" spans="1:13">
      <c r="F164" s="202"/>
      <c r="H164" s="153"/>
    </row>
    <row r="165" spans="1:13">
      <c r="F165" s="202"/>
      <c r="H165" s="153"/>
    </row>
    <row r="166" spans="1:13">
      <c r="F166" s="202"/>
      <c r="H166" s="153"/>
    </row>
    <row r="167" spans="1:13">
      <c r="F167" s="202"/>
      <c r="H167" s="153"/>
    </row>
    <row r="168" spans="1:13">
      <c r="F168" s="202"/>
      <c r="H168" s="153"/>
    </row>
    <row r="169" spans="1:13">
      <c r="F169" s="202"/>
      <c r="H169" s="153"/>
    </row>
    <row r="170" spans="1:13">
      <c r="F170" s="202"/>
      <c r="H170" s="153"/>
    </row>
    <row r="171" spans="1:13">
      <c r="F171" s="202"/>
      <c r="H171" s="153"/>
    </row>
    <row r="172" spans="1:13">
      <c r="F172" s="202"/>
      <c r="H172" s="153"/>
    </row>
    <row r="173" spans="1:13">
      <c r="F173" s="202"/>
      <c r="H173" s="153"/>
    </row>
    <row r="174" spans="1:13">
      <c r="F174" s="202"/>
      <c r="H174" s="153"/>
    </row>
    <row r="175" spans="1:13">
      <c r="F175" s="202"/>
      <c r="H175" s="153"/>
    </row>
    <row r="176" spans="1:13">
      <c r="F176" s="202"/>
      <c r="H176" s="153"/>
    </row>
    <row r="177" spans="6:8">
      <c r="F177" s="202"/>
      <c r="H177" s="153"/>
    </row>
    <row r="178" spans="6:8">
      <c r="F178" s="202"/>
      <c r="H178" s="153"/>
    </row>
    <row r="179" spans="6:8">
      <c r="F179" s="202"/>
      <c r="H179" s="153"/>
    </row>
    <row r="180" spans="6:8">
      <c r="F180" s="202"/>
      <c r="H180" s="153"/>
    </row>
    <row r="181" spans="6:8">
      <c r="F181" s="202"/>
      <c r="H181" s="153"/>
    </row>
    <row r="182" spans="6:8">
      <c r="F182" s="202"/>
      <c r="H182" s="153"/>
    </row>
    <row r="183" spans="6:8">
      <c r="F183" s="202"/>
      <c r="H183" s="153"/>
    </row>
    <row r="184" spans="6:8">
      <c r="F184" s="202"/>
      <c r="H184" s="153"/>
    </row>
    <row r="185" spans="6:8">
      <c r="F185" s="202"/>
      <c r="H185" s="153"/>
    </row>
    <row r="186" spans="6:8">
      <c r="F186" s="202"/>
      <c r="H186" s="153"/>
    </row>
    <row r="187" spans="6:8">
      <c r="F187" s="202"/>
      <c r="H187" s="153"/>
    </row>
    <row r="188" spans="6:8">
      <c r="F188" s="202"/>
      <c r="H188" s="153"/>
    </row>
    <row r="189" spans="6:8">
      <c r="F189" s="202"/>
      <c r="H189" s="153"/>
    </row>
    <row r="190" spans="6:8">
      <c r="F190" s="202"/>
      <c r="H190" s="153"/>
    </row>
    <row r="191" spans="6:8">
      <c r="F191" s="202"/>
      <c r="H191" s="153"/>
    </row>
    <row r="192" spans="6:8">
      <c r="F192" s="202"/>
      <c r="H192" s="153"/>
    </row>
    <row r="193" spans="6:8">
      <c r="F193" s="202"/>
      <c r="H193" s="153"/>
    </row>
    <row r="194" spans="6:8">
      <c r="F194" s="202"/>
      <c r="H194" s="153"/>
    </row>
    <row r="195" spans="6:8">
      <c r="F195" s="202"/>
      <c r="H195" s="153"/>
    </row>
    <row r="196" spans="6:8">
      <c r="F196" s="202"/>
      <c r="H196" s="153"/>
    </row>
    <row r="197" spans="6:8">
      <c r="F197" s="202"/>
      <c r="H197" s="153"/>
    </row>
    <row r="198" spans="6:8">
      <c r="F198" s="202"/>
      <c r="H198" s="153"/>
    </row>
    <row r="199" spans="6:8">
      <c r="F199" s="202"/>
      <c r="H199" s="153"/>
    </row>
    <row r="200" spans="6:8">
      <c r="F200" s="202"/>
      <c r="H200" s="153"/>
    </row>
    <row r="201" spans="6:8">
      <c r="F201" s="202"/>
      <c r="H201" s="153"/>
    </row>
    <row r="202" spans="6:8">
      <c r="F202" s="202"/>
      <c r="H202" s="153"/>
    </row>
    <row r="203" spans="6:8">
      <c r="F203" s="202"/>
      <c r="H203" s="153"/>
    </row>
    <row r="204" spans="6:8">
      <c r="F204" s="202"/>
      <c r="H204" s="153"/>
    </row>
    <row r="205" spans="6:8">
      <c r="F205" s="202"/>
      <c r="H205" s="153"/>
    </row>
    <row r="206" spans="6:8">
      <c r="F206" s="202"/>
      <c r="H206" s="153"/>
    </row>
    <row r="207" spans="6:8">
      <c r="F207" s="202"/>
      <c r="H207" s="153"/>
    </row>
    <row r="208" spans="6:8">
      <c r="F208" s="202"/>
      <c r="H208" s="153"/>
    </row>
    <row r="209" spans="6:8">
      <c r="F209" s="202"/>
      <c r="H209" s="153"/>
    </row>
    <row r="210" spans="6:8">
      <c r="F210" s="202"/>
      <c r="H210" s="153"/>
    </row>
    <row r="211" spans="6:8">
      <c r="F211" s="202"/>
      <c r="H211" s="153"/>
    </row>
    <row r="212" spans="6:8">
      <c r="F212" s="202"/>
      <c r="H212" s="153"/>
    </row>
    <row r="213" spans="6:8">
      <c r="F213" s="202"/>
      <c r="H213" s="153"/>
    </row>
    <row r="214" spans="6:8">
      <c r="F214" s="202"/>
      <c r="H214" s="153"/>
    </row>
    <row r="215" spans="6:8">
      <c r="F215" s="202"/>
      <c r="H215" s="153"/>
    </row>
    <row r="216" spans="6:8">
      <c r="F216" s="202"/>
      <c r="H216" s="153"/>
    </row>
    <row r="217" spans="6:8">
      <c r="F217" s="202"/>
      <c r="H217" s="153"/>
    </row>
    <row r="218" spans="6:8">
      <c r="F218" s="202"/>
      <c r="H218" s="153"/>
    </row>
    <row r="219" spans="6:8">
      <c r="F219" s="202"/>
      <c r="H219" s="153"/>
    </row>
    <row r="220" spans="6:8">
      <c r="F220" s="202"/>
      <c r="H220" s="153"/>
    </row>
    <row r="221" spans="6:8">
      <c r="F221" s="202"/>
      <c r="H221" s="153"/>
    </row>
    <row r="222" spans="6:8">
      <c r="F222" s="202"/>
      <c r="H222" s="153"/>
    </row>
    <row r="223" spans="6:8">
      <c r="F223" s="202"/>
      <c r="H223" s="153"/>
    </row>
    <row r="224" spans="6:8">
      <c r="F224" s="202"/>
      <c r="H224" s="153"/>
    </row>
    <row r="225" spans="6:8">
      <c r="F225" s="202"/>
      <c r="H225" s="153"/>
    </row>
    <row r="226" spans="6:8">
      <c r="F226" s="202"/>
      <c r="H226" s="153"/>
    </row>
    <row r="227" spans="6:8">
      <c r="F227" s="202"/>
      <c r="H227" s="153"/>
    </row>
    <row r="228" spans="6:8">
      <c r="F228" s="202"/>
      <c r="H228" s="153"/>
    </row>
    <row r="229" spans="6:8">
      <c r="F229" s="202"/>
      <c r="H229" s="153"/>
    </row>
    <row r="230" spans="6:8">
      <c r="F230" s="202"/>
      <c r="H230" s="153"/>
    </row>
    <row r="231" spans="6:8">
      <c r="F231" s="202"/>
      <c r="H231" s="153"/>
    </row>
    <row r="232" spans="6:8">
      <c r="F232" s="202"/>
      <c r="H232" s="153"/>
    </row>
    <row r="233" spans="6:8">
      <c r="F233" s="202"/>
      <c r="H233" s="153"/>
    </row>
    <row r="234" spans="6:8">
      <c r="F234" s="202"/>
      <c r="H234" s="153"/>
    </row>
    <row r="235" spans="6:8">
      <c r="F235" s="202"/>
      <c r="H235" s="153"/>
    </row>
    <row r="236" spans="6:8">
      <c r="F236" s="202"/>
      <c r="H236" s="153"/>
    </row>
    <row r="237" spans="6:8">
      <c r="F237" s="202"/>
      <c r="H237" s="153"/>
    </row>
    <row r="238" spans="6:8">
      <c r="F238" s="202"/>
      <c r="H238" s="153"/>
    </row>
    <row r="239" spans="6:8">
      <c r="F239" s="202"/>
      <c r="H239" s="153"/>
    </row>
    <row r="240" spans="6:8">
      <c r="F240" s="202"/>
      <c r="H240" s="153"/>
    </row>
    <row r="241" spans="6:8">
      <c r="F241" s="202"/>
      <c r="H241" s="153"/>
    </row>
    <row r="242" spans="6:8">
      <c r="F242" s="202"/>
      <c r="H242" s="153"/>
    </row>
    <row r="243" spans="6:8">
      <c r="F243" s="202"/>
      <c r="H243" s="153"/>
    </row>
    <row r="244" spans="6:8">
      <c r="F244" s="202"/>
      <c r="H244" s="153"/>
    </row>
    <row r="245" spans="6:8">
      <c r="F245" s="202"/>
      <c r="H245" s="153"/>
    </row>
    <row r="246" spans="6:8">
      <c r="F246" s="202"/>
      <c r="H246" s="153"/>
    </row>
    <row r="247" spans="6:8">
      <c r="F247" s="202"/>
      <c r="H247" s="153"/>
    </row>
    <row r="248" spans="6:8">
      <c r="F248" s="202"/>
      <c r="H248" s="153"/>
    </row>
    <row r="249" spans="6:8">
      <c r="F249" s="202"/>
      <c r="H249" s="153"/>
    </row>
    <row r="250" spans="6:8">
      <c r="F250" s="202"/>
      <c r="H250" s="153"/>
    </row>
    <row r="251" spans="6:8">
      <c r="F251" s="202"/>
      <c r="H251" s="153"/>
    </row>
    <row r="252" spans="6:8">
      <c r="F252" s="202"/>
      <c r="H252" s="153"/>
    </row>
    <row r="253" spans="6:8">
      <c r="F253" s="202"/>
      <c r="H253" s="153"/>
    </row>
    <row r="254" spans="6:8">
      <c r="F254" s="202"/>
      <c r="H254" s="153"/>
    </row>
    <row r="255" spans="6:8">
      <c r="F255" s="202"/>
      <c r="H255" s="153"/>
    </row>
    <row r="256" spans="6:8">
      <c r="F256" s="202"/>
      <c r="H256" s="153"/>
    </row>
    <row r="257" spans="6:8">
      <c r="F257" s="202"/>
      <c r="H257" s="153"/>
    </row>
    <row r="258" spans="6:8">
      <c r="F258" s="202"/>
      <c r="H258" s="153"/>
    </row>
    <row r="259" spans="6:8">
      <c r="F259" s="202"/>
      <c r="H259" s="153"/>
    </row>
    <row r="260" spans="6:8">
      <c r="F260" s="202"/>
      <c r="H260" s="153"/>
    </row>
    <row r="261" spans="6:8">
      <c r="F261" s="202"/>
      <c r="H261" s="153"/>
    </row>
    <row r="262" spans="6:8">
      <c r="F262" s="202"/>
      <c r="H262" s="153"/>
    </row>
    <row r="263" spans="6:8">
      <c r="F263" s="202"/>
      <c r="H263" s="153"/>
    </row>
    <row r="264" spans="6:8">
      <c r="F264" s="202"/>
      <c r="H264" s="153"/>
    </row>
    <row r="265" spans="6:8">
      <c r="F265" s="202"/>
      <c r="H265" s="153"/>
    </row>
    <row r="266" spans="6:8">
      <c r="F266" s="202"/>
      <c r="H266" s="153"/>
    </row>
    <row r="267" spans="6:8">
      <c r="F267" s="202"/>
      <c r="H267" s="153"/>
    </row>
    <row r="268" spans="6:8">
      <c r="F268" s="202"/>
      <c r="H268" s="153"/>
    </row>
    <row r="269" spans="6:8">
      <c r="F269" s="202"/>
      <c r="H269" s="153"/>
    </row>
    <row r="270" spans="6:8">
      <c r="F270" s="202"/>
      <c r="H270" s="153"/>
    </row>
    <row r="271" spans="6:8">
      <c r="F271" s="202"/>
      <c r="H271" s="153"/>
    </row>
    <row r="272" spans="6:8">
      <c r="F272" s="202"/>
      <c r="H272" s="153"/>
    </row>
    <row r="273" spans="6:8">
      <c r="F273" s="202"/>
      <c r="H273" s="153"/>
    </row>
    <row r="274" spans="6:8">
      <c r="F274" s="202"/>
      <c r="H274" s="153"/>
    </row>
    <row r="275" spans="6:8">
      <c r="F275" s="202"/>
      <c r="H275" s="153"/>
    </row>
    <row r="276" spans="6:8">
      <c r="F276" s="202"/>
      <c r="H276" s="153"/>
    </row>
    <row r="277" spans="6:8">
      <c r="F277" s="202"/>
      <c r="H277" s="153"/>
    </row>
    <row r="278" spans="6:8">
      <c r="F278" s="202"/>
      <c r="H278" s="153"/>
    </row>
    <row r="279" spans="6:8">
      <c r="F279" s="202"/>
      <c r="H279" s="153"/>
    </row>
    <row r="280" spans="6:8">
      <c r="F280" s="202"/>
      <c r="H280" s="153"/>
    </row>
    <row r="281" spans="6:8">
      <c r="F281" s="202"/>
      <c r="H281" s="153"/>
    </row>
    <row r="282" spans="6:8">
      <c r="F282" s="202"/>
      <c r="H282" s="153"/>
    </row>
    <row r="283" spans="6:8">
      <c r="F283" s="202"/>
      <c r="H283" s="153"/>
    </row>
    <row r="284" spans="6:8">
      <c r="F284" s="202"/>
      <c r="H284" s="153"/>
    </row>
    <row r="285" spans="6:8">
      <c r="F285" s="202"/>
      <c r="H285" s="153"/>
    </row>
    <row r="286" spans="6:8">
      <c r="F286" s="202"/>
      <c r="H286" s="153"/>
    </row>
    <row r="287" spans="6:8">
      <c r="F287" s="202"/>
      <c r="H287" s="153"/>
    </row>
    <row r="288" spans="6:8">
      <c r="F288" s="202"/>
      <c r="H288" s="153"/>
    </row>
    <row r="289" spans="6:8">
      <c r="F289" s="202"/>
      <c r="H289" s="153"/>
    </row>
    <row r="290" spans="6:8">
      <c r="F290" s="202"/>
      <c r="H290" s="153"/>
    </row>
    <row r="291" spans="6:8">
      <c r="F291" s="202"/>
      <c r="H291" s="153"/>
    </row>
    <row r="292" spans="6:8">
      <c r="F292" s="202"/>
      <c r="H292" s="153"/>
    </row>
    <row r="293" spans="6:8">
      <c r="F293" s="202"/>
      <c r="H293" s="153"/>
    </row>
    <row r="294" spans="6:8">
      <c r="F294" s="202"/>
      <c r="H294" s="153"/>
    </row>
    <row r="295" spans="6:8">
      <c r="F295" s="202"/>
      <c r="H295" s="153"/>
    </row>
    <row r="296" spans="6:8">
      <c r="F296" s="202"/>
      <c r="H296" s="153"/>
    </row>
    <row r="297" spans="6:8">
      <c r="F297" s="202"/>
      <c r="H297" s="153"/>
    </row>
    <row r="298" spans="6:8">
      <c r="F298" s="202"/>
      <c r="H298" s="153"/>
    </row>
    <row r="299" spans="6:8">
      <c r="F299" s="202"/>
      <c r="H299" s="153"/>
    </row>
    <row r="300" spans="6:8">
      <c r="F300" s="202"/>
      <c r="H300" s="153"/>
    </row>
    <row r="301" spans="6:8">
      <c r="F301" s="202"/>
      <c r="H301" s="153"/>
    </row>
    <row r="302" spans="6:8">
      <c r="F302" s="202"/>
      <c r="H302" s="153"/>
    </row>
    <row r="303" spans="6:8">
      <c r="F303" s="202"/>
      <c r="H303" s="153"/>
    </row>
    <row r="304" spans="6:8">
      <c r="F304" s="202"/>
      <c r="H304" s="153"/>
    </row>
    <row r="305" spans="6:8">
      <c r="F305" s="202"/>
      <c r="H305" s="153"/>
    </row>
    <row r="306" spans="6:8">
      <c r="F306" s="202"/>
      <c r="H306" s="153"/>
    </row>
    <row r="307" spans="6:8">
      <c r="F307" s="202"/>
      <c r="H307" s="153"/>
    </row>
    <row r="308" spans="6:8">
      <c r="F308" s="202"/>
      <c r="H308" s="153"/>
    </row>
    <row r="309" spans="6:8">
      <c r="F309" s="202"/>
      <c r="H309" s="153"/>
    </row>
    <row r="310" spans="6:8">
      <c r="F310" s="202"/>
      <c r="H310" s="153"/>
    </row>
    <row r="311" spans="6:8">
      <c r="F311" s="202"/>
      <c r="H311" s="153"/>
    </row>
    <row r="312" spans="6:8">
      <c r="F312" s="202"/>
      <c r="H312" s="153"/>
    </row>
    <row r="313" spans="6:8">
      <c r="F313" s="202"/>
      <c r="H313" s="153"/>
    </row>
    <row r="314" spans="6:8">
      <c r="F314" s="202"/>
      <c r="H314" s="153"/>
    </row>
    <row r="315" spans="6:8">
      <c r="F315" s="202"/>
      <c r="H315" s="153"/>
    </row>
    <row r="316" spans="6:8">
      <c r="F316" s="202"/>
      <c r="H316" s="153"/>
    </row>
    <row r="317" spans="6:8">
      <c r="F317" s="202"/>
      <c r="H317" s="153"/>
    </row>
    <row r="318" spans="6:8">
      <c r="F318" s="202"/>
      <c r="H318" s="153"/>
    </row>
    <row r="319" spans="6:8">
      <c r="F319" s="202"/>
      <c r="H319" s="153"/>
    </row>
    <row r="320" spans="6:8">
      <c r="F320" s="202"/>
      <c r="H320" s="153"/>
    </row>
    <row r="321" spans="6:8">
      <c r="F321" s="202"/>
      <c r="H321" s="153"/>
    </row>
    <row r="322" spans="6:8">
      <c r="F322" s="202"/>
      <c r="H322" s="153"/>
    </row>
    <row r="323" spans="6:8">
      <c r="F323" s="202"/>
      <c r="H323" s="153"/>
    </row>
    <row r="324" spans="6:8">
      <c r="F324" s="202"/>
      <c r="H324" s="153"/>
    </row>
    <row r="325" spans="6:8">
      <c r="F325" s="202"/>
      <c r="H325" s="153"/>
    </row>
    <row r="326" spans="6:8">
      <c r="F326" s="202"/>
      <c r="H326" s="153"/>
    </row>
    <row r="327" spans="6:8">
      <c r="F327" s="202"/>
      <c r="H327" s="153"/>
    </row>
    <row r="328" spans="6:8">
      <c r="F328" s="202"/>
      <c r="H328" s="153"/>
    </row>
    <row r="329" spans="6:8">
      <c r="F329" s="202"/>
      <c r="H329" s="153"/>
    </row>
    <row r="330" spans="6:8">
      <c r="F330" s="202"/>
      <c r="H330" s="153"/>
    </row>
    <row r="331" spans="6:8">
      <c r="F331" s="202"/>
      <c r="H331" s="153"/>
    </row>
    <row r="332" spans="6:8">
      <c r="F332" s="202"/>
      <c r="H332" s="153"/>
    </row>
    <row r="333" spans="6:8">
      <c r="F333" s="202"/>
      <c r="H333" s="153"/>
    </row>
    <row r="334" spans="6:8">
      <c r="F334" s="202"/>
      <c r="H334" s="153"/>
    </row>
    <row r="335" spans="6:8">
      <c r="F335" s="202"/>
      <c r="H335" s="153"/>
    </row>
    <row r="336" spans="6:8">
      <c r="F336" s="202"/>
      <c r="H336" s="153"/>
    </row>
    <row r="337" spans="6:8">
      <c r="F337" s="202"/>
      <c r="H337" s="153"/>
    </row>
    <row r="338" spans="6:8">
      <c r="F338" s="202"/>
      <c r="H338" s="153"/>
    </row>
    <row r="339" spans="6:8">
      <c r="F339" s="202"/>
      <c r="H339" s="153"/>
    </row>
    <row r="340" spans="6:8">
      <c r="F340" s="202"/>
      <c r="H340" s="153"/>
    </row>
    <row r="341" spans="6:8">
      <c r="F341" s="202"/>
      <c r="H341" s="153"/>
    </row>
    <row r="342" spans="6:8">
      <c r="F342" s="202"/>
      <c r="H342" s="153"/>
    </row>
    <row r="343" spans="6:8">
      <c r="F343" s="202"/>
      <c r="H343" s="153"/>
    </row>
    <row r="344" spans="6:8">
      <c r="F344" s="202"/>
      <c r="H344" s="153"/>
    </row>
    <row r="345" spans="6:8">
      <c r="F345" s="202"/>
      <c r="H345" s="153"/>
    </row>
    <row r="346" spans="6:8">
      <c r="F346" s="202"/>
      <c r="H346" s="153"/>
    </row>
    <row r="347" spans="6:8">
      <c r="F347" s="202"/>
      <c r="H347" s="153"/>
    </row>
    <row r="348" spans="6:8">
      <c r="F348" s="202"/>
      <c r="H348" s="153"/>
    </row>
    <row r="349" spans="6:8">
      <c r="F349" s="202"/>
      <c r="H349" s="153"/>
    </row>
    <row r="350" spans="6:8">
      <c r="F350" s="202"/>
      <c r="H350" s="153"/>
    </row>
    <row r="351" spans="6:8">
      <c r="F351" s="202"/>
      <c r="H351" s="153"/>
    </row>
    <row r="352" spans="6:8">
      <c r="F352" s="202"/>
      <c r="H352" s="153"/>
    </row>
    <row r="353" spans="6:8">
      <c r="F353" s="202"/>
      <c r="H353" s="153"/>
    </row>
    <row r="354" spans="6:8">
      <c r="F354" s="202"/>
      <c r="H354" s="153"/>
    </row>
    <row r="355" spans="6:8">
      <c r="F355" s="202"/>
      <c r="H355" s="153"/>
    </row>
    <row r="356" spans="6:8">
      <c r="F356" s="202"/>
      <c r="H356" s="153"/>
    </row>
    <row r="357" spans="6:8">
      <c r="F357" s="202"/>
      <c r="H357" s="153"/>
    </row>
    <row r="358" spans="6:8">
      <c r="F358" s="202"/>
      <c r="H358" s="153"/>
    </row>
    <row r="359" spans="6:8">
      <c r="F359" s="202"/>
      <c r="H359" s="153"/>
    </row>
    <row r="360" spans="6:8">
      <c r="F360" s="202"/>
      <c r="H360" s="153"/>
    </row>
    <row r="361" spans="6:8">
      <c r="F361" s="202"/>
      <c r="H361" s="153"/>
    </row>
  </sheetData>
  <mergeCells count="3">
    <mergeCell ref="D159:L161"/>
    <mergeCell ref="F8:L8"/>
    <mergeCell ref="F6:H6"/>
  </mergeCells>
  <printOptions horizontalCentered="1"/>
  <pageMargins left="0.75" right="0.5" top="0.5" bottom="0.4" header="0.25" footer="0"/>
  <pageSetup paperSize="9" firstPageNumber="4"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X656"/>
  <sheetViews>
    <sheetView view="pageBreakPreview" topLeftCell="A199" zoomScaleSheetLayoutView="100" workbookViewId="0">
      <selection activeCell="C364" sqref="C364"/>
    </sheetView>
  </sheetViews>
  <sheetFormatPr defaultColWidth="9" defaultRowHeight="12"/>
  <cols>
    <col min="1" max="1" width="5.09765625" style="1099" customWidth="1"/>
    <col min="2" max="2" width="2.3984375" style="1104" customWidth="1"/>
    <col min="3" max="3" width="35.19921875" style="1104" customWidth="1"/>
    <col min="4" max="4" width="1" style="1104" customWidth="1"/>
    <col min="5" max="5" width="9.69921875" style="1104" customWidth="1"/>
    <col min="6" max="6" width="1.796875" style="1104" customWidth="1"/>
    <col min="7" max="7" width="9.69921875" style="1104" customWidth="1"/>
    <col min="8" max="8" width="1" style="1104" customWidth="1"/>
    <col min="9" max="9" width="11.69921875" style="1104" customWidth="1"/>
    <col min="10" max="10" width="1" style="1104" customWidth="1"/>
    <col min="11" max="11" width="12.3984375" style="1104" customWidth="1"/>
    <col min="12" max="12" width="12" style="1104" hidden="1" customWidth="1"/>
    <col min="13" max="13" width="13" style="1104" hidden="1" customWidth="1"/>
    <col min="14" max="14" width="10.8984375" style="1104" hidden="1" customWidth="1"/>
    <col min="15" max="15" width="11.5" style="1104" hidden="1" customWidth="1"/>
    <col min="16" max="16" width="9.09765625" style="1104" hidden="1" customWidth="1"/>
    <col min="17" max="46" width="0" style="1104" hidden="1" customWidth="1"/>
    <col min="47" max="16384" width="9" style="1104"/>
  </cols>
  <sheetData>
    <row r="1" spans="1:12" s="1092" customFormat="1">
      <c r="A1" s="7" t="str">
        <f>BS!A1</f>
        <v>ALHAMRA ISLAMIC ASSET ALLOCATION FUND</v>
      </c>
      <c r="B1" s="7"/>
      <c r="C1" s="7"/>
      <c r="D1" s="7"/>
      <c r="E1" s="7"/>
      <c r="F1" s="7"/>
      <c r="G1" s="7"/>
      <c r="H1" s="7"/>
      <c r="I1" s="1329"/>
      <c r="J1" s="1329"/>
      <c r="K1" s="1329"/>
    </row>
    <row r="2" spans="1:12" s="1092" customFormat="1" ht="18.75" hidden="1" customHeight="1">
      <c r="A2" s="7" t="str">
        <f>BS!A2</f>
        <v>(FORMERLY PAKISTAN INTERNATIONAL ELEMENT ISLAMIC ASSET ALLOCATION FUND)</v>
      </c>
      <c r="B2" s="7"/>
      <c r="C2" s="7"/>
      <c r="D2" s="7"/>
      <c r="E2" s="7"/>
      <c r="F2" s="7"/>
      <c r="G2" s="7"/>
      <c r="H2" s="7"/>
      <c r="I2" s="1329"/>
      <c r="J2" s="1329"/>
      <c r="K2" s="1329"/>
    </row>
    <row r="3" spans="1:12" s="1092" customFormat="1">
      <c r="A3" s="1393" t="s">
        <v>2267</v>
      </c>
      <c r="B3" s="1393"/>
      <c r="C3" s="1393"/>
      <c r="D3" s="1393"/>
      <c r="E3" s="1393"/>
      <c r="F3" s="1393"/>
      <c r="G3" s="1393"/>
      <c r="H3" s="1393"/>
      <c r="I3" s="1101"/>
      <c r="J3" s="1101"/>
      <c r="K3" s="1101"/>
    </row>
    <row r="4" spans="1:12" s="1092" customFormat="1">
      <c r="A4" s="318" t="s">
        <v>2502</v>
      </c>
      <c r="B4" s="318"/>
      <c r="C4" s="318"/>
      <c r="D4" s="318"/>
      <c r="E4" s="318"/>
      <c r="F4" s="318"/>
      <c r="G4" s="318"/>
      <c r="H4" s="318"/>
      <c r="I4" s="1333"/>
      <c r="J4" s="1333"/>
      <c r="K4" s="1333"/>
      <c r="L4" s="318"/>
    </row>
    <row r="5" spans="1:12" s="1092" customFormat="1">
      <c r="A5" s="1107"/>
    </row>
    <row r="6" spans="1:12" s="1092" customFormat="1">
      <c r="A6" s="1096" t="s">
        <v>1402</v>
      </c>
      <c r="B6" s="1093" t="s">
        <v>24</v>
      </c>
    </row>
    <row r="7" spans="1:12" s="1092" customFormat="1" ht="11.1" customHeight="1">
      <c r="A7" s="1107"/>
    </row>
    <row r="8" spans="1:12" s="1092" customFormat="1">
      <c r="A8" s="1097">
        <f>A6+0.1</f>
        <v>1.1000000000000001</v>
      </c>
      <c r="B8" s="2191" t="s">
        <v>2371</v>
      </c>
      <c r="C8" s="2191"/>
      <c r="D8" s="2191"/>
      <c r="E8" s="2191"/>
      <c r="F8" s="2191"/>
      <c r="G8" s="2191"/>
      <c r="H8" s="2191"/>
      <c r="I8" s="2191"/>
      <c r="J8" s="2191"/>
      <c r="K8" s="2191"/>
    </row>
    <row r="9" spans="1:12" s="1092" customFormat="1">
      <c r="A9" s="1097"/>
      <c r="B9" s="2191"/>
      <c r="C9" s="2191"/>
      <c r="D9" s="2191"/>
      <c r="E9" s="2191"/>
      <c r="F9" s="2191"/>
      <c r="G9" s="2191"/>
      <c r="H9" s="2191"/>
      <c r="I9" s="2191"/>
      <c r="J9" s="2191"/>
      <c r="K9" s="2191"/>
    </row>
    <row r="10" spans="1:12" s="1092" customFormat="1">
      <c r="A10" s="1097"/>
      <c r="B10" s="2191"/>
      <c r="C10" s="2191"/>
      <c r="D10" s="2191"/>
      <c r="E10" s="2191"/>
      <c r="F10" s="2191"/>
      <c r="G10" s="2191"/>
      <c r="H10" s="2191"/>
      <c r="I10" s="2191"/>
      <c r="J10" s="2191"/>
      <c r="K10" s="2191"/>
    </row>
    <row r="11" spans="1:12" s="1092" customFormat="1">
      <c r="A11" s="1097"/>
      <c r="B11" s="2191"/>
      <c r="C11" s="2191"/>
      <c r="D11" s="2191"/>
      <c r="E11" s="2191"/>
      <c r="F11" s="2191"/>
      <c r="G11" s="2191"/>
      <c r="H11" s="2191"/>
      <c r="I11" s="2191"/>
      <c r="J11" s="2191"/>
      <c r="K11" s="2191"/>
    </row>
    <row r="12" spans="1:12" s="1092" customFormat="1">
      <c r="A12" s="1097"/>
      <c r="B12" s="2191"/>
      <c r="C12" s="2191"/>
      <c r="D12" s="2191"/>
      <c r="E12" s="2191"/>
      <c r="F12" s="2191"/>
      <c r="G12" s="2191"/>
      <c r="H12" s="2191"/>
      <c r="I12" s="2191"/>
      <c r="J12" s="2191"/>
      <c r="K12" s="2191"/>
    </row>
    <row r="13" spans="1:12" s="1092" customFormat="1" ht="11.1" customHeight="1">
      <c r="A13" s="1097"/>
      <c r="B13" s="1341"/>
      <c r="C13" s="1341"/>
      <c r="D13" s="1341"/>
      <c r="E13" s="1341"/>
      <c r="F13" s="1341"/>
      <c r="G13" s="1341"/>
      <c r="H13" s="1341"/>
      <c r="I13" s="1341"/>
      <c r="J13" s="1341"/>
      <c r="K13" s="1341"/>
    </row>
    <row r="14" spans="1:12" s="1092" customFormat="1">
      <c r="A14" s="1097">
        <f>A8+0.1</f>
        <v>1.2000000000000002</v>
      </c>
      <c r="B14" s="2192" t="s">
        <v>2405</v>
      </c>
      <c r="C14" s="2193"/>
      <c r="D14" s="2193"/>
      <c r="E14" s="2193"/>
      <c r="F14" s="2193"/>
      <c r="G14" s="2193"/>
      <c r="H14" s="2193"/>
      <c r="I14" s="2193"/>
      <c r="J14" s="2193"/>
      <c r="K14" s="2193"/>
    </row>
    <row r="15" spans="1:12" s="1092" customFormat="1">
      <c r="A15" s="1097"/>
      <c r="B15" s="2193"/>
      <c r="C15" s="2193"/>
      <c r="D15" s="2193"/>
      <c r="E15" s="2193"/>
      <c r="F15" s="2193"/>
      <c r="G15" s="2193"/>
      <c r="H15" s="2193"/>
      <c r="I15" s="2193"/>
      <c r="J15" s="2193"/>
      <c r="K15" s="2193"/>
    </row>
    <row r="16" spans="1:12" s="1092" customFormat="1">
      <c r="A16" s="1097"/>
      <c r="B16" s="2193"/>
      <c r="C16" s="2193"/>
      <c r="D16" s="2193"/>
      <c r="E16" s="2193"/>
      <c r="F16" s="2193"/>
      <c r="G16" s="2193"/>
      <c r="H16" s="2193"/>
      <c r="I16" s="2193"/>
      <c r="J16" s="2193"/>
      <c r="K16" s="2193"/>
    </row>
    <row r="17" spans="1:19" s="1092" customFormat="1" ht="11.1" customHeight="1">
      <c r="A17" s="1097"/>
      <c r="B17" s="1106"/>
      <c r="C17" s="1106"/>
      <c r="D17" s="1106"/>
      <c r="E17" s="1106"/>
      <c r="F17" s="1106"/>
      <c r="G17" s="1106"/>
      <c r="H17" s="1106"/>
      <c r="I17" s="1106"/>
      <c r="J17" s="1106"/>
      <c r="K17" s="1106"/>
      <c r="M17" s="1106"/>
      <c r="N17" s="1106"/>
      <c r="O17" s="1106"/>
      <c r="P17" s="1106"/>
      <c r="Q17" s="1106"/>
      <c r="R17" s="1106"/>
      <c r="S17" s="1106"/>
    </row>
    <row r="18" spans="1:19" s="1092" customFormat="1">
      <c r="A18" s="1097">
        <f>A14+0.1</f>
        <v>1.3000000000000003</v>
      </c>
      <c r="B18" s="2193" t="s">
        <v>2372</v>
      </c>
      <c r="C18" s="2193"/>
      <c r="D18" s="2193"/>
      <c r="E18" s="2193"/>
      <c r="F18" s="2193"/>
      <c r="G18" s="2193"/>
      <c r="H18" s="2193"/>
      <c r="I18" s="2193"/>
      <c r="J18" s="2193"/>
      <c r="K18" s="2193"/>
    </row>
    <row r="19" spans="1:19" s="1092" customFormat="1">
      <c r="A19" s="1097"/>
      <c r="B19" s="2193"/>
      <c r="C19" s="2193"/>
      <c r="D19" s="2193"/>
      <c r="E19" s="2193"/>
      <c r="F19" s="2193"/>
      <c r="G19" s="2193"/>
      <c r="H19" s="2193"/>
      <c r="I19" s="2193"/>
      <c r="J19" s="2193"/>
      <c r="K19" s="2193"/>
    </row>
    <row r="20" spans="1:19" s="1092" customFormat="1">
      <c r="A20" s="1097"/>
      <c r="B20" s="2193"/>
      <c r="C20" s="2193"/>
      <c r="D20" s="2193"/>
      <c r="E20" s="2193"/>
      <c r="F20" s="2193"/>
      <c r="G20" s="2193"/>
      <c r="H20" s="2193"/>
      <c r="I20" s="2193"/>
      <c r="J20" s="2193"/>
      <c r="K20" s="2193"/>
    </row>
    <row r="21" spans="1:19" s="1092" customFormat="1">
      <c r="A21" s="1097"/>
      <c r="B21" s="2193"/>
      <c r="C21" s="2193"/>
      <c r="D21" s="2193"/>
      <c r="E21" s="2193"/>
      <c r="F21" s="2193"/>
      <c r="G21" s="2193"/>
      <c r="H21" s="2193"/>
      <c r="I21" s="2193"/>
      <c r="J21" s="2193"/>
      <c r="K21" s="2193"/>
    </row>
    <row r="22" spans="1:19" s="1092" customFormat="1">
      <c r="A22" s="1097"/>
      <c r="B22" s="2193"/>
      <c r="C22" s="2193"/>
      <c r="D22" s="2193"/>
      <c r="E22" s="2193"/>
      <c r="F22" s="2193"/>
      <c r="G22" s="2193"/>
      <c r="H22" s="2193"/>
      <c r="I22" s="2193"/>
      <c r="J22" s="2193"/>
      <c r="K22" s="2193"/>
    </row>
    <row r="23" spans="1:19" s="1092" customFormat="1">
      <c r="A23" s="1097"/>
      <c r="B23" s="2193"/>
      <c r="C23" s="2193"/>
      <c r="D23" s="2193"/>
      <c r="E23" s="2193"/>
      <c r="F23" s="2193"/>
      <c r="G23" s="2193"/>
      <c r="H23" s="2193"/>
      <c r="I23" s="2193"/>
      <c r="J23" s="2193"/>
      <c r="K23" s="2193"/>
      <c r="M23" s="1106"/>
      <c r="N23" s="1106"/>
      <c r="O23" s="1106"/>
      <c r="P23" s="1106"/>
      <c r="Q23" s="1106"/>
      <c r="R23" s="1106"/>
      <c r="S23" s="1106"/>
    </row>
    <row r="24" spans="1:19" s="1092" customFormat="1" ht="11.1" customHeight="1">
      <c r="A24" s="1097"/>
      <c r="B24" s="1098"/>
      <c r="C24" s="1106"/>
      <c r="D24" s="1106"/>
      <c r="E24" s="1106"/>
      <c r="F24" s="1106"/>
      <c r="G24" s="1106"/>
      <c r="H24" s="1106"/>
      <c r="I24" s="1106"/>
      <c r="J24" s="1106"/>
      <c r="K24" s="1106"/>
      <c r="M24" s="1106"/>
      <c r="N24" s="1106"/>
      <c r="O24" s="1106"/>
      <c r="P24" s="1106"/>
      <c r="Q24" s="1106"/>
      <c r="R24" s="1106"/>
      <c r="S24" s="1106"/>
    </row>
    <row r="25" spans="1:19" s="1092" customFormat="1">
      <c r="A25" s="1097">
        <f>A18+0.1</f>
        <v>1.4000000000000004</v>
      </c>
      <c r="B25" s="2194" t="s">
        <v>2482</v>
      </c>
      <c r="C25" s="2195"/>
      <c r="D25" s="2195"/>
      <c r="E25" s="2195"/>
      <c r="F25" s="2195"/>
      <c r="G25" s="2195"/>
      <c r="H25" s="2195"/>
      <c r="I25" s="2195"/>
      <c r="J25" s="2195"/>
      <c r="K25" s="2195"/>
    </row>
    <row r="26" spans="1:19" s="1092" customFormat="1" ht="14.25" customHeight="1">
      <c r="A26" s="1093"/>
      <c r="B26" s="2194"/>
      <c r="C26" s="2195"/>
      <c r="D26" s="2195"/>
      <c r="E26" s="2195"/>
      <c r="F26" s="2195"/>
      <c r="G26" s="2195"/>
      <c r="H26" s="2195"/>
      <c r="I26" s="2195"/>
      <c r="J26" s="2195"/>
      <c r="K26" s="2195"/>
    </row>
    <row r="27" spans="1:19" s="1092" customFormat="1" ht="11.1" customHeight="1">
      <c r="A27" s="1093"/>
      <c r="B27" s="1098"/>
      <c r="C27" s="1098"/>
      <c r="D27" s="1098"/>
      <c r="E27" s="1098"/>
      <c r="F27" s="1098"/>
      <c r="G27" s="1098"/>
      <c r="H27" s="1098"/>
      <c r="I27" s="1098"/>
      <c r="J27" s="1098"/>
      <c r="K27" s="1098"/>
    </row>
    <row r="28" spans="1:19" s="1092" customFormat="1">
      <c r="A28" s="1097">
        <f>A25+0.1</f>
        <v>1.5000000000000004</v>
      </c>
      <c r="B28" s="2194" t="s">
        <v>2310</v>
      </c>
      <c r="C28" s="2194"/>
      <c r="D28" s="2194"/>
      <c r="E28" s="2194"/>
      <c r="F28" s="2194"/>
      <c r="G28" s="2194"/>
      <c r="H28" s="2194"/>
      <c r="I28" s="2194"/>
      <c r="J28" s="2194"/>
      <c r="K28" s="2194"/>
    </row>
    <row r="29" spans="1:19" s="1092" customFormat="1">
      <c r="A29" s="1093"/>
      <c r="B29" s="2194"/>
      <c r="C29" s="2194"/>
      <c r="D29" s="2194"/>
      <c r="E29" s="2194"/>
      <c r="F29" s="2194"/>
      <c r="G29" s="2194"/>
      <c r="H29" s="2194"/>
      <c r="I29" s="2194"/>
      <c r="J29" s="2194"/>
      <c r="K29" s="2194"/>
    </row>
    <row r="30" spans="1:19">
      <c r="A30" s="1095">
        <v>2</v>
      </c>
      <c r="B30" s="1324" t="s">
        <v>2290</v>
      </c>
      <c r="C30" s="1513"/>
      <c r="D30" s="1513"/>
      <c r="E30" s="1513"/>
      <c r="F30" s="1513"/>
      <c r="G30" s="1513"/>
      <c r="H30" s="1513"/>
      <c r="I30" s="1513"/>
      <c r="J30" s="1513"/>
      <c r="K30" s="1513"/>
    </row>
    <row r="31" spans="1:19" ht="11.1" customHeight="1">
      <c r="A31" s="1095"/>
      <c r="B31" s="1324"/>
      <c r="C31" s="1513"/>
      <c r="D31" s="1513"/>
      <c r="E31" s="1513"/>
      <c r="F31" s="1513"/>
      <c r="G31" s="1513"/>
      <c r="H31" s="1513"/>
      <c r="I31" s="1513"/>
      <c r="J31" s="1513"/>
      <c r="K31" s="1513"/>
    </row>
    <row r="32" spans="1:19" s="1092" customFormat="1">
      <c r="A32" s="1514">
        <v>2.1</v>
      </c>
      <c r="B32" s="1109" t="s">
        <v>2157</v>
      </c>
      <c r="C32" s="1093"/>
      <c r="D32" s="1093"/>
      <c r="E32" s="1093"/>
      <c r="F32" s="1093"/>
      <c r="G32" s="1093"/>
      <c r="H32" s="1093"/>
      <c r="I32" s="1093"/>
      <c r="J32" s="1093"/>
      <c r="K32" s="1093"/>
      <c r="M32" s="1387" t="s">
        <v>1288</v>
      </c>
    </row>
    <row r="33" spans="1:21" s="1092" customFormat="1" ht="11.1" customHeight="1">
      <c r="A33" s="1093"/>
      <c r="B33" s="1093"/>
      <c r="C33" s="1093"/>
      <c r="D33" s="1093"/>
      <c r="E33" s="1093"/>
      <c r="F33" s="1093"/>
      <c r="G33" s="1093"/>
      <c r="H33" s="1093"/>
      <c r="I33" s="1093"/>
      <c r="J33" s="1093"/>
      <c r="K33" s="1093"/>
      <c r="M33" s="1388" t="s">
        <v>1289</v>
      </c>
    </row>
    <row r="34" spans="1:21" s="5" customFormat="1">
      <c r="A34" s="7" t="s">
        <v>2341</v>
      </c>
      <c r="B34" s="2196" t="s">
        <v>2373</v>
      </c>
      <c r="C34" s="2197"/>
      <c r="D34" s="2197"/>
      <c r="E34" s="2197"/>
      <c r="F34" s="2197"/>
      <c r="G34" s="2197"/>
      <c r="H34" s="2197"/>
      <c r="I34" s="2197"/>
      <c r="J34" s="2197"/>
      <c r="K34" s="2197"/>
      <c r="L34" s="1389"/>
      <c r="M34" s="1388" t="s">
        <v>1290</v>
      </c>
      <c r="N34" s="1389"/>
      <c r="O34" s="1389"/>
      <c r="P34" s="1389"/>
      <c r="Q34" s="1389"/>
      <c r="R34" s="1389"/>
      <c r="S34" s="1390"/>
      <c r="T34" s="1390"/>
      <c r="U34" s="1390"/>
    </row>
    <row r="35" spans="1:21" s="5" customFormat="1">
      <c r="A35" s="7"/>
      <c r="B35" s="2197"/>
      <c r="C35" s="2197"/>
      <c r="D35" s="2197"/>
      <c r="E35" s="2197"/>
      <c r="F35" s="2197"/>
      <c r="G35" s="2197"/>
      <c r="H35" s="2197"/>
      <c r="I35" s="2197"/>
      <c r="J35" s="2197"/>
      <c r="K35" s="2197"/>
      <c r="L35" s="1389"/>
      <c r="M35" s="1388"/>
      <c r="N35" s="1389"/>
      <c r="O35" s="1389"/>
      <c r="P35" s="1389"/>
      <c r="Q35" s="1389"/>
      <c r="R35" s="1389"/>
      <c r="S35" s="1390"/>
      <c r="T35" s="1390"/>
      <c r="U35" s="1390"/>
    </row>
    <row r="36" spans="1:21" s="5" customFormat="1" ht="11.1" customHeight="1">
      <c r="A36" s="7"/>
      <c r="B36" s="1336"/>
      <c r="C36" s="1336"/>
      <c r="D36" s="1336"/>
      <c r="E36" s="1336"/>
      <c r="F36" s="1336"/>
      <c r="G36" s="1336"/>
      <c r="H36" s="1336"/>
      <c r="I36" s="1336"/>
      <c r="J36" s="1336"/>
      <c r="K36" s="1336"/>
      <c r="L36" s="1389"/>
      <c r="M36" s="1388" t="s">
        <v>1291</v>
      </c>
      <c r="N36" s="1389"/>
      <c r="O36" s="1389"/>
      <c r="P36" s="1389"/>
      <c r="Q36" s="1389"/>
      <c r="R36" s="1389"/>
      <c r="S36" s="1390"/>
      <c r="T36" s="1390"/>
      <c r="U36" s="1390"/>
    </row>
    <row r="37" spans="1:21" s="5" customFormat="1">
      <c r="A37" s="7"/>
      <c r="B37" s="1086" t="s">
        <v>57</v>
      </c>
      <c r="C37" s="2198" t="s">
        <v>2352</v>
      </c>
      <c r="D37" s="2199"/>
      <c r="E37" s="2199"/>
      <c r="F37" s="2199"/>
      <c r="G37" s="2199"/>
      <c r="H37" s="2199"/>
      <c r="I37" s="2199"/>
      <c r="J37" s="2199"/>
      <c r="K37" s="2199"/>
      <c r="L37" s="1389"/>
      <c r="M37" s="1388"/>
      <c r="N37" s="1389"/>
      <c r="O37" s="1389"/>
      <c r="P37" s="1389"/>
      <c r="Q37" s="1389"/>
      <c r="R37" s="1389"/>
      <c r="S37" s="1390"/>
      <c r="T37" s="1390"/>
      <c r="U37" s="1390"/>
    </row>
    <row r="38" spans="1:21" s="5" customFormat="1">
      <c r="A38" s="7"/>
      <c r="B38" s="1087"/>
      <c r="C38" s="2199"/>
      <c r="D38" s="2199"/>
      <c r="E38" s="2199"/>
      <c r="F38" s="2199"/>
      <c r="G38" s="2199"/>
      <c r="H38" s="2199"/>
      <c r="I38" s="2199"/>
      <c r="J38" s="2199"/>
      <c r="K38" s="2199"/>
      <c r="L38" s="1389"/>
      <c r="M38" s="1388"/>
      <c r="N38" s="1389"/>
      <c r="O38" s="1389"/>
      <c r="P38" s="1389"/>
      <c r="Q38" s="1389"/>
      <c r="R38" s="1389"/>
      <c r="S38" s="1390"/>
      <c r="T38" s="1390"/>
      <c r="U38" s="1390"/>
    </row>
    <row r="39" spans="1:21" s="5" customFormat="1" ht="6" customHeight="1">
      <c r="A39" s="7"/>
      <c r="B39" s="1105"/>
      <c r="C39" s="1105"/>
      <c r="D39" s="1105"/>
      <c r="E39" s="1105"/>
      <c r="F39" s="1105"/>
      <c r="G39" s="1105"/>
      <c r="H39" s="1105"/>
      <c r="I39" s="1105"/>
      <c r="J39" s="1105"/>
      <c r="K39" s="1105"/>
      <c r="L39" s="1389"/>
      <c r="M39" s="1388" t="s">
        <v>1292</v>
      </c>
      <c r="N39" s="1389"/>
      <c r="O39" s="1389"/>
      <c r="P39" s="1389"/>
      <c r="Q39" s="1389"/>
      <c r="R39" s="1389"/>
      <c r="S39" s="1390"/>
      <c r="T39" s="1390"/>
      <c r="U39" s="1390"/>
    </row>
    <row r="40" spans="1:21" s="5" customFormat="1">
      <c r="A40" s="7"/>
      <c r="B40" s="1088" t="s">
        <v>57</v>
      </c>
      <c r="C40" s="2200" t="s">
        <v>2342</v>
      </c>
      <c r="D40" s="2201"/>
      <c r="E40" s="2201"/>
      <c r="F40" s="2201"/>
      <c r="G40" s="2201"/>
      <c r="H40" s="2201"/>
      <c r="I40" s="2201"/>
      <c r="J40" s="2201"/>
      <c r="K40" s="2201"/>
      <c r="L40" s="1389"/>
      <c r="M40" s="1387" t="s">
        <v>1293</v>
      </c>
      <c r="N40" s="1389"/>
      <c r="O40" s="1389"/>
      <c r="P40" s="1389"/>
      <c r="Q40" s="1389"/>
      <c r="R40" s="1389"/>
      <c r="S40" s="1390"/>
      <c r="T40" s="1390"/>
      <c r="U40" s="1390"/>
    </row>
    <row r="41" spans="1:21" s="5" customFormat="1">
      <c r="A41" s="7"/>
      <c r="B41" s="1088"/>
      <c r="C41" s="2201"/>
      <c r="D41" s="2201"/>
      <c r="E41" s="2201"/>
      <c r="F41" s="2201"/>
      <c r="G41" s="2201"/>
      <c r="H41" s="2201"/>
      <c r="I41" s="2201"/>
      <c r="J41" s="2201"/>
      <c r="K41" s="2201"/>
      <c r="L41" s="1389"/>
      <c r="M41" s="1389"/>
      <c r="N41" s="1389"/>
      <c r="O41" s="1389"/>
      <c r="P41" s="1389"/>
      <c r="Q41" s="1389"/>
      <c r="R41" s="1389"/>
      <c r="S41" s="1390"/>
      <c r="T41" s="1390"/>
      <c r="U41" s="1390"/>
    </row>
    <row r="42" spans="1:21" s="5" customFormat="1" ht="6" customHeight="1">
      <c r="A42" s="7"/>
      <c r="B42" s="1088"/>
      <c r="C42" s="1335"/>
      <c r="D42" s="1335"/>
      <c r="E42" s="1335"/>
      <c r="F42" s="1335"/>
      <c r="G42" s="1335"/>
      <c r="H42" s="1335"/>
      <c r="I42" s="1335"/>
      <c r="J42" s="1335"/>
      <c r="K42" s="1335"/>
      <c r="L42" s="1389"/>
      <c r="M42" s="1389"/>
      <c r="N42" s="1389"/>
      <c r="O42" s="1389"/>
      <c r="P42" s="1389"/>
      <c r="Q42" s="1389"/>
      <c r="R42" s="1389"/>
      <c r="S42" s="1390"/>
      <c r="T42" s="1390"/>
      <c r="U42" s="1390"/>
    </row>
    <row r="43" spans="1:21" s="5" customFormat="1">
      <c r="A43" s="7"/>
      <c r="B43" s="1102" t="s">
        <v>57</v>
      </c>
      <c r="C43" s="2202" t="s">
        <v>2343</v>
      </c>
      <c r="D43" s="2203"/>
      <c r="E43" s="2203"/>
      <c r="F43" s="2203"/>
      <c r="G43" s="2203"/>
      <c r="H43" s="2203"/>
      <c r="I43" s="2203"/>
      <c r="J43" s="2203"/>
      <c r="K43" s="2203"/>
      <c r="L43" s="1389"/>
      <c r="M43" s="1389"/>
      <c r="N43" s="1389"/>
      <c r="O43" s="1389"/>
      <c r="P43" s="1389"/>
      <c r="Q43" s="1389"/>
      <c r="R43" s="1389"/>
      <c r="S43" s="1390"/>
      <c r="T43" s="1390"/>
      <c r="U43" s="1390"/>
    </row>
    <row r="44" spans="1:21" s="5" customFormat="1">
      <c r="A44" s="7"/>
      <c r="B44" s="1103"/>
      <c r="C44" s="2203"/>
      <c r="D44" s="2203"/>
      <c r="E44" s="2203"/>
      <c r="F44" s="2203"/>
      <c r="G44" s="2203"/>
      <c r="H44" s="2203"/>
      <c r="I44" s="2203"/>
      <c r="J44" s="2203"/>
      <c r="K44" s="2203"/>
      <c r="L44" s="1389"/>
      <c r="M44" s="1389"/>
      <c r="N44" s="1389"/>
      <c r="O44" s="1389"/>
      <c r="P44" s="1389"/>
      <c r="Q44" s="1389"/>
      <c r="R44" s="1389"/>
      <c r="S44" s="1390"/>
      <c r="T44" s="1390"/>
      <c r="U44" s="1390"/>
    </row>
    <row r="45" spans="1:21" s="5" customFormat="1">
      <c r="A45" s="7"/>
      <c r="B45" s="1103"/>
      <c r="C45" s="2203"/>
      <c r="D45" s="2203"/>
      <c r="E45" s="2203"/>
      <c r="F45" s="2203"/>
      <c r="G45" s="2203"/>
      <c r="H45" s="2203"/>
      <c r="I45" s="2203"/>
      <c r="J45" s="2203"/>
      <c r="K45" s="2203"/>
      <c r="L45" s="1389"/>
      <c r="M45" s="1389"/>
      <c r="N45" s="1389"/>
      <c r="O45" s="1389"/>
      <c r="P45" s="1389"/>
      <c r="Q45" s="1389"/>
      <c r="R45" s="1389"/>
      <c r="S45" s="1390"/>
      <c r="T45" s="1390"/>
      <c r="U45" s="1390"/>
    </row>
    <row r="46" spans="1:21" s="5" customFormat="1" ht="11.1" customHeight="1">
      <c r="A46" s="7"/>
      <c r="B46" s="1088"/>
      <c r="C46" s="1335"/>
      <c r="D46" s="1335"/>
      <c r="E46" s="1335"/>
      <c r="F46" s="1335"/>
      <c r="G46" s="1335"/>
      <c r="H46" s="1335"/>
      <c r="I46" s="1335"/>
      <c r="J46" s="1335"/>
      <c r="K46" s="1335"/>
      <c r="L46" s="1389"/>
      <c r="M46" s="1389"/>
      <c r="N46" s="1389"/>
      <c r="O46" s="1389"/>
      <c r="P46" s="1389"/>
      <c r="Q46" s="1389"/>
      <c r="R46" s="1389"/>
      <c r="S46" s="1390"/>
      <c r="T46" s="1390"/>
      <c r="U46" s="1390"/>
    </row>
    <row r="47" spans="1:21" s="5" customFormat="1">
      <c r="A47" s="7"/>
      <c r="B47" s="2190" t="s">
        <v>2344</v>
      </c>
      <c r="C47" s="2190"/>
      <c r="D47" s="2190"/>
      <c r="E47" s="2190"/>
      <c r="F47" s="2190"/>
      <c r="G47" s="2190"/>
      <c r="H47" s="2190"/>
      <c r="I47" s="2190"/>
      <c r="J47" s="2190"/>
      <c r="K47" s="2190"/>
      <c r="L47" s="1389"/>
      <c r="M47" s="1389"/>
      <c r="N47" s="1389"/>
      <c r="O47" s="1389"/>
      <c r="P47" s="1389"/>
      <c r="Q47" s="1389"/>
      <c r="R47" s="1389"/>
      <c r="S47" s="1390"/>
      <c r="T47" s="1390"/>
      <c r="U47" s="1390"/>
    </row>
    <row r="48" spans="1:21" s="5" customFormat="1">
      <c r="A48" s="7"/>
      <c r="B48" s="2190"/>
      <c r="C48" s="2190"/>
      <c r="D48" s="2190"/>
      <c r="E48" s="2190"/>
      <c r="F48" s="2190"/>
      <c r="G48" s="2190"/>
      <c r="H48" s="2190"/>
      <c r="I48" s="2190"/>
      <c r="J48" s="2190"/>
      <c r="K48" s="2190"/>
      <c r="L48" s="1389"/>
      <c r="M48" s="1389"/>
      <c r="N48" s="1389"/>
      <c r="O48" s="1389"/>
      <c r="P48" s="1389"/>
      <c r="Q48" s="1389"/>
      <c r="R48" s="1389"/>
      <c r="S48" s="1390"/>
      <c r="T48" s="1390"/>
      <c r="U48" s="1390"/>
    </row>
    <row r="49" spans="1:21" s="5" customFormat="1">
      <c r="A49" s="7"/>
      <c r="B49" s="2190"/>
      <c r="C49" s="2190"/>
      <c r="D49" s="2190"/>
      <c r="E49" s="2190"/>
      <c r="F49" s="2190"/>
      <c r="G49" s="2190"/>
      <c r="H49" s="2190"/>
      <c r="I49" s="2190"/>
      <c r="J49" s="2190"/>
      <c r="K49" s="2190"/>
      <c r="L49" s="1390"/>
      <c r="M49" s="1390"/>
      <c r="N49" s="1390"/>
      <c r="O49" s="1390"/>
      <c r="P49" s="1390"/>
      <c r="Q49" s="1390"/>
      <c r="R49" s="1390"/>
      <c r="S49" s="1390"/>
      <c r="T49" s="1390"/>
      <c r="U49" s="1390"/>
    </row>
    <row r="50" spans="1:21" s="5" customFormat="1">
      <c r="A50" s="7"/>
      <c r="B50" s="2190"/>
      <c r="C50" s="2190"/>
      <c r="D50" s="2190"/>
      <c r="E50" s="2190"/>
      <c r="F50" s="2190"/>
      <c r="G50" s="2190"/>
      <c r="H50" s="2190"/>
      <c r="I50" s="2190"/>
      <c r="J50" s="2190"/>
      <c r="K50" s="2190"/>
      <c r="L50" s="1390"/>
      <c r="M50" s="1390"/>
      <c r="N50" s="1390"/>
      <c r="O50" s="1390"/>
      <c r="P50" s="1390"/>
      <c r="Q50" s="1390"/>
      <c r="R50" s="1390"/>
      <c r="S50" s="1390"/>
      <c r="T50" s="1390"/>
      <c r="U50" s="1390"/>
    </row>
    <row r="51" spans="1:21" s="3" customFormat="1">
      <c r="A51" s="1094"/>
      <c r="B51" s="2190"/>
      <c r="C51" s="2190"/>
      <c r="D51" s="2190"/>
      <c r="E51" s="2190"/>
      <c r="F51" s="2190"/>
      <c r="G51" s="2190"/>
      <c r="H51" s="2190"/>
      <c r="I51" s="2190"/>
      <c r="J51" s="2190"/>
      <c r="K51" s="2190"/>
    </row>
    <row r="52" spans="1:21" s="3" customFormat="1" ht="11.1" customHeight="1">
      <c r="A52" s="1094"/>
      <c r="B52" s="1110"/>
      <c r="C52" s="1108"/>
      <c r="D52" s="1108"/>
      <c r="E52" s="1108"/>
      <c r="F52" s="1108"/>
      <c r="G52" s="1108"/>
      <c r="H52" s="1108"/>
      <c r="I52" s="1108"/>
      <c r="J52" s="1108"/>
      <c r="K52" s="1108"/>
    </row>
    <row r="53" spans="1:21">
      <c r="A53" s="1099" t="s">
        <v>2345</v>
      </c>
      <c r="B53" s="2190" t="s">
        <v>2593</v>
      </c>
      <c r="C53" s="2190"/>
      <c r="D53" s="2190"/>
      <c r="E53" s="2190"/>
      <c r="F53" s="2190"/>
      <c r="G53" s="2190"/>
      <c r="H53" s="2190"/>
      <c r="I53" s="2190"/>
      <c r="J53" s="2190"/>
      <c r="K53" s="2190"/>
    </row>
    <row r="54" spans="1:21">
      <c r="B54" s="2190"/>
      <c r="C54" s="2190"/>
      <c r="D54" s="2190"/>
      <c r="E54" s="2190"/>
      <c r="F54" s="2190"/>
      <c r="G54" s="2190"/>
      <c r="H54" s="2190"/>
      <c r="I54" s="2190"/>
      <c r="J54" s="2190"/>
      <c r="K54" s="2190"/>
    </row>
    <row r="55" spans="1:21">
      <c r="B55" s="2190"/>
      <c r="C55" s="2190"/>
      <c r="D55" s="2190"/>
      <c r="E55" s="2190"/>
      <c r="F55" s="2190"/>
      <c r="G55" s="2190"/>
      <c r="H55" s="2190"/>
      <c r="I55" s="2190"/>
      <c r="J55" s="2190"/>
      <c r="K55" s="2190"/>
    </row>
    <row r="56" spans="1:21" ht="11.1" customHeight="1">
      <c r="B56" s="1334"/>
      <c r="C56" s="1334"/>
      <c r="D56" s="1334"/>
      <c r="E56" s="1334"/>
      <c r="F56" s="1334"/>
      <c r="G56" s="1334"/>
      <c r="H56" s="1334"/>
      <c r="I56" s="1334"/>
      <c r="J56" s="1334"/>
      <c r="K56" s="1334"/>
    </row>
    <row r="57" spans="1:21">
      <c r="A57" s="1099" t="s">
        <v>2346</v>
      </c>
      <c r="B57" s="2190" t="s">
        <v>2524</v>
      </c>
      <c r="C57" s="2190"/>
      <c r="D57" s="2190"/>
      <c r="E57" s="2190"/>
      <c r="F57" s="2190"/>
      <c r="G57" s="2190"/>
      <c r="H57" s="2190"/>
      <c r="I57" s="2190"/>
      <c r="J57" s="2190"/>
      <c r="K57" s="2190"/>
    </row>
    <row r="58" spans="1:21">
      <c r="B58" s="2190"/>
      <c r="C58" s="2190"/>
      <c r="D58" s="2190"/>
      <c r="E58" s="2190"/>
      <c r="F58" s="2190"/>
      <c r="G58" s="2190"/>
      <c r="H58" s="2190"/>
      <c r="I58" s="2190"/>
      <c r="J58" s="2190"/>
      <c r="K58" s="2190"/>
    </row>
    <row r="59" spans="1:21" ht="32.25" customHeight="1">
      <c r="B59" s="2190"/>
      <c r="C59" s="2190"/>
      <c r="D59" s="2190"/>
      <c r="E59" s="2190"/>
      <c r="F59" s="2190"/>
      <c r="G59" s="2190"/>
      <c r="H59" s="2190"/>
      <c r="I59" s="2190"/>
      <c r="J59" s="2190"/>
      <c r="K59" s="2190"/>
    </row>
    <row r="60" spans="1:21" ht="5.25" customHeight="1">
      <c r="B60" s="2190"/>
      <c r="C60" s="2190"/>
      <c r="D60" s="2190"/>
      <c r="E60" s="2190"/>
      <c r="F60" s="2190"/>
      <c r="G60" s="2190"/>
      <c r="H60" s="2190"/>
      <c r="I60" s="2190"/>
      <c r="J60" s="2190"/>
      <c r="K60" s="2190"/>
    </row>
    <row r="61" spans="1:21" s="1762" customFormat="1">
      <c r="A61" s="1099"/>
      <c r="B61" s="1763"/>
      <c r="C61" s="1763"/>
      <c r="D61" s="1763"/>
      <c r="E61" s="1763"/>
      <c r="F61" s="1763"/>
      <c r="G61" s="1763"/>
      <c r="H61" s="1763"/>
      <c r="I61" s="1763"/>
      <c r="J61" s="1763"/>
      <c r="K61" s="1763"/>
    </row>
    <row r="62" spans="1:21" s="1762" customFormat="1" ht="15" customHeight="1">
      <c r="A62" s="1099" t="s">
        <v>2347</v>
      </c>
      <c r="B62" s="2206" t="s">
        <v>2348</v>
      </c>
      <c r="C62" s="2206"/>
      <c r="D62" s="2206"/>
      <c r="E62" s="2206"/>
      <c r="F62" s="2206"/>
      <c r="G62" s="2206"/>
      <c r="H62" s="2206"/>
      <c r="I62" s="2206"/>
      <c r="J62" s="2206"/>
      <c r="K62" s="2206"/>
    </row>
    <row r="63" spans="1:21" s="1762" customFormat="1" ht="12" customHeight="1">
      <c r="A63" s="1099"/>
      <c r="B63" s="2206"/>
      <c r="C63" s="2206"/>
      <c r="D63" s="2206"/>
      <c r="E63" s="2206"/>
      <c r="F63" s="2206"/>
      <c r="G63" s="2206"/>
      <c r="H63" s="2206"/>
      <c r="I63" s="2206"/>
      <c r="J63" s="2206"/>
      <c r="K63" s="2206"/>
    </row>
    <row r="64" spans="1:21" s="1762" customFormat="1" ht="12" customHeight="1">
      <c r="A64" s="1099"/>
      <c r="B64" s="2206"/>
      <c r="C64" s="2206"/>
      <c r="D64" s="2206"/>
      <c r="E64" s="2206"/>
      <c r="F64" s="2206"/>
      <c r="G64" s="2206"/>
      <c r="H64" s="2206"/>
      <c r="I64" s="2206"/>
      <c r="J64" s="2206"/>
      <c r="K64" s="2206"/>
    </row>
    <row r="65" spans="1:11" s="1762" customFormat="1" ht="12" hidden="1" customHeight="1">
      <c r="A65" s="1099"/>
      <c r="B65" s="2206"/>
      <c r="C65" s="2206"/>
      <c r="D65" s="2206"/>
      <c r="E65" s="2206"/>
      <c r="F65" s="2206"/>
      <c r="G65" s="2206"/>
      <c r="H65" s="2206"/>
      <c r="I65" s="2206"/>
      <c r="J65" s="2206"/>
      <c r="K65" s="2206"/>
    </row>
    <row r="66" spans="1:11" s="1762" customFormat="1" ht="12" customHeight="1">
      <c r="A66" s="1099"/>
      <c r="B66" s="1108"/>
      <c r="C66" s="1108"/>
      <c r="D66" s="1108"/>
      <c r="E66" s="1108"/>
      <c r="F66" s="1108"/>
      <c r="G66" s="1108"/>
      <c r="H66" s="1108"/>
      <c r="I66" s="1108"/>
      <c r="J66" s="1108"/>
      <c r="K66" s="1108"/>
    </row>
    <row r="67" spans="1:11" s="1762" customFormat="1" ht="12" customHeight="1">
      <c r="A67" s="1099" t="s">
        <v>2349</v>
      </c>
      <c r="B67" s="2207" t="s">
        <v>2374</v>
      </c>
      <c r="C67" s="2207"/>
      <c r="D67" s="2207"/>
      <c r="E67" s="2207"/>
      <c r="F67" s="2207"/>
      <c r="G67" s="2207"/>
      <c r="H67" s="2207"/>
      <c r="I67" s="2207"/>
      <c r="J67" s="2207"/>
      <c r="K67" s="2207"/>
    </row>
    <row r="68" spans="1:11" s="1762" customFormat="1" ht="12" customHeight="1">
      <c r="A68" s="1099"/>
      <c r="B68" s="2207"/>
      <c r="C68" s="2207"/>
      <c r="D68" s="2207"/>
      <c r="E68" s="2207"/>
      <c r="F68" s="2207"/>
      <c r="G68" s="2207"/>
      <c r="H68" s="2207"/>
      <c r="I68" s="2207"/>
      <c r="J68" s="2207"/>
      <c r="K68" s="2207"/>
    </row>
    <row r="69" spans="1:11" s="1762" customFormat="1" ht="12" customHeight="1">
      <c r="A69" s="1099"/>
      <c r="B69" s="1817"/>
      <c r="C69" s="1817"/>
      <c r="D69" s="1817"/>
      <c r="E69" s="1817"/>
      <c r="F69" s="1817"/>
      <c r="G69" s="1817"/>
      <c r="H69" s="1817"/>
      <c r="I69" s="1817"/>
      <c r="J69" s="1817"/>
      <c r="K69" s="1817"/>
    </row>
    <row r="70" spans="1:11" s="1831" customFormat="1" ht="12" customHeight="1">
      <c r="A70" s="1095">
        <v>2.2000000000000002</v>
      </c>
      <c r="B70" s="1833" t="s">
        <v>2375</v>
      </c>
      <c r="C70" s="1817"/>
      <c r="D70" s="1817"/>
      <c r="E70" s="1817"/>
      <c r="F70" s="1817"/>
      <c r="G70" s="1817"/>
      <c r="H70" s="1817"/>
      <c r="I70" s="1817"/>
      <c r="J70" s="1817"/>
      <c r="K70" s="1817"/>
    </row>
    <row r="71" spans="1:11" s="1831" customFormat="1" ht="12" customHeight="1">
      <c r="A71" s="1099"/>
      <c r="B71" s="1817"/>
      <c r="C71" s="1817"/>
      <c r="D71" s="1817"/>
      <c r="E71" s="1817"/>
      <c r="F71" s="1817"/>
      <c r="G71" s="1817"/>
      <c r="H71" s="1817"/>
      <c r="I71" s="1817"/>
      <c r="J71" s="1817"/>
      <c r="K71" s="1817"/>
    </row>
    <row r="72" spans="1:11" s="1831" customFormat="1" ht="12" customHeight="1">
      <c r="A72" s="1099"/>
      <c r="B72" s="2208" t="s">
        <v>2376</v>
      </c>
      <c r="C72" s="2208"/>
      <c r="D72" s="2208"/>
      <c r="E72" s="2208"/>
      <c r="F72" s="2208"/>
      <c r="G72" s="2208"/>
      <c r="H72" s="2208"/>
      <c r="I72" s="2208"/>
      <c r="J72" s="2208"/>
      <c r="K72" s="2208"/>
    </row>
    <row r="73" spans="1:11" s="1831" customFormat="1" ht="14.25" customHeight="1">
      <c r="A73" s="1099"/>
      <c r="B73" s="2208"/>
      <c r="C73" s="2208"/>
      <c r="D73" s="2208"/>
      <c r="E73" s="2208"/>
      <c r="F73" s="2208"/>
      <c r="G73" s="2208"/>
      <c r="H73" s="2208"/>
      <c r="I73" s="2208"/>
      <c r="J73" s="2208"/>
      <c r="K73" s="2208"/>
    </row>
    <row r="74" spans="1:11" s="1831" customFormat="1" ht="12" customHeight="1">
      <c r="A74" s="1099"/>
      <c r="B74" s="1817"/>
      <c r="C74" s="1817"/>
      <c r="D74" s="1817"/>
      <c r="E74" s="1817"/>
      <c r="F74" s="1817"/>
      <c r="G74" s="1817"/>
      <c r="H74" s="1817"/>
      <c r="I74" s="1817"/>
      <c r="J74" s="1817"/>
      <c r="K74" s="1817"/>
    </row>
    <row r="75" spans="1:11" s="1831" customFormat="1" ht="12" customHeight="1">
      <c r="A75" s="1095">
        <v>2.2999999999999998</v>
      </c>
      <c r="B75" s="1833" t="s">
        <v>2377</v>
      </c>
      <c r="C75" s="1817"/>
      <c r="D75" s="1817"/>
      <c r="E75" s="1817"/>
      <c r="F75" s="1817"/>
      <c r="G75" s="1817"/>
      <c r="H75" s="1817"/>
      <c r="I75" s="1817"/>
      <c r="J75" s="1817"/>
      <c r="K75" s="1817"/>
    </row>
    <row r="76" spans="1:11" s="1831" customFormat="1" ht="12" customHeight="1">
      <c r="A76" s="1099"/>
      <c r="B76" s="1817"/>
      <c r="C76" s="1817"/>
      <c r="D76" s="1817"/>
      <c r="E76" s="1817"/>
      <c r="F76" s="1817"/>
      <c r="G76" s="1817"/>
      <c r="H76" s="1817"/>
      <c r="I76" s="1817"/>
      <c r="J76" s="1817"/>
      <c r="K76" s="1817"/>
    </row>
    <row r="77" spans="1:11" s="1831" customFormat="1" ht="12" customHeight="1">
      <c r="A77" s="1099"/>
      <c r="B77" s="2208" t="s">
        <v>2378</v>
      </c>
      <c r="C77" s="2208"/>
      <c r="D77" s="2208"/>
      <c r="E77" s="2208"/>
      <c r="F77" s="2208"/>
      <c r="G77" s="2208"/>
      <c r="H77" s="2208"/>
      <c r="I77" s="2208"/>
      <c r="J77" s="2208"/>
      <c r="K77" s="2208"/>
    </row>
    <row r="78" spans="1:11" s="1831" customFormat="1" ht="12" customHeight="1">
      <c r="A78" s="1099"/>
      <c r="B78" s="2208"/>
      <c r="C78" s="2208"/>
      <c r="D78" s="2208"/>
      <c r="E78" s="2208"/>
      <c r="F78" s="2208"/>
      <c r="G78" s="2208"/>
      <c r="H78" s="2208"/>
      <c r="I78" s="2208"/>
      <c r="J78" s="2208"/>
      <c r="K78" s="2208"/>
    </row>
    <row r="79" spans="1:11" s="1831" customFormat="1" ht="12" customHeight="1">
      <c r="A79" s="1099"/>
      <c r="B79" s="1817"/>
      <c r="C79" s="1817"/>
      <c r="D79" s="1817"/>
      <c r="E79" s="1817"/>
      <c r="F79" s="1817"/>
      <c r="G79" s="1817"/>
      <c r="H79" s="1817"/>
      <c r="I79" s="1817"/>
      <c r="J79" s="1817"/>
      <c r="K79" s="1817"/>
    </row>
    <row r="80" spans="1:11">
      <c r="A80" s="1095">
        <v>3</v>
      </c>
      <c r="B80" s="2204" t="s">
        <v>2379</v>
      </c>
      <c r="C80" s="2204"/>
      <c r="D80" s="2204"/>
      <c r="E80" s="2204"/>
      <c r="F80" s="2204"/>
      <c r="G80" s="2204"/>
      <c r="H80" s="2204"/>
      <c r="I80" s="2204"/>
      <c r="J80" s="2204"/>
      <c r="K80" s="2204"/>
    </row>
    <row r="81" spans="1:11">
      <c r="B81" s="1334"/>
      <c r="C81" s="1334"/>
      <c r="D81" s="1334"/>
      <c r="E81" s="1334"/>
      <c r="F81" s="1334"/>
      <c r="G81" s="1334"/>
      <c r="H81" s="1334"/>
      <c r="I81" s="1334"/>
      <c r="J81" s="1334"/>
      <c r="K81" s="1334"/>
    </row>
    <row r="82" spans="1:11">
      <c r="A82" s="1100">
        <f>A80+0.1</f>
        <v>3.1</v>
      </c>
      <c r="B82" s="2206" t="s">
        <v>2594</v>
      </c>
      <c r="C82" s="2206"/>
      <c r="D82" s="2206"/>
      <c r="E82" s="2206"/>
      <c r="F82" s="2206"/>
      <c r="G82" s="2206"/>
      <c r="H82" s="2206"/>
      <c r="I82" s="2206"/>
      <c r="J82" s="2206"/>
      <c r="K82" s="2206"/>
    </row>
    <row r="83" spans="1:11">
      <c r="B83" s="2206"/>
      <c r="C83" s="2206"/>
      <c r="D83" s="2206"/>
      <c r="E83" s="2206"/>
      <c r="F83" s="2206"/>
      <c r="G83" s="2206"/>
      <c r="H83" s="2206"/>
      <c r="I83" s="2206"/>
      <c r="J83" s="2206"/>
      <c r="K83" s="2206"/>
    </row>
    <row r="84" spans="1:11">
      <c r="B84" s="2206"/>
      <c r="C84" s="2206"/>
      <c r="D84" s="2206"/>
      <c r="E84" s="2206"/>
      <c r="F84" s="2206"/>
      <c r="G84" s="2206"/>
      <c r="H84" s="2206"/>
      <c r="I84" s="2206"/>
      <c r="J84" s="2206"/>
      <c r="K84" s="2206"/>
    </row>
    <row r="85" spans="1:11">
      <c r="B85" s="1334"/>
      <c r="C85" s="1334"/>
      <c r="D85" s="1334"/>
      <c r="E85" s="1334"/>
      <c r="F85" s="1334"/>
      <c r="G85" s="1334"/>
      <c r="H85" s="1334"/>
      <c r="I85" s="1334"/>
      <c r="J85" s="1334"/>
      <c r="K85" s="1334"/>
    </row>
    <row r="86" spans="1:11" s="1850" customFormat="1">
      <c r="A86" s="1095">
        <v>3.2</v>
      </c>
      <c r="B86" s="2209" t="s">
        <v>2395</v>
      </c>
      <c r="C86" s="2209"/>
      <c r="D86" s="2209"/>
      <c r="E86" s="2209"/>
      <c r="F86" s="2209"/>
      <c r="G86" s="2209"/>
      <c r="H86" s="2209"/>
      <c r="I86" s="2209"/>
      <c r="J86" s="2209"/>
      <c r="K86" s="2209"/>
    </row>
    <row r="87" spans="1:11" s="1850" customFormat="1">
      <c r="A87" s="1099"/>
      <c r="B87" s="2209"/>
      <c r="C87" s="2209"/>
      <c r="D87" s="2209"/>
      <c r="E87" s="2209"/>
      <c r="F87" s="2209"/>
      <c r="G87" s="2209"/>
      <c r="H87" s="2209"/>
      <c r="I87" s="2209"/>
      <c r="J87" s="2209"/>
      <c r="K87" s="2209"/>
    </row>
    <row r="88" spans="1:11" s="1850" customFormat="1">
      <c r="A88" s="1099"/>
      <c r="B88" s="1851"/>
      <c r="C88" s="1851"/>
      <c r="D88" s="1851"/>
      <c r="E88" s="1851"/>
      <c r="F88" s="1851"/>
      <c r="G88" s="1851"/>
      <c r="H88" s="1851"/>
      <c r="I88" s="1851"/>
      <c r="J88" s="1851"/>
      <c r="K88" s="1851"/>
    </row>
    <row r="89" spans="1:11" ht="11.4">
      <c r="A89" s="1104"/>
      <c r="B89" s="2190" t="s">
        <v>2396</v>
      </c>
      <c r="C89" s="2190"/>
      <c r="D89" s="2190"/>
      <c r="E89" s="2190"/>
      <c r="F89" s="2190"/>
      <c r="G89" s="2190"/>
      <c r="H89" s="2190"/>
      <c r="I89" s="2190"/>
      <c r="J89" s="2190"/>
      <c r="K89" s="2190"/>
    </row>
    <row r="90" spans="1:11">
      <c r="B90" s="2190"/>
      <c r="C90" s="2190"/>
      <c r="D90" s="2190"/>
      <c r="E90" s="2190"/>
      <c r="F90" s="2190"/>
      <c r="G90" s="2190"/>
      <c r="H90" s="2190"/>
      <c r="I90" s="2190"/>
      <c r="J90" s="2190"/>
      <c r="K90" s="2190"/>
    </row>
    <row r="91" spans="1:11" ht="26.25" customHeight="1">
      <c r="B91" s="2190"/>
      <c r="C91" s="2190"/>
      <c r="D91" s="2190"/>
      <c r="E91" s="2190"/>
      <c r="F91" s="2190"/>
      <c r="G91" s="2190"/>
      <c r="H91" s="2190"/>
      <c r="I91" s="2190"/>
      <c r="J91" s="2190"/>
      <c r="K91" s="2190"/>
    </row>
    <row r="92" spans="1:11">
      <c r="B92" s="1460"/>
      <c r="C92" s="1460"/>
      <c r="D92" s="1460"/>
      <c r="E92" s="1460"/>
      <c r="F92" s="1460"/>
      <c r="G92" s="1460"/>
      <c r="H92" s="1460"/>
      <c r="I92" s="1460"/>
      <c r="J92" s="1460"/>
      <c r="K92" s="1460"/>
    </row>
    <row r="93" spans="1:11" ht="12" customHeight="1">
      <c r="A93" s="1095">
        <v>4</v>
      </c>
      <c r="B93" s="2204" t="s">
        <v>2380</v>
      </c>
      <c r="C93" s="2204"/>
      <c r="D93" s="2204"/>
      <c r="E93" s="2204"/>
      <c r="F93" s="2204"/>
      <c r="G93" s="2204"/>
      <c r="H93" s="2204"/>
      <c r="I93" s="2204"/>
      <c r="J93" s="2204"/>
      <c r="K93" s="2204"/>
    </row>
    <row r="94" spans="1:11">
      <c r="B94" s="1460"/>
      <c r="C94" s="1460"/>
      <c r="D94" s="1460"/>
      <c r="E94" s="1460"/>
      <c r="F94" s="1460"/>
      <c r="G94" s="1460"/>
      <c r="H94" s="1460"/>
      <c r="I94" s="1460"/>
      <c r="J94" s="1460"/>
      <c r="K94" s="1460"/>
    </row>
    <row r="95" spans="1:11" ht="12" customHeight="1">
      <c r="A95" s="1100"/>
      <c r="B95" s="2190" t="s">
        <v>2591</v>
      </c>
      <c r="C95" s="2190"/>
      <c r="D95" s="2190"/>
      <c r="E95" s="2190"/>
      <c r="F95" s="2190"/>
      <c r="G95" s="2190"/>
      <c r="H95" s="2190"/>
      <c r="I95" s="2190"/>
      <c r="J95" s="2190"/>
      <c r="K95" s="2190"/>
    </row>
    <row r="96" spans="1:11" ht="12" customHeight="1">
      <c r="B96" s="2190"/>
      <c r="C96" s="2190"/>
      <c r="D96" s="2190"/>
      <c r="E96" s="2190"/>
      <c r="F96" s="2190"/>
      <c r="G96" s="2190"/>
      <c r="H96" s="2190"/>
      <c r="I96" s="2190"/>
      <c r="J96" s="2190"/>
      <c r="K96" s="2190"/>
    </row>
    <row r="97" spans="1:15" ht="12" customHeight="1">
      <c r="B97" s="2190"/>
      <c r="C97" s="2190"/>
      <c r="D97" s="2190"/>
      <c r="E97" s="2190"/>
      <c r="F97" s="2190"/>
      <c r="G97" s="2190"/>
      <c r="H97" s="2190"/>
      <c r="I97" s="2190"/>
      <c r="J97" s="2190"/>
      <c r="K97" s="2190"/>
    </row>
    <row r="98" spans="1:15" ht="12" customHeight="1">
      <c r="B98" s="2190"/>
      <c r="C98" s="2190"/>
      <c r="D98" s="2190"/>
      <c r="E98" s="2190"/>
      <c r="F98" s="2190"/>
      <c r="G98" s="2190"/>
      <c r="H98" s="2190"/>
      <c r="I98" s="2190"/>
      <c r="J98" s="2190"/>
      <c r="K98" s="2190"/>
    </row>
    <row r="99" spans="1:15" ht="12" customHeight="1">
      <c r="B99" s="2190"/>
      <c r="C99" s="2190"/>
      <c r="D99" s="2190"/>
      <c r="E99" s="2190"/>
      <c r="F99" s="2190"/>
      <c r="G99" s="2190"/>
      <c r="H99" s="2190"/>
      <c r="I99" s="2190"/>
      <c r="J99" s="2190"/>
      <c r="K99" s="2190"/>
    </row>
    <row r="100" spans="1:15" s="1831" customFormat="1" ht="12" customHeight="1">
      <c r="A100" s="1099"/>
      <c r="B100" s="1830"/>
      <c r="C100" s="1830"/>
      <c r="D100" s="1830"/>
      <c r="E100" s="1830"/>
      <c r="F100" s="1830"/>
      <c r="G100" s="1830"/>
      <c r="H100" s="1830"/>
      <c r="I100" s="1830"/>
      <c r="J100" s="1830"/>
      <c r="K100" s="1830"/>
    </row>
    <row r="101" spans="1:15" s="1831" customFormat="1" ht="12" customHeight="1">
      <c r="A101" s="1095">
        <f>A93+1</f>
        <v>5</v>
      </c>
      <c r="B101" s="2204" t="s">
        <v>2381</v>
      </c>
      <c r="C101" s="2204"/>
      <c r="D101" s="2204"/>
      <c r="E101" s="2204"/>
      <c r="F101" s="2204"/>
      <c r="G101" s="2204"/>
      <c r="H101" s="2204"/>
      <c r="I101" s="2204"/>
      <c r="J101" s="2204"/>
      <c r="K101" s="2204"/>
    </row>
    <row r="102" spans="1:15" s="1831" customFormat="1" ht="12" customHeight="1">
      <c r="A102" s="1099"/>
      <c r="B102" s="1830"/>
      <c r="C102" s="1830"/>
      <c r="D102" s="1830"/>
      <c r="E102" s="1830"/>
      <c r="F102" s="1830"/>
      <c r="G102" s="1830"/>
      <c r="H102" s="1830"/>
      <c r="I102" s="1830"/>
      <c r="J102" s="1830"/>
      <c r="K102" s="1830"/>
    </row>
    <row r="103" spans="1:15" s="1831" customFormat="1" ht="12" customHeight="1">
      <c r="A103" s="1099"/>
      <c r="B103" s="2190" t="s">
        <v>2590</v>
      </c>
      <c r="C103" s="2190"/>
      <c r="D103" s="2190"/>
      <c r="E103" s="2190"/>
      <c r="F103" s="2190"/>
      <c r="G103" s="2190"/>
      <c r="H103" s="2190"/>
      <c r="I103" s="2190"/>
      <c r="J103" s="2190"/>
      <c r="K103" s="2190"/>
    </row>
    <row r="104" spans="1:15" s="1831" customFormat="1" ht="12" customHeight="1">
      <c r="A104" s="1099"/>
      <c r="B104" s="2190"/>
      <c r="C104" s="2190"/>
      <c r="D104" s="2190"/>
      <c r="E104" s="2190"/>
      <c r="F104" s="2190"/>
      <c r="G104" s="2190"/>
      <c r="H104" s="2190"/>
      <c r="I104" s="2190"/>
      <c r="J104" s="2190"/>
      <c r="K104" s="2190"/>
    </row>
    <row r="105" spans="1:15" s="1099" customFormat="1" ht="12" customHeight="1"/>
    <row r="106" spans="1:15" ht="8.1" customHeight="1"/>
    <row r="107" spans="1:15">
      <c r="A107" s="1104"/>
      <c r="B107" s="1107"/>
      <c r="H107" s="1091"/>
      <c r="I107" s="950" t="s">
        <v>1922</v>
      </c>
      <c r="J107" s="7"/>
      <c r="K107" s="950" t="s">
        <v>40</v>
      </c>
    </row>
    <row r="108" spans="1:15">
      <c r="A108" s="1104"/>
      <c r="B108" s="1107"/>
      <c r="H108" s="11"/>
      <c r="I108" s="951" t="s">
        <v>52</v>
      </c>
      <c r="J108" s="1756"/>
      <c r="K108" s="951" t="s">
        <v>1765</v>
      </c>
    </row>
    <row r="109" spans="1:15">
      <c r="A109" s="1104"/>
      <c r="B109" s="1107"/>
      <c r="H109" s="952"/>
      <c r="I109" s="950">
        <v>2021</v>
      </c>
      <c r="J109" s="1756"/>
      <c r="K109" s="950">
        <v>2021</v>
      </c>
    </row>
    <row r="110" spans="1:15">
      <c r="A110" s="1394">
        <f>A101+1</f>
        <v>6</v>
      </c>
      <c r="B110" s="1125" t="s">
        <v>2283</v>
      </c>
      <c r="G110" s="11" t="s">
        <v>25</v>
      </c>
      <c r="I110" s="2138" t="s">
        <v>1934</v>
      </c>
      <c r="J110" s="2139"/>
      <c r="K110" s="2139"/>
    </row>
    <row r="111" spans="1:15">
      <c r="A111" s="1395"/>
      <c r="B111" s="1107"/>
      <c r="G111" s="11"/>
      <c r="I111" s="1090"/>
      <c r="J111" s="1089"/>
      <c r="K111" s="1089"/>
    </row>
    <row r="112" spans="1:15">
      <c r="A112" s="1395"/>
      <c r="B112" s="1124" t="s">
        <v>2314</v>
      </c>
      <c r="G112" s="1115">
        <f>A116</f>
        <v>6.1</v>
      </c>
      <c r="I112" s="1776">
        <f>'trial Balance main'!E3+'trial Balance main'!E20+'trial Balance main'!E7</f>
        <v>9940</v>
      </c>
      <c r="J112" s="1089"/>
      <c r="K112" s="1019">
        <v>7161</v>
      </c>
      <c r="L112" s="1547">
        <v>1692418.6462000003</v>
      </c>
      <c r="M112" s="1547">
        <f>I114-L112</f>
        <v>-1289744.6462000003</v>
      </c>
      <c r="N112" s="1547">
        <v>1892537</v>
      </c>
      <c r="O112" s="1547">
        <f>K114-N112</f>
        <v>-1557988</v>
      </c>
    </row>
    <row r="113" spans="1:13" s="1546" customFormat="1">
      <c r="A113" s="1395"/>
      <c r="B113" s="1124" t="s">
        <v>2315</v>
      </c>
      <c r="G113" s="1115">
        <f>A119</f>
        <v>6.2</v>
      </c>
      <c r="I113" s="1776">
        <f>SUM('trial Balance main'!E2:E24)-'trial Balance main'!E3-'trial Balance main'!F10-'trial Balance main'!E20-'trial Balance main'!E7</f>
        <v>392734</v>
      </c>
      <c r="J113" s="1545"/>
      <c r="K113" s="1019">
        <v>327388</v>
      </c>
    </row>
    <row r="114" spans="1:13" s="1546" customFormat="1" ht="12.6" thickBot="1">
      <c r="A114" s="1395"/>
      <c r="B114" s="1124"/>
      <c r="G114" s="954"/>
      <c r="I114" s="1777">
        <f>SUM(I112:I113)</f>
        <v>402674</v>
      </c>
      <c r="J114" s="1545"/>
      <c r="K114" s="1548">
        <v>334549</v>
      </c>
      <c r="M114" s="1003">
        <v>329889836.5</v>
      </c>
    </row>
    <row r="115" spans="1:13" ht="12.6" thickTop="1">
      <c r="A115" s="1395"/>
      <c r="B115" s="1107"/>
      <c r="H115" s="11"/>
      <c r="I115" s="1090"/>
      <c r="J115" s="1089"/>
      <c r="K115" s="1089"/>
      <c r="M115" s="1857">
        <f>M114/1000</f>
        <v>329889.83649999998</v>
      </c>
    </row>
    <row r="116" spans="1:13" s="1821" customFormat="1" ht="14.4">
      <c r="A116" s="1394">
        <v>6.1</v>
      </c>
      <c r="B116" s="2205" t="s">
        <v>2564</v>
      </c>
      <c r="C116" s="2205"/>
      <c r="D116" s="2205"/>
      <c r="E116" s="2205"/>
      <c r="F116" s="2205"/>
      <c r="G116" s="2205"/>
      <c r="H116" s="2205"/>
      <c r="I116" s="2205"/>
      <c r="J116" s="2205"/>
      <c r="K116" s="2205"/>
      <c r="M116" s="1857">
        <f>I114-M115</f>
        <v>72784.163500000024</v>
      </c>
    </row>
    <row r="117" spans="1:13" s="1821" customFormat="1" ht="11.4">
      <c r="A117" s="1395"/>
      <c r="B117" s="1821" t="s">
        <v>2359</v>
      </c>
      <c r="M117" s="1821">
        <f>12/1000</f>
        <v>1.2E-2</v>
      </c>
    </row>
    <row r="118" spans="1:13" s="1821" customFormat="1">
      <c r="A118" s="1395"/>
      <c r="B118" s="1107"/>
      <c r="H118" s="11"/>
      <c r="I118" s="1819"/>
      <c r="J118" s="1820"/>
      <c r="K118" s="1820"/>
    </row>
    <row r="119" spans="1:13" s="1821" customFormat="1" ht="12" customHeight="1">
      <c r="A119" s="1394">
        <v>6.2</v>
      </c>
      <c r="B119" s="2162" t="s">
        <v>2567</v>
      </c>
      <c r="C119" s="2162"/>
      <c r="D119" s="2162"/>
      <c r="E119" s="2162"/>
      <c r="F119" s="2162"/>
      <c r="G119" s="2162"/>
      <c r="H119" s="2162"/>
      <c r="I119" s="2162"/>
      <c r="J119" s="2162"/>
      <c r="K119" s="2162"/>
    </row>
    <row r="120" spans="1:13" s="1821" customFormat="1" ht="11.4">
      <c r="A120" s="1395"/>
      <c r="B120" s="2162"/>
      <c r="C120" s="2162"/>
      <c r="D120" s="2162"/>
      <c r="E120" s="2162"/>
      <c r="F120" s="2162"/>
      <c r="G120" s="2162"/>
      <c r="H120" s="2162"/>
      <c r="I120" s="2162"/>
      <c r="J120" s="2162"/>
      <c r="K120" s="2162"/>
    </row>
    <row r="121" spans="1:13" s="1821" customFormat="1">
      <c r="A121" s="1395"/>
      <c r="B121" s="1107"/>
      <c r="H121" s="11"/>
      <c r="I121" s="1819"/>
      <c r="J121" s="1820"/>
      <c r="K121" s="1820"/>
    </row>
    <row r="122" spans="1:13">
      <c r="A122" s="1104"/>
      <c r="B122" s="1107"/>
      <c r="H122" s="1331"/>
      <c r="I122" s="950" t="s">
        <v>1922</v>
      </c>
      <c r="J122" s="7"/>
      <c r="K122" s="950" t="s">
        <v>40</v>
      </c>
    </row>
    <row r="123" spans="1:13">
      <c r="A123" s="1104"/>
      <c r="B123" s="1107"/>
      <c r="H123" s="11"/>
      <c r="I123" s="951" t="s">
        <v>52</v>
      </c>
      <c r="J123" s="1756"/>
      <c r="K123" s="951" t="s">
        <v>1765</v>
      </c>
    </row>
    <row r="124" spans="1:13">
      <c r="A124" s="1104"/>
      <c r="B124" s="1107"/>
      <c r="H124" s="952"/>
      <c r="I124" s="950">
        <v>2021</v>
      </c>
      <c r="J124" s="1756"/>
      <c r="K124" s="950">
        <v>2021</v>
      </c>
    </row>
    <row r="125" spans="1:13">
      <c r="A125" s="1394">
        <f>A110+1</f>
        <v>7</v>
      </c>
      <c r="B125" s="1091" t="s">
        <v>169</v>
      </c>
      <c r="G125" s="11" t="s">
        <v>25</v>
      </c>
      <c r="I125" s="2138" t="s">
        <v>1934</v>
      </c>
      <c r="J125" s="2139"/>
      <c r="K125" s="2139"/>
    </row>
    <row r="126" spans="1:13">
      <c r="A126" s="1394"/>
      <c r="B126" s="1122"/>
      <c r="H126" s="1123"/>
      <c r="I126" s="1121"/>
      <c r="J126" s="1121"/>
      <c r="K126" s="1121"/>
    </row>
    <row r="127" spans="1:13">
      <c r="A127" s="1394"/>
      <c r="B127" s="1120" t="s">
        <v>2053</v>
      </c>
      <c r="H127" s="1123"/>
      <c r="I127" s="1121"/>
      <c r="J127" s="1121"/>
      <c r="K127" s="1121"/>
    </row>
    <row r="128" spans="1:13">
      <c r="A128" s="1394"/>
      <c r="B128" s="1122"/>
      <c r="H128" s="1123"/>
      <c r="I128" s="1121"/>
      <c r="J128" s="1121"/>
      <c r="K128" s="1121"/>
    </row>
    <row r="129" spans="1:18">
      <c r="A129" s="1107"/>
      <c r="B129" s="1119" t="s">
        <v>2305</v>
      </c>
      <c r="I129" s="1118"/>
      <c r="J129" s="1117"/>
      <c r="K129" s="1116"/>
    </row>
    <row r="130" spans="1:18">
      <c r="A130" s="1396"/>
      <c r="B130" s="1129" t="s">
        <v>2158</v>
      </c>
      <c r="G130" s="1115">
        <v>7.1</v>
      </c>
      <c r="I130" s="1118">
        <f>'5.1-5.2'!I122</f>
        <v>1883540.9329999997</v>
      </c>
      <c r="J130" s="1117"/>
      <c r="K130" s="1116">
        <v>2002301</v>
      </c>
    </row>
    <row r="131" spans="1:18" s="1853" customFormat="1">
      <c r="A131" s="1396"/>
      <c r="B131" s="1129" t="s">
        <v>2406</v>
      </c>
      <c r="G131" s="1115">
        <f>A279</f>
        <v>7.2</v>
      </c>
      <c r="I131" s="1118">
        <f>'5.1-5.2'!I202</f>
        <v>0</v>
      </c>
      <c r="J131" s="1117"/>
      <c r="K131" s="1116">
        <v>0</v>
      </c>
    </row>
    <row r="132" spans="1:18" s="1114" customFormat="1" ht="12.6" thickBot="1">
      <c r="A132" s="1396"/>
      <c r="D132" s="1128"/>
      <c r="E132" s="1123"/>
      <c r="F132" s="1123"/>
      <c r="G132" s="1123"/>
      <c r="H132" s="1123"/>
      <c r="I132" s="1772">
        <f>SUM(I130:I131)</f>
        <v>1883540.9329999997</v>
      </c>
      <c r="J132" s="1117"/>
      <c r="K132" s="1127">
        <f>SUM(K129:K131)</f>
        <v>2002301</v>
      </c>
      <c r="L132" s="1126"/>
      <c r="M132" s="1090"/>
      <c r="R132" s="1113"/>
    </row>
    <row r="133" spans="1:18" s="1114" customFormat="1" ht="12.6" thickTop="1">
      <c r="A133" s="1396"/>
      <c r="D133" s="1128"/>
      <c r="E133" s="1123"/>
      <c r="F133" s="1123"/>
      <c r="G133" s="1123"/>
      <c r="H133" s="1123"/>
      <c r="I133" s="1117"/>
      <c r="J133" s="1117"/>
      <c r="K133" s="1325"/>
      <c r="L133" s="1126"/>
      <c r="M133" s="1321"/>
      <c r="R133" s="1113"/>
    </row>
    <row r="134" spans="1:18" s="1114" customFormat="1">
      <c r="A134" s="1397"/>
      <c r="D134" s="1128"/>
      <c r="E134" s="1123"/>
      <c r="F134" s="1123"/>
      <c r="G134" s="1123"/>
      <c r="H134" s="1123"/>
      <c r="I134" s="1117"/>
      <c r="J134" s="1117"/>
      <c r="K134" s="1325"/>
      <c r="L134" s="1126"/>
      <c r="M134" s="1321"/>
      <c r="R134" s="1113"/>
    </row>
    <row r="135" spans="1:18" s="1160" customFormat="1">
      <c r="A135" s="1326">
        <f>G130</f>
        <v>7.1</v>
      </c>
      <c r="B135" s="1136" t="s">
        <v>2295</v>
      </c>
      <c r="C135" s="1212"/>
      <c r="D135" s="1156"/>
      <c r="E135" s="1162"/>
      <c r="F135" s="1162"/>
      <c r="G135" s="1162"/>
      <c r="H135" s="1162"/>
      <c r="I135" s="1162"/>
      <c r="J135" s="1162"/>
      <c r="K135" s="1162"/>
      <c r="L135" s="1162"/>
      <c r="M135" s="1190"/>
      <c r="N135" s="1190"/>
      <c r="O135" s="1190"/>
      <c r="P135" s="1190"/>
      <c r="Q135" s="1190"/>
      <c r="R135" s="1162"/>
    </row>
    <row r="136" spans="1:18" s="1160" customFormat="1">
      <c r="A136" s="1191"/>
      <c r="B136" s="1136"/>
      <c r="C136" s="1212"/>
      <c r="D136" s="1156"/>
      <c r="E136" s="1162"/>
      <c r="F136" s="1162"/>
      <c r="G136" s="1162"/>
      <c r="H136" s="1162"/>
      <c r="I136" s="1162"/>
      <c r="J136" s="1162"/>
      <c r="K136" s="1162"/>
      <c r="L136" s="1162"/>
      <c r="M136" s="1190"/>
      <c r="N136" s="1190"/>
      <c r="O136" s="1190"/>
      <c r="P136" s="1190"/>
      <c r="Q136" s="1190"/>
      <c r="R136" s="1162"/>
    </row>
    <row r="137" spans="1:18" s="1160" customFormat="1">
      <c r="A137" s="1191"/>
      <c r="B137" s="1214" t="s">
        <v>2168</v>
      </c>
      <c r="C137" s="1212"/>
      <c r="D137" s="1156"/>
      <c r="E137" s="1162"/>
      <c r="F137" s="1162"/>
      <c r="G137" s="1162"/>
      <c r="H137" s="1162"/>
      <c r="I137" s="1162"/>
      <c r="J137" s="1162"/>
      <c r="K137" s="1162"/>
      <c r="L137" s="1162"/>
      <c r="M137" s="1190"/>
      <c r="N137" s="1190"/>
      <c r="O137" s="1190"/>
      <c r="P137" s="1190"/>
      <c r="Q137" s="1190"/>
      <c r="R137" s="1162"/>
    </row>
    <row r="138" spans="1:18" s="1160" customFormat="1">
      <c r="A138" s="1191"/>
      <c r="B138" s="1214"/>
      <c r="C138" s="1212"/>
      <c r="D138" s="1156"/>
      <c r="E138" s="1162"/>
      <c r="F138" s="1162"/>
      <c r="G138" s="1162"/>
      <c r="H138" s="1162"/>
      <c r="I138" s="1162"/>
      <c r="J138" s="1162"/>
      <c r="K138" s="1162"/>
      <c r="L138" s="1162"/>
      <c r="M138" s="1190"/>
      <c r="N138" s="1190"/>
      <c r="O138" s="1190"/>
      <c r="P138" s="1190"/>
      <c r="Q138" s="1190"/>
      <c r="R138" s="1162"/>
    </row>
    <row r="139" spans="1:18" s="1160" customFormat="1">
      <c r="A139" s="1191"/>
      <c r="B139" s="1214"/>
      <c r="C139" s="1212"/>
      <c r="D139" s="1156"/>
      <c r="E139" s="1162"/>
      <c r="F139" s="1162"/>
      <c r="G139" s="1162"/>
      <c r="H139" s="1162"/>
      <c r="I139" s="1162"/>
      <c r="J139" s="1162"/>
      <c r="K139" s="1162"/>
      <c r="L139" s="1162"/>
      <c r="M139" s="1190"/>
      <c r="N139" s="1190"/>
      <c r="O139" s="1190"/>
      <c r="P139" s="1190"/>
      <c r="Q139" s="1190"/>
      <c r="R139" s="1162"/>
    </row>
    <row r="140" spans="1:18" s="1160" customFormat="1">
      <c r="A140" s="1191"/>
      <c r="B140" s="1214"/>
      <c r="C140" s="1212"/>
      <c r="D140" s="1156"/>
      <c r="E140" s="1162"/>
      <c r="F140" s="1162"/>
      <c r="G140" s="1162"/>
      <c r="H140" s="1162"/>
      <c r="I140" s="1162"/>
      <c r="J140" s="1162"/>
      <c r="K140" s="1162"/>
      <c r="L140" s="1162"/>
      <c r="M140" s="1190"/>
      <c r="N140" s="1190"/>
      <c r="O140" s="1190"/>
      <c r="P140" s="1190"/>
      <c r="Q140" s="1190"/>
      <c r="R140" s="1162"/>
    </row>
    <row r="141" spans="1:18" s="1160" customFormat="1">
      <c r="A141" s="1191"/>
      <c r="B141" s="1214"/>
      <c r="C141" s="1212"/>
      <c r="D141" s="1156"/>
      <c r="E141" s="1162"/>
      <c r="F141" s="1162"/>
      <c r="G141" s="1162"/>
      <c r="H141" s="1162"/>
      <c r="I141" s="1162"/>
      <c r="J141" s="1162"/>
      <c r="K141" s="1162"/>
      <c r="L141" s="1162"/>
      <c r="M141" s="1190"/>
      <c r="N141" s="1190"/>
      <c r="O141" s="1190"/>
      <c r="P141" s="1190"/>
      <c r="Q141" s="1190"/>
      <c r="R141" s="1162"/>
    </row>
    <row r="142" spans="1:18" s="1160" customFormat="1">
      <c r="A142" s="1191"/>
      <c r="B142" s="1214"/>
      <c r="C142" s="1212"/>
      <c r="D142" s="1156"/>
      <c r="E142" s="1162"/>
      <c r="F142" s="1162"/>
      <c r="G142" s="1162"/>
      <c r="H142" s="1162"/>
      <c r="I142" s="1162"/>
      <c r="J142" s="1162"/>
      <c r="K142" s="1162"/>
      <c r="L142" s="1162"/>
      <c r="M142" s="1190"/>
      <c r="N142" s="1190"/>
      <c r="O142" s="1190"/>
      <c r="P142" s="1190"/>
      <c r="Q142" s="1190"/>
      <c r="R142" s="1162"/>
    </row>
    <row r="143" spans="1:18" s="1160" customFormat="1">
      <c r="A143" s="1191"/>
      <c r="B143" s="1214"/>
      <c r="C143" s="1212"/>
      <c r="D143" s="1156"/>
      <c r="E143" s="1162"/>
      <c r="F143" s="1162"/>
      <c r="G143" s="1162"/>
      <c r="H143" s="1162"/>
      <c r="I143" s="1162"/>
      <c r="J143" s="1162"/>
      <c r="K143" s="1162"/>
      <c r="L143" s="1162"/>
      <c r="M143" s="1190"/>
      <c r="N143" s="1190"/>
      <c r="O143" s="1190"/>
      <c r="P143" s="1190"/>
      <c r="Q143" s="1190"/>
      <c r="R143" s="1162"/>
    </row>
    <row r="144" spans="1:18" s="1160" customFormat="1">
      <c r="A144" s="1191"/>
      <c r="B144" s="1214"/>
      <c r="C144" s="1212"/>
      <c r="D144" s="1156"/>
      <c r="E144" s="1162"/>
      <c r="F144" s="1162"/>
      <c r="G144" s="1162"/>
      <c r="H144" s="1162"/>
      <c r="I144" s="1162"/>
      <c r="J144" s="1162"/>
      <c r="K144" s="1162"/>
      <c r="L144" s="1162"/>
      <c r="M144" s="1190"/>
      <c r="N144" s="1190"/>
      <c r="O144" s="1190"/>
      <c r="P144" s="1190"/>
      <c r="Q144" s="1190"/>
      <c r="R144" s="1162"/>
    </row>
    <row r="145" spans="1:18" s="1160" customFormat="1">
      <c r="A145" s="1191"/>
      <c r="B145" s="1214"/>
      <c r="C145" s="1212"/>
      <c r="D145" s="1156"/>
      <c r="E145" s="1162"/>
      <c r="F145" s="1162"/>
      <c r="G145" s="1162"/>
      <c r="H145" s="1162"/>
      <c r="I145" s="1162"/>
      <c r="J145" s="1162"/>
      <c r="K145" s="1162"/>
      <c r="L145" s="1162"/>
      <c r="M145" s="1190"/>
      <c r="N145" s="1190"/>
      <c r="O145" s="1190"/>
      <c r="P145" s="1190"/>
      <c r="Q145" s="1190"/>
      <c r="R145" s="1162"/>
    </row>
    <row r="146" spans="1:18" s="1160" customFormat="1">
      <c r="A146" s="1191"/>
      <c r="B146" s="1214"/>
      <c r="C146" s="1212"/>
      <c r="D146" s="1156"/>
      <c r="E146" s="1162"/>
      <c r="F146" s="1162"/>
      <c r="G146" s="1162"/>
      <c r="H146" s="1162"/>
      <c r="I146" s="1162"/>
      <c r="J146" s="1162"/>
      <c r="K146" s="1162"/>
      <c r="L146" s="1162"/>
      <c r="M146" s="1190"/>
      <c r="N146" s="1190"/>
      <c r="O146" s="1190"/>
      <c r="P146" s="1190"/>
      <c r="Q146" s="1190"/>
      <c r="R146" s="1162"/>
    </row>
    <row r="147" spans="1:18" s="1160" customFormat="1">
      <c r="A147" s="1191"/>
      <c r="B147" s="1214"/>
      <c r="C147" s="1212"/>
      <c r="D147" s="1156"/>
      <c r="E147" s="1162"/>
      <c r="F147" s="1162"/>
      <c r="G147" s="1162"/>
      <c r="H147" s="1162"/>
      <c r="I147" s="1162"/>
      <c r="J147" s="1162"/>
      <c r="K147" s="1162"/>
      <c r="L147" s="1162"/>
      <c r="M147" s="1190"/>
      <c r="N147" s="1190"/>
      <c r="O147" s="1190"/>
      <c r="P147" s="1190"/>
      <c r="Q147" s="1190"/>
      <c r="R147" s="1162"/>
    </row>
    <row r="148" spans="1:18" s="1160" customFormat="1">
      <c r="A148" s="1191"/>
      <c r="B148" s="1214"/>
      <c r="C148" s="1212"/>
      <c r="D148" s="1156"/>
      <c r="E148" s="1162"/>
      <c r="F148" s="1162"/>
      <c r="G148" s="1162"/>
      <c r="H148" s="1162"/>
      <c r="I148" s="1162"/>
      <c r="J148" s="1162"/>
      <c r="K148" s="1162"/>
      <c r="L148" s="1162"/>
      <c r="M148" s="1190"/>
      <c r="N148" s="1190"/>
      <c r="O148" s="1190"/>
      <c r="P148" s="1190"/>
      <c r="Q148" s="1190"/>
      <c r="R148" s="1162"/>
    </row>
    <row r="149" spans="1:18" s="1160" customFormat="1">
      <c r="A149" s="1191"/>
      <c r="B149" s="1214"/>
      <c r="C149" s="1212"/>
      <c r="D149" s="1156"/>
      <c r="E149" s="1162"/>
      <c r="F149" s="1162"/>
      <c r="G149" s="1162"/>
      <c r="H149" s="1162"/>
      <c r="I149" s="1162"/>
      <c r="J149" s="1162"/>
      <c r="K149" s="1162"/>
      <c r="L149" s="1162"/>
      <c r="M149" s="1190"/>
      <c r="N149" s="1190"/>
      <c r="O149" s="1190"/>
      <c r="P149" s="1190"/>
      <c r="Q149" s="1190"/>
      <c r="R149" s="1162"/>
    </row>
    <row r="150" spans="1:18" s="1160" customFormat="1">
      <c r="A150" s="1191"/>
      <c r="B150" s="1214"/>
      <c r="C150" s="1212"/>
      <c r="D150" s="1156"/>
      <c r="E150" s="1162"/>
      <c r="F150" s="1162"/>
      <c r="G150" s="1162"/>
      <c r="H150" s="1162"/>
      <c r="I150" s="1162"/>
      <c r="J150" s="1162"/>
      <c r="K150" s="1162"/>
      <c r="L150" s="1162"/>
      <c r="M150" s="1190"/>
      <c r="N150" s="1190"/>
      <c r="O150" s="1190"/>
      <c r="P150" s="1190"/>
      <c r="Q150" s="1190"/>
      <c r="R150" s="1162"/>
    </row>
    <row r="151" spans="1:18" s="1160" customFormat="1">
      <c r="A151" s="1191"/>
      <c r="B151" s="1214"/>
      <c r="C151" s="1212"/>
      <c r="D151" s="1156"/>
      <c r="E151" s="1162"/>
      <c r="F151" s="1162"/>
      <c r="G151" s="1162"/>
      <c r="H151" s="1162"/>
      <c r="I151" s="1162"/>
      <c r="J151" s="1162"/>
      <c r="K151" s="1162"/>
      <c r="L151" s="1162"/>
      <c r="M151" s="1190"/>
      <c r="N151" s="1190"/>
      <c r="O151" s="1190"/>
      <c r="P151" s="1190"/>
      <c r="Q151" s="1190"/>
      <c r="R151" s="1162"/>
    </row>
    <row r="152" spans="1:18" s="1160" customFormat="1">
      <c r="A152" s="1191"/>
      <c r="B152" s="1214"/>
      <c r="C152" s="1212"/>
      <c r="D152" s="1156"/>
      <c r="E152" s="1162"/>
      <c r="F152" s="1162"/>
      <c r="G152" s="1162"/>
      <c r="H152" s="1162"/>
      <c r="I152" s="1162"/>
      <c r="J152" s="1162"/>
      <c r="K152" s="1162"/>
      <c r="L152" s="1162"/>
      <c r="M152" s="1190"/>
      <c r="N152" s="1190"/>
      <c r="O152" s="1190"/>
      <c r="P152" s="1190"/>
      <c r="Q152" s="1190"/>
      <c r="R152" s="1162"/>
    </row>
    <row r="153" spans="1:18" s="1160" customFormat="1">
      <c r="A153" s="1191"/>
      <c r="B153" s="1214"/>
      <c r="C153" s="1212"/>
      <c r="D153" s="1156"/>
      <c r="E153" s="1162"/>
      <c r="F153" s="1162"/>
      <c r="G153" s="1162"/>
      <c r="H153" s="1162"/>
      <c r="I153" s="1162"/>
      <c r="J153" s="1162"/>
      <c r="K153" s="1162"/>
      <c r="L153" s="1162"/>
      <c r="M153" s="1190"/>
      <c r="N153" s="1190"/>
      <c r="O153" s="1190"/>
      <c r="P153" s="1190"/>
      <c r="Q153" s="1190"/>
      <c r="R153" s="1162"/>
    </row>
    <row r="154" spans="1:18" s="1160" customFormat="1">
      <c r="A154" s="1191"/>
      <c r="B154" s="1214"/>
      <c r="C154" s="1212"/>
      <c r="D154" s="1156"/>
      <c r="E154" s="1162"/>
      <c r="F154" s="1162"/>
      <c r="G154" s="1162"/>
      <c r="H154" s="1162"/>
      <c r="I154" s="1162"/>
      <c r="J154" s="1162"/>
      <c r="K154" s="1162"/>
      <c r="L154" s="1162"/>
      <c r="M154" s="1190"/>
      <c r="N154" s="1190"/>
      <c r="O154" s="1190"/>
      <c r="P154" s="1190"/>
      <c r="Q154" s="1190"/>
      <c r="R154" s="1162"/>
    </row>
    <row r="155" spans="1:18" s="1160" customFormat="1">
      <c r="A155" s="1191"/>
      <c r="B155" s="1214"/>
      <c r="C155" s="1212"/>
      <c r="D155" s="1156"/>
      <c r="E155" s="1162"/>
      <c r="F155" s="1162"/>
      <c r="G155" s="1162"/>
      <c r="H155" s="1162"/>
      <c r="I155" s="1162"/>
      <c r="J155" s="1162"/>
      <c r="K155" s="1162"/>
      <c r="L155" s="1162"/>
      <c r="M155" s="1190"/>
      <c r="N155" s="1190"/>
      <c r="O155" s="1190"/>
      <c r="P155" s="1190"/>
      <c r="Q155" s="1190"/>
      <c r="R155" s="1162"/>
    </row>
    <row r="156" spans="1:18" s="1160" customFormat="1">
      <c r="A156" s="1191"/>
      <c r="B156" s="1214"/>
      <c r="C156" s="1212"/>
      <c r="D156" s="1156"/>
      <c r="E156" s="1162"/>
      <c r="F156" s="1162"/>
      <c r="G156" s="1162"/>
      <c r="H156" s="1162"/>
      <c r="I156" s="1162"/>
      <c r="J156" s="1162"/>
      <c r="K156" s="1162"/>
      <c r="L156" s="1162"/>
      <c r="M156" s="1190"/>
      <c r="N156" s="1190"/>
      <c r="O156" s="1190"/>
      <c r="P156" s="1190"/>
      <c r="Q156" s="1190"/>
      <c r="R156" s="1162"/>
    </row>
    <row r="157" spans="1:18" s="1160" customFormat="1">
      <c r="A157" s="1191"/>
      <c r="B157" s="1214"/>
      <c r="C157" s="1212"/>
      <c r="D157" s="1156"/>
      <c r="E157" s="1162"/>
      <c r="F157" s="1162"/>
      <c r="G157" s="1162"/>
      <c r="H157" s="1162"/>
      <c r="I157" s="1162"/>
      <c r="J157" s="1162"/>
      <c r="K157" s="1162"/>
      <c r="L157" s="1162"/>
      <c r="M157" s="1190"/>
      <c r="N157" s="1190"/>
      <c r="O157" s="1190"/>
      <c r="P157" s="1190"/>
      <c r="Q157" s="1190"/>
      <c r="R157" s="1162"/>
    </row>
    <row r="158" spans="1:18" s="1160" customFormat="1">
      <c r="A158" s="1191"/>
      <c r="B158" s="1214"/>
      <c r="C158" s="1212"/>
      <c r="D158" s="1156"/>
      <c r="E158" s="1162"/>
      <c r="F158" s="1162"/>
      <c r="G158" s="1162"/>
      <c r="H158" s="1162"/>
      <c r="I158" s="1162"/>
      <c r="J158" s="1162"/>
      <c r="K158" s="1162"/>
      <c r="L158" s="1162"/>
      <c r="M158" s="1190"/>
      <c r="N158" s="1190"/>
      <c r="O158" s="1190"/>
      <c r="P158" s="1190"/>
      <c r="Q158" s="1190"/>
      <c r="R158" s="1162"/>
    </row>
    <row r="159" spans="1:18" s="1160" customFormat="1">
      <c r="A159" s="1191"/>
      <c r="B159" s="1214"/>
      <c r="C159" s="1212"/>
      <c r="D159" s="1156"/>
      <c r="E159" s="1162"/>
      <c r="F159" s="1162"/>
      <c r="G159" s="1162"/>
      <c r="H159" s="1162"/>
      <c r="I159" s="1162"/>
      <c r="J159" s="1162"/>
      <c r="K159" s="1162"/>
      <c r="L159" s="1162"/>
      <c r="M159" s="1190"/>
      <c r="N159" s="1190"/>
      <c r="O159" s="1190"/>
      <c r="P159" s="1190"/>
      <c r="Q159" s="1190"/>
      <c r="R159" s="1162"/>
    </row>
    <row r="160" spans="1:18" s="1160" customFormat="1">
      <c r="A160" s="1191"/>
      <c r="B160" s="1214"/>
      <c r="C160" s="1212"/>
      <c r="D160" s="1156"/>
      <c r="E160" s="1162"/>
      <c r="F160" s="1162"/>
      <c r="G160" s="1162"/>
      <c r="H160" s="1162"/>
      <c r="I160" s="1162"/>
      <c r="J160" s="1162"/>
      <c r="K160" s="1162"/>
      <c r="L160" s="1162"/>
      <c r="M160" s="1190"/>
      <c r="N160" s="1190"/>
      <c r="O160" s="1190"/>
      <c r="P160" s="1190"/>
      <c r="Q160" s="1190"/>
      <c r="R160" s="1162"/>
    </row>
    <row r="161" spans="1:18" s="1160" customFormat="1">
      <c r="A161" s="1191"/>
      <c r="B161" s="1214"/>
      <c r="C161" s="1212"/>
      <c r="D161" s="1156"/>
      <c r="E161" s="1162"/>
      <c r="F161" s="1162"/>
      <c r="G161" s="1162"/>
      <c r="H161" s="1162"/>
      <c r="I161" s="1162"/>
      <c r="J161" s="1162"/>
      <c r="K161" s="1162"/>
      <c r="L161" s="1162"/>
      <c r="M161" s="1190"/>
      <c r="N161" s="1190"/>
      <c r="O161" s="1190"/>
      <c r="P161" s="1190"/>
      <c r="Q161" s="1190"/>
      <c r="R161" s="1162"/>
    </row>
    <row r="162" spans="1:18" s="1160" customFormat="1">
      <c r="A162" s="1191"/>
      <c r="B162" s="1214"/>
      <c r="C162" s="1212"/>
      <c r="D162" s="1156"/>
      <c r="E162" s="1162"/>
      <c r="F162" s="1162"/>
      <c r="G162" s="1162"/>
      <c r="H162" s="1162"/>
      <c r="I162" s="1162"/>
      <c r="J162" s="1162"/>
      <c r="K162" s="1162"/>
      <c r="L162" s="1162"/>
      <c r="M162" s="1190"/>
      <c r="N162" s="1190"/>
      <c r="O162" s="1190"/>
      <c r="P162" s="1190"/>
      <c r="Q162" s="1190"/>
      <c r="R162" s="1162"/>
    </row>
    <row r="163" spans="1:18" s="1160" customFormat="1">
      <c r="A163" s="1191"/>
      <c r="B163" s="1214"/>
      <c r="C163" s="1212"/>
      <c r="D163" s="1156"/>
      <c r="E163" s="1162"/>
      <c r="F163" s="1162"/>
      <c r="G163" s="1162"/>
      <c r="H163" s="1162"/>
      <c r="I163" s="1162"/>
      <c r="J163" s="1162"/>
      <c r="K163" s="1162"/>
      <c r="L163" s="1162"/>
      <c r="M163" s="1190"/>
      <c r="N163" s="1190"/>
      <c r="O163" s="1190"/>
      <c r="P163" s="1190"/>
      <c r="Q163" s="1190"/>
      <c r="R163" s="1162"/>
    </row>
    <row r="164" spans="1:18" s="1160" customFormat="1">
      <c r="A164" s="1191"/>
      <c r="B164" s="1214"/>
      <c r="C164" s="1212"/>
      <c r="D164" s="1156"/>
      <c r="E164" s="1162"/>
      <c r="F164" s="1162"/>
      <c r="G164" s="1162"/>
      <c r="H164" s="1162"/>
      <c r="I164" s="1162"/>
      <c r="J164" s="1162"/>
      <c r="K164" s="1162"/>
      <c r="L164" s="1162"/>
      <c r="M164" s="1190"/>
      <c r="N164" s="1190"/>
      <c r="O164" s="1190"/>
      <c r="P164" s="1190"/>
      <c r="Q164" s="1190"/>
      <c r="R164" s="1162"/>
    </row>
    <row r="165" spans="1:18" s="1160" customFormat="1">
      <c r="A165" s="1191"/>
      <c r="B165" s="1214"/>
      <c r="C165" s="1212"/>
      <c r="D165" s="1156"/>
      <c r="E165" s="1162"/>
      <c r="F165" s="1162"/>
      <c r="G165" s="1162"/>
      <c r="H165" s="1162"/>
      <c r="I165" s="1162"/>
      <c r="J165" s="1162"/>
      <c r="K165" s="1162"/>
      <c r="L165" s="1162"/>
      <c r="M165" s="1190"/>
      <c r="N165" s="1190"/>
      <c r="O165" s="1190"/>
      <c r="P165" s="1190"/>
      <c r="Q165" s="1190"/>
      <c r="R165" s="1162"/>
    </row>
    <row r="166" spans="1:18" s="1160" customFormat="1">
      <c r="A166" s="1191"/>
      <c r="B166" s="1214"/>
      <c r="C166" s="1212"/>
      <c r="D166" s="1156"/>
      <c r="E166" s="1162"/>
      <c r="F166" s="1162"/>
      <c r="G166" s="1162"/>
      <c r="H166" s="1162"/>
      <c r="I166" s="1162"/>
      <c r="J166" s="1162"/>
      <c r="K166" s="1162"/>
      <c r="L166" s="1162"/>
      <c r="M166" s="1190"/>
      <c r="N166" s="1190"/>
      <c r="O166" s="1190"/>
      <c r="P166" s="1190"/>
      <c r="Q166" s="1190"/>
      <c r="R166" s="1162"/>
    </row>
    <row r="167" spans="1:18" s="1160" customFormat="1">
      <c r="A167" s="1191"/>
      <c r="B167" s="1214"/>
      <c r="C167" s="1212"/>
      <c r="D167" s="1156"/>
      <c r="E167" s="1162"/>
      <c r="F167" s="1162"/>
      <c r="G167" s="1162"/>
      <c r="H167" s="1162"/>
      <c r="I167" s="1162"/>
      <c r="J167" s="1162"/>
      <c r="K167" s="1162"/>
      <c r="L167" s="1162"/>
      <c r="M167" s="1190"/>
      <c r="N167" s="1190"/>
      <c r="O167" s="1190"/>
      <c r="P167" s="1190"/>
      <c r="Q167" s="1190"/>
      <c r="R167" s="1162"/>
    </row>
    <row r="168" spans="1:18" s="1160" customFormat="1">
      <c r="A168" s="1191"/>
      <c r="B168" s="1214"/>
      <c r="C168" s="1212"/>
      <c r="D168" s="1156"/>
      <c r="E168" s="1162"/>
      <c r="F168" s="1162"/>
      <c r="G168" s="1162"/>
      <c r="H168" s="1162"/>
      <c r="I168" s="1162"/>
      <c r="J168" s="1162"/>
      <c r="K168" s="1162"/>
      <c r="L168" s="1162"/>
      <c r="M168" s="1190"/>
      <c r="N168" s="1190"/>
      <c r="O168" s="1190"/>
      <c r="P168" s="1190"/>
      <c r="Q168" s="1190"/>
      <c r="R168" s="1162"/>
    </row>
    <row r="169" spans="1:18" s="1160" customFormat="1">
      <c r="A169" s="1191"/>
      <c r="B169" s="1214"/>
      <c r="C169" s="1212"/>
      <c r="D169" s="1156"/>
      <c r="E169" s="1162"/>
      <c r="F169" s="1162"/>
      <c r="G169" s="1162"/>
      <c r="H169" s="1162"/>
      <c r="I169" s="1162"/>
      <c r="J169" s="1162"/>
      <c r="K169" s="1162"/>
      <c r="L169" s="1162"/>
      <c r="M169" s="1190"/>
      <c r="N169" s="1190"/>
      <c r="O169" s="1190"/>
      <c r="P169" s="1190"/>
      <c r="Q169" s="1190"/>
      <c r="R169" s="1162"/>
    </row>
    <row r="170" spans="1:18" s="1160" customFormat="1">
      <c r="A170" s="1191"/>
      <c r="B170" s="1214"/>
      <c r="C170" s="1212"/>
      <c r="D170" s="1156"/>
      <c r="E170" s="1162"/>
      <c r="F170" s="1162"/>
      <c r="G170" s="1162"/>
      <c r="H170" s="1162"/>
      <c r="I170" s="1162"/>
      <c r="J170" s="1162"/>
      <c r="K170" s="1162"/>
      <c r="L170" s="1162"/>
      <c r="M170" s="1190"/>
      <c r="N170" s="1190"/>
      <c r="O170" s="1190"/>
      <c r="P170" s="1190"/>
      <c r="Q170" s="1190"/>
      <c r="R170" s="1162"/>
    </row>
    <row r="171" spans="1:18" s="1160" customFormat="1">
      <c r="A171" s="1191"/>
      <c r="B171" s="1214"/>
      <c r="C171" s="1212"/>
      <c r="D171" s="1156"/>
      <c r="E171" s="1162"/>
      <c r="F171" s="1162"/>
      <c r="G171" s="1162"/>
      <c r="H171" s="1162"/>
      <c r="I171" s="1162"/>
      <c r="J171" s="1162"/>
      <c r="K171" s="1162"/>
      <c r="L171" s="1162"/>
      <c r="M171" s="1190"/>
      <c r="N171" s="1190"/>
      <c r="O171" s="1190"/>
      <c r="P171" s="1190"/>
      <c r="Q171" s="1190"/>
      <c r="R171" s="1162"/>
    </row>
    <row r="172" spans="1:18" s="1160" customFormat="1">
      <c r="A172" s="1191"/>
      <c r="B172" s="1214"/>
      <c r="C172" s="1212"/>
      <c r="D172" s="1156"/>
      <c r="E172" s="1162"/>
      <c r="F172" s="1162"/>
      <c r="G172" s="1162"/>
      <c r="H172" s="1162"/>
      <c r="I172" s="1162"/>
      <c r="J172" s="1162"/>
      <c r="K172" s="1162"/>
      <c r="L172" s="1162"/>
      <c r="M172" s="1190"/>
      <c r="N172" s="1190"/>
      <c r="O172" s="1190"/>
      <c r="P172" s="1190"/>
      <c r="Q172" s="1190"/>
      <c r="R172" s="1162"/>
    </row>
    <row r="173" spans="1:18" s="1160" customFormat="1">
      <c r="A173" s="1191"/>
      <c r="B173" s="1214"/>
      <c r="C173" s="1212"/>
      <c r="D173" s="1156"/>
      <c r="E173" s="1162"/>
      <c r="F173" s="1162"/>
      <c r="G173" s="1162"/>
      <c r="H173" s="1162"/>
      <c r="I173" s="1162"/>
      <c r="J173" s="1162"/>
      <c r="K173" s="1162"/>
      <c r="L173" s="1162"/>
      <c r="M173" s="1190"/>
      <c r="N173" s="1190"/>
      <c r="O173" s="1190"/>
      <c r="P173" s="1190"/>
      <c r="Q173" s="1190"/>
      <c r="R173" s="1162"/>
    </row>
    <row r="174" spans="1:18" s="1160" customFormat="1">
      <c r="A174" s="1191"/>
      <c r="B174" s="1214"/>
      <c r="C174" s="1212"/>
      <c r="D174" s="1156"/>
      <c r="E174" s="1162"/>
      <c r="F174" s="1162"/>
      <c r="G174" s="1162"/>
      <c r="H174" s="1162"/>
      <c r="I174" s="1162"/>
      <c r="J174" s="1162"/>
      <c r="K174" s="1162"/>
      <c r="L174" s="1162"/>
      <c r="M174" s="1190"/>
      <c r="N174" s="1190"/>
      <c r="O174" s="1190"/>
      <c r="P174" s="1190"/>
      <c r="Q174" s="1190"/>
      <c r="R174" s="1162"/>
    </row>
    <row r="175" spans="1:18" s="1160" customFormat="1">
      <c r="A175" s="1191"/>
      <c r="B175" s="1214"/>
      <c r="C175" s="1212"/>
      <c r="D175" s="1156"/>
      <c r="E175" s="1162"/>
      <c r="F175" s="1162"/>
      <c r="G175" s="1162"/>
      <c r="H175" s="1162"/>
      <c r="I175" s="1162"/>
      <c r="J175" s="1162"/>
      <c r="K175" s="1162"/>
      <c r="L175" s="1162"/>
      <c r="M175" s="1190"/>
      <c r="N175" s="1190"/>
      <c r="O175" s="1190"/>
      <c r="P175" s="1190"/>
      <c r="Q175" s="1190"/>
      <c r="R175" s="1162"/>
    </row>
    <row r="176" spans="1:18" s="1160" customFormat="1">
      <c r="A176" s="1191"/>
      <c r="B176" s="1214"/>
      <c r="C176" s="1212"/>
      <c r="D176" s="1156"/>
      <c r="E176" s="1162"/>
      <c r="F176" s="1162"/>
      <c r="G176" s="1162"/>
      <c r="H176" s="1162"/>
      <c r="I176" s="1162"/>
      <c r="J176" s="1162"/>
      <c r="K176" s="1162"/>
      <c r="L176" s="1162"/>
      <c r="M176" s="1190"/>
      <c r="N176" s="1190"/>
      <c r="O176" s="1190"/>
      <c r="P176" s="1190"/>
      <c r="Q176" s="1190"/>
      <c r="R176" s="1162"/>
    </row>
    <row r="177" spans="1:18" s="1160" customFormat="1">
      <c r="A177" s="1191"/>
      <c r="B177" s="1214"/>
      <c r="C177" s="1212"/>
      <c r="D177" s="1156"/>
      <c r="E177" s="1162"/>
      <c r="F177" s="1162"/>
      <c r="G177" s="1162"/>
      <c r="H177" s="1162"/>
      <c r="I177" s="1162"/>
      <c r="J177" s="1162"/>
      <c r="K177" s="1162"/>
      <c r="L177" s="1162"/>
      <c r="M177" s="1190"/>
      <c r="N177" s="1190"/>
      <c r="O177" s="1190"/>
      <c r="P177" s="1190"/>
      <c r="Q177" s="1190"/>
      <c r="R177" s="1162"/>
    </row>
    <row r="178" spans="1:18" s="1160" customFormat="1">
      <c r="A178" s="1191"/>
      <c r="B178" s="1214"/>
      <c r="C178" s="1212"/>
      <c r="D178" s="1156"/>
      <c r="E178" s="1162"/>
      <c r="F178" s="1162"/>
      <c r="G178" s="1162"/>
      <c r="H178" s="1162"/>
      <c r="I178" s="1162"/>
      <c r="J178" s="1162"/>
      <c r="K178" s="1162"/>
      <c r="L178" s="1162"/>
      <c r="M178" s="1190"/>
      <c r="N178" s="1190"/>
      <c r="O178" s="1190"/>
      <c r="P178" s="1190"/>
      <c r="Q178" s="1190"/>
      <c r="R178" s="1162"/>
    </row>
    <row r="179" spans="1:18" s="1160" customFormat="1">
      <c r="A179" s="1191"/>
      <c r="B179" s="1214"/>
      <c r="C179" s="1212"/>
      <c r="D179" s="1156"/>
      <c r="E179" s="1162"/>
      <c r="F179" s="1162"/>
      <c r="G179" s="1162"/>
      <c r="H179" s="1162"/>
      <c r="I179" s="1162"/>
      <c r="J179" s="1162"/>
      <c r="K179" s="1162"/>
      <c r="L179" s="1162"/>
      <c r="M179" s="1190"/>
      <c r="N179" s="1190"/>
      <c r="O179" s="1190"/>
      <c r="P179" s="1190"/>
      <c r="Q179" s="1190"/>
      <c r="R179" s="1162"/>
    </row>
    <row r="180" spans="1:18" s="1160" customFormat="1">
      <c r="A180" s="1191"/>
      <c r="B180" s="1214"/>
      <c r="C180" s="1212"/>
      <c r="D180" s="1156"/>
      <c r="E180" s="1162"/>
      <c r="F180" s="1162"/>
      <c r="G180" s="1162"/>
      <c r="H180" s="1162"/>
      <c r="I180" s="1162"/>
      <c r="J180" s="1162"/>
      <c r="K180" s="1162"/>
      <c r="L180" s="1162"/>
      <c r="M180" s="1190"/>
      <c r="N180" s="1190"/>
      <c r="O180" s="1190"/>
      <c r="P180" s="1190"/>
      <c r="Q180" s="1190"/>
      <c r="R180" s="1162"/>
    </row>
    <row r="181" spans="1:18" s="1160" customFormat="1">
      <c r="A181" s="1191"/>
      <c r="B181" s="1214"/>
      <c r="C181" s="1212"/>
      <c r="D181" s="1156"/>
      <c r="E181" s="1162"/>
      <c r="F181" s="1162"/>
      <c r="G181" s="1162"/>
      <c r="H181" s="1162"/>
      <c r="I181" s="1162"/>
      <c r="J181" s="1162"/>
      <c r="K181" s="1162"/>
      <c r="L181" s="1162"/>
      <c r="M181" s="1190"/>
      <c r="N181" s="1190"/>
      <c r="O181" s="1190"/>
      <c r="P181" s="1190"/>
      <c r="Q181" s="1190"/>
      <c r="R181" s="1162"/>
    </row>
    <row r="182" spans="1:18" s="1160" customFormat="1">
      <c r="A182" s="1191"/>
      <c r="B182" s="1214"/>
      <c r="C182" s="1212"/>
      <c r="D182" s="1156"/>
      <c r="E182" s="1162"/>
      <c r="F182" s="1162"/>
      <c r="G182" s="1162"/>
      <c r="H182" s="1162"/>
      <c r="I182" s="1162"/>
      <c r="J182" s="1162"/>
      <c r="K182" s="1162"/>
      <c r="L182" s="1162"/>
      <c r="M182" s="1190"/>
      <c r="N182" s="1190"/>
      <c r="O182" s="1190"/>
      <c r="P182" s="1190"/>
      <c r="Q182" s="1190"/>
      <c r="R182" s="1162"/>
    </row>
    <row r="183" spans="1:18" s="1160" customFormat="1">
      <c r="A183" s="1191"/>
      <c r="B183" s="1214"/>
      <c r="C183" s="1212"/>
      <c r="D183" s="1156"/>
      <c r="E183" s="1162"/>
      <c r="F183" s="1162"/>
      <c r="G183" s="1162"/>
      <c r="H183" s="1162"/>
      <c r="I183" s="1162"/>
      <c r="J183" s="1162"/>
      <c r="K183" s="1162"/>
      <c r="L183" s="1162"/>
      <c r="M183" s="1190"/>
      <c r="N183" s="1190"/>
      <c r="O183" s="1190"/>
      <c r="P183" s="1190"/>
      <c r="Q183" s="1190"/>
      <c r="R183" s="1162"/>
    </row>
    <row r="184" spans="1:18" s="1160" customFormat="1">
      <c r="A184" s="1191"/>
      <c r="B184" s="1214"/>
      <c r="C184" s="1212"/>
      <c r="D184" s="1156"/>
      <c r="E184" s="1162"/>
      <c r="F184" s="1162"/>
      <c r="G184" s="1162"/>
      <c r="H184" s="1162"/>
      <c r="I184" s="1162"/>
      <c r="J184" s="1162"/>
      <c r="K184" s="1162"/>
      <c r="L184" s="1162"/>
      <c r="M184" s="1190"/>
      <c r="N184" s="1190"/>
      <c r="O184" s="1190"/>
      <c r="P184" s="1190"/>
      <c r="Q184" s="1190"/>
      <c r="R184" s="1162"/>
    </row>
    <row r="185" spans="1:18" s="1160" customFormat="1">
      <c r="A185" s="1191"/>
      <c r="B185" s="1214"/>
      <c r="C185" s="1212"/>
      <c r="D185" s="1156"/>
      <c r="E185" s="1162"/>
      <c r="F185" s="1162"/>
      <c r="G185" s="1162"/>
      <c r="H185" s="1162"/>
      <c r="I185" s="1162"/>
      <c r="J185" s="1162"/>
      <c r="K185" s="1162"/>
      <c r="L185" s="1162"/>
      <c r="M185" s="1190"/>
      <c r="N185" s="1190"/>
      <c r="O185" s="1190"/>
      <c r="P185" s="1190"/>
      <c r="Q185" s="1190"/>
      <c r="R185" s="1162"/>
    </row>
    <row r="186" spans="1:18" s="1160" customFormat="1">
      <c r="A186" s="1191"/>
      <c r="B186" s="1214"/>
      <c r="C186" s="1212"/>
      <c r="D186" s="1156"/>
      <c r="E186" s="1162"/>
      <c r="F186" s="1162"/>
      <c r="G186" s="1162"/>
      <c r="H186" s="1162"/>
      <c r="I186" s="1162"/>
      <c r="J186" s="1162"/>
      <c r="K186" s="1162"/>
      <c r="L186" s="1162"/>
      <c r="M186" s="1190"/>
      <c r="N186" s="1190"/>
      <c r="O186" s="1190"/>
      <c r="P186" s="1190"/>
      <c r="Q186" s="1190"/>
      <c r="R186" s="1162"/>
    </row>
    <row r="187" spans="1:18" s="1160" customFormat="1">
      <c r="A187" s="1191"/>
      <c r="B187" s="1214"/>
      <c r="C187" s="1212"/>
      <c r="D187" s="1156"/>
      <c r="E187" s="1162"/>
      <c r="F187" s="1162"/>
      <c r="G187" s="1162"/>
      <c r="H187" s="1162"/>
      <c r="I187" s="1162"/>
      <c r="J187" s="1162"/>
      <c r="K187" s="1162"/>
      <c r="L187" s="1162"/>
      <c r="M187" s="1190"/>
      <c r="N187" s="1190"/>
      <c r="O187" s="1190"/>
      <c r="P187" s="1190"/>
      <c r="Q187" s="1190"/>
      <c r="R187" s="1162"/>
    </row>
    <row r="188" spans="1:18" s="1160" customFormat="1">
      <c r="A188" s="1191"/>
      <c r="B188" s="1214"/>
      <c r="C188" s="1212"/>
      <c r="D188" s="1156"/>
      <c r="E188" s="1162"/>
      <c r="F188" s="1162"/>
      <c r="G188" s="1162"/>
      <c r="H188" s="1162"/>
      <c r="I188" s="1162"/>
      <c r="J188" s="1162"/>
      <c r="K188" s="1162"/>
      <c r="L188" s="1162"/>
      <c r="M188" s="1190"/>
      <c r="N188" s="1190"/>
      <c r="O188" s="1190"/>
      <c r="P188" s="1190"/>
      <c r="Q188" s="1190"/>
      <c r="R188" s="1162"/>
    </row>
    <row r="189" spans="1:18" s="1160" customFormat="1">
      <c r="A189" s="1191"/>
      <c r="B189" s="1214"/>
      <c r="C189" s="1212"/>
      <c r="D189" s="1156"/>
      <c r="E189" s="1162"/>
      <c r="F189" s="1162"/>
      <c r="G189" s="1162"/>
      <c r="H189" s="1162"/>
      <c r="I189" s="1162"/>
      <c r="J189" s="1162"/>
      <c r="K189" s="1162"/>
      <c r="L189" s="1162"/>
      <c r="M189" s="1190"/>
      <c r="N189" s="1190"/>
      <c r="O189" s="1190"/>
      <c r="P189" s="1190"/>
      <c r="Q189" s="1190"/>
      <c r="R189" s="1162"/>
    </row>
    <row r="190" spans="1:18" s="1160" customFormat="1">
      <c r="A190" s="1191"/>
      <c r="B190" s="1214"/>
      <c r="C190" s="1212"/>
      <c r="D190" s="1156"/>
      <c r="E190" s="1162"/>
      <c r="F190" s="1162"/>
      <c r="G190" s="1162"/>
      <c r="H190" s="1162"/>
      <c r="I190" s="1162"/>
      <c r="J190" s="1162"/>
      <c r="K190" s="1162"/>
      <c r="L190" s="1162"/>
      <c r="M190" s="1190"/>
      <c r="N190" s="1190"/>
      <c r="O190" s="1190"/>
      <c r="P190" s="1190"/>
      <c r="Q190" s="1190"/>
      <c r="R190" s="1162"/>
    </row>
    <row r="191" spans="1:18" s="1160" customFormat="1">
      <c r="A191" s="1191"/>
      <c r="B191" s="1214"/>
      <c r="C191" s="1212"/>
      <c r="D191" s="1156"/>
      <c r="E191" s="1162"/>
      <c r="F191" s="1162"/>
      <c r="G191" s="1162"/>
      <c r="H191" s="1162"/>
      <c r="I191" s="1162"/>
      <c r="J191" s="1162"/>
      <c r="K191" s="1162"/>
      <c r="L191" s="1162"/>
      <c r="M191" s="1190"/>
      <c r="N191" s="1190"/>
      <c r="O191" s="1190"/>
      <c r="P191" s="1190"/>
      <c r="Q191" s="1190"/>
      <c r="R191" s="1162"/>
    </row>
    <row r="192" spans="1:18" s="1160" customFormat="1">
      <c r="A192" s="1191"/>
      <c r="B192" s="1214"/>
      <c r="C192" s="1212"/>
      <c r="D192" s="1156"/>
      <c r="E192" s="1162"/>
      <c r="F192" s="1162"/>
      <c r="G192" s="1162"/>
      <c r="H192" s="1162"/>
      <c r="I192" s="1162"/>
      <c r="J192" s="1162"/>
      <c r="K192" s="1162"/>
      <c r="L192" s="1162"/>
      <c r="M192" s="1190"/>
      <c r="N192" s="1190"/>
      <c r="O192" s="1190"/>
      <c r="P192" s="1190"/>
      <c r="Q192" s="1190"/>
      <c r="R192" s="1162"/>
    </row>
    <row r="202" spans="1:18" s="1114" customFormat="1">
      <c r="A202" s="1391"/>
      <c r="C202" s="1128"/>
      <c r="D202" s="1128"/>
      <c r="E202" s="1123"/>
      <c r="F202" s="1123"/>
      <c r="G202" s="1123"/>
      <c r="H202" s="1123"/>
      <c r="I202" s="1392"/>
      <c r="L202" s="1126"/>
      <c r="M202" s="1330"/>
      <c r="R202" s="1113"/>
    </row>
    <row r="210" spans="1:22">
      <c r="M210" s="2160" t="s">
        <v>2311</v>
      </c>
      <c r="N210" s="2160"/>
      <c r="O210" s="2160"/>
      <c r="P210" s="2160"/>
      <c r="Q210" s="2160"/>
      <c r="R210" s="2160"/>
      <c r="S210" s="2160"/>
      <c r="T210" s="2160"/>
      <c r="U210" s="2160"/>
      <c r="V210" s="2160"/>
    </row>
    <row r="211" spans="1:22">
      <c r="M211" s="2160"/>
      <c r="N211" s="2160"/>
      <c r="O211" s="2160"/>
      <c r="P211" s="2160"/>
      <c r="Q211" s="2160"/>
      <c r="R211" s="2160"/>
      <c r="S211" s="2160"/>
      <c r="T211" s="2160"/>
      <c r="U211" s="2160"/>
      <c r="V211" s="2160"/>
    </row>
    <row r="212" spans="1:22">
      <c r="M212" s="2160"/>
      <c r="N212" s="2160"/>
      <c r="O212" s="2160"/>
      <c r="P212" s="2160"/>
      <c r="Q212" s="2160"/>
      <c r="R212" s="2160"/>
      <c r="S212" s="2160"/>
      <c r="T212" s="2160"/>
      <c r="U212" s="2160"/>
      <c r="V212" s="2160"/>
    </row>
    <row r="213" spans="1:22">
      <c r="M213" s="2160"/>
      <c r="N213" s="2160"/>
      <c r="O213" s="2160"/>
      <c r="P213" s="2160"/>
      <c r="Q213" s="2160"/>
      <c r="R213" s="2160"/>
      <c r="S213" s="2160"/>
      <c r="T213" s="2160"/>
      <c r="U213" s="2160"/>
      <c r="V213" s="2160"/>
    </row>
    <row r="214" spans="1:22">
      <c r="I214" s="1112"/>
      <c r="M214" s="1546"/>
      <c r="N214" s="1546"/>
      <c r="O214" s="1546"/>
      <c r="P214" s="1546"/>
      <c r="Q214" s="1546"/>
      <c r="R214" s="1546"/>
      <c r="S214" s="1546"/>
      <c r="T214" s="1546"/>
      <c r="U214" s="1546"/>
      <c r="V214" s="1546"/>
    </row>
    <row r="215" spans="1:22">
      <c r="M215" s="2160" t="s">
        <v>2312</v>
      </c>
      <c r="N215" s="2160"/>
      <c r="O215" s="2160"/>
      <c r="P215" s="2160"/>
      <c r="Q215" s="2160"/>
      <c r="R215" s="2160"/>
      <c r="S215" s="2160"/>
      <c r="T215" s="2160"/>
      <c r="U215" s="2160"/>
      <c r="V215" s="2160"/>
    </row>
    <row r="216" spans="1:22">
      <c r="M216" s="2160"/>
      <c r="N216" s="2160"/>
      <c r="O216" s="2160"/>
      <c r="P216" s="2160"/>
      <c r="Q216" s="2160"/>
      <c r="R216" s="2160"/>
      <c r="S216" s="2160"/>
      <c r="T216" s="2160"/>
      <c r="U216" s="2160"/>
      <c r="V216" s="2160"/>
    </row>
    <row r="217" spans="1:22">
      <c r="M217" s="2160"/>
      <c r="N217" s="2160"/>
      <c r="O217" s="2160"/>
      <c r="P217" s="2160"/>
      <c r="Q217" s="2160"/>
      <c r="R217" s="2160"/>
      <c r="S217" s="2160"/>
      <c r="T217" s="2160"/>
      <c r="U217" s="2160"/>
      <c r="V217" s="2160"/>
    </row>
    <row r="218" spans="1:22" s="1766" customFormat="1" ht="11.4" hidden="1">
      <c r="A218" s="4"/>
      <c r="B218" s="4"/>
      <c r="C218" s="4"/>
      <c r="M218" s="1767"/>
      <c r="N218" s="1767"/>
      <c r="O218" s="1767"/>
      <c r="P218" s="1767"/>
      <c r="Q218" s="1767"/>
      <c r="R218" s="1767"/>
      <c r="S218" s="1767"/>
      <c r="T218" s="1767"/>
      <c r="U218" s="1767"/>
      <c r="V218" s="1767"/>
    </row>
    <row r="219" spans="1:22" s="1766" customFormat="1" hidden="1">
      <c r="A219" s="1099"/>
      <c r="M219" s="1767"/>
      <c r="N219" s="1767"/>
      <c r="O219" s="1767"/>
      <c r="P219" s="1767"/>
      <c r="Q219" s="1767"/>
      <c r="R219" s="1767"/>
      <c r="S219" s="1767"/>
      <c r="T219" s="1767"/>
      <c r="U219" s="1767"/>
      <c r="V219" s="1767"/>
    </row>
    <row r="220" spans="1:22" s="1766" customFormat="1" hidden="1">
      <c r="A220" s="1099"/>
      <c r="M220" s="1767"/>
      <c r="N220" s="1767"/>
      <c r="O220" s="1767"/>
      <c r="P220" s="1767"/>
      <c r="Q220" s="1767"/>
      <c r="R220" s="1767"/>
      <c r="S220" s="1767"/>
      <c r="T220" s="1767"/>
      <c r="U220" s="1767"/>
      <c r="V220" s="1767"/>
    </row>
    <row r="221" spans="1:22" s="1766" customFormat="1" hidden="1">
      <c r="A221" s="1099"/>
      <c r="M221" s="1767"/>
      <c r="N221" s="1767"/>
      <c r="O221" s="1767"/>
      <c r="P221" s="1767"/>
      <c r="Q221" s="1767"/>
      <c r="R221" s="1767"/>
      <c r="S221" s="1767"/>
      <c r="T221" s="1767"/>
      <c r="U221" s="1767"/>
      <c r="V221" s="1767"/>
    </row>
    <row r="222" spans="1:22" s="1765" customFormat="1" ht="11.4">
      <c r="A222" s="1742"/>
      <c r="B222" s="1741"/>
      <c r="C222" s="1766"/>
      <c r="D222" s="1766"/>
      <c r="E222" s="1766"/>
      <c r="F222" s="1766"/>
      <c r="G222" s="1766"/>
      <c r="H222" s="1766"/>
      <c r="I222" s="1766"/>
      <c r="J222" s="1766"/>
      <c r="K222" s="1766"/>
      <c r="M222" s="1769"/>
      <c r="N222" s="1769"/>
      <c r="O222" s="1769"/>
      <c r="P222" s="1769"/>
      <c r="Q222" s="1769"/>
      <c r="R222" s="1769"/>
      <c r="S222" s="1770"/>
      <c r="T222" s="1770"/>
      <c r="U222" s="1770"/>
      <c r="V222" s="1770"/>
    </row>
    <row r="223" spans="1:22" s="1985" customFormat="1" ht="11.4">
      <c r="A223" s="1742"/>
      <c r="B223" s="1987" t="s">
        <v>1286</v>
      </c>
      <c r="C223" s="1986" t="s">
        <v>2445</v>
      </c>
      <c r="D223" s="1986"/>
      <c r="E223" s="1986"/>
      <c r="F223" s="1986"/>
      <c r="G223" s="1986"/>
      <c r="H223" s="1986"/>
      <c r="I223" s="1986"/>
      <c r="J223" s="1986"/>
      <c r="K223" s="1986"/>
      <c r="M223" s="1769"/>
      <c r="N223" s="1769"/>
      <c r="O223" s="1769"/>
      <c r="P223" s="1769"/>
      <c r="Q223" s="1769"/>
      <c r="R223" s="1769"/>
      <c r="S223" s="1770"/>
      <c r="T223" s="1770"/>
      <c r="U223" s="1770"/>
      <c r="V223" s="1770"/>
    </row>
    <row r="224" spans="1:22" s="1985" customFormat="1" ht="11.4">
      <c r="A224" s="1742"/>
      <c r="B224" s="1741"/>
      <c r="C224" s="1986"/>
      <c r="D224" s="1986"/>
      <c r="E224" s="1986"/>
      <c r="F224" s="1986"/>
      <c r="G224" s="1986"/>
      <c r="H224" s="1986"/>
      <c r="I224" s="1986"/>
      <c r="J224" s="1986"/>
      <c r="K224" s="1986"/>
      <c r="M224" s="1769"/>
      <c r="N224" s="1769"/>
      <c r="O224" s="1769"/>
      <c r="P224" s="1769"/>
      <c r="Q224" s="1769"/>
      <c r="R224" s="1769"/>
      <c r="S224" s="1770"/>
      <c r="T224" s="1770"/>
      <c r="U224" s="1770"/>
      <c r="V224" s="1770"/>
    </row>
    <row r="225" spans="1:22" s="1604" customFormat="1">
      <c r="A225" s="1099"/>
      <c r="B225" s="1604" t="s">
        <v>2446</v>
      </c>
      <c r="C225" s="2167" t="s">
        <v>2595</v>
      </c>
      <c r="D225" s="2167"/>
      <c r="E225" s="2167"/>
      <c r="F225" s="2167"/>
      <c r="G225" s="2167"/>
      <c r="H225" s="2167"/>
      <c r="I225" s="2167"/>
      <c r="J225" s="2167"/>
      <c r="K225" s="2167"/>
      <c r="M225" s="2163" t="s">
        <v>2306</v>
      </c>
      <c r="N225" s="2163"/>
      <c r="O225" s="2163"/>
      <c r="P225" s="2163"/>
      <c r="Q225" s="2163"/>
      <c r="R225" s="2163"/>
      <c r="S225" s="2163">
        <v>194</v>
      </c>
      <c r="T225" s="2163"/>
      <c r="U225" s="2165">
        <f>S225*245.59</f>
        <v>47644.46</v>
      </c>
      <c r="V225" s="2165"/>
    </row>
    <row r="226" spans="1:22" ht="12" hidden="1" customHeight="1">
      <c r="A226" s="1095" t="e">
        <f>#REF!</f>
        <v>#REF!</v>
      </c>
      <c r="C226" s="2167"/>
      <c r="D226" s="2167"/>
      <c r="E226" s="2167"/>
      <c r="F226" s="2167"/>
      <c r="G226" s="2167"/>
      <c r="H226" s="2167"/>
      <c r="I226" s="2167"/>
      <c r="J226" s="2167"/>
      <c r="K226" s="2167"/>
      <c r="M226" s="2164"/>
      <c r="N226" s="2164"/>
      <c r="O226" s="2164"/>
      <c r="P226" s="2164"/>
      <c r="Q226" s="2164"/>
      <c r="R226" s="2164"/>
    </row>
    <row r="227" spans="1:22" s="1608" customFormat="1" ht="12" hidden="1" customHeight="1">
      <c r="A227" s="1095"/>
      <c r="C227" s="2167"/>
      <c r="D227" s="2167"/>
      <c r="E227" s="2167"/>
      <c r="F227" s="2167"/>
      <c r="G227" s="2167"/>
      <c r="H227" s="2167"/>
      <c r="I227" s="2167"/>
      <c r="J227" s="2167"/>
      <c r="K227" s="2167"/>
    </row>
    <row r="228" spans="1:22" s="1558" customFormat="1" ht="12" hidden="1" customHeight="1">
      <c r="A228" s="1099"/>
      <c r="C228" s="2167"/>
      <c r="D228" s="2167"/>
      <c r="E228" s="2167"/>
      <c r="F228" s="2167"/>
      <c r="G228" s="2167"/>
      <c r="H228" s="2167"/>
      <c r="I228" s="2167"/>
      <c r="J228" s="2167"/>
      <c r="K228" s="2167"/>
    </row>
    <row r="229" spans="1:22" s="1558" customFormat="1" ht="12" hidden="1" customHeight="1">
      <c r="A229" s="1099"/>
      <c r="C229" s="2167"/>
      <c r="D229" s="2167"/>
      <c r="E229" s="2167"/>
      <c r="F229" s="2167"/>
      <c r="G229" s="2167"/>
      <c r="H229" s="2167"/>
      <c r="I229" s="2167"/>
      <c r="J229" s="2167"/>
      <c r="K229" s="2167"/>
    </row>
    <row r="230" spans="1:22" s="1558" customFormat="1" ht="12" hidden="1" customHeight="1">
      <c r="A230" s="1099"/>
      <c r="C230" s="2167"/>
      <c r="D230" s="2167"/>
      <c r="E230" s="2167"/>
      <c r="F230" s="2167"/>
      <c r="G230" s="2167"/>
      <c r="H230" s="2167"/>
      <c r="I230" s="2167"/>
      <c r="J230" s="2167"/>
      <c r="K230" s="2167"/>
    </row>
    <row r="231" spans="1:22" s="1558" customFormat="1" ht="12" hidden="1" customHeight="1">
      <c r="A231" s="1099"/>
      <c r="C231" s="2167"/>
      <c r="D231" s="2167"/>
      <c r="E231" s="2167"/>
      <c r="F231" s="2167"/>
      <c r="G231" s="2167"/>
      <c r="H231" s="2167"/>
      <c r="I231" s="2167"/>
      <c r="J231" s="2167"/>
      <c r="K231" s="2167"/>
    </row>
    <row r="232" spans="1:22" s="1558" customFormat="1" ht="12" hidden="1" customHeight="1">
      <c r="A232" s="1099"/>
      <c r="C232" s="2167"/>
      <c r="D232" s="2167"/>
      <c r="E232" s="2167"/>
      <c r="F232" s="2167"/>
      <c r="G232" s="2167"/>
      <c r="H232" s="2167"/>
      <c r="I232" s="2167"/>
      <c r="J232" s="2167"/>
      <c r="K232" s="2167"/>
    </row>
    <row r="233" spans="1:22" s="1558" customFormat="1" ht="12" hidden="1" customHeight="1">
      <c r="A233" s="1099"/>
      <c r="C233" s="2167"/>
      <c r="D233" s="2167"/>
      <c r="E233" s="2167"/>
      <c r="F233" s="2167"/>
      <c r="G233" s="2167"/>
      <c r="H233" s="2167"/>
      <c r="I233" s="2167"/>
      <c r="J233" s="2167"/>
      <c r="K233" s="2167"/>
    </row>
    <row r="234" spans="1:22" s="1558" customFormat="1" ht="12" hidden="1" customHeight="1">
      <c r="A234" s="1099"/>
      <c r="C234" s="2167"/>
      <c r="D234" s="2167"/>
      <c r="E234" s="2167"/>
      <c r="F234" s="2167"/>
      <c r="G234" s="2167"/>
      <c r="H234" s="2167"/>
      <c r="I234" s="2167"/>
      <c r="J234" s="2167"/>
      <c r="K234" s="2167"/>
    </row>
    <row r="235" spans="1:22" s="1558" customFormat="1" ht="12" hidden="1" customHeight="1">
      <c r="A235" s="1099"/>
      <c r="C235" s="2167"/>
      <c r="D235" s="2167"/>
      <c r="E235" s="2167"/>
      <c r="F235" s="2167"/>
      <c r="G235" s="2167"/>
      <c r="H235" s="2167"/>
      <c r="I235" s="2167"/>
      <c r="J235" s="2167"/>
      <c r="K235" s="2167"/>
    </row>
    <row r="236" spans="1:22" s="1558" customFormat="1" ht="12" hidden="1" customHeight="1">
      <c r="A236" s="1099"/>
      <c r="C236" s="2167"/>
      <c r="D236" s="2167"/>
      <c r="E236" s="2167"/>
      <c r="F236" s="2167"/>
      <c r="G236" s="2167"/>
      <c r="H236" s="2167"/>
      <c r="I236" s="2167"/>
      <c r="J236" s="2167"/>
      <c r="K236" s="2167"/>
    </row>
    <row r="237" spans="1:22" s="1558" customFormat="1" ht="12" hidden="1" customHeight="1">
      <c r="A237" s="1099"/>
      <c r="C237" s="2167"/>
      <c r="D237" s="2167"/>
      <c r="E237" s="2167"/>
      <c r="F237" s="2167"/>
      <c r="G237" s="2167"/>
      <c r="H237" s="2167"/>
      <c r="I237" s="2167"/>
      <c r="J237" s="2167"/>
      <c r="K237" s="2167"/>
    </row>
    <row r="238" spans="1:22" s="1558" customFormat="1" ht="12" hidden="1" customHeight="1">
      <c r="A238" s="1099"/>
      <c r="C238" s="2167"/>
      <c r="D238" s="2167"/>
      <c r="E238" s="2167"/>
      <c r="F238" s="2167"/>
      <c r="G238" s="2167"/>
      <c r="H238" s="2167"/>
      <c r="I238" s="2167"/>
      <c r="J238" s="2167"/>
      <c r="K238" s="2167"/>
    </row>
    <row r="239" spans="1:22" s="1558" customFormat="1" ht="12" hidden="1" customHeight="1">
      <c r="A239" s="1099"/>
      <c r="C239" s="2167"/>
      <c r="D239" s="2167"/>
      <c r="E239" s="2167"/>
      <c r="F239" s="2167"/>
      <c r="G239" s="2167"/>
      <c r="H239" s="2167"/>
      <c r="I239" s="2167"/>
      <c r="J239" s="2167"/>
      <c r="K239" s="2167"/>
    </row>
    <row r="240" spans="1:22" s="1558" customFormat="1" ht="12" hidden="1" customHeight="1">
      <c r="A240" s="1099"/>
      <c r="C240" s="2167"/>
      <c r="D240" s="2167"/>
      <c r="E240" s="2167"/>
      <c r="F240" s="2167"/>
      <c r="G240" s="2167"/>
      <c r="H240" s="2167"/>
      <c r="I240" s="2167"/>
      <c r="J240" s="2167"/>
      <c r="K240" s="2167"/>
    </row>
    <row r="241" spans="1:11" s="1558" customFormat="1" ht="12" hidden="1" customHeight="1">
      <c r="A241" s="1099"/>
      <c r="C241" s="2167"/>
      <c r="D241" s="2167"/>
      <c r="E241" s="2167"/>
      <c r="F241" s="2167"/>
      <c r="G241" s="2167"/>
      <c r="H241" s="2167"/>
      <c r="I241" s="2167"/>
      <c r="J241" s="2167"/>
      <c r="K241" s="2167"/>
    </row>
    <row r="242" spans="1:11" s="1558" customFormat="1" ht="12" hidden="1" customHeight="1">
      <c r="A242" s="1099"/>
      <c r="C242" s="2167"/>
      <c r="D242" s="2167"/>
      <c r="E242" s="2167"/>
      <c r="F242" s="2167"/>
      <c r="G242" s="2167"/>
      <c r="H242" s="2167"/>
      <c r="I242" s="2167"/>
      <c r="J242" s="2167"/>
      <c r="K242" s="2167"/>
    </row>
    <row r="243" spans="1:11" s="1558" customFormat="1" ht="12" hidden="1" customHeight="1">
      <c r="A243" s="1099"/>
      <c r="C243" s="2167"/>
      <c r="D243" s="2167"/>
      <c r="E243" s="2167"/>
      <c r="F243" s="2167"/>
      <c r="G243" s="2167"/>
      <c r="H243" s="2167"/>
      <c r="I243" s="2167"/>
      <c r="J243" s="2167"/>
      <c r="K243" s="2167"/>
    </row>
    <row r="244" spans="1:11" s="1558" customFormat="1" ht="12" hidden="1" customHeight="1">
      <c r="A244" s="1099"/>
      <c r="C244" s="2167"/>
      <c r="D244" s="2167"/>
      <c r="E244" s="2167"/>
      <c r="F244" s="2167"/>
      <c r="G244" s="2167"/>
      <c r="H244" s="2167"/>
      <c r="I244" s="2167"/>
      <c r="J244" s="2167"/>
      <c r="K244" s="2167"/>
    </row>
    <row r="245" spans="1:11" s="1558" customFormat="1" ht="12" hidden="1" customHeight="1">
      <c r="A245" s="1099"/>
      <c r="C245" s="2167"/>
      <c r="D245" s="2167"/>
      <c r="E245" s="2167"/>
      <c r="F245" s="2167"/>
      <c r="G245" s="2167"/>
      <c r="H245" s="2167"/>
      <c r="I245" s="2167"/>
      <c r="J245" s="2167"/>
      <c r="K245" s="2167"/>
    </row>
    <row r="246" spans="1:11" s="1558" customFormat="1" ht="12" hidden="1" customHeight="1">
      <c r="A246" s="1099"/>
      <c r="C246" s="2167"/>
      <c r="D246" s="2167"/>
      <c r="E246" s="2167"/>
      <c r="F246" s="2167"/>
      <c r="G246" s="2167"/>
      <c r="H246" s="2167"/>
      <c r="I246" s="2167"/>
      <c r="J246" s="2167"/>
      <c r="K246" s="2167"/>
    </row>
    <row r="247" spans="1:11" s="1558" customFormat="1" ht="12" hidden="1" customHeight="1">
      <c r="A247" s="1099"/>
      <c r="C247" s="2167"/>
      <c r="D247" s="2167"/>
      <c r="E247" s="2167"/>
      <c r="F247" s="2167"/>
      <c r="G247" s="2167"/>
      <c r="H247" s="2167"/>
      <c r="I247" s="2167"/>
      <c r="J247" s="2167"/>
      <c r="K247" s="2167"/>
    </row>
    <row r="248" spans="1:11" s="1558" customFormat="1" ht="12" hidden="1" customHeight="1">
      <c r="A248" s="1099"/>
      <c r="C248" s="2167"/>
      <c r="D248" s="2167"/>
      <c r="E248" s="2167"/>
      <c r="F248" s="2167"/>
      <c r="G248" s="2167"/>
      <c r="H248" s="2167"/>
      <c r="I248" s="2167"/>
      <c r="J248" s="2167"/>
      <c r="K248" s="2167"/>
    </row>
    <row r="249" spans="1:11" s="1558" customFormat="1" ht="12" hidden="1" customHeight="1">
      <c r="A249" s="1099"/>
      <c r="C249" s="2167"/>
      <c r="D249" s="2167"/>
      <c r="E249" s="2167"/>
      <c r="F249" s="2167"/>
      <c r="G249" s="2167"/>
      <c r="H249" s="2167"/>
      <c r="I249" s="2167"/>
      <c r="J249" s="2167"/>
      <c r="K249" s="2167"/>
    </row>
    <row r="250" spans="1:11" s="1558" customFormat="1" ht="12" hidden="1" customHeight="1">
      <c r="A250" s="1099"/>
      <c r="C250" s="2167"/>
      <c r="D250" s="2167"/>
      <c r="E250" s="2167"/>
      <c r="F250" s="2167"/>
      <c r="G250" s="2167"/>
      <c r="H250" s="2167"/>
      <c r="I250" s="2167"/>
      <c r="J250" s="2167"/>
      <c r="K250" s="2167"/>
    </row>
    <row r="251" spans="1:11" s="1558" customFormat="1" ht="12" hidden="1" customHeight="1">
      <c r="A251" s="1099"/>
      <c r="C251" s="2167"/>
      <c r="D251" s="2167"/>
      <c r="E251" s="2167"/>
      <c r="F251" s="2167"/>
      <c r="G251" s="2167"/>
      <c r="H251" s="2167"/>
      <c r="I251" s="2167"/>
      <c r="J251" s="2167"/>
      <c r="K251" s="2167"/>
    </row>
    <row r="252" spans="1:11" s="1558" customFormat="1" ht="12" hidden="1" customHeight="1">
      <c r="A252" s="1099"/>
      <c r="C252" s="2167"/>
      <c r="D252" s="2167"/>
      <c r="E252" s="2167"/>
      <c r="F252" s="2167"/>
      <c r="G252" s="2167"/>
      <c r="H252" s="2167"/>
      <c r="I252" s="2167"/>
      <c r="J252" s="2167"/>
      <c r="K252" s="2167"/>
    </row>
    <row r="253" spans="1:11" s="1558" customFormat="1" ht="12" hidden="1" customHeight="1">
      <c r="A253" s="1099"/>
      <c r="C253" s="2167"/>
      <c r="D253" s="2167"/>
      <c r="E253" s="2167"/>
      <c r="F253" s="2167"/>
      <c r="G253" s="2167"/>
      <c r="H253" s="2167"/>
      <c r="I253" s="2167"/>
      <c r="J253" s="2167"/>
      <c r="K253" s="2167"/>
    </row>
    <row r="254" spans="1:11" s="1558" customFormat="1" ht="12" hidden="1" customHeight="1">
      <c r="A254" s="1099"/>
      <c r="C254" s="2167"/>
      <c r="D254" s="2167"/>
      <c r="E254" s="2167"/>
      <c r="F254" s="2167"/>
      <c r="G254" s="2167"/>
      <c r="H254" s="2167"/>
      <c r="I254" s="2167"/>
      <c r="J254" s="2167"/>
      <c r="K254" s="2167"/>
    </row>
    <row r="255" spans="1:11" s="1558" customFormat="1" ht="12" hidden="1" customHeight="1">
      <c r="A255" s="1099"/>
      <c r="C255" s="2167"/>
      <c r="D255" s="2167"/>
      <c r="E255" s="2167"/>
      <c r="F255" s="2167"/>
      <c r="G255" s="2167"/>
      <c r="H255" s="2167"/>
      <c r="I255" s="2167"/>
      <c r="J255" s="2167"/>
      <c r="K255" s="2167"/>
    </row>
    <row r="256" spans="1:11" s="1558" customFormat="1" ht="12" hidden="1" customHeight="1">
      <c r="A256" s="1099"/>
      <c r="C256" s="2167"/>
      <c r="D256" s="2167"/>
      <c r="E256" s="2167"/>
      <c r="F256" s="2167"/>
      <c r="G256" s="2167"/>
      <c r="H256" s="2167"/>
      <c r="I256" s="2167"/>
      <c r="J256" s="2167"/>
      <c r="K256" s="2167"/>
    </row>
    <row r="257" spans="1:11" s="1558" customFormat="1" ht="12" hidden="1" customHeight="1">
      <c r="A257" s="1099"/>
      <c r="C257" s="2167"/>
      <c r="D257" s="2167"/>
      <c r="E257" s="2167"/>
      <c r="F257" s="2167"/>
      <c r="G257" s="2167"/>
      <c r="H257" s="2167"/>
      <c r="I257" s="2167"/>
      <c r="J257" s="2167"/>
      <c r="K257" s="2167"/>
    </row>
    <row r="258" spans="1:11" s="1558" customFormat="1" ht="12" hidden="1" customHeight="1">
      <c r="A258" s="1099"/>
      <c r="C258" s="2167"/>
      <c r="D258" s="2167"/>
      <c r="E258" s="2167"/>
      <c r="F258" s="2167"/>
      <c r="G258" s="2167"/>
      <c r="H258" s="2167"/>
      <c r="I258" s="2167"/>
      <c r="J258" s="2167"/>
      <c r="K258" s="2167"/>
    </row>
    <row r="259" spans="1:11" s="1558" customFormat="1" ht="12" hidden="1" customHeight="1">
      <c r="A259" s="1099"/>
      <c r="C259" s="2167"/>
      <c r="D259" s="2167"/>
      <c r="E259" s="2167"/>
      <c r="F259" s="2167"/>
      <c r="G259" s="2167"/>
      <c r="H259" s="2167"/>
      <c r="I259" s="2167"/>
      <c r="J259" s="2167"/>
      <c r="K259" s="2167"/>
    </row>
    <row r="260" spans="1:11" s="1558" customFormat="1" ht="12" hidden="1" customHeight="1">
      <c r="A260" s="1099"/>
      <c r="C260" s="2167"/>
      <c r="D260" s="2167"/>
      <c r="E260" s="2167"/>
      <c r="F260" s="2167"/>
      <c r="G260" s="2167"/>
      <c r="H260" s="2167"/>
      <c r="I260" s="2167"/>
      <c r="J260" s="2167"/>
      <c r="K260" s="2167"/>
    </row>
    <row r="261" spans="1:11" s="1558" customFormat="1" ht="12" hidden="1" customHeight="1">
      <c r="A261" s="1099"/>
      <c r="C261" s="2167"/>
      <c r="D261" s="2167"/>
      <c r="E261" s="2167"/>
      <c r="F261" s="2167"/>
      <c r="G261" s="2167"/>
      <c r="H261" s="2167"/>
      <c r="I261" s="2167"/>
      <c r="J261" s="2167"/>
      <c r="K261" s="2167"/>
    </row>
    <row r="262" spans="1:11" s="1558" customFormat="1" ht="12" hidden="1" customHeight="1">
      <c r="A262" s="1099"/>
      <c r="C262" s="2167"/>
      <c r="D262" s="2167"/>
      <c r="E262" s="2167"/>
      <c r="F262" s="2167"/>
      <c r="G262" s="2167"/>
      <c r="H262" s="2167"/>
      <c r="I262" s="2167"/>
      <c r="J262" s="2167"/>
      <c r="K262" s="2167"/>
    </row>
    <row r="263" spans="1:11" s="1558" customFormat="1" ht="12" hidden="1" customHeight="1">
      <c r="A263" s="1099"/>
      <c r="C263" s="2167"/>
      <c r="D263" s="2167"/>
      <c r="E263" s="2167"/>
      <c r="F263" s="2167"/>
      <c r="G263" s="2167"/>
      <c r="H263" s="2167"/>
      <c r="I263" s="2167"/>
      <c r="J263" s="2167"/>
      <c r="K263" s="2167"/>
    </row>
    <row r="264" spans="1:11" s="1558" customFormat="1" ht="12" hidden="1" customHeight="1">
      <c r="A264" s="1099"/>
      <c r="C264" s="2167"/>
      <c r="D264" s="2167"/>
      <c r="E264" s="2167"/>
      <c r="F264" s="2167"/>
      <c r="G264" s="2167"/>
      <c r="H264" s="2167"/>
      <c r="I264" s="2167"/>
      <c r="J264" s="2167"/>
      <c r="K264" s="2167"/>
    </row>
    <row r="265" spans="1:11" s="1558" customFormat="1" ht="12" hidden="1" customHeight="1">
      <c r="A265" s="1099"/>
      <c r="C265" s="2167"/>
      <c r="D265" s="2167"/>
      <c r="E265" s="2167"/>
      <c r="F265" s="2167"/>
      <c r="G265" s="2167"/>
      <c r="H265" s="2167"/>
      <c r="I265" s="2167"/>
      <c r="J265" s="2167"/>
      <c r="K265" s="2167"/>
    </row>
    <row r="266" spans="1:11" s="1558" customFormat="1" ht="12" hidden="1" customHeight="1">
      <c r="A266" s="1099"/>
      <c r="C266" s="2167"/>
      <c r="D266" s="2167"/>
      <c r="E266" s="2167"/>
      <c r="F266" s="2167"/>
      <c r="G266" s="2167"/>
      <c r="H266" s="2167"/>
      <c r="I266" s="2167"/>
      <c r="J266" s="2167"/>
      <c r="K266" s="2167"/>
    </row>
    <row r="267" spans="1:11" s="1558" customFormat="1" ht="12" hidden="1" customHeight="1">
      <c r="A267" s="1099"/>
      <c r="C267" s="2167"/>
      <c r="D267" s="2167"/>
      <c r="E267" s="2167"/>
      <c r="F267" s="2167"/>
      <c r="G267" s="2167"/>
      <c r="H267" s="2167"/>
      <c r="I267" s="2167"/>
      <c r="J267" s="2167"/>
      <c r="K267" s="2167"/>
    </row>
    <row r="268" spans="1:11" s="1558" customFormat="1" ht="12" hidden="1" customHeight="1">
      <c r="A268" s="1099"/>
      <c r="C268" s="2167"/>
      <c r="D268" s="2167"/>
      <c r="E268" s="2167"/>
      <c r="F268" s="2167"/>
      <c r="G268" s="2167"/>
      <c r="H268" s="2167"/>
      <c r="I268" s="2167"/>
      <c r="J268" s="2167"/>
      <c r="K268" s="2167"/>
    </row>
    <row r="269" spans="1:11" s="1558" customFormat="1" ht="12" hidden="1" customHeight="1">
      <c r="A269" s="1099"/>
      <c r="C269" s="2167"/>
      <c r="D269" s="2167"/>
      <c r="E269" s="2167"/>
      <c r="F269" s="2167"/>
      <c r="G269" s="2167"/>
      <c r="H269" s="2167"/>
      <c r="I269" s="2167"/>
      <c r="J269" s="2167"/>
      <c r="K269" s="2167"/>
    </row>
    <row r="270" spans="1:11" s="1558" customFormat="1" ht="12" hidden="1" customHeight="1">
      <c r="A270" s="1099"/>
      <c r="C270" s="2167"/>
      <c r="D270" s="2167"/>
      <c r="E270" s="2167"/>
      <c r="F270" s="2167"/>
      <c r="G270" s="2167"/>
      <c r="H270" s="2167"/>
      <c r="I270" s="2167"/>
      <c r="J270" s="2167"/>
      <c r="K270" s="2167"/>
    </row>
    <row r="271" spans="1:11" s="1558" customFormat="1" ht="12" hidden="1" customHeight="1">
      <c r="A271" s="1099"/>
      <c r="C271" s="2167"/>
      <c r="D271" s="2167"/>
      <c r="E271" s="2167"/>
      <c r="F271" s="2167"/>
      <c r="G271" s="2167"/>
      <c r="H271" s="2167"/>
      <c r="I271" s="2167"/>
      <c r="J271" s="2167"/>
      <c r="K271" s="2167"/>
    </row>
    <row r="272" spans="1:11" s="1558" customFormat="1" ht="12" hidden="1" customHeight="1">
      <c r="A272" s="1099"/>
      <c r="C272" s="2167"/>
      <c r="D272" s="2167"/>
      <c r="E272" s="2167"/>
      <c r="F272" s="2167"/>
      <c r="G272" s="2167"/>
      <c r="H272" s="2167"/>
      <c r="I272" s="2167"/>
      <c r="J272" s="2167"/>
      <c r="K272" s="2167"/>
    </row>
    <row r="273" spans="1:11" s="1558" customFormat="1" ht="12" hidden="1" customHeight="1">
      <c r="A273" s="1099"/>
      <c r="C273" s="2167"/>
      <c r="D273" s="2167"/>
      <c r="E273" s="2167"/>
      <c r="F273" s="2167"/>
      <c r="G273" s="2167"/>
      <c r="H273" s="2167"/>
      <c r="I273" s="2167"/>
      <c r="J273" s="2167"/>
      <c r="K273" s="2167"/>
    </row>
    <row r="274" spans="1:11" s="1558" customFormat="1" ht="12" hidden="1" customHeight="1">
      <c r="A274" s="1099"/>
      <c r="C274" s="2167"/>
      <c r="D274" s="2167"/>
      <c r="E274" s="2167"/>
      <c r="F274" s="2167"/>
      <c r="G274" s="2167"/>
      <c r="H274" s="2167"/>
      <c r="I274" s="2167"/>
      <c r="J274" s="2167"/>
      <c r="K274" s="2167"/>
    </row>
    <row r="275" spans="1:11" s="1558" customFormat="1" ht="12" hidden="1" customHeight="1">
      <c r="A275" s="1099"/>
      <c r="C275" s="2167"/>
      <c r="D275" s="2167"/>
      <c r="E275" s="2167"/>
      <c r="F275" s="2167"/>
      <c r="G275" s="2167"/>
      <c r="H275" s="2167"/>
      <c r="I275" s="2167"/>
      <c r="J275" s="2167"/>
      <c r="K275" s="2167"/>
    </row>
    <row r="276" spans="1:11" s="1766" customFormat="1">
      <c r="A276" s="1099"/>
      <c r="C276" s="2167"/>
      <c r="D276" s="2167"/>
      <c r="E276" s="2167"/>
      <c r="F276" s="2167"/>
      <c r="G276" s="2167"/>
      <c r="H276" s="2167"/>
      <c r="I276" s="2167"/>
      <c r="J276" s="2167"/>
      <c r="K276" s="2167"/>
    </row>
    <row r="277" spans="1:11" s="1766" customFormat="1">
      <c r="A277" s="1099"/>
      <c r="C277" s="2167"/>
      <c r="D277" s="2167"/>
      <c r="E277" s="2167"/>
      <c r="F277" s="2167"/>
      <c r="G277" s="2167"/>
      <c r="H277" s="2167"/>
      <c r="I277" s="2167"/>
      <c r="J277" s="2167"/>
      <c r="K277" s="2167"/>
    </row>
    <row r="278" spans="1:11" s="2113" customFormat="1">
      <c r="A278" s="1099"/>
      <c r="C278" s="2114"/>
      <c r="D278" s="2114"/>
      <c r="E278" s="2114"/>
      <c r="F278" s="2114"/>
      <c r="G278" s="2114"/>
      <c r="H278" s="2114"/>
      <c r="I278" s="2114"/>
      <c r="J278" s="2114"/>
      <c r="K278" s="2114"/>
    </row>
    <row r="279" spans="1:11" s="2113" customFormat="1" ht="12" hidden="1" customHeight="1">
      <c r="A279" s="1095">
        <v>7.2</v>
      </c>
      <c r="C279" s="2168" t="s">
        <v>2500</v>
      </c>
      <c r="D279" s="2168"/>
      <c r="E279" s="2168"/>
      <c r="F279" s="2168"/>
      <c r="G279" s="2168"/>
      <c r="H279" s="2114"/>
      <c r="I279" s="2114"/>
      <c r="J279" s="2114"/>
      <c r="K279" s="2114"/>
    </row>
    <row r="280" spans="1:11" s="2113" customFormat="1" ht="7.5" hidden="1" customHeight="1">
      <c r="A280" s="1099"/>
      <c r="C280" s="2114"/>
      <c r="D280" s="2114"/>
      <c r="E280" s="2114"/>
      <c r="F280" s="2114"/>
      <c r="G280" s="2114"/>
      <c r="H280" s="2114"/>
      <c r="I280" s="2114"/>
      <c r="J280" s="2114"/>
      <c r="K280" s="2114"/>
    </row>
    <row r="281" spans="1:11" s="1766" customFormat="1" hidden="1">
      <c r="A281" s="1099"/>
    </row>
    <row r="282" spans="1:11" s="1853" customFormat="1" ht="12" hidden="1" customHeight="1"/>
    <row r="283" spans="1:11" s="1853" customFormat="1" ht="12" hidden="1" customHeight="1">
      <c r="A283" s="1099"/>
    </row>
    <row r="284" spans="1:11" s="1853" customFormat="1" ht="12" hidden="1" customHeight="1">
      <c r="A284" s="1099"/>
    </row>
    <row r="285" spans="1:11" s="1853" customFormat="1" ht="12" hidden="1" customHeight="1">
      <c r="A285" s="1099"/>
    </row>
    <row r="286" spans="1:11" s="1853" customFormat="1" ht="12" hidden="1" customHeight="1">
      <c r="A286" s="1099"/>
    </row>
    <row r="287" spans="1:11" s="1853" customFormat="1" ht="12" hidden="1" customHeight="1">
      <c r="A287" s="1099"/>
    </row>
    <row r="288" spans="1:11" s="1853" customFormat="1" ht="13.5" hidden="1" customHeight="1">
      <c r="A288" s="1099"/>
    </row>
    <row r="289" spans="1:18" s="1853" customFormat="1" ht="14.25" hidden="1" customHeight="1">
      <c r="A289" s="1099"/>
    </row>
    <row r="290" spans="1:18" s="1853" customFormat="1" ht="14.25" hidden="1" customHeight="1">
      <c r="A290" s="1099"/>
    </row>
    <row r="291" spans="1:18" s="1853" customFormat="1" ht="13.5" hidden="1" customHeight="1">
      <c r="A291" s="1099"/>
    </row>
    <row r="292" spans="1:18" s="1771" customFormat="1" ht="12.75" customHeight="1">
      <c r="A292" s="1099"/>
    </row>
    <row r="293" spans="1:18" s="4" customFormat="1" ht="12.75" hidden="1" customHeight="1" thickTop="1">
      <c r="H293" s="1131"/>
      <c r="I293" s="950" t="s">
        <v>1922</v>
      </c>
      <c r="J293" s="7"/>
      <c r="K293" s="950" t="s">
        <v>40</v>
      </c>
      <c r="M293" s="2164"/>
      <c r="N293" s="2164"/>
      <c r="O293" s="2164"/>
      <c r="P293" s="2164"/>
      <c r="Q293" s="2164"/>
      <c r="R293" s="2164"/>
    </row>
    <row r="294" spans="1:18" s="4" customFormat="1" ht="13.5" hidden="1" customHeight="1" thickTop="1" thickBot="1">
      <c r="G294" s="1208"/>
      <c r="H294" s="11"/>
      <c r="I294" s="951" t="s">
        <v>2335</v>
      </c>
      <c r="J294" s="1130"/>
      <c r="K294" s="951" t="s">
        <v>1765</v>
      </c>
    </row>
    <row r="295" spans="1:18" s="4" customFormat="1" hidden="1">
      <c r="G295" s="1208"/>
      <c r="H295" s="952"/>
      <c r="I295" s="950">
        <v>2019</v>
      </c>
      <c r="J295" s="1130"/>
      <c r="K295" s="950">
        <v>2018</v>
      </c>
    </row>
    <row r="296" spans="1:18" s="4" customFormat="1" hidden="1">
      <c r="G296" s="11" t="s">
        <v>25</v>
      </c>
      <c r="I296" s="2138" t="s">
        <v>1766</v>
      </c>
      <c r="J296" s="2139"/>
      <c r="K296" s="2139"/>
    </row>
    <row r="297" spans="1:18" s="4" customFormat="1" hidden="1">
      <c r="A297" s="1456">
        <f>A125+1</f>
        <v>8</v>
      </c>
      <c r="B297" s="1193" t="s">
        <v>2286</v>
      </c>
      <c r="C297" s="17"/>
      <c r="D297" s="17"/>
    </row>
    <row r="298" spans="1:18" s="4" customFormat="1" ht="11.4" hidden="1">
      <c r="A298" s="1053"/>
    </row>
    <row r="299" spans="1:18" s="4" customFormat="1" hidden="1">
      <c r="A299" s="1053"/>
      <c r="B299" s="4" t="s">
        <v>2251</v>
      </c>
      <c r="G299" s="1332">
        <f>A297+0.1</f>
        <v>8.1</v>
      </c>
      <c r="I299" s="1773">
        <v>6036.424</v>
      </c>
      <c r="J299" s="1744"/>
      <c r="K299" s="1744">
        <v>5782</v>
      </c>
    </row>
    <row r="300" spans="1:18" s="4" customFormat="1" hidden="1">
      <c r="A300" s="1053"/>
      <c r="B300" s="4" t="s">
        <v>2252</v>
      </c>
      <c r="G300" s="1332">
        <f>G299+0.1</f>
        <v>8.1999999999999993</v>
      </c>
      <c r="I300" s="1773">
        <v>784.73599999999999</v>
      </c>
      <c r="J300" s="1744"/>
      <c r="K300" s="1744">
        <v>752</v>
      </c>
    </row>
    <row r="301" spans="1:18" s="4" customFormat="1" hidden="1">
      <c r="A301" s="1053"/>
      <c r="B301" s="4" t="s">
        <v>2316</v>
      </c>
      <c r="G301" s="1332"/>
      <c r="I301" s="1773">
        <v>301.79300000000001</v>
      </c>
      <c r="J301" s="1744"/>
      <c r="K301" s="1744">
        <v>289</v>
      </c>
    </row>
    <row r="302" spans="1:18" s="4" customFormat="1" hidden="1">
      <c r="A302" s="1053"/>
      <c r="B302" s="4" t="s">
        <v>2109</v>
      </c>
      <c r="G302" s="1332"/>
      <c r="I302" s="1773">
        <v>3608.0929999999998</v>
      </c>
      <c r="J302" s="1744"/>
      <c r="K302" s="1744">
        <v>3396</v>
      </c>
    </row>
    <row r="303" spans="1:18" s="4" customFormat="1" hidden="1">
      <c r="A303" s="1053"/>
      <c r="B303" s="4" t="s">
        <v>2317</v>
      </c>
      <c r="G303" s="1332"/>
      <c r="I303" s="1773">
        <v>1772</v>
      </c>
      <c r="J303" s="1744"/>
      <c r="K303" s="1744">
        <v>3762</v>
      </c>
    </row>
    <row r="304" spans="1:18" hidden="1">
      <c r="B304" s="1104" t="s">
        <v>1761</v>
      </c>
      <c r="I304" s="1774">
        <v>74.991</v>
      </c>
      <c r="J304" s="1743"/>
      <c r="K304" s="1743">
        <v>75</v>
      </c>
    </row>
    <row r="305" spans="1:17" s="4" customFormat="1" ht="12.6" hidden="1" thickBot="1">
      <c r="A305" s="1053"/>
      <c r="I305" s="1775">
        <f>SUM(I299:I304)</f>
        <v>12578.036999999998</v>
      </c>
      <c r="J305" s="1746"/>
      <c r="K305" s="1745">
        <f>SUM(K299:K304)</f>
        <v>14056</v>
      </c>
    </row>
    <row r="306" spans="1:17" s="4" customFormat="1" hidden="1" thickTop="1">
      <c r="A306" s="1053"/>
      <c r="M306" s="4">
        <v>12808</v>
      </c>
    </row>
    <row r="307" spans="1:17" s="4" customFormat="1" hidden="1">
      <c r="A307" s="1456">
        <f>G299</f>
        <v>8.1</v>
      </c>
      <c r="B307" s="2166" t="s">
        <v>2285</v>
      </c>
      <c r="C307" s="2166"/>
      <c r="D307" s="2166"/>
      <c r="E307" s="2166"/>
      <c r="F307" s="2166"/>
      <c r="G307" s="2166"/>
      <c r="H307" s="2166"/>
      <c r="I307" s="2166"/>
      <c r="J307" s="2166"/>
      <c r="K307" s="2166"/>
      <c r="M307" s="16">
        <f>M306-I305</f>
        <v>229.96300000000156</v>
      </c>
    </row>
    <row r="308" spans="1:17" s="4" customFormat="1" ht="11.4" hidden="1">
      <c r="A308" s="1053"/>
      <c r="B308" s="2166"/>
      <c r="C308" s="2166"/>
      <c r="D308" s="2166"/>
      <c r="E308" s="2166"/>
      <c r="F308" s="2166"/>
      <c r="G308" s="2166"/>
      <c r="H308" s="2166"/>
      <c r="I308" s="2166"/>
      <c r="J308" s="2166"/>
      <c r="K308" s="2166"/>
    </row>
    <row r="309" spans="1:17" s="4" customFormat="1" ht="11.4" hidden="1">
      <c r="A309" s="1053"/>
    </row>
    <row r="310" spans="1:17" s="4" customFormat="1" hidden="1">
      <c r="A310" s="1456">
        <f>G300</f>
        <v>8.1999999999999993</v>
      </c>
      <c r="B310" s="311" t="s">
        <v>2293</v>
      </c>
    </row>
    <row r="311" spans="1:17" s="4" customFormat="1">
      <c r="A311" s="1053"/>
      <c r="H311" s="1131"/>
      <c r="I311" s="950" t="s">
        <v>1922</v>
      </c>
      <c r="J311" s="7"/>
      <c r="K311" s="950" t="s">
        <v>40</v>
      </c>
    </row>
    <row r="312" spans="1:17" s="4" customFormat="1">
      <c r="A312" s="1053"/>
      <c r="B312" s="1177"/>
      <c r="C312" s="1208"/>
      <c r="D312" s="1208"/>
      <c r="E312" s="1208"/>
      <c r="F312" s="1208"/>
      <c r="G312" s="1208"/>
      <c r="H312" s="11"/>
      <c r="I312" s="951" t="s">
        <v>52</v>
      </c>
      <c r="J312" s="1756"/>
      <c r="K312" s="951" t="s">
        <v>1765</v>
      </c>
    </row>
    <row r="313" spans="1:17" s="4" customFormat="1">
      <c r="A313" s="1053"/>
      <c r="B313" s="1177"/>
      <c r="C313" s="1208"/>
      <c r="D313" s="1208"/>
      <c r="E313" s="1208"/>
      <c r="F313" s="1208"/>
      <c r="G313" s="1208"/>
      <c r="H313" s="952"/>
      <c r="I313" s="950">
        <v>2021</v>
      </c>
      <c r="J313" s="1756"/>
      <c r="K313" s="950">
        <v>2021</v>
      </c>
    </row>
    <row r="314" spans="1:17" s="4" customFormat="1">
      <c r="A314" s="1053"/>
      <c r="B314" s="1177"/>
      <c r="C314" s="1208"/>
      <c r="D314" s="1208"/>
      <c r="E314" s="1208"/>
      <c r="F314" s="1208"/>
      <c r="G314" s="11" t="s">
        <v>25</v>
      </c>
      <c r="I314" s="2138" t="s">
        <v>1766</v>
      </c>
      <c r="J314" s="2139"/>
      <c r="K314" s="2139"/>
    </row>
    <row r="315" spans="1:17" s="4" customFormat="1">
      <c r="A315" s="1453">
        <f>A125+1</f>
        <v>8</v>
      </c>
      <c r="B315" s="17" t="str">
        <f>UPPER(BS!A25)</f>
        <v>ACCRUED AND OTHER LIABILITIES</v>
      </c>
      <c r="C315" s="1208"/>
      <c r="D315" s="1208"/>
      <c r="E315" s="1208"/>
      <c r="F315" s="1208"/>
      <c r="G315" s="1208"/>
      <c r="I315" s="1185"/>
      <c r="J315" s="1185"/>
      <c r="K315" s="1185"/>
    </row>
    <row r="316" spans="1:17" s="4" customFormat="1">
      <c r="A316" s="1053"/>
      <c r="B316" s="1177"/>
      <c r="C316" s="1208"/>
      <c r="D316" s="1208"/>
      <c r="E316" s="1208"/>
      <c r="F316" s="1208"/>
      <c r="G316" s="1208"/>
      <c r="I316" s="1185"/>
      <c r="J316" s="1185"/>
      <c r="K316" s="1185"/>
      <c r="L316" s="1130">
        <v>2017</v>
      </c>
      <c r="M316" s="1023">
        <v>42887</v>
      </c>
    </row>
    <row r="317" spans="1:17" s="4" customFormat="1">
      <c r="A317" s="1053"/>
      <c r="B317" s="1159" t="s">
        <v>2054</v>
      </c>
      <c r="C317" s="1208"/>
      <c r="D317" s="1208"/>
      <c r="E317" s="1208"/>
      <c r="F317" s="1208"/>
      <c r="G317" s="1155">
        <f>A315+0.1</f>
        <v>8.1</v>
      </c>
      <c r="I317" s="1778">
        <f>'trial Balance main'!F84</f>
        <v>0</v>
      </c>
      <c r="J317" s="1185"/>
      <c r="K317" s="1153">
        <v>18922.309519999999</v>
      </c>
      <c r="L317" s="16" t="e">
        <f>I325-I317-I318-I319-I322-#REF!-347</f>
        <v>#REF!</v>
      </c>
      <c r="M317" s="16">
        <v>2944</v>
      </c>
    </row>
    <row r="318" spans="1:17" s="4" customFormat="1">
      <c r="A318" s="1053"/>
      <c r="B318" s="1205" t="s">
        <v>2064</v>
      </c>
      <c r="C318" s="1208"/>
      <c r="D318" s="1208"/>
      <c r="E318" s="1208"/>
      <c r="F318" s="1208"/>
      <c r="G318" s="1155">
        <f>G317+0.1</f>
        <v>8.1999999999999993</v>
      </c>
      <c r="I318" s="1779">
        <f>'trial Balance main'!F75</f>
        <v>5910</v>
      </c>
      <c r="J318" s="1185"/>
      <c r="K318" s="1168">
        <v>5910.3000499999998</v>
      </c>
      <c r="M318" s="16"/>
    </row>
    <row r="319" spans="1:17" s="4" customFormat="1">
      <c r="A319" s="1053"/>
      <c r="B319" s="1177" t="s">
        <v>2065</v>
      </c>
      <c r="C319" s="1208"/>
      <c r="D319" s="1208"/>
      <c r="E319" s="1208"/>
      <c r="F319" s="1208"/>
      <c r="G319" s="1155"/>
      <c r="I319" s="1779">
        <f>'trial Balance main'!F77</f>
        <v>1136</v>
      </c>
      <c r="J319" s="1185"/>
      <c r="K319" s="1168">
        <v>1135.845</v>
      </c>
      <c r="M319" s="16"/>
      <c r="Q319" s="4">
        <f>60000-5807</f>
        <v>54193</v>
      </c>
    </row>
    <row r="320" spans="1:17" s="4" customFormat="1">
      <c r="A320" s="1053"/>
      <c r="B320" s="1185" t="s">
        <v>1400</v>
      </c>
      <c r="C320" s="1208"/>
      <c r="D320" s="1208"/>
      <c r="E320" s="1208"/>
      <c r="F320" s="1208"/>
      <c r="G320" s="1155"/>
      <c r="I320" s="1779">
        <f>'trial Balance main'!F92</f>
        <v>3767</v>
      </c>
      <c r="J320" s="1185"/>
      <c r="K320" s="1168">
        <v>2916.3612000000003</v>
      </c>
      <c r="M320" s="16"/>
    </row>
    <row r="321" spans="1:16" s="4" customFormat="1">
      <c r="A321" s="1053"/>
      <c r="B321" s="1185" t="s">
        <v>79</v>
      </c>
      <c r="C321" s="1208"/>
      <c r="D321" s="1208"/>
      <c r="E321" s="1208"/>
      <c r="F321" s="1208"/>
      <c r="G321" s="1208"/>
      <c r="I321" s="19">
        <f>'trial Balance main'!F85</f>
        <v>486</v>
      </c>
      <c r="J321" s="1185"/>
      <c r="K321" s="1168">
        <v>356.53512999999998</v>
      </c>
      <c r="M321" s="16"/>
    </row>
    <row r="322" spans="1:16" s="4" customFormat="1">
      <c r="A322" s="1053"/>
      <c r="B322" s="1185" t="s">
        <v>1682</v>
      </c>
      <c r="C322" s="1208"/>
      <c r="D322" s="1208"/>
      <c r="E322" s="1208"/>
      <c r="F322" s="1208"/>
      <c r="G322" s="1208"/>
      <c r="I322" s="55">
        <f>'trial Balance main'!F86+'trial Balance main'!F87</f>
        <v>145</v>
      </c>
      <c r="J322" s="1179"/>
      <c r="K322" s="32">
        <v>1189.5150000000001</v>
      </c>
      <c r="M322" s="16"/>
    </row>
    <row r="323" spans="1:16" s="4" customFormat="1">
      <c r="A323" s="1053"/>
      <c r="B323" s="1185" t="s">
        <v>149</v>
      </c>
      <c r="C323" s="1208"/>
      <c r="D323" s="1208"/>
      <c r="E323" s="1208"/>
      <c r="F323" s="1208"/>
      <c r="G323" s="1208"/>
      <c r="I323" s="55">
        <f>'trial Balance main'!F82+'trial Balance main'!F83</f>
        <v>1473</v>
      </c>
      <c r="J323" s="1185"/>
      <c r="K323" s="32">
        <v>1052.2825700000001</v>
      </c>
      <c r="M323" s="16"/>
    </row>
    <row r="324" spans="1:16" s="4" customFormat="1">
      <c r="A324" s="1053"/>
      <c r="B324" s="1185" t="s">
        <v>1401</v>
      </c>
      <c r="C324" s="1208"/>
      <c r="D324" s="1208"/>
      <c r="E324" s="1208"/>
      <c r="F324" s="1208"/>
      <c r="G324" s="1208"/>
      <c r="I324" s="55">
        <f>'trial Balance main'!F91+'trial Balance main'!F90+'trial Balance main'!F88+1</f>
        <v>1076</v>
      </c>
      <c r="J324" s="1185"/>
      <c r="K324" s="32">
        <v>655.6019500000001</v>
      </c>
      <c r="M324" s="16"/>
    </row>
    <row r="325" spans="1:16" s="4" customFormat="1" ht="12.6" thickBot="1">
      <c r="A325" s="1053"/>
      <c r="B325" s="1177"/>
      <c r="C325" s="1208"/>
      <c r="D325" s="1208"/>
      <c r="E325" s="1208"/>
      <c r="F325" s="1208"/>
      <c r="G325" s="1208"/>
      <c r="I325" s="1764">
        <f>SUM(I317:I324)</f>
        <v>13993</v>
      </c>
      <c r="J325" s="1185"/>
      <c r="K325" s="1229">
        <v>32139</v>
      </c>
      <c r="M325" s="16"/>
    </row>
    <row r="326" spans="1:16" s="4" customFormat="1" ht="12.6" thickTop="1">
      <c r="A326" s="1053"/>
      <c r="B326" s="1231"/>
      <c r="C326" s="1230"/>
      <c r="D326" s="1232"/>
      <c r="E326" s="1232"/>
      <c r="F326" s="1342"/>
      <c r="G326" s="1232"/>
      <c r="H326" s="1232"/>
      <c r="I326" s="1232"/>
      <c r="J326" s="1232"/>
      <c r="K326" s="1232"/>
      <c r="L326" s="1192">
        <f>I317*1000/BS!F36</f>
        <v>0</v>
      </c>
      <c r="M326" s="1133">
        <f>K317*1000/BS!H36</f>
        <v>0.63036684342283134</v>
      </c>
    </row>
    <row r="327" spans="1:16" s="4" customFormat="1">
      <c r="A327" s="1457">
        <f>G317</f>
        <v>8.1</v>
      </c>
      <c r="B327" s="1234" t="s">
        <v>2245</v>
      </c>
      <c r="C327" s="1230"/>
      <c r="D327" s="1232"/>
      <c r="E327" s="1232"/>
      <c r="F327" s="1342"/>
      <c r="G327" s="1232"/>
      <c r="H327" s="1232"/>
      <c r="I327" s="1232"/>
      <c r="J327" s="1232"/>
      <c r="K327" s="1232"/>
      <c r="L327" s="1192"/>
      <c r="M327" s="1133"/>
      <c r="O327" s="16">
        <f>+I318</f>
        <v>5910</v>
      </c>
      <c r="P327" s="16">
        <f>+I317</f>
        <v>0</v>
      </c>
    </row>
    <row r="328" spans="1:16" s="4" customFormat="1">
      <c r="A328" s="1053"/>
      <c r="B328" s="1231"/>
      <c r="C328" s="1230"/>
      <c r="D328" s="1232"/>
      <c r="E328" s="1232"/>
      <c r="F328" s="1342"/>
      <c r="G328" s="1232"/>
      <c r="H328" s="1232"/>
      <c r="I328" s="1232"/>
      <c r="J328" s="1232"/>
      <c r="K328" s="1232"/>
      <c r="L328" s="1192"/>
      <c r="M328" s="1133"/>
      <c r="O328" s="4">
        <f>+BS!F36</f>
        <v>31493918.7643</v>
      </c>
      <c r="P328" s="4">
        <f>+O328</f>
        <v>31493918.7643</v>
      </c>
    </row>
    <row r="329" spans="1:16" s="4" customFormat="1" ht="15" customHeight="1">
      <c r="A329" s="1053"/>
      <c r="B329" s="2210" t="s">
        <v>2587</v>
      </c>
      <c r="C329" s="2210"/>
      <c r="D329" s="2210"/>
      <c r="E329" s="2210"/>
      <c r="F329" s="2210"/>
      <c r="G329" s="2210"/>
      <c r="H329" s="2210"/>
      <c r="I329" s="2210"/>
      <c r="J329" s="2210"/>
      <c r="K329" s="2210"/>
      <c r="L329" s="1192"/>
      <c r="M329" s="1133"/>
      <c r="O329" s="1823">
        <f>+O327*1000/O328</f>
        <v>0.18765527542730864</v>
      </c>
      <c r="P329" s="1823">
        <f>+P327*1000/P328</f>
        <v>0</v>
      </c>
    </row>
    <row r="330" spans="1:16" s="4" customFormat="1" ht="12" customHeight="1">
      <c r="A330" s="1053"/>
      <c r="B330" s="2210"/>
      <c r="C330" s="2210"/>
      <c r="D330" s="2210"/>
      <c r="E330" s="2210"/>
      <c r="F330" s="2210"/>
      <c r="G330" s="2210"/>
      <c r="H330" s="2210"/>
      <c r="I330" s="2210"/>
      <c r="J330" s="2210"/>
      <c r="K330" s="2210"/>
      <c r="L330" s="1192">
        <f>I317/BS!F36*1000</f>
        <v>0</v>
      </c>
      <c r="M330" s="1133"/>
      <c r="O330" s="4">
        <f>+BS!H36</f>
        <v>30017932.760000002</v>
      </c>
    </row>
    <row r="331" spans="1:16" s="4" customFormat="1" ht="12" customHeight="1">
      <c r="A331" s="1053"/>
      <c r="B331" s="2210"/>
      <c r="C331" s="2210"/>
      <c r="D331" s="2210"/>
      <c r="E331" s="2210"/>
      <c r="F331" s="2210"/>
      <c r="G331" s="2210"/>
      <c r="H331" s="2210"/>
      <c r="I331" s="2210"/>
      <c r="J331" s="2210"/>
      <c r="K331" s="2210"/>
      <c r="L331" s="1192">
        <f>I317/BS!F36*1000</f>
        <v>0</v>
      </c>
      <c r="M331" s="1133"/>
      <c r="N331" s="1192">
        <f>K317/BS!H36*1000</f>
        <v>0.63036684342283134</v>
      </c>
      <c r="O331" s="1823">
        <f>K318*1000/O330</f>
        <v>0.19689230758340867</v>
      </c>
      <c r="P331" s="1824">
        <f>K317*1000/O330</f>
        <v>0.63036684342283134</v>
      </c>
    </row>
    <row r="332" spans="1:16" s="4" customFormat="1" ht="12.75" customHeight="1">
      <c r="A332" s="1053"/>
      <c r="B332" s="2210"/>
      <c r="C332" s="2210"/>
      <c r="D332" s="2210"/>
      <c r="E332" s="2210"/>
      <c r="F332" s="2210"/>
      <c r="G332" s="2210"/>
      <c r="H332" s="2210"/>
      <c r="I332" s="2210"/>
      <c r="J332" s="2210"/>
      <c r="K332" s="2210"/>
      <c r="L332" s="1192"/>
      <c r="M332" s="1133"/>
    </row>
    <row r="333" spans="1:16" s="2133" customFormat="1" ht="12.75" customHeight="1">
      <c r="A333" s="2134"/>
      <c r="B333" s="2210"/>
      <c r="C333" s="2210"/>
      <c r="D333" s="2210"/>
      <c r="E333" s="2210"/>
      <c r="F333" s="2210"/>
      <c r="G333" s="2210"/>
      <c r="H333" s="2210"/>
      <c r="I333" s="2210"/>
      <c r="J333" s="2210"/>
      <c r="K333" s="2210"/>
      <c r="L333" s="1192"/>
      <c r="M333" s="1133"/>
    </row>
    <row r="334" spans="1:16" s="2133" customFormat="1" ht="12.75" customHeight="1">
      <c r="A334" s="2134"/>
      <c r="B334" s="2210"/>
      <c r="C334" s="2210"/>
      <c r="D334" s="2210"/>
      <c r="E334" s="2210"/>
      <c r="F334" s="2210"/>
      <c r="G334" s="2210"/>
      <c r="H334" s="2210"/>
      <c r="I334" s="2210"/>
      <c r="J334" s="2210"/>
      <c r="K334" s="2210"/>
      <c r="L334" s="1192"/>
      <c r="M334" s="1133"/>
    </row>
    <row r="335" spans="1:16" s="2133" customFormat="1" ht="12.75" customHeight="1">
      <c r="A335" s="2134"/>
      <c r="B335" s="2210" t="s">
        <v>2588</v>
      </c>
      <c r="C335" s="2210"/>
      <c r="D335" s="2210"/>
      <c r="E335" s="2210"/>
      <c r="F335" s="2210"/>
      <c r="G335" s="2210"/>
      <c r="H335" s="2210"/>
      <c r="I335" s="2210"/>
      <c r="J335" s="2210"/>
      <c r="K335" s="2210"/>
      <c r="L335" s="1192"/>
      <c r="M335" s="1133"/>
    </row>
    <row r="336" spans="1:16" s="2133" customFormat="1" ht="12.75" customHeight="1">
      <c r="A336" s="2134"/>
      <c r="B336" s="2210"/>
      <c r="C336" s="2210"/>
      <c r="D336" s="2210"/>
      <c r="E336" s="2210"/>
      <c r="F336" s="2210"/>
      <c r="G336" s="2210"/>
      <c r="H336" s="2210"/>
      <c r="I336" s="2210"/>
      <c r="J336" s="2210"/>
      <c r="K336" s="2210"/>
      <c r="L336" s="1192"/>
      <c r="M336" s="1133"/>
    </row>
    <row r="337" spans="1:50" s="2133" customFormat="1" ht="13.5" customHeight="1">
      <c r="A337" s="2134"/>
      <c r="B337" s="2210"/>
      <c r="C337" s="2210"/>
      <c r="D337" s="2210"/>
      <c r="E337" s="2210"/>
      <c r="F337" s="2210"/>
      <c r="G337" s="2210"/>
      <c r="H337" s="2210"/>
      <c r="I337" s="2210"/>
      <c r="J337" s="2210"/>
      <c r="K337" s="2210"/>
      <c r="L337" s="1192"/>
      <c r="M337" s="1133"/>
    </row>
    <row r="338" spans="1:50" s="2133" customFormat="1" ht="12.75" customHeight="1">
      <c r="A338" s="2134"/>
      <c r="B338" s="2211" t="s">
        <v>2589</v>
      </c>
      <c r="C338" s="2211"/>
      <c r="D338" s="2211"/>
      <c r="E338" s="2211"/>
      <c r="F338" s="2211"/>
      <c r="G338" s="2211"/>
      <c r="H338" s="2211"/>
      <c r="I338" s="2211"/>
      <c r="J338" s="2211"/>
      <c r="K338" s="2211"/>
      <c r="L338" s="1192"/>
      <c r="M338" s="1133"/>
    </row>
    <row r="339" spans="1:50" s="4" customFormat="1" ht="11.4">
      <c r="A339" s="1053"/>
      <c r="B339" s="1177"/>
      <c r="C339" s="1232"/>
      <c r="D339" s="1232"/>
      <c r="E339" s="1232"/>
      <c r="F339" s="1342"/>
      <c r="G339" s="1232"/>
      <c r="H339" s="1232"/>
      <c r="I339" s="1232"/>
      <c r="J339" s="1232"/>
      <c r="K339" s="1232"/>
      <c r="M339" s="1219"/>
      <c r="N339" s="1219"/>
      <c r="O339" s="1219"/>
      <c r="P339" s="1219"/>
    </row>
    <row r="340" spans="1:50" s="4" customFormat="1">
      <c r="A340" s="1457">
        <f>G318</f>
        <v>8.1999999999999993</v>
      </c>
      <c r="B340" s="1233" t="s">
        <v>2246</v>
      </c>
      <c r="C340" s="1230"/>
      <c r="D340" s="1232"/>
      <c r="E340" s="1232"/>
      <c r="F340" s="1342"/>
      <c r="G340" s="1232"/>
      <c r="H340" s="1232"/>
      <c r="I340" s="1232"/>
      <c r="J340" s="1232"/>
      <c r="K340" s="1232"/>
      <c r="L340" s="16"/>
      <c r="M340" s="16"/>
      <c r="N340" s="1203"/>
      <c r="O340" s="1219"/>
      <c r="P340" s="1219"/>
    </row>
    <row r="341" spans="1:50" s="4" customFormat="1">
      <c r="A341" s="1053"/>
      <c r="B341" s="1161"/>
      <c r="C341" s="1232"/>
      <c r="D341" s="1232"/>
      <c r="E341" s="1232"/>
      <c r="F341" s="1342"/>
      <c r="G341" s="1232"/>
      <c r="H341" s="1232"/>
      <c r="I341" s="1232"/>
      <c r="J341" s="1232"/>
      <c r="K341" s="1232"/>
      <c r="L341" s="16"/>
      <c r="M341" s="1824">
        <f>I317/BS!F36*1000</f>
        <v>0</v>
      </c>
      <c r="N341" s="1219"/>
      <c r="O341" s="1219"/>
      <c r="P341" s="1219"/>
    </row>
    <row r="342" spans="1:50" s="4" customFormat="1" ht="12" customHeight="1">
      <c r="A342" s="1053"/>
      <c r="B342" s="2161" t="s">
        <v>2603</v>
      </c>
      <c r="C342" s="2161"/>
      <c r="D342" s="2161"/>
      <c r="E342" s="2161"/>
      <c r="F342" s="2161"/>
      <c r="G342" s="2161"/>
      <c r="H342" s="2161"/>
      <c r="I342" s="2161"/>
      <c r="J342" s="2161"/>
      <c r="K342" s="2161"/>
      <c r="L342" s="16"/>
      <c r="M342" s="16"/>
      <c r="N342" s="1219"/>
      <c r="O342" s="1219"/>
      <c r="P342" s="1219"/>
      <c r="AV342" s="4">
        <f>5910+1136</f>
        <v>7046</v>
      </c>
    </row>
    <row r="343" spans="1:50" s="4" customFormat="1" ht="12" customHeight="1">
      <c r="A343" s="1053"/>
      <c r="B343" s="2161"/>
      <c r="C343" s="2161"/>
      <c r="D343" s="2161"/>
      <c r="E343" s="2161"/>
      <c r="F343" s="2161"/>
      <c r="G343" s="2161"/>
      <c r="H343" s="2161"/>
      <c r="I343" s="2161"/>
      <c r="J343" s="2161"/>
      <c r="K343" s="2161"/>
      <c r="L343" s="16"/>
      <c r="M343" s="16"/>
      <c r="N343" s="1219"/>
      <c r="O343" s="1219"/>
      <c r="P343" s="1219"/>
      <c r="AV343" s="4">
        <f>+AV342*1000</f>
        <v>7046000</v>
      </c>
      <c r="AX343" s="4">
        <f>+AV343</f>
        <v>7046000</v>
      </c>
    </row>
    <row r="344" spans="1:50" s="4" customFormat="1" ht="12" customHeight="1">
      <c r="A344" s="1053"/>
      <c r="B344" s="2161"/>
      <c r="C344" s="2161"/>
      <c r="D344" s="2161"/>
      <c r="E344" s="2161"/>
      <c r="F344" s="2161"/>
      <c r="G344" s="2161"/>
      <c r="H344" s="2161"/>
      <c r="I344" s="2161"/>
      <c r="J344" s="2161"/>
      <c r="K344" s="2161"/>
      <c r="L344" s="16"/>
      <c r="M344" s="16"/>
      <c r="N344" s="1219"/>
      <c r="O344" s="1219"/>
      <c r="P344" s="1219"/>
      <c r="AV344" s="4">
        <f>+BS!F36</f>
        <v>31493918.7643</v>
      </c>
      <c r="AW344" s="2133">
        <f>+BS!G36</f>
        <v>0</v>
      </c>
      <c r="AX344" s="2133">
        <f>+BS!H36</f>
        <v>30017932.760000002</v>
      </c>
    </row>
    <row r="345" spans="1:50" s="4" customFormat="1" ht="12" customHeight="1">
      <c r="A345" s="1053"/>
      <c r="B345" s="2161"/>
      <c r="C345" s="2161"/>
      <c r="D345" s="2161"/>
      <c r="E345" s="2161"/>
      <c r="F345" s="2161"/>
      <c r="G345" s="2161"/>
      <c r="H345" s="2161"/>
      <c r="I345" s="2161"/>
      <c r="J345" s="2161"/>
      <c r="K345" s="2161"/>
      <c r="L345" s="1824">
        <f>(I318)/BS!F36*1000</f>
        <v>0.18765527542730862</v>
      </c>
      <c r="M345" s="16"/>
      <c r="N345" s="21">
        <f>K318/BS!H36*1000</f>
        <v>0.19689230758340867</v>
      </c>
      <c r="O345" s="1219"/>
      <c r="P345" s="1219"/>
      <c r="AV345" s="4">
        <f>+AV343/AV344</f>
        <v>0.2237257310762803</v>
      </c>
      <c r="AX345" s="2133">
        <f>+AX343/AX344</f>
        <v>0.23472635695250321</v>
      </c>
    </row>
    <row r="346" spans="1:50" s="4" customFormat="1" ht="12" customHeight="1">
      <c r="A346" s="1053"/>
      <c r="B346" s="2161"/>
      <c r="C346" s="2161"/>
      <c r="D346" s="2161"/>
      <c r="E346" s="2161"/>
      <c r="F346" s="2161"/>
      <c r="G346" s="2161"/>
      <c r="H346" s="2161"/>
      <c r="I346" s="2161"/>
      <c r="J346" s="2161"/>
      <c r="K346" s="2161"/>
      <c r="L346" s="21"/>
      <c r="M346" s="16"/>
      <c r="N346" s="21"/>
      <c r="O346" s="1219"/>
      <c r="P346" s="1219"/>
    </row>
    <row r="347" spans="1:50" s="4" customFormat="1" ht="12" customHeight="1">
      <c r="A347" s="1053"/>
      <c r="B347" s="1829"/>
      <c r="C347" s="1829"/>
      <c r="D347" s="1829"/>
      <c r="E347" s="1829"/>
      <c r="F347" s="1829"/>
      <c r="G347" s="1829"/>
      <c r="H347" s="1829"/>
      <c r="I347" s="1822" t="s">
        <v>1922</v>
      </c>
      <c r="J347" s="7"/>
      <c r="K347" s="1822" t="s">
        <v>40</v>
      </c>
      <c r="L347" s="21"/>
      <c r="M347" s="16"/>
      <c r="N347" s="21"/>
      <c r="O347" s="1219"/>
      <c r="P347" s="1219"/>
    </row>
    <row r="348" spans="1:50" s="4" customFormat="1" ht="12" customHeight="1">
      <c r="A348" s="1053"/>
      <c r="B348" s="1829"/>
      <c r="C348" s="1829"/>
      <c r="D348" s="1829"/>
      <c r="E348" s="1829"/>
      <c r="F348" s="1829"/>
      <c r="G348" s="1829"/>
      <c r="H348" s="1829"/>
      <c r="I348" s="1836" t="s">
        <v>52</v>
      </c>
      <c r="J348" s="1837"/>
      <c r="K348" s="1836" t="s">
        <v>1765</v>
      </c>
      <c r="L348" s="21"/>
      <c r="M348" s="16"/>
      <c r="N348" s="21"/>
      <c r="O348" s="1219"/>
      <c r="P348" s="1219"/>
    </row>
    <row r="349" spans="1:50" s="4" customFormat="1" ht="12" customHeight="1">
      <c r="A349" s="1053"/>
      <c r="B349" s="1829"/>
      <c r="C349" s="1829"/>
      <c r="D349" s="1829"/>
      <c r="E349" s="1829"/>
      <c r="F349" s="1829"/>
      <c r="G349" s="1829"/>
      <c r="H349" s="1829"/>
      <c r="I349" s="1838">
        <v>2021</v>
      </c>
      <c r="J349" s="1839"/>
      <c r="K349" s="1838">
        <v>2021</v>
      </c>
      <c r="L349" s="21"/>
      <c r="M349" s="16"/>
      <c r="N349" s="21"/>
      <c r="O349" s="1219"/>
      <c r="P349" s="1219"/>
    </row>
    <row r="350" spans="1:50" s="4" customFormat="1" ht="12" customHeight="1">
      <c r="A350" s="1456">
        <f>A315+1</f>
        <v>9</v>
      </c>
      <c r="B350" s="1840" t="s">
        <v>2385</v>
      </c>
      <c r="C350" s="1829"/>
      <c r="D350" s="1829"/>
      <c r="E350" s="1829"/>
      <c r="F350" s="1829"/>
      <c r="G350" s="1829"/>
      <c r="H350" s="1829"/>
      <c r="I350" s="2217" t="s">
        <v>2042</v>
      </c>
      <c r="J350" s="2217"/>
      <c r="K350" s="2217"/>
      <c r="L350" s="21"/>
      <c r="M350" s="16"/>
      <c r="N350" s="21"/>
      <c r="O350" s="1219"/>
      <c r="P350" s="1219"/>
    </row>
    <row r="351" spans="1:50" s="4" customFormat="1" ht="12" customHeight="1">
      <c r="A351" s="1053"/>
      <c r="B351" s="1841" t="s">
        <v>2386</v>
      </c>
      <c r="C351" s="1829"/>
      <c r="D351" s="1829"/>
      <c r="E351" s="1829"/>
      <c r="F351" s="1829"/>
      <c r="G351" s="1829"/>
      <c r="H351" s="1829"/>
      <c r="I351" s="1829"/>
      <c r="J351" s="1829"/>
      <c r="K351" s="1829"/>
      <c r="L351" s="21"/>
      <c r="M351" s="16"/>
      <c r="N351" s="21"/>
      <c r="O351" s="1219"/>
      <c r="P351" s="1219"/>
    </row>
    <row r="352" spans="1:50" s="4" customFormat="1" ht="12" customHeight="1">
      <c r="A352" s="1053"/>
      <c r="B352" s="1829"/>
      <c r="C352" s="1829"/>
      <c r="D352" s="1829"/>
      <c r="E352" s="1829"/>
      <c r="F352" s="1829"/>
      <c r="G352" s="1829"/>
      <c r="H352" s="1829"/>
      <c r="I352" s="1829"/>
      <c r="J352" s="1829"/>
      <c r="K352" s="1829"/>
      <c r="L352" s="21"/>
      <c r="M352" s="16"/>
      <c r="N352" s="21"/>
      <c r="O352" s="1219"/>
      <c r="P352" s="1219"/>
    </row>
    <row r="353" spans="1:16" s="4" customFormat="1" ht="12" customHeight="1">
      <c r="A353" s="1053"/>
      <c r="B353" s="1834" t="s">
        <v>2382</v>
      </c>
      <c r="C353" s="1829"/>
      <c r="D353" s="1829"/>
      <c r="E353" s="1829"/>
      <c r="F353" s="1829"/>
      <c r="G353" s="1829"/>
      <c r="H353" s="1829"/>
      <c r="I353" s="1846">
        <f>'trial Balance main'!F71</f>
        <v>6356</v>
      </c>
      <c r="J353" s="1829"/>
      <c r="K353" s="1842">
        <v>6537</v>
      </c>
      <c r="L353" s="21"/>
      <c r="M353" s="16"/>
      <c r="N353" s="21"/>
      <c r="O353" s="1219"/>
      <c r="P353" s="1219"/>
    </row>
    <row r="354" spans="1:16" s="4" customFormat="1" ht="12" customHeight="1">
      <c r="A354" s="1053"/>
      <c r="B354" s="1834" t="s">
        <v>2383</v>
      </c>
      <c r="C354" s="1829"/>
      <c r="D354" s="1829"/>
      <c r="E354" s="1829"/>
      <c r="F354" s="1829"/>
      <c r="G354" s="1829"/>
      <c r="H354" s="1829"/>
      <c r="I354" s="1846"/>
      <c r="J354" s="1829"/>
      <c r="K354" s="1842"/>
      <c r="L354" s="21"/>
      <c r="M354" s="16"/>
      <c r="N354" s="21"/>
      <c r="O354" s="1219"/>
      <c r="P354" s="1219"/>
    </row>
    <row r="355" spans="1:16" s="4" customFormat="1" ht="12" customHeight="1">
      <c r="A355" s="1053"/>
      <c r="B355" s="1835" t="s">
        <v>1399</v>
      </c>
      <c r="C355" s="1829"/>
      <c r="D355" s="1829"/>
      <c r="E355" s="1829"/>
      <c r="F355" s="1829"/>
      <c r="G355" s="1829"/>
      <c r="H355" s="1829"/>
      <c r="I355" s="1846">
        <f>'trial Balance main'!F74</f>
        <v>826</v>
      </c>
      <c r="J355" s="1829"/>
      <c r="K355" s="1842">
        <v>850</v>
      </c>
      <c r="L355" s="21"/>
      <c r="M355" s="16"/>
      <c r="N355" s="21"/>
      <c r="O355" s="1219"/>
      <c r="P355" s="1219"/>
    </row>
    <row r="356" spans="1:16" s="4" customFormat="1" ht="12" customHeight="1">
      <c r="A356" s="1053"/>
      <c r="B356" s="1834" t="s">
        <v>2384</v>
      </c>
      <c r="C356" s="1829"/>
      <c r="D356" s="1829"/>
      <c r="E356" s="1829"/>
      <c r="F356" s="1829"/>
      <c r="G356" s="1847"/>
      <c r="H356" s="1829"/>
      <c r="I356" s="1846">
        <f>'trial Balance main'!F93</f>
        <v>192</v>
      </c>
      <c r="J356" s="1829"/>
      <c r="K356" s="1842">
        <v>198</v>
      </c>
      <c r="L356" s="21"/>
      <c r="M356" s="16"/>
      <c r="N356" s="21"/>
      <c r="O356" s="1219"/>
      <c r="P356" s="1219"/>
    </row>
    <row r="357" spans="1:16" s="4" customFormat="1" ht="12" customHeight="1">
      <c r="A357" s="1053"/>
      <c r="B357" s="1834" t="s">
        <v>2111</v>
      </c>
      <c r="C357" s="1829"/>
      <c r="D357" s="1829"/>
      <c r="E357" s="1829"/>
      <c r="F357" s="1829"/>
      <c r="G357" s="1332"/>
      <c r="H357" s="1829"/>
      <c r="I357" s="1846">
        <f>'trial Balance main'!F94</f>
        <v>0</v>
      </c>
      <c r="J357" s="1829"/>
      <c r="K357" s="1842">
        <v>0</v>
      </c>
      <c r="L357" s="21"/>
      <c r="M357" s="16"/>
      <c r="N357" s="21"/>
      <c r="O357" s="1219"/>
      <c r="P357" s="1219"/>
    </row>
    <row r="358" spans="1:16" s="4" customFormat="1" ht="12" customHeight="1">
      <c r="A358" s="1053"/>
      <c r="B358" s="1834" t="s">
        <v>2317</v>
      </c>
      <c r="C358" s="1829"/>
      <c r="D358" s="1829"/>
      <c r="E358" s="1829"/>
      <c r="F358" s="1829"/>
      <c r="G358" s="1829"/>
      <c r="H358" s="1829"/>
      <c r="I358" s="1846">
        <f>'trial Balance main'!F72</f>
        <v>50</v>
      </c>
      <c r="J358" s="1829"/>
      <c r="K358" s="1842">
        <v>404</v>
      </c>
      <c r="L358" s="21"/>
      <c r="M358" s="16"/>
      <c r="N358" s="21"/>
      <c r="O358" s="1219"/>
      <c r="P358" s="1219"/>
    </row>
    <row r="359" spans="1:16" s="4" customFormat="1" ht="12" customHeight="1">
      <c r="A359" s="1053"/>
      <c r="B359" s="1834" t="s">
        <v>2362</v>
      </c>
      <c r="C359" s="1829"/>
      <c r="D359" s="1829"/>
      <c r="E359" s="1829"/>
      <c r="F359" s="1829"/>
      <c r="G359" s="1829"/>
      <c r="H359" s="1829"/>
      <c r="I359" s="1846">
        <f>'trial Balance main'!F73</f>
        <v>104</v>
      </c>
      <c r="J359" s="1829"/>
      <c r="K359" s="1842">
        <v>816</v>
      </c>
      <c r="L359" s="21"/>
      <c r="M359" s="16"/>
      <c r="N359" s="21"/>
      <c r="O359" s="1219"/>
      <c r="P359" s="1219"/>
    </row>
    <row r="360" spans="1:16" s="4" customFormat="1" ht="12" customHeight="1">
      <c r="A360" s="1053"/>
      <c r="B360" s="1834" t="s">
        <v>1809</v>
      </c>
      <c r="C360" s="1829"/>
      <c r="D360" s="1829"/>
      <c r="E360" s="1829"/>
      <c r="F360" s="1829"/>
      <c r="G360" s="1829"/>
      <c r="H360" s="1829"/>
      <c r="I360" s="1846">
        <f>'trial Balance main'!F89</f>
        <v>62</v>
      </c>
      <c r="J360" s="1829"/>
      <c r="K360" s="1842">
        <v>60</v>
      </c>
      <c r="L360" s="21"/>
      <c r="M360" s="16"/>
      <c r="N360" s="21"/>
      <c r="O360" s="1219"/>
      <c r="P360" s="1219"/>
    </row>
    <row r="361" spans="1:16" s="4" customFormat="1" ht="12" customHeight="1" thickBot="1">
      <c r="A361" s="1053"/>
      <c r="B361" s="1829"/>
      <c r="C361" s="1829"/>
      <c r="D361" s="1829"/>
      <c r="E361" s="1829"/>
      <c r="F361" s="1829"/>
      <c r="G361" s="1829"/>
      <c r="H361" s="1829"/>
      <c r="I361" s="1844">
        <f>ROUND(SUM(I353:I360),0)</f>
        <v>7590</v>
      </c>
      <c r="J361" s="1829"/>
      <c r="K361" s="1843">
        <v>8865</v>
      </c>
      <c r="L361" s="21"/>
      <c r="M361" s="16"/>
      <c r="N361" s="21"/>
      <c r="O361" s="1219"/>
      <c r="P361" s="1219"/>
    </row>
    <row r="362" spans="1:16" s="4" customFormat="1" ht="12" customHeight="1" thickTop="1">
      <c r="A362" s="1053"/>
      <c r="B362" s="1829"/>
      <c r="C362" s="1829"/>
      <c r="D362" s="1829"/>
      <c r="E362" s="1829"/>
      <c r="F362" s="1829"/>
      <c r="G362" s="1829"/>
      <c r="H362" s="1829"/>
      <c r="I362" s="1829"/>
      <c r="J362" s="1829"/>
      <c r="K362" s="1829"/>
      <c r="L362" s="21"/>
      <c r="M362" s="16"/>
      <c r="N362" s="21"/>
      <c r="O362" s="1219"/>
      <c r="P362" s="1219"/>
    </row>
    <row r="363" spans="1:16" s="4" customFormat="1" ht="11.4">
      <c r="A363" s="1053"/>
      <c r="B363" s="1241"/>
      <c r="C363" s="1241"/>
      <c r="D363" s="1241"/>
      <c r="E363" s="1241"/>
      <c r="F363" s="1337"/>
      <c r="G363" s="1241"/>
      <c r="H363" s="1241"/>
      <c r="I363" s="1241"/>
      <c r="J363" s="1241"/>
      <c r="K363" s="1241"/>
      <c r="L363" s="1004"/>
      <c r="M363" s="1207"/>
      <c r="N363" s="1219"/>
      <c r="O363" s="1219"/>
      <c r="P363" s="1219"/>
    </row>
    <row r="364" spans="1:16" s="4" customFormat="1" ht="12" customHeight="1">
      <c r="A364" s="1453">
        <f>A350+1</f>
        <v>10</v>
      </c>
      <c r="B364" s="17" t="s">
        <v>1769</v>
      </c>
      <c r="C364" s="1132"/>
      <c r="D364" s="1132"/>
      <c r="E364" s="1132"/>
      <c r="F364" s="1338"/>
      <c r="G364" s="1132"/>
      <c r="H364" s="1132"/>
      <c r="I364" s="1132"/>
      <c r="J364" s="1132"/>
      <c r="K364" s="1132"/>
      <c r="L364" s="1004"/>
      <c r="M364" s="1133">
        <v>3595355</v>
      </c>
      <c r="N364" s="1219"/>
      <c r="O364" s="1219"/>
      <c r="P364" s="1219"/>
    </row>
    <row r="365" spans="1:16" s="4" customFormat="1" ht="11.4">
      <c r="A365" s="1053"/>
      <c r="C365" s="1232"/>
      <c r="D365" s="1232"/>
      <c r="E365" s="1232"/>
      <c r="F365" s="1342"/>
      <c r="G365" s="1232"/>
      <c r="H365" s="1232"/>
      <c r="I365" s="1232"/>
      <c r="J365" s="1232"/>
      <c r="K365" s="1232"/>
      <c r="L365" s="1004"/>
      <c r="M365" s="1133">
        <v>5910</v>
      </c>
      <c r="N365" s="1219"/>
      <c r="O365" s="1219"/>
      <c r="P365" s="1219"/>
    </row>
    <row r="366" spans="1:16" s="4" customFormat="1" ht="11.4">
      <c r="A366" s="1053"/>
      <c r="B366" s="2179" t="s">
        <v>2527</v>
      </c>
      <c r="C366" s="2179"/>
      <c r="D366" s="2179"/>
      <c r="E366" s="2179"/>
      <c r="F366" s="2179"/>
      <c r="G366" s="2179"/>
      <c r="H366" s="2179"/>
      <c r="I366" s="2179"/>
      <c r="J366" s="2179"/>
      <c r="K366" s="2179"/>
      <c r="L366" s="1004"/>
      <c r="M366" s="1133"/>
      <c r="N366" s="1219"/>
      <c r="O366" s="1219"/>
      <c r="P366" s="1219"/>
    </row>
    <row r="367" spans="1:16" s="4" customFormat="1">
      <c r="A367" s="1197"/>
      <c r="B367" s="1182"/>
      <c r="C367" s="1182"/>
      <c r="D367" s="1182"/>
      <c r="E367" s="1182"/>
      <c r="F367" s="1182"/>
      <c r="G367" s="1182"/>
      <c r="H367" s="1182"/>
      <c r="I367" s="1182"/>
      <c r="J367" s="1182"/>
      <c r="K367" s="1182"/>
      <c r="L367" s="1004"/>
      <c r="M367" s="1133"/>
      <c r="N367" s="1219"/>
      <c r="O367" s="1219"/>
      <c r="P367" s="1219"/>
    </row>
    <row r="368" spans="1:16" s="4" customFormat="1">
      <c r="A368" s="1454">
        <f>A364+1</f>
        <v>11</v>
      </c>
      <c r="B368" s="1094" t="s">
        <v>42</v>
      </c>
      <c r="C368" s="1185"/>
      <c r="D368" s="1185"/>
      <c r="E368" s="1139"/>
      <c r="F368" s="1139"/>
      <c r="G368" s="1139"/>
      <c r="H368" s="1139"/>
      <c r="I368" s="1139"/>
      <c r="J368" s="1139"/>
      <c r="K368" s="1210"/>
      <c r="L368" s="1004"/>
      <c r="M368" s="1133">
        <f>SUM(M364:M365)</f>
        <v>3601265</v>
      </c>
      <c r="N368" s="1219"/>
      <c r="O368" s="1219"/>
      <c r="P368" s="1219"/>
    </row>
    <row r="369" spans="1:16" s="4" customFormat="1" ht="11.4">
      <c r="A369" s="1169"/>
      <c r="B369" s="1218"/>
      <c r="C369" s="1185"/>
      <c r="D369" s="1185"/>
      <c r="E369" s="1139"/>
      <c r="F369" s="1139"/>
      <c r="G369" s="1139"/>
      <c r="H369" s="1139"/>
      <c r="I369" s="1139"/>
      <c r="J369" s="1139"/>
      <c r="K369" s="1210"/>
      <c r="L369" s="1004"/>
      <c r="M369" s="1133">
        <v>53314796</v>
      </c>
      <c r="N369" s="1219"/>
      <c r="O369" s="1219"/>
      <c r="P369" s="1219"/>
    </row>
    <row r="370" spans="1:16" s="4" customFormat="1" ht="15.75" customHeight="1">
      <c r="A370" s="1169"/>
      <c r="B370" s="2176" t="s">
        <v>2483</v>
      </c>
      <c r="C370" s="2176"/>
      <c r="D370" s="2176"/>
      <c r="E370" s="2176"/>
      <c r="F370" s="2176"/>
      <c r="G370" s="2176"/>
      <c r="H370" s="2176"/>
      <c r="I370" s="2176"/>
      <c r="J370" s="2176"/>
      <c r="K370" s="2176"/>
      <c r="L370" s="1004"/>
      <c r="M370" s="1223">
        <f>M364/M369*1000</f>
        <v>67.436345437765524</v>
      </c>
      <c r="N370" s="1219"/>
      <c r="O370" s="1219"/>
      <c r="P370" s="1219"/>
    </row>
    <row r="371" spans="1:16" s="4" customFormat="1" ht="12" customHeight="1">
      <c r="A371" s="1169"/>
      <c r="B371" s="2176"/>
      <c r="C371" s="2176"/>
      <c r="D371" s="2176"/>
      <c r="E371" s="2176"/>
      <c r="F371" s="2176"/>
      <c r="G371" s="2176"/>
      <c r="H371" s="2176"/>
      <c r="I371" s="2176"/>
      <c r="J371" s="2176"/>
      <c r="K371" s="2176"/>
      <c r="M371" s="1223">
        <f>M368/M369*1000</f>
        <v>67.547196466811954</v>
      </c>
    </row>
    <row r="372" spans="1:16" s="4" customFormat="1" ht="12" customHeight="1">
      <c r="A372" s="1169"/>
      <c r="B372" s="2176"/>
      <c r="C372" s="2176"/>
      <c r="D372" s="2176"/>
      <c r="E372" s="2176"/>
      <c r="F372" s="2176"/>
      <c r="G372" s="2176"/>
      <c r="H372" s="2176"/>
      <c r="I372" s="2176"/>
      <c r="J372" s="2176"/>
      <c r="K372" s="2176"/>
      <c r="L372" s="1180"/>
      <c r="M372" s="1135">
        <f>M371-M370</f>
        <v>0.11085102904642952</v>
      </c>
      <c r="N372" s="1195"/>
      <c r="O372" s="1195"/>
      <c r="P372" s="1195"/>
    </row>
    <row r="373" spans="1:16" s="4" customFormat="1" ht="12" customHeight="1">
      <c r="A373" s="1169"/>
      <c r="B373" s="2176"/>
      <c r="C373" s="2176"/>
      <c r="D373" s="2176"/>
      <c r="E373" s="2176"/>
      <c r="F373" s="2176"/>
      <c r="G373" s="2176"/>
      <c r="H373" s="2176"/>
      <c r="I373" s="2176"/>
      <c r="J373" s="2176"/>
      <c r="K373" s="2176"/>
      <c r="L373" s="1180"/>
      <c r="M373" s="1195"/>
      <c r="N373" s="1195"/>
      <c r="O373" s="1195"/>
      <c r="P373" s="1195"/>
    </row>
    <row r="374" spans="1:16" s="3" customFormat="1" ht="12" customHeight="1">
      <c r="A374" s="1169"/>
      <c r="B374" s="2176"/>
      <c r="C374" s="2176"/>
      <c r="D374" s="2176"/>
      <c r="E374" s="2176"/>
      <c r="F374" s="2176"/>
      <c r="G374" s="2176"/>
      <c r="H374" s="2176"/>
      <c r="I374" s="2176"/>
      <c r="J374" s="2176"/>
      <c r="K374" s="2176"/>
      <c r="L374" s="1149"/>
      <c r="M374" s="1149"/>
      <c r="N374" s="1149"/>
      <c r="O374" s="1149"/>
      <c r="P374" s="1225"/>
    </row>
    <row r="375" spans="1:16" s="3" customFormat="1" ht="11.4">
      <c r="A375" s="1169"/>
      <c r="B375" s="2176"/>
      <c r="C375" s="2176"/>
      <c r="D375" s="2176"/>
      <c r="E375" s="2176"/>
      <c r="F375" s="2176"/>
      <c r="G375" s="2176"/>
      <c r="H375" s="2176"/>
      <c r="I375" s="2176"/>
      <c r="J375" s="2176"/>
      <c r="K375" s="2176"/>
      <c r="L375" s="1149"/>
      <c r="M375" s="1149"/>
      <c r="N375" s="1149"/>
      <c r="O375" s="1149"/>
      <c r="P375" s="1225"/>
    </row>
    <row r="376" spans="1:16" s="3" customFormat="1" ht="11.4">
      <c r="A376" s="1169"/>
      <c r="B376" s="2176"/>
      <c r="C376" s="2176"/>
      <c r="D376" s="2176"/>
      <c r="E376" s="2176"/>
      <c r="F376" s="2176"/>
      <c r="G376" s="2176"/>
      <c r="H376" s="2176"/>
      <c r="I376" s="2176"/>
      <c r="J376" s="2176"/>
      <c r="K376" s="2176"/>
      <c r="L376" s="1149"/>
      <c r="M376" s="1149"/>
      <c r="N376" s="1149"/>
      <c r="O376" s="1149"/>
      <c r="P376" s="1225"/>
    </row>
    <row r="377" spans="1:16" s="3" customFormat="1" ht="12" customHeight="1">
      <c r="A377" s="1169"/>
      <c r="B377" s="2176"/>
      <c r="C377" s="2176"/>
      <c r="D377" s="2176"/>
      <c r="E377" s="2176"/>
      <c r="F377" s="2176"/>
      <c r="G377" s="2176"/>
      <c r="H377" s="2176"/>
      <c r="I377" s="2176"/>
      <c r="J377" s="2176"/>
      <c r="K377" s="2176"/>
      <c r="L377" s="1149"/>
      <c r="M377" s="1149"/>
      <c r="N377" s="1149"/>
      <c r="O377" s="1149"/>
      <c r="P377" s="1225"/>
    </row>
    <row r="378" spans="1:16" s="3" customFormat="1" ht="11.4">
      <c r="A378" s="1169"/>
      <c r="B378" s="1768"/>
      <c r="C378" s="1768"/>
      <c r="D378" s="1768"/>
      <c r="E378" s="1768"/>
      <c r="F378" s="1768"/>
      <c r="G378" s="1768"/>
      <c r="H378" s="1768"/>
      <c r="I378" s="1768"/>
      <c r="J378" s="1768"/>
      <c r="K378" s="1768"/>
      <c r="L378" s="1149"/>
      <c r="M378" s="1149"/>
      <c r="N378" s="1149"/>
      <c r="O378" s="1149"/>
      <c r="P378" s="1225"/>
    </row>
    <row r="379" spans="1:16" s="3" customFormat="1" ht="11.4" hidden="1">
      <c r="A379" s="1169"/>
      <c r="B379" s="1181"/>
      <c r="C379" s="1181"/>
      <c r="D379" s="1181"/>
      <c r="E379" s="1181"/>
      <c r="F379" s="1339"/>
      <c r="G379" s="1181"/>
      <c r="H379" s="1181"/>
      <c r="I379" s="1181"/>
      <c r="J379" s="1181"/>
      <c r="K379" s="1181"/>
      <c r="L379" s="1149"/>
      <c r="M379" s="1149"/>
      <c r="N379" s="1149"/>
      <c r="O379" s="1149"/>
      <c r="P379" s="1225"/>
    </row>
    <row r="380" spans="1:16" s="3" customFormat="1" hidden="1">
      <c r="A380" s="1455">
        <f>A368+1</f>
        <v>12</v>
      </c>
      <c r="B380" s="1179" t="s">
        <v>2110</v>
      </c>
      <c r="C380" s="1181"/>
      <c r="D380" s="1181"/>
      <c r="E380" s="1181"/>
      <c r="F380" s="1339"/>
      <c r="G380" s="1181"/>
      <c r="H380" s="1181"/>
      <c r="I380" s="1181"/>
      <c r="J380" s="1181"/>
      <c r="K380" s="1181"/>
      <c r="L380" s="1149"/>
      <c r="M380" s="1149"/>
      <c r="N380" s="1149"/>
      <c r="O380" s="1149"/>
      <c r="P380" s="1225"/>
    </row>
    <row r="381" spans="1:16" s="3" customFormat="1" ht="11.4" hidden="1">
      <c r="A381" s="1169"/>
      <c r="B381" s="1181"/>
      <c r="C381" s="1181"/>
      <c r="D381" s="1181"/>
      <c r="E381" s="1181"/>
      <c r="F381" s="1339"/>
      <c r="G381" s="1181"/>
      <c r="H381" s="1181"/>
      <c r="I381" s="1181"/>
      <c r="J381" s="1181"/>
      <c r="K381" s="1181"/>
      <c r="L381" s="1149"/>
      <c r="M381" s="1149"/>
      <c r="N381" s="1149"/>
      <c r="O381" s="1149"/>
      <c r="P381" s="1225"/>
    </row>
    <row r="382" spans="1:16" s="3" customFormat="1" ht="11.4" hidden="1">
      <c r="A382" s="1169"/>
      <c r="B382" s="2177" t="s">
        <v>2313</v>
      </c>
      <c r="C382" s="2178"/>
      <c r="D382" s="2178"/>
      <c r="E382" s="2178"/>
      <c r="F382" s="2178"/>
      <c r="G382" s="2178"/>
      <c r="H382" s="2178"/>
      <c r="I382" s="2178"/>
      <c r="J382" s="2178"/>
      <c r="K382" s="2178"/>
      <c r="L382" s="1149"/>
      <c r="M382" s="1149"/>
      <c r="N382" s="1149"/>
      <c r="O382" s="1149"/>
      <c r="P382" s="1225"/>
    </row>
    <row r="383" spans="1:16" s="3" customFormat="1" ht="11.4" hidden="1">
      <c r="A383" s="1169"/>
      <c r="B383" s="2178"/>
      <c r="C383" s="2178"/>
      <c r="D383" s="2178"/>
      <c r="E383" s="2178"/>
      <c r="F383" s="2178"/>
      <c r="G383" s="2178"/>
      <c r="H383" s="2178"/>
      <c r="I383" s="2178"/>
      <c r="J383" s="2178"/>
      <c r="K383" s="2178"/>
      <c r="L383" s="1149"/>
      <c r="M383" s="1149"/>
      <c r="N383" s="1149"/>
      <c r="O383" s="1149"/>
      <c r="P383" s="1225"/>
    </row>
    <row r="384" spans="1:16" s="3" customFormat="1" ht="11.4" hidden="1">
      <c r="A384" s="1169"/>
      <c r="B384" s="2178"/>
      <c r="C384" s="2178"/>
      <c r="D384" s="2178"/>
      <c r="E384" s="2178"/>
      <c r="F384" s="2178"/>
      <c r="G384" s="2178"/>
      <c r="H384" s="2178"/>
      <c r="I384" s="2178"/>
      <c r="J384" s="2178"/>
      <c r="K384" s="2178"/>
      <c r="L384" s="1149"/>
      <c r="M384" s="1149"/>
      <c r="N384" s="1149"/>
      <c r="O384" s="1149"/>
      <c r="P384" s="1225"/>
    </row>
    <row r="385" spans="1:16" s="3" customFormat="1" ht="11.4" hidden="1">
      <c r="A385" s="1169"/>
      <c r="B385" s="2178"/>
      <c r="C385" s="2178"/>
      <c r="D385" s="2178"/>
      <c r="E385" s="2178"/>
      <c r="F385" s="2178"/>
      <c r="G385" s="2178"/>
      <c r="H385" s="2178"/>
      <c r="I385" s="2178"/>
      <c r="J385" s="2178"/>
      <c r="K385" s="2178"/>
      <c r="L385" s="1149"/>
      <c r="M385" s="1149"/>
      <c r="N385" s="1149"/>
      <c r="O385" s="1149"/>
      <c r="P385" s="1225"/>
    </row>
    <row r="386" spans="1:16" s="3" customFormat="1" ht="11.4" hidden="1">
      <c r="A386" s="1169"/>
      <c r="B386" s="2178"/>
      <c r="C386" s="2178"/>
      <c r="D386" s="2178"/>
      <c r="E386" s="2178"/>
      <c r="F386" s="2178"/>
      <c r="G386" s="2178"/>
      <c r="H386" s="2178"/>
      <c r="I386" s="2178"/>
      <c r="J386" s="2178"/>
      <c r="K386" s="2178"/>
      <c r="L386" s="1149"/>
      <c r="M386" s="1149"/>
      <c r="N386" s="1149"/>
      <c r="O386" s="1149"/>
      <c r="P386" s="1225"/>
    </row>
    <row r="387" spans="1:16" s="3" customFormat="1" ht="11.4" hidden="1">
      <c r="A387" s="1169"/>
      <c r="B387" s="2178"/>
      <c r="C387" s="2178"/>
      <c r="D387" s="2178"/>
      <c r="E387" s="2178"/>
      <c r="F387" s="2178"/>
      <c r="G387" s="2178"/>
      <c r="H387" s="2178"/>
      <c r="I387" s="2178"/>
      <c r="J387" s="2178"/>
      <c r="K387" s="2178"/>
      <c r="L387" s="1149"/>
      <c r="M387" s="1149"/>
      <c r="N387" s="1149"/>
      <c r="O387" s="1149"/>
      <c r="P387" s="1225"/>
    </row>
    <row r="388" spans="1:16" s="3" customFormat="1" ht="11.4" hidden="1">
      <c r="A388" s="1169"/>
      <c r="B388" s="2178"/>
      <c r="C388" s="2178"/>
      <c r="D388" s="2178"/>
      <c r="E388" s="2178"/>
      <c r="F388" s="2178"/>
      <c r="G388" s="2178"/>
      <c r="H388" s="2178"/>
      <c r="I388" s="2178"/>
      <c r="J388" s="2178"/>
      <c r="K388" s="2178"/>
      <c r="L388" s="1149"/>
      <c r="M388" s="1149"/>
      <c r="N388" s="1149"/>
      <c r="O388" s="1149"/>
      <c r="P388" s="1225"/>
    </row>
    <row r="389" spans="1:16" s="3" customFormat="1" ht="11.4" hidden="1">
      <c r="A389" s="1169"/>
      <c r="B389" s="2178"/>
      <c r="C389" s="2178"/>
      <c r="D389" s="2178"/>
      <c r="E389" s="2178"/>
      <c r="F389" s="2178"/>
      <c r="G389" s="2178"/>
      <c r="H389" s="2178"/>
      <c r="I389" s="2178"/>
      <c r="J389" s="2178"/>
      <c r="K389" s="2178"/>
      <c r="L389" s="1149"/>
      <c r="M389" s="1149"/>
      <c r="N389" s="1149"/>
      <c r="O389" s="1149"/>
      <c r="P389" s="1225"/>
    </row>
    <row r="390" spans="1:16" s="3" customFormat="1" ht="11.4" hidden="1">
      <c r="A390" s="1169"/>
      <c r="B390" s="1181"/>
      <c r="C390" s="1181"/>
      <c r="D390" s="1181"/>
      <c r="E390" s="1181"/>
      <c r="F390" s="1339"/>
      <c r="G390" s="1181"/>
      <c r="H390" s="1181"/>
      <c r="I390" s="1181"/>
      <c r="J390" s="1181"/>
      <c r="K390" s="1181"/>
      <c r="L390" s="1149"/>
      <c r="M390" s="1149"/>
      <c r="N390" s="1149"/>
      <c r="O390" s="1149"/>
      <c r="P390" s="1225"/>
    </row>
    <row r="391" spans="1:16" s="3" customFormat="1">
      <c r="A391" s="1455">
        <f>A368+1</f>
        <v>12</v>
      </c>
      <c r="B391" s="1179" t="s">
        <v>2497</v>
      </c>
      <c r="C391" s="1181"/>
      <c r="D391" s="1181"/>
      <c r="E391" s="1181"/>
      <c r="F391" s="1339"/>
      <c r="G391" s="1181"/>
      <c r="H391" s="1181"/>
      <c r="I391" s="1181"/>
      <c r="J391" s="1181"/>
      <c r="K391" s="1181"/>
      <c r="L391" s="1149"/>
      <c r="M391" s="1149"/>
      <c r="N391" s="1149"/>
      <c r="O391" s="1149"/>
      <c r="P391" s="1225"/>
    </row>
    <row r="392" spans="1:16" s="3" customFormat="1" ht="11.4">
      <c r="A392" s="1169"/>
      <c r="B392" s="1181"/>
      <c r="C392" s="1181"/>
      <c r="D392" s="1181"/>
      <c r="E392" s="1181"/>
      <c r="F392" s="1339"/>
      <c r="G392" s="1181"/>
      <c r="H392" s="1181"/>
      <c r="I392" s="1181"/>
      <c r="J392" s="1181"/>
      <c r="K392" s="1181"/>
      <c r="L392" s="1149"/>
      <c r="M392" s="1149"/>
      <c r="N392" s="1149"/>
      <c r="O392" s="1149"/>
      <c r="P392" s="1225"/>
    </row>
    <row r="393" spans="1:16" s="3" customFormat="1" ht="11.4">
      <c r="A393" s="1169"/>
      <c r="B393" s="2175" t="s">
        <v>2356</v>
      </c>
      <c r="C393" s="2175"/>
      <c r="D393" s="2175"/>
      <c r="E393" s="2175"/>
      <c r="F393" s="2175"/>
      <c r="G393" s="2175"/>
      <c r="H393" s="2175"/>
      <c r="I393" s="2175"/>
      <c r="J393" s="2175"/>
      <c r="K393" s="2175"/>
      <c r="L393" s="1149"/>
      <c r="M393" s="1149"/>
      <c r="N393" s="1149"/>
      <c r="O393" s="1149"/>
      <c r="P393" s="1225"/>
    </row>
    <row r="394" spans="1:16" s="3" customFormat="1" ht="11.4">
      <c r="A394" s="1169"/>
      <c r="B394" s="2175"/>
      <c r="C394" s="2175"/>
      <c r="D394" s="2175"/>
      <c r="E394" s="2175"/>
      <c r="F394" s="2175"/>
      <c r="G394" s="2175"/>
      <c r="H394" s="2175"/>
      <c r="I394" s="2175"/>
      <c r="J394" s="2175"/>
      <c r="K394" s="2175"/>
      <c r="L394" s="1149"/>
      <c r="M394" s="1149"/>
      <c r="N394" s="1149"/>
      <c r="O394" s="1149"/>
      <c r="P394" s="1225"/>
    </row>
    <row r="395" spans="1:16" s="3" customFormat="1" ht="15" hidden="1" customHeight="1">
      <c r="A395" s="1169"/>
      <c r="B395" s="1181"/>
      <c r="C395" s="1181"/>
      <c r="D395" s="1181"/>
      <c r="E395" s="1181"/>
      <c r="F395" s="1339"/>
      <c r="G395" s="1181"/>
      <c r="H395" s="1181"/>
      <c r="I395" s="1181"/>
      <c r="J395" s="1181"/>
      <c r="K395" s="1181"/>
      <c r="L395" s="1149"/>
      <c r="M395" s="1149"/>
      <c r="N395" s="1149"/>
      <c r="O395" s="1149"/>
      <c r="P395" s="1225"/>
    </row>
    <row r="396" spans="1:16" s="3" customFormat="1" ht="10.199999999999999" hidden="1" customHeight="1">
      <c r="A396" s="1169"/>
      <c r="B396" s="1181"/>
      <c r="C396" s="1181"/>
      <c r="D396" s="1181"/>
      <c r="H396" s="74"/>
      <c r="I396" s="950" t="s">
        <v>1922</v>
      </c>
      <c r="J396" s="7"/>
      <c r="K396" s="1822" t="s">
        <v>1922</v>
      </c>
      <c r="L396" s="1149"/>
      <c r="M396" s="1149"/>
      <c r="N396" s="1149"/>
      <c r="O396" s="1149"/>
      <c r="P396" s="1225"/>
    </row>
    <row r="397" spans="1:16" s="3" customFormat="1" hidden="1">
      <c r="A397" s="1169"/>
      <c r="B397" s="1181"/>
      <c r="C397" s="1181"/>
      <c r="D397" s="1181"/>
      <c r="H397" s="992"/>
      <c r="I397" s="951" t="s">
        <v>52</v>
      </c>
      <c r="J397" s="1756"/>
      <c r="K397" s="951" t="s">
        <v>1365</v>
      </c>
      <c r="L397" s="1149"/>
      <c r="M397" s="1149"/>
      <c r="N397" s="1149"/>
      <c r="O397" s="1149"/>
      <c r="P397" s="1225"/>
    </row>
    <row r="398" spans="1:16" s="3" customFormat="1" hidden="1">
      <c r="A398" s="1169"/>
      <c r="B398" s="1181"/>
      <c r="C398" s="1181"/>
      <c r="D398" s="1181"/>
      <c r="H398" s="1199"/>
      <c r="I398" s="950">
        <v>2020</v>
      </c>
      <c r="J398" s="1756"/>
      <c r="K398" s="950">
        <v>2020</v>
      </c>
      <c r="L398" s="1149"/>
      <c r="M398" s="1149"/>
      <c r="N398" s="1149"/>
      <c r="O398" s="1149"/>
      <c r="P398" s="1225"/>
    </row>
    <row r="399" spans="1:16" s="3" customFormat="1" hidden="1">
      <c r="A399" s="1169"/>
      <c r="B399" s="1181"/>
      <c r="C399" s="1181"/>
      <c r="D399" s="1181"/>
      <c r="E399" s="1181"/>
      <c r="F399" s="1339"/>
      <c r="G399" s="1181"/>
      <c r="H399" s="1181"/>
      <c r="I399" s="2138" t="s">
        <v>1934</v>
      </c>
      <c r="J399" s="2139"/>
      <c r="K399" s="2139"/>
      <c r="L399" s="1149"/>
      <c r="M399" s="1149"/>
      <c r="N399" s="1149"/>
      <c r="O399" s="1149"/>
      <c r="P399" s="1225"/>
    </row>
    <row r="400" spans="1:16" s="3" customFormat="1" hidden="1">
      <c r="A400" s="1455">
        <f>A391+1</f>
        <v>13</v>
      </c>
      <c r="B400" s="1220" t="s">
        <v>2024</v>
      </c>
      <c r="C400" s="1181"/>
      <c r="D400" s="1181"/>
      <c r="E400" s="1181"/>
      <c r="F400" s="1339"/>
      <c r="G400" s="1181"/>
      <c r="H400" s="1181"/>
      <c r="I400" s="1181"/>
      <c r="J400" s="1181"/>
      <c r="K400" s="1181"/>
      <c r="L400" s="1158"/>
      <c r="M400" s="1158"/>
      <c r="N400" s="1158"/>
      <c r="O400" s="1158"/>
      <c r="P400" s="1158"/>
    </row>
    <row r="401" spans="1:16" s="3" customFormat="1" ht="11.4" hidden="1">
      <c r="A401" s="1169"/>
      <c r="B401" s="1181"/>
      <c r="C401" s="1181"/>
      <c r="D401" s="1181"/>
      <c r="E401" s="1181"/>
      <c r="F401" s="1339"/>
      <c r="G401" s="1181"/>
      <c r="H401" s="1181"/>
      <c r="I401" s="1181"/>
      <c r="J401" s="1181"/>
      <c r="K401" s="1181"/>
      <c r="L401" s="1158"/>
      <c r="M401" s="1158"/>
      <c r="N401" s="1158"/>
      <c r="O401" s="1158"/>
      <c r="P401" s="1158"/>
    </row>
    <row r="402" spans="1:16" s="3" customFormat="1" hidden="1">
      <c r="A402" s="1169"/>
      <c r="B402" s="1239" t="s">
        <v>887</v>
      </c>
      <c r="C402" s="1181"/>
      <c r="D402" s="1181"/>
      <c r="E402" s="1181"/>
      <c r="F402" s="1339"/>
      <c r="G402" s="1181"/>
      <c r="H402" s="1181"/>
      <c r="I402" s="85">
        <f>BS!F11</f>
        <v>402674</v>
      </c>
      <c r="J402" s="1339"/>
      <c r="K402" s="14">
        <v>238799</v>
      </c>
      <c r="L402" s="1149"/>
      <c r="M402" s="1301"/>
      <c r="N402" s="1300"/>
      <c r="O402" s="1300"/>
      <c r="P402" s="1300"/>
    </row>
    <row r="403" spans="1:16" s="3" customFormat="1" hidden="1">
      <c r="A403" s="1169"/>
      <c r="B403" s="1239" t="s">
        <v>2112</v>
      </c>
      <c r="C403" s="1181"/>
      <c r="D403" s="1181"/>
      <c r="E403" s="1181"/>
      <c r="F403" s="1339"/>
      <c r="G403" s="1181"/>
      <c r="H403" s="1181"/>
      <c r="I403" s="85">
        <v>0</v>
      </c>
      <c r="J403" s="1339"/>
      <c r="K403" s="14">
        <v>0</v>
      </c>
      <c r="L403" s="1149"/>
      <c r="M403" s="24"/>
      <c r="N403" s="1300"/>
      <c r="O403" s="1300"/>
      <c r="P403" s="1300"/>
    </row>
    <row r="404" spans="1:16" s="3" customFormat="1" ht="12.6" hidden="1" thickBot="1">
      <c r="A404" s="1169"/>
      <c r="B404" s="1181"/>
      <c r="C404" s="1181"/>
      <c r="D404" s="1181"/>
      <c r="E404" s="1181"/>
      <c r="F404" s="1339"/>
      <c r="G404" s="1181"/>
      <c r="H404" s="1181"/>
      <c r="I404" s="1780">
        <f>SUM(I402:I403)</f>
        <v>402674</v>
      </c>
      <c r="J404" s="1339"/>
      <c r="K404" s="20">
        <f>SUM(K402:K403)</f>
        <v>238799</v>
      </c>
      <c r="L404" s="1149"/>
      <c r="M404" s="208"/>
      <c r="N404" s="1300"/>
      <c r="O404" s="1300"/>
      <c r="P404" s="1300"/>
    </row>
    <row r="405" spans="1:16" s="3" customFormat="1" ht="12.6" hidden="1" thickTop="1">
      <c r="A405" s="1169"/>
      <c r="B405" s="1339"/>
      <c r="C405" s="1339"/>
      <c r="D405" s="1339"/>
      <c r="E405" s="1339"/>
      <c r="F405" s="1339"/>
      <c r="G405" s="1339"/>
      <c r="H405" s="1339"/>
      <c r="I405" s="85"/>
      <c r="J405" s="1339"/>
      <c r="K405" s="14"/>
      <c r="L405" s="1149"/>
      <c r="M405" s="24"/>
      <c r="N405" s="1300"/>
      <c r="O405" s="1300"/>
      <c r="P405" s="1300"/>
    </row>
    <row r="406" spans="1:16" s="3" customFormat="1">
      <c r="A406" s="1169"/>
      <c r="B406" s="1984"/>
      <c r="C406" s="1984"/>
      <c r="D406" s="1984"/>
      <c r="E406" s="1984"/>
      <c r="F406" s="1984"/>
      <c r="G406" s="1984"/>
      <c r="H406" s="1984"/>
      <c r="I406" s="85"/>
      <c r="J406" s="1984"/>
      <c r="K406" s="14"/>
      <c r="L406" s="1149"/>
      <c r="M406" s="24"/>
      <c r="N406" s="1300"/>
      <c r="O406" s="1300"/>
      <c r="P406" s="1300"/>
    </row>
    <row r="407" spans="1:16" s="3" customFormat="1">
      <c r="A407" s="1455">
        <f>A391+1</f>
        <v>13</v>
      </c>
      <c r="B407" s="1217" t="s">
        <v>1920</v>
      </c>
      <c r="C407" s="74"/>
      <c r="D407" s="1142"/>
      <c r="E407" s="1142"/>
      <c r="F407" s="1137"/>
      <c r="G407" s="1137"/>
      <c r="H407" s="1137"/>
      <c r="I407" s="74"/>
      <c r="J407" s="74"/>
      <c r="K407" s="74"/>
      <c r="L407" s="1149"/>
      <c r="M407" s="24"/>
      <c r="N407" s="1300"/>
      <c r="O407" s="1300"/>
      <c r="P407" s="1300"/>
    </row>
    <row r="408" spans="1:16" s="3" customFormat="1">
      <c r="A408" s="1454"/>
      <c r="B408" s="1157"/>
      <c r="C408" s="1142"/>
      <c r="D408" s="1142"/>
      <c r="E408" s="1142"/>
      <c r="F408" s="1137"/>
      <c r="G408" s="1137"/>
      <c r="H408" s="1137"/>
      <c r="I408" s="74"/>
      <c r="J408" s="74"/>
      <c r="K408" s="74"/>
      <c r="L408" s="1149"/>
      <c r="M408" s="208"/>
      <c r="N408" s="1300"/>
      <c r="O408" s="1300"/>
      <c r="P408" s="1300"/>
    </row>
    <row r="409" spans="1:16" s="3" customFormat="1">
      <c r="A409" s="1454"/>
      <c r="B409" s="2216" t="s">
        <v>2387</v>
      </c>
      <c r="C409" s="2216"/>
      <c r="D409" s="2216"/>
      <c r="E409" s="2216"/>
      <c r="F409" s="2216"/>
      <c r="G409" s="2216"/>
      <c r="H409" s="2216"/>
      <c r="I409" s="2216"/>
      <c r="J409" s="2216"/>
      <c r="K409" s="2216"/>
      <c r="L409" s="1149"/>
      <c r="M409" s="1302"/>
      <c r="N409" s="1300"/>
      <c r="O409" s="1300"/>
      <c r="P409" s="1300"/>
    </row>
    <row r="410" spans="1:16" s="3" customFormat="1">
      <c r="A410" s="1454"/>
      <c r="B410" s="2216"/>
      <c r="C410" s="2216"/>
      <c r="D410" s="2216"/>
      <c r="E410" s="2216"/>
      <c r="F410" s="2216"/>
      <c r="G410" s="2216"/>
      <c r="H410" s="2216"/>
      <c r="I410" s="2216"/>
      <c r="J410" s="2216"/>
      <c r="K410" s="2216"/>
      <c r="L410" s="1149"/>
      <c r="M410" s="1302"/>
      <c r="N410" s="1300"/>
      <c r="O410" s="1300"/>
      <c r="P410" s="1300"/>
    </row>
    <row r="411" spans="1:16" s="3" customFormat="1">
      <c r="A411" s="1454"/>
      <c r="B411" s="2216"/>
      <c r="C411" s="2216"/>
      <c r="D411" s="2216"/>
      <c r="E411" s="2216"/>
      <c r="F411" s="2216"/>
      <c r="G411" s="2216"/>
      <c r="H411" s="2216"/>
      <c r="I411" s="2216"/>
      <c r="J411" s="2216"/>
      <c r="K411" s="2216"/>
      <c r="L411" s="1149"/>
      <c r="M411" s="208"/>
      <c r="N411" s="1300"/>
      <c r="O411" s="1300"/>
      <c r="P411" s="1300"/>
    </row>
    <row r="412" spans="1:16" s="3" customFormat="1">
      <c r="A412" s="1454"/>
      <c r="B412" s="2216"/>
      <c r="C412" s="2216"/>
      <c r="D412" s="2216"/>
      <c r="E412" s="2216"/>
      <c r="F412" s="2216"/>
      <c r="G412" s="2216"/>
      <c r="H412" s="2216"/>
      <c r="I412" s="2216"/>
      <c r="J412" s="2216"/>
      <c r="K412" s="2216"/>
      <c r="L412" s="1149"/>
      <c r="M412" s="208"/>
      <c r="N412" s="1300"/>
      <c r="O412" s="1300"/>
      <c r="P412" s="1300"/>
    </row>
    <row r="413" spans="1:16" s="74" customFormat="1">
      <c r="A413" s="1454"/>
      <c r="B413" s="1327"/>
      <c r="C413" s="1327"/>
      <c r="D413" s="1327"/>
      <c r="E413" s="1327"/>
      <c r="F413" s="1327"/>
      <c r="G413" s="1327"/>
      <c r="H413" s="1327"/>
      <c r="I413" s="1327"/>
      <c r="J413" s="1327"/>
      <c r="K413" s="1327"/>
    </row>
    <row r="414" spans="1:16" s="74" customFormat="1">
      <c r="A414" s="1454"/>
      <c r="B414" s="2216" t="s">
        <v>2388</v>
      </c>
      <c r="C414" s="2216"/>
      <c r="D414" s="2216"/>
      <c r="E414" s="2216"/>
      <c r="F414" s="2216"/>
      <c r="G414" s="2216"/>
      <c r="H414" s="2216"/>
      <c r="I414" s="2216"/>
      <c r="J414" s="2216"/>
      <c r="K414" s="2216"/>
    </row>
    <row r="415" spans="1:16" s="74" customFormat="1">
      <c r="A415" s="1454"/>
      <c r="B415" s="2216"/>
      <c r="C415" s="2216"/>
      <c r="D415" s="2216"/>
      <c r="E415" s="2216"/>
      <c r="F415" s="2216"/>
      <c r="G415" s="2216"/>
      <c r="H415" s="2216"/>
      <c r="I415" s="2216"/>
      <c r="J415" s="2216"/>
      <c r="K415" s="2216"/>
    </row>
    <row r="416" spans="1:16" s="74" customFormat="1">
      <c r="A416" s="1454"/>
      <c r="B416" s="1157"/>
      <c r="C416" s="1142"/>
      <c r="D416" s="1142"/>
      <c r="E416" s="1142"/>
      <c r="F416" s="1137"/>
      <c r="G416" s="1137"/>
      <c r="H416" s="1137"/>
    </row>
    <row r="417" spans="1:16" s="74" customFormat="1">
      <c r="A417" s="1454"/>
      <c r="B417" s="2214" t="s">
        <v>2389</v>
      </c>
      <c r="C417" s="2215"/>
      <c r="D417" s="2215"/>
      <c r="E417" s="2215"/>
      <c r="F417" s="2215"/>
      <c r="G417" s="2215"/>
      <c r="H417" s="2215"/>
      <c r="I417" s="2215"/>
      <c r="J417" s="2215"/>
      <c r="K417" s="2215"/>
    </row>
    <row r="418" spans="1:16" s="74" customFormat="1">
      <c r="A418" s="1454"/>
      <c r="B418" s="2215"/>
      <c r="C418" s="2215"/>
      <c r="D418" s="2215"/>
      <c r="E418" s="2215"/>
      <c r="F418" s="2215"/>
      <c r="G418" s="2215"/>
      <c r="H418" s="2215"/>
      <c r="I418" s="2215"/>
      <c r="J418" s="2215"/>
      <c r="K418" s="2215"/>
    </row>
    <row r="419" spans="1:16" s="74" customFormat="1">
      <c r="A419" s="1454"/>
      <c r="B419" s="1832"/>
      <c r="C419" s="1832"/>
      <c r="D419" s="1832"/>
      <c r="E419" s="1832"/>
      <c r="F419" s="1832"/>
      <c r="G419" s="1832"/>
      <c r="H419" s="1832"/>
      <c r="I419" s="1832"/>
      <c r="J419" s="1832"/>
      <c r="K419" s="1832"/>
    </row>
    <row r="420" spans="1:16" s="74" customFormat="1" ht="15" customHeight="1">
      <c r="A420" s="1454"/>
      <c r="B420" s="2214" t="s">
        <v>2390</v>
      </c>
      <c r="C420" s="2215"/>
      <c r="D420" s="2215"/>
      <c r="E420" s="2215"/>
      <c r="F420" s="2215"/>
      <c r="G420" s="2215"/>
      <c r="H420" s="2215"/>
      <c r="I420" s="2215"/>
      <c r="J420" s="2215"/>
      <c r="K420" s="2215"/>
    </row>
    <row r="421" spans="1:16" s="74" customFormat="1" ht="12" customHeight="1">
      <c r="A421" s="1454"/>
      <c r="B421" s="2215"/>
      <c r="C421" s="2215"/>
      <c r="D421" s="2215"/>
      <c r="E421" s="2215"/>
      <c r="F421" s="2215"/>
      <c r="G421" s="2215"/>
      <c r="H421" s="2215"/>
      <c r="I421" s="2215"/>
      <c r="J421" s="2215"/>
      <c r="K421" s="2215"/>
    </row>
    <row r="422" spans="1:16" s="74" customFormat="1" ht="11.4">
      <c r="A422" s="1458"/>
    </row>
    <row r="423" spans="1:16" s="74" customFormat="1">
      <c r="A423" s="1455">
        <f>A407+0.1</f>
        <v>13.1</v>
      </c>
      <c r="B423" s="1235" t="s">
        <v>2034</v>
      </c>
      <c r="D423" s="1236"/>
      <c r="E423" s="1236"/>
      <c r="F423" s="1236"/>
      <c r="G423" s="1237"/>
      <c r="H423" s="1237"/>
      <c r="I423" s="1238"/>
      <c r="J423" s="1238"/>
      <c r="K423" s="1237"/>
    </row>
    <row r="424" spans="1:16" s="74" customFormat="1">
      <c r="A424" s="1218"/>
      <c r="B424" s="1218"/>
      <c r="C424" s="1142"/>
      <c r="D424" s="1142"/>
      <c r="E424" s="1142"/>
      <c r="F424" s="1142"/>
      <c r="G424" s="1142"/>
      <c r="H424" s="1142"/>
      <c r="I424" s="1137"/>
      <c r="J424" s="1137"/>
      <c r="K424" s="1137"/>
    </row>
    <row r="425" spans="1:16" s="74" customFormat="1">
      <c r="A425" s="1138"/>
      <c r="B425" s="1142"/>
      <c r="C425" s="1142"/>
      <c r="D425" s="1142"/>
      <c r="E425" s="1142"/>
      <c r="F425" s="1142"/>
      <c r="G425" s="1142"/>
      <c r="H425" s="1142"/>
      <c r="I425" s="1137"/>
      <c r="J425" s="1137"/>
      <c r="K425" s="1137"/>
    </row>
    <row r="426" spans="1:16" s="74" customFormat="1">
      <c r="A426" s="1138"/>
      <c r="B426" s="1187"/>
      <c r="C426" s="1187"/>
      <c r="D426" s="1187"/>
      <c r="E426" s="1187"/>
      <c r="F426" s="1187"/>
      <c r="G426" s="1187"/>
      <c r="H426" s="1187"/>
      <c r="I426" s="1187"/>
      <c r="J426" s="1187"/>
      <c r="K426" s="1187"/>
    </row>
    <row r="427" spans="1:16" s="74" customFormat="1">
      <c r="A427" s="1138"/>
      <c r="B427" s="1187"/>
      <c r="C427" s="1187"/>
      <c r="D427" s="1187"/>
      <c r="E427" s="1187"/>
      <c r="F427" s="1187"/>
      <c r="G427" s="1187"/>
      <c r="H427" s="1187"/>
      <c r="I427" s="1187"/>
      <c r="J427" s="1187"/>
      <c r="K427" s="1187"/>
    </row>
    <row r="428" spans="1:16" s="74" customFormat="1">
      <c r="A428" s="1138"/>
      <c r="B428" s="1152"/>
      <c r="C428" s="1152"/>
      <c r="D428" s="1152"/>
      <c r="E428" s="1152"/>
      <c r="F428" s="1340"/>
      <c r="G428" s="1152"/>
      <c r="H428" s="1152"/>
      <c r="I428" s="1152"/>
      <c r="J428" s="1152"/>
      <c r="K428" s="1152"/>
    </row>
    <row r="429" spans="1:16" s="74" customFormat="1" ht="11.4">
      <c r="A429" s="4"/>
      <c r="B429" s="4"/>
      <c r="C429" s="4"/>
      <c r="D429" s="4"/>
      <c r="E429" s="4"/>
      <c r="F429" s="4"/>
      <c r="G429" s="4"/>
      <c r="H429" s="4"/>
      <c r="I429" s="4"/>
      <c r="J429" s="4"/>
      <c r="K429" s="4"/>
    </row>
    <row r="430" spans="1:16" s="74" customFormat="1">
      <c r="A430" s="4"/>
      <c r="B430" s="4"/>
      <c r="C430" s="4"/>
      <c r="D430" s="4"/>
      <c r="E430" s="4"/>
      <c r="F430" s="4"/>
      <c r="G430" s="4"/>
      <c r="H430" s="4"/>
      <c r="I430" s="4"/>
      <c r="J430" s="4"/>
      <c r="K430" s="4"/>
      <c r="L430" s="1238"/>
      <c r="M430" s="1238"/>
    </row>
    <row r="431" spans="1:16" s="1218" customFormat="1">
      <c r="A431" s="4"/>
      <c r="B431" s="4"/>
      <c r="C431" s="4"/>
      <c r="D431" s="4"/>
      <c r="E431" s="4"/>
      <c r="F431" s="4"/>
      <c r="G431" s="4"/>
      <c r="H431" s="4"/>
      <c r="I431" s="4"/>
      <c r="J431" s="4"/>
      <c r="K431" s="4"/>
      <c r="L431" s="1098"/>
      <c r="M431" s="996"/>
      <c r="N431" s="1300"/>
      <c r="O431" s="1300"/>
      <c r="P431" s="1300"/>
    </row>
    <row r="432" spans="1:16" s="1218" customFormat="1" ht="11.4">
      <c r="A432" s="4"/>
      <c r="B432" s="4"/>
      <c r="C432" s="4"/>
      <c r="D432" s="4"/>
      <c r="E432" s="4"/>
      <c r="F432" s="4"/>
      <c r="G432" s="4"/>
      <c r="H432" s="4"/>
      <c r="I432" s="4"/>
      <c r="J432" s="4"/>
      <c r="K432" s="4"/>
      <c r="L432" s="1137"/>
      <c r="M432" s="1137"/>
      <c r="N432" s="1137"/>
      <c r="O432" s="1137"/>
      <c r="P432" s="1137"/>
    </row>
    <row r="433" spans="1:16" s="1218" customFormat="1" ht="11.4">
      <c r="A433" s="4"/>
      <c r="B433" s="4"/>
      <c r="C433" s="4"/>
      <c r="D433" s="4"/>
      <c r="E433" s="4"/>
      <c r="F433" s="4"/>
      <c r="G433" s="4"/>
      <c r="H433" s="4"/>
      <c r="I433" s="4"/>
      <c r="J433" s="4"/>
      <c r="K433" s="4"/>
      <c r="L433" s="1170"/>
      <c r="M433" s="1170"/>
      <c r="N433" s="1170"/>
      <c r="O433" s="1170"/>
      <c r="P433" s="3"/>
    </row>
    <row r="434" spans="1:16" s="1218" customFormat="1" ht="11.4">
      <c r="A434" s="4"/>
      <c r="B434" s="4"/>
      <c r="C434" s="4"/>
      <c r="D434" s="4"/>
      <c r="E434" s="4"/>
      <c r="F434" s="4"/>
      <c r="G434" s="4"/>
      <c r="H434" s="4"/>
      <c r="I434" s="4"/>
      <c r="J434" s="4"/>
      <c r="K434" s="4"/>
      <c r="L434" s="1170"/>
      <c r="M434" s="1170"/>
      <c r="N434" s="1170"/>
      <c r="O434" s="1170"/>
      <c r="P434" s="3"/>
    </row>
    <row r="435" spans="1:16" s="1218" customFormat="1" ht="11.4">
      <c r="A435" s="4"/>
      <c r="B435" s="4"/>
      <c r="C435" s="4"/>
      <c r="D435" s="4"/>
      <c r="E435" s="4"/>
      <c r="F435" s="4"/>
      <c r="G435" s="4"/>
      <c r="H435" s="4"/>
      <c r="I435" s="4"/>
      <c r="J435" s="4"/>
      <c r="K435" s="4"/>
      <c r="L435" s="1170"/>
      <c r="M435" s="1170"/>
      <c r="N435" s="1170"/>
      <c r="O435" s="1170"/>
      <c r="P435" s="3"/>
    </row>
    <row r="436" spans="1:16" s="4" customFormat="1" ht="11.4"/>
    <row r="437" spans="1:16" s="4" customFormat="1" ht="11.4"/>
    <row r="438" spans="1:16" s="4" customFormat="1" ht="11.4"/>
    <row r="439" spans="1:16" s="4" customFormat="1" ht="11.4"/>
    <row r="440" spans="1:16" s="4" customFormat="1" ht="11.4"/>
    <row r="441" spans="1:16" s="4" customFormat="1" ht="11.4"/>
    <row r="442" spans="1:16" s="4" customFormat="1" ht="11.4"/>
    <row r="443" spans="1:16" s="4" customFormat="1" ht="11.4"/>
    <row r="444" spans="1:16" s="4" customFormat="1" ht="11.4"/>
    <row r="445" spans="1:16" s="4" customFormat="1" ht="11.4"/>
    <row r="446" spans="1:16" s="4" customFormat="1" ht="11.4"/>
    <row r="447" spans="1:16" s="4" customFormat="1" ht="11.4"/>
    <row r="448" spans="1:16" s="4" customFormat="1" ht="11.4"/>
    <row r="449" s="4" customFormat="1" ht="11.4"/>
    <row r="450" s="4" customFormat="1" ht="11.4"/>
    <row r="451" s="4" customFormat="1" ht="11.4"/>
    <row r="452" s="4" customFormat="1" ht="11.4"/>
    <row r="453" s="4" customFormat="1" ht="11.4"/>
    <row r="454" s="4" customFormat="1" ht="11.4"/>
    <row r="455" s="4" customFormat="1" ht="11.4"/>
    <row r="456" s="4" customFormat="1" ht="11.4"/>
    <row r="457" s="4" customFormat="1" ht="11.4"/>
    <row r="458" s="4" customFormat="1" ht="11.4"/>
    <row r="459" s="4" customFormat="1" ht="11.4"/>
    <row r="460" s="4" customFormat="1" ht="11.4"/>
    <row r="461" s="4" customFormat="1" ht="11.4"/>
    <row r="462" s="4" customFormat="1" ht="11.4"/>
    <row r="463" s="4" customFormat="1" ht="11.4"/>
    <row r="464" s="4" customFormat="1" ht="11.4"/>
    <row r="465" spans="1:21" s="4" customFormat="1" ht="11.4"/>
    <row r="466" spans="1:21" s="4" customFormat="1" ht="11.4"/>
    <row r="467" spans="1:21" s="4" customFormat="1">
      <c r="A467" s="1249"/>
      <c r="B467" s="1146"/>
      <c r="C467" s="1146"/>
      <c r="D467" s="1001"/>
      <c r="E467" s="1001"/>
      <c r="F467" s="1001"/>
      <c r="G467" s="1001"/>
      <c r="H467" s="1144"/>
      <c r="I467" s="2213" t="s">
        <v>2043</v>
      </c>
      <c r="J467" s="2213"/>
      <c r="K467" s="2213"/>
    </row>
    <row r="468" spans="1:21" s="4" customFormat="1">
      <c r="A468" s="1251"/>
      <c r="B468" s="317"/>
      <c r="C468" s="317"/>
      <c r="D468" s="317"/>
      <c r="E468" s="317"/>
      <c r="F468" s="317"/>
      <c r="G468" s="317"/>
      <c r="H468" s="1188"/>
      <c r="I468" s="992" t="s">
        <v>52</v>
      </c>
      <c r="J468" s="1140"/>
      <c r="K468" s="992" t="s">
        <v>52</v>
      </c>
    </row>
    <row r="469" spans="1:21" s="4" customFormat="1">
      <c r="A469" s="1251"/>
      <c r="B469" s="317"/>
      <c r="C469" s="317"/>
      <c r="D469" s="317"/>
      <c r="E469" s="317"/>
      <c r="F469" s="317"/>
      <c r="G469" s="317"/>
      <c r="I469" s="1183">
        <v>2021</v>
      </c>
      <c r="J469" s="1240"/>
      <c r="K469" s="1183">
        <v>2020</v>
      </c>
    </row>
    <row r="470" spans="1:21" s="4" customFormat="1">
      <c r="A470" s="1167"/>
      <c r="B470" s="1243"/>
      <c r="C470" s="1243"/>
      <c r="D470" s="1170"/>
      <c r="E470" s="1170"/>
      <c r="F470" s="1170"/>
      <c r="G470" s="1170"/>
      <c r="H470" s="1227"/>
      <c r="I470" s="2169" t="s">
        <v>2042</v>
      </c>
      <c r="J470" s="2169"/>
      <c r="K470" s="2169"/>
    </row>
    <row r="471" spans="1:21" s="4" customFormat="1">
      <c r="A471" s="1367">
        <f>A423+0.1</f>
        <v>13.2</v>
      </c>
      <c r="B471" s="1142" t="s">
        <v>1805</v>
      </c>
      <c r="C471" s="1142"/>
      <c r="D471" s="1170"/>
      <c r="E471" s="1170"/>
      <c r="F471" s="1170"/>
      <c r="G471" s="1170"/>
      <c r="H471" s="1252"/>
      <c r="I471" s="1252"/>
      <c r="J471" s="1252"/>
      <c r="K471" s="1252"/>
    </row>
    <row r="472" spans="1:21" s="4" customFormat="1">
      <c r="A472" s="1368"/>
      <c r="B472" s="1170"/>
      <c r="C472" s="1170"/>
      <c r="D472" s="1170"/>
      <c r="E472" s="1170"/>
      <c r="F472" s="1170"/>
      <c r="G472" s="1170"/>
      <c r="H472" s="1252"/>
      <c r="I472" s="1252"/>
      <c r="J472" s="1252"/>
      <c r="K472" s="1252"/>
    </row>
    <row r="473" spans="1:21" s="1001" customFormat="1">
      <c r="A473" s="1202"/>
      <c r="B473" s="1247" t="s">
        <v>2291</v>
      </c>
      <c r="C473" s="3"/>
      <c r="D473" s="3"/>
      <c r="E473" s="3"/>
      <c r="F473" s="3"/>
      <c r="G473" s="3"/>
      <c r="H473" s="1253"/>
      <c r="I473" s="1254"/>
      <c r="J473" s="1254"/>
      <c r="K473" s="1253"/>
      <c r="L473" s="1250"/>
      <c r="M473" s="1250"/>
      <c r="N473" s="1250"/>
      <c r="O473" s="3"/>
      <c r="P473" s="3"/>
      <c r="Q473" s="3"/>
      <c r="R473" s="3"/>
      <c r="S473" s="3"/>
      <c r="T473" s="1170"/>
      <c r="U473" s="1170"/>
    </row>
    <row r="474" spans="1:21" s="317" customFormat="1">
      <c r="A474" s="1202"/>
      <c r="B474" s="1256" t="s">
        <v>1931</v>
      </c>
      <c r="C474" s="3"/>
      <c r="D474" s="3"/>
      <c r="E474" s="3"/>
      <c r="F474" s="3"/>
      <c r="G474" s="3"/>
      <c r="H474" s="1213"/>
      <c r="I474" s="1003">
        <f>'P&amp;L Final'!E22+'P&amp;L Final'!E23</f>
        <v>22104</v>
      </c>
      <c r="J474" s="1003"/>
      <c r="K474" s="1003">
        <v>12970</v>
      </c>
      <c r="L474" s="2172" t="s">
        <v>180</v>
      </c>
      <c r="M474" s="2172"/>
      <c r="N474" s="2172"/>
      <c r="O474" s="3"/>
      <c r="P474" s="3"/>
      <c r="Q474" s="3"/>
      <c r="R474" s="3"/>
      <c r="S474" s="3"/>
      <c r="T474" s="1170"/>
      <c r="U474" s="1170"/>
    </row>
    <row r="475" spans="1:21" s="317" customFormat="1">
      <c r="A475" s="1202"/>
      <c r="B475" s="999" t="s">
        <v>2316</v>
      </c>
      <c r="C475" s="3"/>
      <c r="D475" s="3"/>
      <c r="E475" s="3"/>
      <c r="F475" s="3"/>
      <c r="G475" s="3"/>
      <c r="H475" s="1213"/>
      <c r="I475" s="1003">
        <f>'P&amp;L Final'!E24</f>
        <v>593</v>
      </c>
      <c r="J475" s="1003"/>
      <c r="K475" s="1003">
        <v>574</v>
      </c>
      <c r="L475" s="1134" t="str">
        <f>+I468</f>
        <v>September 30,</v>
      </c>
      <c r="M475" s="1151"/>
      <c r="N475" s="1165" t="str">
        <f>+K468</f>
        <v>September 30,</v>
      </c>
    </row>
    <row r="476" spans="1:21" s="317" customFormat="1">
      <c r="A476" s="1202"/>
      <c r="B476" s="999" t="s">
        <v>2109</v>
      </c>
      <c r="C476" s="3"/>
      <c r="D476" s="3"/>
      <c r="E476" s="3"/>
      <c r="F476" s="3"/>
      <c r="G476" s="3"/>
      <c r="H476" s="1213"/>
      <c r="I476" s="1003">
        <f>'P&amp;L Final'!E35</f>
        <v>0</v>
      </c>
      <c r="J476" s="1003"/>
      <c r="K476" s="1003">
        <v>7460</v>
      </c>
      <c r="L476" s="1141">
        <f>+I469</f>
        <v>2021</v>
      </c>
      <c r="M476" s="1172"/>
      <c r="N476" s="1141">
        <f>+K469</f>
        <v>2020</v>
      </c>
    </row>
    <row r="477" spans="1:21" s="1170" customFormat="1">
      <c r="A477" s="1202"/>
      <c r="B477" s="999" t="s">
        <v>1761</v>
      </c>
      <c r="C477" s="3"/>
      <c r="D477" s="3"/>
      <c r="E477" s="3"/>
      <c r="F477" s="3"/>
      <c r="G477" s="3"/>
      <c r="H477" s="1213"/>
      <c r="I477" s="1003">
        <f>'P&amp;L Final'!E32</f>
        <v>181</v>
      </c>
      <c r="J477" s="1003"/>
      <c r="K477" s="1003">
        <v>188</v>
      </c>
      <c r="L477" s="1184"/>
      <c r="M477" s="1184"/>
      <c r="N477" s="1184"/>
      <c r="O477" s="317"/>
      <c r="P477" s="317"/>
      <c r="Q477" s="317"/>
      <c r="R477" s="317"/>
      <c r="S477" s="317"/>
      <c r="T477" s="317"/>
      <c r="U477" s="317"/>
    </row>
    <row r="478" spans="1:21" s="1170" customFormat="1">
      <c r="A478" s="1202"/>
      <c r="B478" s="3"/>
      <c r="C478" s="3"/>
      <c r="D478" s="3"/>
      <c r="E478" s="3"/>
      <c r="F478" s="3"/>
      <c r="G478" s="3"/>
      <c r="H478" s="3"/>
      <c r="I478" s="3"/>
      <c r="J478" s="3"/>
      <c r="K478" s="3"/>
      <c r="L478" s="1252"/>
      <c r="M478" s="1252"/>
      <c r="N478" s="1252"/>
      <c r="O478" s="317"/>
      <c r="P478" s="317"/>
      <c r="Q478" s="317"/>
      <c r="R478" s="317"/>
      <c r="S478" s="317"/>
      <c r="T478" s="317"/>
      <c r="U478" s="317"/>
    </row>
    <row r="479" spans="1:21" s="3" customFormat="1" ht="12.9" customHeight="1">
      <c r="A479" s="1202"/>
      <c r="B479" s="1094" t="s">
        <v>883</v>
      </c>
      <c r="H479" s="1148"/>
      <c r="I479" s="1148"/>
      <c r="J479" s="1148"/>
      <c r="K479" s="1148"/>
      <c r="L479" s="1257" t="e">
        <v>#REF!</v>
      </c>
      <c r="M479" s="1258"/>
      <c r="N479" s="1259">
        <v>83</v>
      </c>
      <c r="O479" s="1170"/>
      <c r="P479" s="1170"/>
      <c r="Q479" s="1170"/>
      <c r="R479" s="1170"/>
      <c r="S479" s="1170"/>
      <c r="T479" s="1170"/>
      <c r="U479" s="1170"/>
    </row>
    <row r="480" spans="1:21" s="3" customFormat="1" ht="12.9" customHeight="1">
      <c r="A480" s="1202"/>
      <c r="B480" s="1261" t="s">
        <v>1954</v>
      </c>
      <c r="H480" s="1148"/>
      <c r="I480" s="1148">
        <f>'P&amp;L Final'!E26+'P&amp;L Final'!E27</f>
        <v>955</v>
      </c>
      <c r="J480" s="1148"/>
      <c r="K480" s="1148">
        <v>933</v>
      </c>
      <c r="L480" s="1173"/>
      <c r="M480" s="1173"/>
      <c r="N480" s="1173"/>
      <c r="O480" s="1170"/>
      <c r="P480" s="1170"/>
      <c r="Q480" s="1170"/>
      <c r="R480" s="1170"/>
      <c r="S480" s="1170"/>
      <c r="T480" s="1170"/>
      <c r="U480" s="1170"/>
    </row>
    <row r="481" spans="1:21" s="1001" customFormat="1">
      <c r="A481" s="1202"/>
      <c r="B481" s="3" t="s">
        <v>116</v>
      </c>
      <c r="C481" s="3"/>
      <c r="D481" s="3"/>
      <c r="E481" s="3"/>
      <c r="F481" s="3"/>
      <c r="G481" s="3"/>
      <c r="H481" s="1148"/>
      <c r="I481" s="1148">
        <f>'trial Balance main'!E124</f>
        <v>50</v>
      </c>
      <c r="J481" s="1148"/>
      <c r="K481" s="1148">
        <v>32</v>
      </c>
      <c r="L481" s="1250"/>
      <c r="M481" s="1250"/>
      <c r="N481" s="1250"/>
      <c r="O481" s="3"/>
      <c r="P481" s="3"/>
      <c r="Q481" s="3"/>
      <c r="R481" s="3"/>
      <c r="S481" s="3"/>
      <c r="T481" s="1170"/>
      <c r="U481" s="1170"/>
    </row>
    <row r="482" spans="1:21" s="317" customFormat="1">
      <c r="A482" s="1202"/>
      <c r="B482" s="3"/>
      <c r="C482" s="3"/>
      <c r="D482" s="3"/>
      <c r="E482" s="3"/>
      <c r="F482" s="3"/>
      <c r="G482" s="3"/>
      <c r="H482" s="1148"/>
      <c r="I482" s="1148"/>
      <c r="J482" s="1148"/>
      <c r="K482" s="1148"/>
      <c r="L482" s="2172" t="s">
        <v>180</v>
      </c>
      <c r="M482" s="2172"/>
      <c r="N482" s="2172"/>
      <c r="O482" s="3"/>
      <c r="P482" s="3"/>
      <c r="Q482" s="3"/>
      <c r="R482" s="3"/>
      <c r="S482" s="3"/>
      <c r="T482" s="1170"/>
      <c r="U482" s="1170"/>
    </row>
    <row r="483" spans="1:21" s="317" customFormat="1">
      <c r="A483" s="1202"/>
      <c r="B483" s="1263" t="s">
        <v>1955</v>
      </c>
      <c r="C483" s="3"/>
      <c r="D483" s="3"/>
      <c r="E483" s="3"/>
      <c r="F483" s="3"/>
      <c r="G483" s="3"/>
      <c r="H483" s="1148"/>
      <c r="I483" s="1148"/>
      <c r="J483" s="1148"/>
      <c r="K483" s="1148"/>
      <c r="L483" s="1134" t="e">
        <f>+#REF!</f>
        <v>#REF!</v>
      </c>
      <c r="M483" s="1151"/>
      <c r="N483" s="1165" t="e">
        <f>+#REF!</f>
        <v>#REF!</v>
      </c>
    </row>
    <row r="484" spans="1:21" s="317" customFormat="1">
      <c r="A484" s="1202"/>
      <c r="B484" s="3"/>
      <c r="C484" s="3"/>
      <c r="D484" s="3"/>
      <c r="E484" s="3"/>
      <c r="F484" s="3"/>
      <c r="G484" s="3"/>
      <c r="H484" s="1148"/>
      <c r="I484" s="1148"/>
      <c r="J484" s="1148"/>
      <c r="K484" s="1148"/>
      <c r="L484" s="1141" t="e">
        <f>+#REF!</f>
        <v>#REF!</v>
      </c>
      <c r="M484" s="1172"/>
      <c r="N484" s="1141" t="e">
        <f>+#REF!</f>
        <v>#REF!</v>
      </c>
    </row>
    <row r="485" spans="1:21" s="1170" customFormat="1">
      <c r="A485" s="1202"/>
      <c r="B485" s="1094" t="s">
        <v>1408</v>
      </c>
      <c r="C485" s="3"/>
      <c r="D485" s="3"/>
      <c r="E485" s="3"/>
      <c r="F485" s="3"/>
      <c r="G485" s="3"/>
      <c r="H485" s="1148"/>
      <c r="I485" s="1148"/>
      <c r="J485" s="1148"/>
      <c r="K485" s="1148"/>
      <c r="L485" s="1184"/>
      <c r="M485" s="1184"/>
      <c r="N485" s="1184"/>
      <c r="O485" s="317"/>
      <c r="P485" s="317"/>
      <c r="Q485" s="317"/>
      <c r="R485" s="317"/>
      <c r="S485" s="317"/>
      <c r="T485" s="317"/>
      <c r="U485" s="317"/>
    </row>
    <row r="486" spans="1:21" s="3" customFormat="1" ht="12.9" customHeight="1">
      <c r="A486" s="1202"/>
      <c r="B486" s="1264" t="s">
        <v>81</v>
      </c>
      <c r="H486" s="1148"/>
      <c r="I486" s="1148">
        <f>'trial Balance main'!E136</f>
        <v>5</v>
      </c>
      <c r="J486" s="1148"/>
      <c r="K486" s="1148">
        <v>8</v>
      </c>
      <c r="L486" s="1260"/>
      <c r="M486" s="1260"/>
      <c r="N486" s="1260"/>
      <c r="O486" s="1170"/>
    </row>
    <row r="487" spans="1:21" s="3" customFormat="1" ht="12.9" customHeight="1">
      <c r="A487" s="1202"/>
      <c r="B487" s="1264"/>
      <c r="H487" s="1148"/>
      <c r="I487" s="1148"/>
      <c r="J487" s="1148"/>
      <c r="K487" s="1148"/>
      <c r="L487" s="1260"/>
      <c r="M487" s="1260"/>
      <c r="N487" s="1260"/>
      <c r="O487" s="1170"/>
    </row>
    <row r="488" spans="1:21" s="3" customFormat="1" ht="12.9" customHeight="1">
      <c r="A488" s="47"/>
      <c r="B488" s="1248"/>
      <c r="C488" s="1245"/>
      <c r="D488" s="1245"/>
      <c r="E488" s="1245"/>
      <c r="F488" s="1341"/>
      <c r="G488" s="1245"/>
      <c r="H488" s="1245"/>
      <c r="I488" s="1341"/>
      <c r="J488" s="1245"/>
      <c r="K488" s="1098"/>
      <c r="L488" s="1262" t="e">
        <v>#REF!</v>
      </c>
      <c r="M488" s="1260"/>
      <c r="N488" s="1260">
        <v>495</v>
      </c>
      <c r="O488" s="1170"/>
    </row>
    <row r="489" spans="1:21" s="3" customFormat="1" ht="12.9" customHeight="1">
      <c r="A489" s="1202"/>
      <c r="B489" s="1265" t="s">
        <v>2066</v>
      </c>
      <c r="C489" s="1170"/>
      <c r="D489" s="1170"/>
      <c r="E489" s="1170"/>
      <c r="F489" s="1170"/>
      <c r="G489" s="1170"/>
      <c r="H489" s="1226"/>
      <c r="I489" s="1226"/>
      <c r="J489" s="1003"/>
      <c r="K489" s="1226"/>
      <c r="L489" s="1262">
        <f>I481-Q489</f>
        <v>7</v>
      </c>
      <c r="M489" s="1260"/>
      <c r="N489" s="1260">
        <v>16</v>
      </c>
      <c r="O489" s="1170"/>
      <c r="Q489" s="1094">
        <v>43</v>
      </c>
      <c r="R489" s="1094" t="s">
        <v>1935</v>
      </c>
    </row>
    <row r="490" spans="1:21" s="3" customFormat="1">
      <c r="A490" s="1202"/>
      <c r="B490" s="1266" t="s">
        <v>2067</v>
      </c>
      <c r="H490" s="1213"/>
      <c r="I490" s="1003">
        <v>24</v>
      </c>
      <c r="J490" s="1003"/>
      <c r="K490" s="1213">
        <v>227</v>
      </c>
      <c r="L490" s="1262"/>
      <c r="M490" s="1260"/>
      <c r="N490" s="1260"/>
      <c r="O490" s="1170"/>
    </row>
    <row r="491" spans="1:21" s="3" customFormat="1" ht="12.75" customHeight="1">
      <c r="A491" s="1202"/>
      <c r="B491" s="1265"/>
      <c r="H491" s="1213"/>
      <c r="I491" s="1003"/>
      <c r="J491" s="1003"/>
      <c r="K491" s="1213"/>
      <c r="L491" s="1262"/>
      <c r="M491" s="1260"/>
      <c r="N491" s="1260"/>
      <c r="O491" s="1170"/>
    </row>
    <row r="492" spans="1:21" s="3" customFormat="1">
      <c r="A492" s="1202"/>
      <c r="B492" s="1266"/>
      <c r="H492" s="1213"/>
      <c r="I492" s="1003"/>
      <c r="J492" s="1003"/>
      <c r="K492" s="1213"/>
      <c r="L492" s="1262">
        <f>I486-Q492</f>
        <v>1</v>
      </c>
      <c r="M492" s="1260"/>
      <c r="N492" s="1260">
        <v>0</v>
      </c>
      <c r="O492" s="1170"/>
      <c r="Q492" s="1094">
        <v>4</v>
      </c>
    </row>
    <row r="493" spans="1:21" s="4" customFormat="1">
      <c r="A493" s="1202"/>
      <c r="B493" s="1268" t="s">
        <v>2360</v>
      </c>
      <c r="C493" s="3"/>
      <c r="D493" s="3"/>
      <c r="E493" s="3"/>
      <c r="F493" s="3"/>
      <c r="G493" s="3"/>
      <c r="H493" s="1213"/>
      <c r="I493" s="1003"/>
      <c r="J493" s="1003"/>
      <c r="K493" s="1213"/>
      <c r="L493" s="3"/>
      <c r="M493" s="3"/>
      <c r="N493" s="3"/>
      <c r="O493" s="3"/>
      <c r="P493" s="3"/>
      <c r="Q493" s="3"/>
      <c r="R493" s="3"/>
      <c r="S493" s="3"/>
      <c r="T493" s="3"/>
      <c r="U493" s="3"/>
    </row>
    <row r="494" spans="1:21" s="4" customFormat="1">
      <c r="A494" s="1202"/>
      <c r="B494" s="2004" t="s">
        <v>2571</v>
      </c>
      <c r="C494" s="2005"/>
      <c r="D494" s="2005"/>
      <c r="E494" s="3"/>
      <c r="F494" s="3"/>
      <c r="G494" s="3"/>
      <c r="H494" s="1213"/>
      <c r="I494" s="1003">
        <v>0</v>
      </c>
      <c r="J494" s="1003"/>
      <c r="K494" s="1213">
        <v>115227</v>
      </c>
      <c r="L494" s="3"/>
      <c r="M494" s="3"/>
      <c r="N494" s="3"/>
      <c r="O494" s="3"/>
      <c r="P494" s="3"/>
      <c r="Q494" s="3"/>
      <c r="R494" s="3"/>
      <c r="S494" s="3"/>
      <c r="T494" s="3"/>
      <c r="U494" s="3"/>
    </row>
    <row r="495" spans="1:21" s="3" customFormat="1">
      <c r="A495" s="1202"/>
      <c r="B495" s="2004" t="s">
        <v>2570</v>
      </c>
      <c r="C495" s="2005"/>
      <c r="D495" s="2005"/>
      <c r="H495" s="1213"/>
      <c r="I495" s="1003">
        <v>17587</v>
      </c>
      <c r="J495" s="1003"/>
      <c r="K495" s="1213">
        <v>52416.525000000001</v>
      </c>
      <c r="L495" s="1257">
        <f>I490-P495</f>
        <v>-72</v>
      </c>
      <c r="M495" s="1258"/>
      <c r="N495" s="1258">
        <v>15</v>
      </c>
      <c r="O495" s="1170"/>
      <c r="P495" s="1142">
        <v>96</v>
      </c>
      <c r="Q495" s="1142" t="s">
        <v>1936</v>
      </c>
      <c r="R495" s="1170"/>
      <c r="S495" s="1170"/>
      <c r="T495" s="1170"/>
      <c r="U495" s="1170"/>
    </row>
    <row r="496" spans="1:21" s="3" customFormat="1">
      <c r="A496" s="1202"/>
      <c r="B496" s="1272"/>
      <c r="H496" s="1213"/>
      <c r="I496" s="1003"/>
      <c r="J496" s="1003"/>
      <c r="K496" s="1213"/>
      <c r="L496" s="1267"/>
      <c r="M496" s="1258"/>
      <c r="N496" s="1258"/>
    </row>
    <row r="497" spans="1:17" s="3" customFormat="1">
      <c r="A497" s="1202"/>
      <c r="B497" s="1246" t="s">
        <v>1887</v>
      </c>
      <c r="H497" s="1213"/>
      <c r="I497" s="1003"/>
      <c r="J497" s="1003"/>
      <c r="K497" s="1213"/>
      <c r="L497" s="1257"/>
      <c r="M497" s="1258"/>
      <c r="N497" s="1258"/>
    </row>
    <row r="498" spans="1:17" s="3" customFormat="1">
      <c r="A498" s="1202"/>
      <c r="B498" s="1185" t="s">
        <v>2569</v>
      </c>
      <c r="H498" s="1213"/>
      <c r="I498" s="1003">
        <v>0</v>
      </c>
      <c r="J498" s="1003"/>
      <c r="K498" s="1213">
        <v>12762</v>
      </c>
      <c r="L498" s="1257"/>
      <c r="M498" s="1258"/>
      <c r="N498" s="1258"/>
    </row>
    <row r="499" spans="1:17" s="3" customFormat="1">
      <c r="A499" s="1202"/>
      <c r="B499" s="1185"/>
      <c r="H499" s="1213"/>
      <c r="I499" s="1003"/>
      <c r="J499" s="1003"/>
      <c r="K499" s="1213"/>
      <c r="L499" s="1257"/>
      <c r="M499" s="1258"/>
      <c r="N499" s="1258"/>
      <c r="P499" s="1094"/>
      <c r="Q499" s="1271"/>
    </row>
    <row r="500" spans="1:17" s="3" customFormat="1">
      <c r="A500" s="1202"/>
      <c r="B500" s="1246" t="s">
        <v>844</v>
      </c>
      <c r="H500" s="1213"/>
      <c r="I500" s="1003"/>
      <c r="J500" s="1003"/>
      <c r="K500" s="1213"/>
      <c r="L500" s="1257"/>
      <c r="M500" s="1258"/>
      <c r="N500" s="1258"/>
      <c r="P500" s="1094"/>
      <c r="Q500" s="1271"/>
    </row>
    <row r="501" spans="1:17" s="3" customFormat="1">
      <c r="A501" s="1202"/>
      <c r="B501" s="1272" t="s">
        <v>2568</v>
      </c>
      <c r="H501" s="1213"/>
      <c r="I501" s="1003">
        <v>0</v>
      </c>
      <c r="J501" s="1003"/>
      <c r="K501" s="1213">
        <v>64226.239849999998</v>
      </c>
      <c r="L501" s="1257"/>
      <c r="M501" s="1258"/>
      <c r="N501" s="1258"/>
      <c r="P501" s="1094"/>
      <c r="Q501" s="1271"/>
    </row>
    <row r="502" spans="1:17" s="3" customFormat="1">
      <c r="A502" s="1202"/>
      <c r="B502" s="2006"/>
      <c r="C502" s="1265"/>
      <c r="D502" s="1005"/>
      <c r="E502" s="1003"/>
      <c r="F502" s="1003"/>
      <c r="G502" s="1213"/>
      <c r="H502" s="1213"/>
      <c r="L502" s="1257"/>
      <c r="M502" s="1258"/>
      <c r="N502" s="1258"/>
      <c r="P502" s="1094"/>
      <c r="Q502" s="1271"/>
    </row>
    <row r="503" spans="1:17" s="3" customFormat="1">
      <c r="A503" s="1178"/>
      <c r="B503" s="1198"/>
      <c r="C503" s="1198"/>
      <c r="D503" s="1005"/>
      <c r="E503" s="1005"/>
      <c r="F503" s="1005"/>
      <c r="G503" s="1213"/>
      <c r="H503" s="1213"/>
      <c r="I503" s="950" t="s">
        <v>1922</v>
      </c>
      <c r="J503" s="7"/>
      <c r="K503" s="950" t="s">
        <v>40</v>
      </c>
      <c r="L503" s="1257"/>
      <c r="M503" s="1258"/>
      <c r="N503" s="1258"/>
      <c r="P503" s="1094"/>
      <c r="Q503" s="1271"/>
    </row>
    <row r="504" spans="1:17" s="1173" customFormat="1">
      <c r="A504" s="1178"/>
      <c r="B504" s="1198"/>
      <c r="C504" s="1198"/>
      <c r="D504" s="1005"/>
      <c r="E504" s="1005"/>
      <c r="F504" s="1005"/>
      <c r="G504" s="1213"/>
      <c r="H504" s="1213"/>
      <c r="I504" s="1759" t="s">
        <v>52</v>
      </c>
      <c r="J504" s="1242"/>
      <c r="K504" s="951" t="s">
        <v>1765</v>
      </c>
      <c r="L504" s="1267" t="e">
        <f>#REF!-Q504</f>
        <v>#REF!</v>
      </c>
      <c r="M504" s="1258"/>
      <c r="N504" s="1258">
        <v>0</v>
      </c>
      <c r="P504" s="1269" t="s">
        <v>1932</v>
      </c>
      <c r="Q504" s="1270">
        <v>0</v>
      </c>
    </row>
    <row r="505" spans="1:17" s="1173" customFormat="1">
      <c r="A505" s="1178"/>
      <c r="B505" s="1198"/>
      <c r="C505" s="1198"/>
      <c r="D505" s="1005"/>
      <c r="E505" s="1005"/>
      <c r="F505" s="1005"/>
      <c r="G505" s="1213"/>
      <c r="H505" s="1213"/>
      <c r="I505" s="950">
        <v>2021</v>
      </c>
      <c r="J505" s="1242"/>
      <c r="K505" s="950">
        <v>2021</v>
      </c>
      <c r="L505" s="1267"/>
      <c r="M505" s="1258"/>
      <c r="N505" s="1258"/>
      <c r="P505" s="1269"/>
      <c r="Q505" s="1270"/>
    </row>
    <row r="506" spans="1:17" s="1173" customFormat="1">
      <c r="A506" s="1275">
        <f>'1-3.5'!A471+0.1</f>
        <v>13.299999999999999</v>
      </c>
      <c r="B506" s="1276" t="s">
        <v>1937</v>
      </c>
      <c r="C506" s="1198"/>
      <c r="D506" s="1005"/>
      <c r="E506" s="1005"/>
      <c r="F506" s="1005"/>
      <c r="G506" s="1213"/>
      <c r="H506" s="1213"/>
      <c r="I506" s="2138" t="s">
        <v>1766</v>
      </c>
      <c r="J506" s="2139"/>
      <c r="K506" s="2139"/>
      <c r="L506" s="1257"/>
      <c r="M506" s="1258"/>
      <c r="N506" s="1258"/>
      <c r="P506" s="1269"/>
      <c r="Q506" s="1270"/>
    </row>
    <row r="507" spans="1:17" s="1173" customFormat="1">
      <c r="A507" s="1178"/>
      <c r="B507" s="1170"/>
      <c r="C507" s="1170"/>
      <c r="D507" s="1244"/>
      <c r="E507" s="1277"/>
      <c r="F507" s="1277"/>
      <c r="G507" s="1098"/>
      <c r="H507" s="1098"/>
      <c r="I507" s="45"/>
      <c r="J507" s="45"/>
      <c r="K507" s="45"/>
      <c r="L507" s="1257"/>
      <c r="M507" s="1258"/>
      <c r="N507" s="1258"/>
      <c r="P507" s="1269"/>
      <c r="Q507" s="1270"/>
    </row>
    <row r="508" spans="1:17" s="1173" customFormat="1">
      <c r="A508" s="1178"/>
      <c r="B508" s="1247" t="s">
        <v>1707</v>
      </c>
      <c r="C508" s="1247"/>
      <c r="D508" s="1142"/>
      <c r="E508" s="1142"/>
      <c r="F508" s="1142"/>
      <c r="G508" s="1142"/>
      <c r="H508" s="1142"/>
      <c r="I508" s="1278"/>
      <c r="J508" s="1278"/>
      <c r="K508" s="1279"/>
      <c r="L508" s="1257"/>
      <c r="M508" s="1258"/>
      <c r="N508" s="1258"/>
      <c r="P508" s="1269"/>
      <c r="Q508" s="1270"/>
    </row>
    <row r="509" spans="1:17" s="3" customFormat="1">
      <c r="A509" s="1178"/>
      <c r="B509" s="1255" t="s">
        <v>1821</v>
      </c>
      <c r="C509" s="1255"/>
      <c r="D509" s="1142"/>
      <c r="E509" s="1142"/>
      <c r="F509" s="1142"/>
      <c r="G509" s="1142"/>
      <c r="H509" s="1142"/>
      <c r="I509" s="1278"/>
      <c r="J509" s="1278"/>
      <c r="K509" s="1279"/>
      <c r="L509" s="1257"/>
      <c r="M509" s="1258"/>
      <c r="N509" s="1258"/>
    </row>
    <row r="510" spans="1:17" s="3" customFormat="1">
      <c r="A510" s="1178"/>
      <c r="B510" s="1280" t="s">
        <v>1743</v>
      </c>
      <c r="C510" s="1280"/>
      <c r="D510" s="1280"/>
      <c r="E510" s="1281"/>
      <c r="F510" s="1281"/>
      <c r="G510" s="1280"/>
      <c r="H510" s="1280"/>
      <c r="I510" s="1226">
        <f>'trial Balance main'!F71</f>
        <v>6356</v>
      </c>
      <c r="J510" s="1282"/>
      <c r="K510" s="1283">
        <v>6537</v>
      </c>
      <c r="L510" s="1273"/>
      <c r="N510" s="1274"/>
    </row>
    <row r="511" spans="1:17" s="3" customFormat="1">
      <c r="A511" s="1178"/>
      <c r="B511" s="1280" t="s">
        <v>1806</v>
      </c>
      <c r="C511" s="1280"/>
      <c r="D511" s="1280"/>
      <c r="E511" s="1281"/>
      <c r="F511" s="1281"/>
      <c r="G511" s="1280"/>
      <c r="H511" s="1280"/>
      <c r="I511" s="1226">
        <f>'trial Balance main'!F74</f>
        <v>826</v>
      </c>
      <c r="J511" s="1282"/>
      <c r="K511" s="1283">
        <v>850</v>
      </c>
      <c r="L511" s="1273"/>
      <c r="M511" s="3">
        <v>4001</v>
      </c>
      <c r="N511" s="1274"/>
    </row>
    <row r="512" spans="1:17" s="3" customFormat="1">
      <c r="A512" s="1178"/>
      <c r="B512" s="999" t="s">
        <v>1952</v>
      </c>
      <c r="C512" s="999"/>
      <c r="D512" s="1280"/>
      <c r="E512" s="1281"/>
      <c r="F512" s="1281"/>
      <c r="G512" s="1280"/>
      <c r="H512" s="1280"/>
      <c r="I512" s="1226">
        <f>'trial Balance main'!F93</f>
        <v>192</v>
      </c>
      <c r="J512" s="1282"/>
      <c r="K512" s="1283">
        <v>198</v>
      </c>
      <c r="L512" s="1273"/>
      <c r="M512" s="3">
        <v>520</v>
      </c>
      <c r="N512" s="1274"/>
    </row>
    <row r="513" spans="1:19" s="3" customFormat="1">
      <c r="A513" s="1178"/>
      <c r="B513" s="999" t="s">
        <v>2111</v>
      </c>
      <c r="C513" s="999"/>
      <c r="D513" s="1280"/>
      <c r="E513" s="1281"/>
      <c r="F513" s="1281"/>
      <c r="G513" s="1280"/>
      <c r="H513" s="1280"/>
      <c r="I513" s="1226">
        <f>'trial Balance main'!F94</f>
        <v>0</v>
      </c>
      <c r="J513" s="1282"/>
      <c r="K513" s="1283">
        <v>0</v>
      </c>
      <c r="L513" s="1273"/>
      <c r="M513" s="3">
        <f>SUM(M511:M512)</f>
        <v>4521</v>
      </c>
      <c r="N513" s="1274"/>
    </row>
    <row r="514" spans="1:19" s="3" customFormat="1">
      <c r="A514" s="1178"/>
      <c r="B514" s="1280" t="s">
        <v>2361</v>
      </c>
      <c r="C514" s="1280"/>
      <c r="D514" s="1280"/>
      <c r="E514" s="1281"/>
      <c r="F514" s="1281"/>
      <c r="G514" s="1280"/>
      <c r="H514" s="1280"/>
      <c r="I514" s="1226">
        <f>'trial Balance main'!F72</f>
        <v>50</v>
      </c>
      <c r="J514" s="1282"/>
      <c r="K514" s="1283">
        <v>358</v>
      </c>
      <c r="L514" s="1273"/>
      <c r="N514" s="1274"/>
    </row>
    <row r="515" spans="1:19" s="3" customFormat="1">
      <c r="A515" s="1178"/>
      <c r="B515" s="1280" t="s">
        <v>2511</v>
      </c>
      <c r="C515" s="1280"/>
      <c r="D515" s="1280"/>
      <c r="E515" s="1281"/>
      <c r="F515" s="1281"/>
      <c r="G515" s="1280"/>
      <c r="H515" s="1280"/>
      <c r="I515" s="1226"/>
      <c r="J515" s="1282"/>
      <c r="K515" s="1283">
        <v>46</v>
      </c>
      <c r="L515" s="1273"/>
      <c r="N515" s="1274"/>
    </row>
    <row r="516" spans="1:19" s="3" customFormat="1">
      <c r="A516" s="1178"/>
      <c r="B516" s="1287" t="s">
        <v>1809</v>
      </c>
      <c r="C516" s="1287"/>
      <c r="D516" s="1280"/>
      <c r="E516" s="1281"/>
      <c r="F516" s="1281"/>
      <c r="G516" s="1280"/>
      <c r="H516" s="1280"/>
      <c r="I516" s="1226">
        <f>'trial Balance main'!F89</f>
        <v>62</v>
      </c>
      <c r="J516" s="1282"/>
      <c r="K516" s="1283">
        <v>60</v>
      </c>
      <c r="L516" s="1273"/>
      <c r="N516" s="1274"/>
    </row>
    <row r="517" spans="1:19" s="3" customFormat="1">
      <c r="A517" s="1178"/>
      <c r="B517" s="1287" t="s">
        <v>2362</v>
      </c>
      <c r="C517" s="1287"/>
      <c r="D517" s="1280"/>
      <c r="E517" s="1281"/>
      <c r="F517" s="1281"/>
      <c r="G517" s="1280"/>
      <c r="H517" s="1280"/>
      <c r="I517" s="1226">
        <f>'trial Balance main'!F73</f>
        <v>104</v>
      </c>
      <c r="J517" s="1282"/>
      <c r="K517" s="1283">
        <v>816</v>
      </c>
      <c r="L517" s="1273"/>
      <c r="N517" s="1274"/>
    </row>
    <row r="518" spans="1:19" s="3" customFormat="1">
      <c r="A518" s="1178"/>
      <c r="B518" s="1287"/>
      <c r="C518" s="1287"/>
      <c r="D518" s="1280"/>
      <c r="E518" s="1281"/>
      <c r="F518" s="1281"/>
      <c r="G518" s="1280"/>
      <c r="H518" s="1280"/>
      <c r="I518" s="1226"/>
      <c r="J518" s="1282"/>
      <c r="K518" s="1283"/>
      <c r="L518" s="1273"/>
      <c r="N518" s="1274"/>
    </row>
    <row r="519" spans="1:19" s="1173" customFormat="1">
      <c r="A519" s="1170"/>
      <c r="B519" s="1288" t="s">
        <v>883</v>
      </c>
      <c r="C519" s="1288"/>
      <c r="D519" s="1280"/>
      <c r="E519" s="1280"/>
      <c r="F519" s="1280"/>
      <c r="G519" s="1280"/>
      <c r="H519" s="1280"/>
      <c r="I519" s="1226"/>
      <c r="J519" s="1282"/>
      <c r="K519" s="1283"/>
      <c r="L519" s="1222"/>
      <c r="N519" s="1194"/>
    </row>
    <row r="520" spans="1:19" s="1173" customFormat="1">
      <c r="A520" s="1170"/>
      <c r="B520" s="1280" t="s">
        <v>2068</v>
      </c>
      <c r="C520" s="1280"/>
      <c r="D520" s="1280"/>
      <c r="E520" s="1280"/>
      <c r="F520" s="1280"/>
      <c r="G520" s="1280"/>
      <c r="H520" s="1280"/>
      <c r="I520" s="1226">
        <f>'trial Balance main'!F78+'trial Balance main'!F76</f>
        <v>311</v>
      </c>
      <c r="J520" s="1282"/>
      <c r="K520" s="1283">
        <v>316</v>
      </c>
      <c r="L520" s="1222"/>
      <c r="N520" s="1194"/>
    </row>
    <row r="521" spans="1:19" s="1173" customFormat="1">
      <c r="A521" s="1170"/>
      <c r="B521" s="1280" t="s">
        <v>886</v>
      </c>
      <c r="C521" s="1280"/>
      <c r="D521" s="1280"/>
      <c r="E521" s="1280"/>
      <c r="F521" s="1280"/>
      <c r="G521" s="1280"/>
      <c r="H521" s="1280"/>
      <c r="I521" s="1226">
        <v>200</v>
      </c>
      <c r="J521" s="1282"/>
      <c r="K521" s="1283">
        <v>200</v>
      </c>
      <c r="L521" s="1284">
        <v>1111169.49</v>
      </c>
      <c r="M521" s="1173" t="s">
        <v>2248</v>
      </c>
      <c r="N521" s="1194"/>
    </row>
    <row r="522" spans="1:19" s="1173" customFormat="1">
      <c r="A522" s="1170"/>
      <c r="B522" s="1289"/>
      <c r="C522" s="1289"/>
      <c r="D522" s="1280"/>
      <c r="E522" s="1280"/>
      <c r="F522" s="1280"/>
      <c r="G522" s="1280"/>
      <c r="H522" s="1280"/>
      <c r="I522" s="1226"/>
      <c r="J522" s="1282"/>
      <c r="K522" s="1283"/>
      <c r="L522" s="1284">
        <v>358525.53732084925</v>
      </c>
      <c r="M522" s="1173" t="s">
        <v>2249</v>
      </c>
      <c r="N522" s="1194"/>
    </row>
    <row r="523" spans="1:19" s="1173" customFormat="1">
      <c r="A523" s="1170"/>
      <c r="B523" s="1263" t="s">
        <v>1955</v>
      </c>
      <c r="C523" s="1263"/>
      <c r="D523" s="1280"/>
      <c r="E523" s="1280"/>
      <c r="F523" s="1280"/>
      <c r="G523" s="1280"/>
      <c r="H523" s="1280"/>
      <c r="I523" s="1226"/>
      <c r="J523" s="1282"/>
      <c r="K523" s="1283"/>
      <c r="L523" s="1285">
        <f>+L522/1.13</f>
        <v>317279.23656712327</v>
      </c>
      <c r="M523" s="1286"/>
      <c r="N523" s="1286"/>
      <c r="O523" s="1286"/>
      <c r="P523" s="1286"/>
      <c r="Q523" s="1286"/>
      <c r="R523" s="1286"/>
      <c r="S523" s="1286"/>
    </row>
    <row r="524" spans="1:19" s="1173" customFormat="1">
      <c r="A524" s="1170"/>
      <c r="B524" s="1263"/>
      <c r="C524" s="1263"/>
      <c r="D524" s="1280"/>
      <c r="E524" s="1280"/>
      <c r="F524" s="1280"/>
      <c r="G524" s="1280"/>
      <c r="H524" s="1280"/>
      <c r="I524" s="1226"/>
      <c r="J524" s="1282"/>
      <c r="K524" s="1283"/>
      <c r="L524" s="1285"/>
      <c r="M524" s="1286"/>
      <c r="N524" s="1286"/>
      <c r="O524" s="1286"/>
      <c r="P524" s="1286"/>
      <c r="Q524" s="1286"/>
      <c r="R524" s="1286"/>
      <c r="S524" s="1286"/>
    </row>
    <row r="525" spans="1:19" s="1173" customFormat="1">
      <c r="A525" s="1170"/>
      <c r="B525" s="1217" t="s">
        <v>2250</v>
      </c>
      <c r="C525" s="1263"/>
      <c r="D525" s="1280"/>
      <c r="E525" s="1280"/>
      <c r="F525" s="1280"/>
      <c r="G525" s="1280"/>
      <c r="H525" s="1280"/>
      <c r="I525" s="1226"/>
      <c r="J525" s="1282"/>
      <c r="K525" s="1283"/>
      <c r="L525" s="1285"/>
      <c r="M525" s="1286"/>
      <c r="N525" s="1286"/>
      <c r="O525" s="1286"/>
      <c r="P525" s="1286"/>
      <c r="Q525" s="1286"/>
      <c r="R525" s="1286"/>
      <c r="S525" s="1286"/>
    </row>
    <row r="526" spans="1:19" s="1173" customFormat="1">
      <c r="A526" s="1170"/>
      <c r="B526" s="1280" t="s">
        <v>1409</v>
      </c>
      <c r="C526" s="1263"/>
      <c r="D526" s="1280"/>
      <c r="E526" s="1280"/>
      <c r="F526" s="1280"/>
      <c r="G526" s="1280"/>
      <c r="H526" s="1280"/>
      <c r="I526" s="1226">
        <f>'trial Balance main'!E4</f>
        <v>13</v>
      </c>
      <c r="J526" s="1282"/>
      <c r="K526" s="1292">
        <v>13</v>
      </c>
      <c r="L526" s="1285"/>
      <c r="M526" s="1286"/>
      <c r="N526" s="1286"/>
      <c r="O526" s="1286"/>
      <c r="P526" s="1286"/>
      <c r="Q526" s="1286"/>
      <c r="R526" s="1286"/>
      <c r="S526" s="1286"/>
    </row>
    <row r="527" spans="1:19" s="1173" customFormat="1">
      <c r="A527" s="1170"/>
      <c r="B527" s="1280"/>
      <c r="C527" s="1280"/>
      <c r="D527" s="1280"/>
      <c r="E527" s="1280"/>
      <c r="F527" s="1280"/>
      <c r="G527" s="1280"/>
      <c r="H527" s="1280"/>
      <c r="I527" s="1226"/>
      <c r="J527" s="1282"/>
      <c r="K527" s="1283"/>
      <c r="L527" s="1284"/>
      <c r="M527" s="1213"/>
      <c r="N527" s="1213"/>
      <c r="O527" s="1213"/>
    </row>
    <row r="528" spans="1:19" s="1173" customFormat="1">
      <c r="A528" s="1170"/>
      <c r="B528" s="1288" t="s">
        <v>1408</v>
      </c>
      <c r="C528" s="1288"/>
      <c r="D528" s="1280"/>
      <c r="E528" s="1280"/>
      <c r="F528" s="1280"/>
      <c r="G528" s="1280"/>
      <c r="H528" s="1280"/>
      <c r="I528" s="1226"/>
      <c r="J528" s="1282"/>
      <c r="K528" s="1283"/>
      <c r="L528" s="1284"/>
      <c r="M528" s="1213"/>
      <c r="N528" s="1213"/>
      <c r="O528" s="1213"/>
    </row>
    <row r="529" spans="1:21" s="1170" customFormat="1" ht="11.4">
      <c r="B529" s="1280" t="s">
        <v>1409</v>
      </c>
      <c r="C529" s="1280"/>
      <c r="D529" s="1280"/>
      <c r="E529" s="1280"/>
      <c r="F529" s="1280"/>
      <c r="G529" s="1280"/>
      <c r="H529" s="1280"/>
      <c r="I529" s="1226">
        <f>'trial Balance main'!E3+'trial Balance main'!E7</f>
        <v>9063</v>
      </c>
      <c r="J529" s="1282"/>
      <c r="K529" s="1226">
        <v>6158</v>
      </c>
      <c r="M529" s="1170">
        <f>11.266</f>
        <v>11.266</v>
      </c>
    </row>
    <row r="530" spans="1:21" s="1170" customFormat="1" ht="11.4">
      <c r="B530" s="1280"/>
      <c r="C530" s="1280"/>
      <c r="D530" s="1280"/>
      <c r="E530" s="1280"/>
      <c r="F530" s="1280"/>
      <c r="G530" s="1280"/>
      <c r="H530" s="1280"/>
      <c r="I530" s="1226"/>
      <c r="J530" s="1282"/>
      <c r="K530" s="1283"/>
      <c r="M530" s="1170">
        <f>12000/1000000</f>
        <v>1.2E-2</v>
      </c>
    </row>
    <row r="531" spans="1:21" s="1170" customFormat="1" ht="11.4">
      <c r="A531" s="1515" t="s">
        <v>1286</v>
      </c>
      <c r="B531" s="2171" t="s">
        <v>1961</v>
      </c>
      <c r="C531" s="2171"/>
      <c r="D531" s="2171"/>
      <c r="E531" s="2171"/>
      <c r="F531" s="2171"/>
      <c r="G531" s="2171"/>
      <c r="H531" s="2171"/>
      <c r="I531" s="2171"/>
      <c r="J531" s="2171"/>
      <c r="K531" s="2171"/>
    </row>
    <row r="532" spans="1:21" s="1170" customFormat="1" ht="11.4">
      <c r="A532" s="295"/>
      <c r="B532" s="2171"/>
      <c r="C532" s="2171"/>
      <c r="D532" s="2171"/>
      <c r="E532" s="2171"/>
      <c r="F532" s="2171"/>
      <c r="G532" s="2171"/>
      <c r="H532" s="2171"/>
      <c r="I532" s="2171"/>
      <c r="J532" s="2171"/>
      <c r="K532" s="2171"/>
    </row>
    <row r="533" spans="1:21" s="1170" customFormat="1" ht="11.4">
      <c r="A533" s="1521"/>
      <c r="B533" s="2171"/>
      <c r="C533" s="2171"/>
      <c r="D533" s="2171"/>
      <c r="E533" s="2171"/>
      <c r="F533" s="2171"/>
      <c r="G533" s="2171"/>
      <c r="H533" s="2171"/>
      <c r="I533" s="2171"/>
      <c r="J533" s="2171"/>
      <c r="K533" s="2171"/>
    </row>
    <row r="534" spans="1:21" s="1170" customFormat="1" ht="11.4">
      <c r="B534" s="1280"/>
      <c r="C534" s="1280"/>
      <c r="D534" s="1280"/>
      <c r="E534" s="1280"/>
      <c r="F534" s="1280"/>
      <c r="G534" s="1280"/>
      <c r="H534" s="1280"/>
      <c r="I534" s="1291"/>
      <c r="J534" s="1290"/>
      <c r="K534" s="1291"/>
    </row>
    <row r="535" spans="1:21" s="1170" customFormat="1">
      <c r="A535" s="1178"/>
      <c r="B535" s="1198"/>
      <c r="C535" s="1198"/>
      <c r="D535" s="1005"/>
      <c r="E535" s="1005"/>
      <c r="F535" s="1005"/>
      <c r="G535" s="1213"/>
      <c r="H535" s="1213"/>
      <c r="I535" s="950" t="s">
        <v>1922</v>
      </c>
      <c r="J535" s="7"/>
      <c r="K535" s="950" t="s">
        <v>40</v>
      </c>
    </row>
    <row r="536" spans="1:21" s="1170" customFormat="1">
      <c r="A536" s="1178"/>
      <c r="B536" s="1198"/>
      <c r="C536" s="1198"/>
      <c r="D536" s="1005"/>
      <c r="E536" s="1005"/>
      <c r="F536" s="1005"/>
      <c r="G536" s="1213"/>
      <c r="H536" s="1213"/>
      <c r="I536" s="1759" t="s">
        <v>2370</v>
      </c>
      <c r="J536" s="1756"/>
      <c r="K536" s="951" t="s">
        <v>1765</v>
      </c>
    </row>
    <row r="537" spans="1:21" s="1170" customFormat="1">
      <c r="A537" s="1178"/>
      <c r="B537" s="1198"/>
      <c r="C537" s="1198"/>
      <c r="D537" s="1005"/>
      <c r="E537" s="1005"/>
      <c r="F537" s="1005"/>
      <c r="G537" s="1213"/>
      <c r="H537" s="1213"/>
      <c r="I537" s="950">
        <v>2021</v>
      </c>
      <c r="J537" s="1756"/>
      <c r="K537" s="950">
        <v>2021</v>
      </c>
    </row>
    <row r="538" spans="1:21" s="295" customFormat="1">
      <c r="A538" s="1178"/>
      <c r="B538" s="1198"/>
      <c r="C538" s="1198"/>
      <c r="D538" s="1005"/>
      <c r="E538" s="1005"/>
      <c r="F538" s="1005"/>
      <c r="G538" s="1213"/>
      <c r="H538" s="1213"/>
      <c r="I538" s="2138" t="s">
        <v>1766</v>
      </c>
      <c r="J538" s="2139"/>
      <c r="K538" s="2139"/>
      <c r="L538" s="1516"/>
      <c r="M538" s="1517"/>
      <c r="N538" s="1518"/>
      <c r="O538" s="1518"/>
      <c r="P538" s="1519"/>
      <c r="Q538" s="2170"/>
      <c r="R538" s="2170"/>
      <c r="S538" s="2170"/>
      <c r="T538" s="2170"/>
      <c r="U538" s="2170"/>
    </row>
    <row r="539" spans="1:21" s="295" customFormat="1">
      <c r="A539" s="1170"/>
      <c r="B539" s="1265" t="s">
        <v>2070</v>
      </c>
      <c r="C539" s="1265"/>
      <c r="D539" s="1265"/>
      <c r="E539" s="1280"/>
      <c r="F539" s="1280"/>
      <c r="G539" s="1280"/>
      <c r="H539" s="1280"/>
      <c r="I539" s="1226"/>
      <c r="J539" s="1282"/>
      <c r="K539" s="1283"/>
      <c r="L539" s="1516"/>
      <c r="M539" s="1516"/>
      <c r="N539" s="1520"/>
      <c r="O539" s="1516"/>
      <c r="P539" s="1519"/>
      <c r="Q539" s="2170"/>
      <c r="R539" s="2170"/>
      <c r="S539" s="2170"/>
      <c r="T539" s="2170"/>
      <c r="U539" s="2170"/>
    </row>
    <row r="540" spans="1:21" s="295" customFormat="1" ht="11.4">
      <c r="A540" s="1170"/>
      <c r="B540" s="1280" t="s">
        <v>2069</v>
      </c>
      <c r="C540" s="1280"/>
      <c r="D540" s="1280"/>
      <c r="E540" s="1280"/>
      <c r="F540" s="1280"/>
      <c r="G540" s="1280"/>
      <c r="H540" s="1280"/>
      <c r="I540" s="1283">
        <v>12</v>
      </c>
      <c r="J540" s="1282"/>
      <c r="K540" s="1283">
        <v>53</v>
      </c>
      <c r="L540" s="1516"/>
      <c r="M540" s="1516"/>
      <c r="N540" s="1516"/>
      <c r="O540" s="1516"/>
      <c r="P540" s="1519"/>
      <c r="Q540" s="1522"/>
      <c r="R540" s="1522"/>
      <c r="S540" s="1522"/>
      <c r="T540" s="1522"/>
      <c r="U540" s="1522"/>
    </row>
    <row r="541" spans="1:21" s="1170" customFormat="1">
      <c r="B541" s="1280"/>
      <c r="C541" s="1280"/>
      <c r="D541" s="1280"/>
      <c r="E541" s="1280"/>
      <c r="F541" s="1280"/>
      <c r="G541" s="1280"/>
      <c r="H541" s="1280"/>
      <c r="I541" s="1226"/>
      <c r="J541" s="1282"/>
      <c r="K541" s="1283"/>
      <c r="L541" s="1142"/>
    </row>
    <row r="542" spans="1:21" s="3" customFormat="1">
      <c r="A542" s="1170"/>
      <c r="B542" s="1280"/>
      <c r="C542" s="1280"/>
      <c r="D542" s="1280"/>
      <c r="E542" s="1280"/>
      <c r="F542" s="1280"/>
      <c r="G542" s="1280"/>
      <c r="H542" s="1280"/>
      <c r="I542" s="1292"/>
      <c r="J542" s="44"/>
      <c r="K542" s="44"/>
      <c r="L542" s="1273"/>
      <c r="M542" s="3">
        <f>2080500-450000</f>
        <v>1630500</v>
      </c>
      <c r="N542" s="1274"/>
    </row>
    <row r="543" spans="1:21" s="3" customFormat="1">
      <c r="A543" s="1170"/>
      <c r="B543" s="1268" t="s">
        <v>2360</v>
      </c>
      <c r="C543" s="1280"/>
      <c r="D543" s="1280"/>
      <c r="E543" s="1280"/>
      <c r="F543" s="1280"/>
      <c r="G543" s="1280"/>
      <c r="H543" s="1280"/>
      <c r="I543" s="1292"/>
      <c r="J543" s="44"/>
      <c r="K543" s="44"/>
      <c r="L543" s="1273"/>
      <c r="N543" s="1274"/>
    </row>
    <row r="544" spans="1:21" s="3" customFormat="1">
      <c r="A544" s="1170"/>
      <c r="B544" s="1280" t="s">
        <v>2563</v>
      </c>
      <c r="C544" s="1280"/>
      <c r="D544" s="1280"/>
      <c r="E544" s="1280"/>
      <c r="F544" s="1280"/>
      <c r="G544" s="1280"/>
      <c r="H544" s="1280"/>
      <c r="I544" s="1293">
        <v>17684</v>
      </c>
      <c r="J544" s="44"/>
      <c r="K544" s="1293">
        <v>41862</v>
      </c>
      <c r="L544" s="1273"/>
      <c r="N544" s="1274"/>
    </row>
    <row r="545" spans="1:50" s="3" customFormat="1">
      <c r="A545" s="1170"/>
      <c r="B545" s="1280"/>
      <c r="C545" s="1280"/>
      <c r="D545" s="1280"/>
      <c r="E545" s="1280"/>
      <c r="F545" s="1280"/>
      <c r="G545" s="1280"/>
      <c r="H545" s="1280"/>
      <c r="I545" s="1292"/>
      <c r="J545" s="44"/>
      <c r="K545" s="44"/>
      <c r="L545" s="1273"/>
      <c r="N545" s="1274"/>
    </row>
    <row r="546" spans="1:50" s="1170" customFormat="1" ht="11.4">
      <c r="A546" s="1515" t="s">
        <v>1286</v>
      </c>
      <c r="B546" s="2171" t="s">
        <v>1961</v>
      </c>
      <c r="C546" s="2171"/>
      <c r="D546" s="2171"/>
      <c r="E546" s="2171"/>
      <c r="F546" s="2171"/>
      <c r="G546" s="2171"/>
      <c r="H546" s="2171"/>
      <c r="I546" s="2171"/>
      <c r="J546" s="2171"/>
      <c r="K546" s="2171"/>
      <c r="L546" s="1295" t="s">
        <v>827</v>
      </c>
      <c r="M546" s="1295"/>
      <c r="N546" s="1294"/>
      <c r="O546" s="1294"/>
    </row>
    <row r="547" spans="1:50" s="1170" customFormat="1" ht="11.4">
      <c r="A547" s="295"/>
      <c r="B547" s="2171"/>
      <c r="C547" s="2171"/>
      <c r="D547" s="2171"/>
      <c r="E547" s="2171"/>
      <c r="F547" s="2171"/>
      <c r="G547" s="2171"/>
      <c r="H547" s="2171"/>
      <c r="I547" s="2171"/>
      <c r="J547" s="2171"/>
      <c r="K547" s="2171"/>
    </row>
    <row r="548" spans="1:50" s="1170" customFormat="1" ht="11.4">
      <c r="A548" s="1521"/>
      <c r="B548" s="2171"/>
      <c r="C548" s="2171"/>
      <c r="D548" s="2171"/>
      <c r="E548" s="2171"/>
      <c r="F548" s="2171"/>
      <c r="G548" s="2171"/>
      <c r="H548" s="2171"/>
      <c r="I548" s="2171"/>
      <c r="J548" s="2171"/>
      <c r="K548" s="2171"/>
      <c r="L548" s="1296" t="s">
        <v>1959</v>
      </c>
      <c r="M548" s="1296"/>
      <c r="N548" s="1294"/>
      <c r="O548" s="1294"/>
    </row>
    <row r="549" spans="1:50" s="1170" customFormat="1" hidden="1">
      <c r="A549" s="1197"/>
      <c r="B549" s="2183" t="s">
        <v>2289</v>
      </c>
      <c r="C549" s="2184"/>
      <c r="D549" s="2184"/>
      <c r="E549" s="2184"/>
      <c r="F549" s="2184"/>
      <c r="G549" s="2184"/>
      <c r="H549" s="2184"/>
      <c r="I549" s="2184"/>
      <c r="J549" s="2184"/>
      <c r="K549" s="2184"/>
      <c r="L549" s="1296" t="s">
        <v>1960</v>
      </c>
      <c r="M549" s="1296"/>
      <c r="N549" s="1294"/>
      <c r="O549" s="1294"/>
    </row>
    <row r="550" spans="1:50" s="1170" customFormat="1" hidden="1">
      <c r="A550" s="1178"/>
      <c r="B550" s="2183"/>
      <c r="C550" s="2184"/>
      <c r="D550" s="2184"/>
      <c r="E550" s="2184"/>
      <c r="F550" s="2184"/>
      <c r="G550" s="2184"/>
      <c r="H550" s="2184"/>
      <c r="I550" s="2184"/>
      <c r="J550" s="2184"/>
      <c r="K550" s="2184"/>
      <c r="L550" s="1295" t="s">
        <v>827</v>
      </c>
      <c r="M550" s="1295"/>
      <c r="N550" s="1294"/>
      <c r="O550" s="1294"/>
    </row>
    <row r="551" spans="1:50" s="1170" customFormat="1" hidden="1">
      <c r="A551" s="1178"/>
      <c r="B551" s="2183"/>
      <c r="C551" s="2184"/>
      <c r="D551" s="2184"/>
      <c r="E551" s="2184"/>
      <c r="F551" s="2184"/>
      <c r="G551" s="2184"/>
      <c r="H551" s="2184"/>
      <c r="I551" s="2184"/>
      <c r="J551" s="2184"/>
      <c r="K551" s="2184"/>
    </row>
    <row r="552" spans="1:50" s="295" customFormat="1" hidden="1">
      <c r="A552" s="1178"/>
      <c r="B552" s="2184"/>
      <c r="C552" s="2184"/>
      <c r="D552" s="2184"/>
      <c r="E552" s="2184"/>
      <c r="F552" s="2184"/>
      <c r="G552" s="2184"/>
      <c r="H552" s="2184"/>
      <c r="I552" s="2184"/>
      <c r="J552" s="2184"/>
      <c r="K552" s="2184"/>
      <c r="L552" s="1516"/>
      <c r="M552" s="1517"/>
      <c r="N552" s="1518"/>
      <c r="O552" s="1518"/>
      <c r="P552" s="1519"/>
      <c r="Q552" s="2170"/>
      <c r="R552" s="2170"/>
      <c r="S552" s="2170"/>
      <c r="T552" s="2170"/>
      <c r="U552" s="2170"/>
    </row>
    <row r="553" spans="1:50" s="295" customFormat="1">
      <c r="A553" s="1178"/>
      <c r="B553" s="1299"/>
      <c r="C553" s="1299"/>
      <c r="D553" s="1299"/>
      <c r="E553" s="1299"/>
      <c r="F553" s="1299"/>
      <c r="G553" s="1299"/>
      <c r="H553" s="1299"/>
      <c r="I553" s="1299"/>
      <c r="J553" s="1299"/>
      <c r="K553" s="1299"/>
      <c r="L553" s="1516"/>
      <c r="M553" s="1516"/>
      <c r="N553" s="1520"/>
      <c r="O553" s="1516"/>
      <c r="P553" s="1519"/>
      <c r="Q553" s="2170"/>
      <c r="R553" s="2170"/>
      <c r="S553" s="2170"/>
      <c r="T553" s="2170"/>
      <c r="U553" s="2170"/>
    </row>
    <row r="554" spans="1:50" s="295" customFormat="1">
      <c r="A554" s="1308">
        <f>'1-3.5'!A407+1</f>
        <v>14</v>
      </c>
      <c r="B554" s="1315" t="s">
        <v>2261</v>
      </c>
      <c r="C554" s="1362"/>
      <c r="D554" s="1347"/>
      <c r="E554" s="1347"/>
      <c r="F554" s="1347"/>
      <c r="G554" s="1307"/>
      <c r="H554" s="1307"/>
      <c r="I554" s="1307"/>
      <c r="J554" s="1307"/>
      <c r="K554" s="1307"/>
      <c r="L554" s="1516"/>
      <c r="M554" s="1516"/>
      <c r="N554" s="1516"/>
      <c r="O554" s="1516"/>
      <c r="P554" s="1519"/>
      <c r="Q554" s="1522"/>
      <c r="R554" s="1522"/>
      <c r="S554" s="1522"/>
      <c r="T554" s="1522"/>
      <c r="U554" s="1522"/>
    </row>
    <row r="555" spans="1:50" s="295" customFormat="1">
      <c r="A555" s="1308"/>
      <c r="B555" s="1315"/>
      <c r="C555" s="1362"/>
      <c r="D555" s="1347"/>
      <c r="E555" s="1347"/>
      <c r="F555" s="1347"/>
      <c r="G555" s="1307"/>
      <c r="H555" s="1307"/>
      <c r="I555" s="1307"/>
      <c r="J555" s="1307"/>
      <c r="K555" s="1307"/>
      <c r="L555" s="1516"/>
      <c r="M555" s="1516"/>
      <c r="N555" s="1516"/>
      <c r="O555" s="1516"/>
      <c r="P555" s="1519"/>
      <c r="Q555" s="1522"/>
      <c r="R555" s="1522"/>
      <c r="S555" s="1522"/>
      <c r="T555" s="1522"/>
      <c r="U555" s="1522"/>
    </row>
    <row r="556" spans="1:50" s="295" customFormat="1" ht="6" customHeight="1">
      <c r="A556" s="1308"/>
      <c r="B556" s="2189" t="s">
        <v>2602</v>
      </c>
      <c r="C556" s="2189"/>
      <c r="D556" s="2189"/>
      <c r="E556" s="2189"/>
      <c r="F556" s="2189"/>
      <c r="G556" s="2189"/>
      <c r="H556" s="2189"/>
      <c r="I556" s="2189"/>
      <c r="J556" s="2189"/>
      <c r="K556" s="2189"/>
      <c r="L556" s="1516" t="s">
        <v>2368</v>
      </c>
      <c r="M556" s="1516"/>
      <c r="N556" s="1516"/>
      <c r="O556" s="1516"/>
      <c r="P556" s="1519"/>
      <c r="Q556" s="1522"/>
      <c r="R556" s="1522"/>
      <c r="S556" s="1522"/>
      <c r="T556" s="1522"/>
      <c r="U556" s="1522"/>
    </row>
    <row r="557" spans="1:50" s="295" customFormat="1" ht="24.6" customHeight="1">
      <c r="A557" s="1308"/>
      <c r="B557" s="2189"/>
      <c r="C557" s="2189"/>
      <c r="D557" s="2189"/>
      <c r="E557" s="2189"/>
      <c r="F557" s="2189"/>
      <c r="G557" s="2189"/>
      <c r="H557" s="2189"/>
      <c r="I557" s="2189"/>
      <c r="J557" s="2189"/>
      <c r="K557" s="2189"/>
      <c r="L557" s="1516"/>
      <c r="M557" s="1516"/>
      <c r="N557" s="1516"/>
      <c r="O557" s="1516"/>
      <c r="P557" s="1519"/>
      <c r="Q557" s="1522"/>
      <c r="R557" s="1522"/>
      <c r="S557" s="1522"/>
      <c r="T557" s="1522"/>
      <c r="U557" s="1522"/>
      <c r="AX557" s="2128">
        <v>1.1900000000000001E-2</v>
      </c>
    </row>
    <row r="558" spans="1:50" s="3" customFormat="1" hidden="1">
      <c r="A558" s="1308"/>
      <c r="B558" s="2185" t="s">
        <v>2262</v>
      </c>
      <c r="C558" s="2185"/>
      <c r="D558" s="2185"/>
      <c r="E558" s="2185"/>
      <c r="F558" s="2185"/>
      <c r="G558" s="2185"/>
      <c r="H558" s="2185"/>
      <c r="I558" s="2185"/>
      <c r="J558" s="2185"/>
      <c r="K558" s="2185"/>
      <c r="L558" s="1170"/>
      <c r="M558" s="1170"/>
      <c r="N558" s="1170"/>
      <c r="O558" s="1170"/>
      <c r="P558" s="1297"/>
      <c r="Q558" s="1298"/>
      <c r="R558" s="1298"/>
      <c r="S558" s="1298"/>
      <c r="T558" s="1298"/>
      <c r="U558" s="1298"/>
    </row>
    <row r="559" spans="1:50" s="3" customFormat="1" hidden="1">
      <c r="A559" s="1308"/>
      <c r="B559" s="2185"/>
      <c r="C559" s="2185"/>
      <c r="D559" s="2185"/>
      <c r="E559" s="2185"/>
      <c r="F559" s="2185"/>
      <c r="G559" s="2185"/>
      <c r="H559" s="2185"/>
      <c r="I559" s="2185"/>
      <c r="J559" s="2185"/>
      <c r="K559" s="2185"/>
      <c r="L559" s="1170"/>
      <c r="M559" s="1170"/>
      <c r="N559" s="1170"/>
      <c r="O559" s="1170"/>
      <c r="P559" s="1297"/>
      <c r="Q559" s="1298"/>
      <c r="R559" s="1298"/>
      <c r="S559" s="1298"/>
      <c r="T559" s="1298"/>
      <c r="U559" s="1298"/>
    </row>
    <row r="560" spans="1:50" s="3" customFormat="1" hidden="1">
      <c r="A560" s="1308"/>
      <c r="B560" s="2185"/>
      <c r="C560" s="2185"/>
      <c r="D560" s="2185"/>
      <c r="E560" s="2185"/>
      <c r="F560" s="2185"/>
      <c r="G560" s="2185"/>
      <c r="H560" s="2185"/>
      <c r="I560" s="2185"/>
      <c r="J560" s="2185"/>
      <c r="K560" s="2185"/>
      <c r="L560" s="1170"/>
      <c r="M560" s="1170"/>
      <c r="N560" s="1170"/>
      <c r="O560" s="1170"/>
      <c r="P560" s="1297"/>
      <c r="Q560" s="1298"/>
      <c r="R560" s="1298"/>
      <c r="S560" s="1298"/>
      <c r="T560" s="1298"/>
      <c r="U560" s="1298"/>
    </row>
    <row r="561" spans="1:21" s="3" customFormat="1" hidden="1">
      <c r="A561" s="1308"/>
      <c r="B561" s="2185"/>
      <c r="C561" s="2185"/>
      <c r="D561" s="2185"/>
      <c r="E561" s="2185"/>
      <c r="F561" s="2185"/>
      <c r="G561" s="2185"/>
      <c r="H561" s="2185"/>
      <c r="I561" s="2185"/>
      <c r="J561" s="2185"/>
      <c r="K561" s="2185"/>
      <c r="L561" s="1170"/>
      <c r="M561" s="1170"/>
      <c r="N561" s="1170"/>
      <c r="O561" s="1170"/>
      <c r="P561" s="1297"/>
      <c r="Q561" s="1298"/>
      <c r="R561" s="1298"/>
      <c r="S561" s="1298"/>
      <c r="T561" s="1298"/>
      <c r="U561" s="1298"/>
    </row>
    <row r="562" spans="1:21" s="3" customFormat="1" hidden="1">
      <c r="A562" s="1308"/>
      <c r="B562" s="1347"/>
      <c r="C562" s="1347"/>
      <c r="D562" s="1347"/>
      <c r="E562" s="1347"/>
      <c r="F562" s="1347"/>
      <c r="G562" s="1307"/>
      <c r="H562" s="1307"/>
      <c r="I562" s="1307"/>
      <c r="J562" s="1307"/>
      <c r="K562" s="1307"/>
      <c r="L562" s="1170"/>
      <c r="M562" s="1170"/>
      <c r="N562" s="1170"/>
      <c r="O562" s="1170"/>
      <c r="P562" s="1297"/>
      <c r="Q562" s="1298"/>
      <c r="R562" s="1298"/>
      <c r="S562" s="1298"/>
      <c r="T562" s="1298"/>
      <c r="U562" s="1298"/>
    </row>
    <row r="563" spans="1:21" s="1307" customFormat="1" hidden="1">
      <c r="A563" s="1308">
        <f>A554+1</f>
        <v>15</v>
      </c>
      <c r="B563" s="1306" t="s">
        <v>2256</v>
      </c>
      <c r="C563" s="1347"/>
      <c r="D563" s="1347"/>
      <c r="E563" s="1347"/>
      <c r="J563" s="1347"/>
      <c r="K563" s="1347"/>
    </row>
    <row r="564" spans="1:21" s="1307" customFormat="1" hidden="1">
      <c r="A564" s="1308"/>
      <c r="B564" s="1347"/>
      <c r="C564" s="1347"/>
      <c r="D564" s="1347"/>
      <c r="E564" s="1347"/>
      <c r="J564" s="1347"/>
      <c r="K564" s="1347"/>
    </row>
    <row r="565" spans="1:21" s="1307" customFormat="1" hidden="1">
      <c r="A565" s="1308"/>
      <c r="B565" s="2185" t="s">
        <v>2294</v>
      </c>
      <c r="C565" s="2186"/>
      <c r="D565" s="2186"/>
      <c r="E565" s="2186"/>
      <c r="F565" s="2186"/>
      <c r="G565" s="2186"/>
      <c r="H565" s="2186"/>
      <c r="I565" s="2186"/>
      <c r="J565" s="2186"/>
      <c r="K565" s="2186"/>
    </row>
    <row r="566" spans="1:21" s="1307" customFormat="1" hidden="1">
      <c r="A566" s="1308"/>
      <c r="B566" s="2186"/>
      <c r="C566" s="2186"/>
      <c r="D566" s="2186"/>
      <c r="E566" s="2186"/>
      <c r="F566" s="2186"/>
      <c r="G566" s="2186"/>
      <c r="H566" s="2186"/>
      <c r="I566" s="2186"/>
      <c r="J566" s="2186"/>
      <c r="K566" s="2186"/>
    </row>
    <row r="567" spans="1:21" s="1307" customFormat="1" hidden="1">
      <c r="A567" s="1308"/>
      <c r="B567" s="2186"/>
      <c r="C567" s="2186"/>
      <c r="D567" s="2186"/>
      <c r="E567" s="2186"/>
      <c r="F567" s="2186"/>
      <c r="G567" s="2186"/>
      <c r="H567" s="2186"/>
      <c r="I567" s="2186"/>
      <c r="J567" s="2186"/>
      <c r="K567" s="2186"/>
    </row>
    <row r="568" spans="1:21" s="1307" customFormat="1" hidden="1">
      <c r="A568" s="1308"/>
      <c r="B568" s="1347"/>
      <c r="C568" s="1347"/>
      <c r="D568" s="1347"/>
      <c r="E568" s="1347"/>
      <c r="J568" s="1347"/>
      <c r="K568" s="1347"/>
    </row>
    <row r="569" spans="1:21" s="1307" customFormat="1" hidden="1">
      <c r="A569" s="1308"/>
      <c r="B569" s="2186" t="s">
        <v>2257</v>
      </c>
      <c r="C569" s="2186"/>
      <c r="D569" s="2186"/>
      <c r="E569" s="2186"/>
      <c r="F569" s="2186"/>
      <c r="G569" s="2186"/>
      <c r="H569" s="2186"/>
      <c r="I569" s="2186"/>
      <c r="J569" s="2186"/>
      <c r="K569" s="2186"/>
    </row>
    <row r="570" spans="1:21" s="1307" customFormat="1" hidden="1">
      <c r="A570" s="1308"/>
      <c r="B570" s="2186"/>
      <c r="C570" s="2186"/>
      <c r="D570" s="2186"/>
      <c r="E570" s="2186"/>
      <c r="F570" s="2186"/>
      <c r="G570" s="2186"/>
      <c r="H570" s="2186"/>
      <c r="I570" s="2186"/>
      <c r="J570" s="2186"/>
      <c r="K570" s="2186"/>
    </row>
    <row r="571" spans="1:21" s="1307" customFormat="1" hidden="1">
      <c r="A571" s="1308"/>
      <c r="B571" s="1347"/>
      <c r="C571" s="1347"/>
      <c r="D571" s="1347"/>
      <c r="E571" s="1347"/>
      <c r="J571" s="1347"/>
      <c r="K571" s="1347"/>
    </row>
    <row r="572" spans="1:21" s="1307" customFormat="1" hidden="1">
      <c r="A572" s="1308"/>
      <c r="B572" s="2186" t="s">
        <v>2268</v>
      </c>
      <c r="C572" s="2186"/>
      <c r="D572" s="2186"/>
      <c r="E572" s="2186"/>
      <c r="F572" s="2186"/>
      <c r="G572" s="2186"/>
      <c r="H572" s="2186"/>
      <c r="I572" s="2186"/>
      <c r="J572" s="2186"/>
      <c r="K572" s="2186"/>
    </row>
    <row r="573" spans="1:21" s="1307" customFormat="1" hidden="1">
      <c r="A573" s="1308"/>
      <c r="B573" s="2186"/>
      <c r="C573" s="2186"/>
      <c r="D573" s="2186"/>
      <c r="E573" s="2186"/>
      <c r="F573" s="2186"/>
      <c r="G573" s="2186"/>
      <c r="H573" s="2186"/>
      <c r="I573" s="2186"/>
      <c r="J573" s="2186"/>
      <c r="K573" s="2186"/>
    </row>
    <row r="574" spans="1:21" s="1307" customFormat="1" ht="1.5" hidden="1" customHeight="1">
      <c r="A574" s="1308"/>
      <c r="B574" s="2186"/>
      <c r="C574" s="2186"/>
      <c r="D574" s="2186"/>
      <c r="E574" s="2186"/>
      <c r="F574" s="2186"/>
      <c r="G574" s="2186"/>
      <c r="H574" s="2186"/>
      <c r="I574" s="2186"/>
      <c r="J574" s="2186"/>
      <c r="K574" s="2186"/>
    </row>
    <row r="575" spans="1:21" s="1307" customFormat="1" hidden="1">
      <c r="A575" s="1308"/>
      <c r="B575" s="1363"/>
      <c r="C575" s="1363"/>
      <c r="D575" s="1363"/>
      <c r="E575" s="1363"/>
      <c r="F575" s="1363"/>
      <c r="G575" s="1363"/>
      <c r="H575" s="1363"/>
      <c r="I575" s="1363"/>
      <c r="J575" s="1363"/>
      <c r="K575" s="1363"/>
    </row>
    <row r="576" spans="1:21" s="1307" customFormat="1" hidden="1">
      <c r="A576" s="1359">
        <f>A563+0.1</f>
        <v>15.1</v>
      </c>
      <c r="B576" s="1306" t="s">
        <v>2258</v>
      </c>
    </row>
    <row r="577" spans="1:48" s="1307" customFormat="1" hidden="1">
      <c r="A577" s="1359"/>
      <c r="B577" s="1306"/>
    </row>
    <row r="578" spans="1:48" s="1307" customFormat="1" ht="11.4" hidden="1">
      <c r="B578" s="2186" t="s">
        <v>2292</v>
      </c>
      <c r="C578" s="2186"/>
      <c r="D578" s="2186"/>
      <c r="E578" s="2186"/>
      <c r="F578" s="2186"/>
      <c r="G578" s="2186"/>
      <c r="H578" s="2186"/>
      <c r="I578" s="2186"/>
      <c r="J578" s="2186"/>
      <c r="K578" s="2186"/>
    </row>
    <row r="579" spans="1:48" s="1307" customFormat="1" ht="11.4" hidden="1">
      <c r="B579" s="2186"/>
      <c r="C579" s="2186"/>
      <c r="D579" s="2186"/>
      <c r="E579" s="2186"/>
      <c r="F579" s="2186"/>
      <c r="G579" s="2186"/>
      <c r="H579" s="2186"/>
      <c r="I579" s="2186"/>
      <c r="J579" s="2186"/>
      <c r="K579" s="2186"/>
    </row>
    <row r="580" spans="1:48" s="1307" customFormat="1" ht="11.4" hidden="1">
      <c r="A580" s="1357"/>
      <c r="B580" s="2186"/>
      <c r="C580" s="2186"/>
      <c r="D580" s="2186"/>
      <c r="E580" s="2186"/>
      <c r="F580" s="2186"/>
      <c r="G580" s="2186"/>
      <c r="H580" s="2186"/>
      <c r="I580" s="2186"/>
      <c r="J580" s="2186"/>
      <c r="K580" s="2186"/>
    </row>
    <row r="581" spans="1:48" s="1307" customFormat="1" ht="11.4" hidden="1">
      <c r="A581" s="1357"/>
      <c r="B581" s="1343"/>
      <c r="C581" s="1343"/>
      <c r="D581" s="1343"/>
      <c r="E581" s="1343"/>
      <c r="F581" s="1343"/>
      <c r="G581" s="1343"/>
      <c r="H581" s="1343"/>
      <c r="I581" s="1343"/>
      <c r="J581" s="1343"/>
      <c r="K581" s="1343"/>
    </row>
    <row r="582" spans="1:48" s="1307" customFormat="1" hidden="1">
      <c r="A582" s="1303"/>
      <c r="B582" s="1366" t="s">
        <v>2274</v>
      </c>
      <c r="C582" s="1365"/>
      <c r="D582" s="1313"/>
      <c r="E582" s="1313"/>
      <c r="F582" s="1313"/>
      <c r="G582" s="1364"/>
      <c r="H582" s="1364"/>
      <c r="I582" s="1364"/>
      <c r="J582" s="1364"/>
      <c r="K582" s="1364"/>
    </row>
    <row r="583" spans="1:48" s="1307" customFormat="1" hidden="1">
      <c r="A583" s="1303"/>
      <c r="B583" s="1313"/>
      <c r="C583" s="1313"/>
      <c r="D583" s="1313"/>
      <c r="E583" s="1313"/>
      <c r="F583" s="1313"/>
      <c r="G583" s="1364"/>
      <c r="H583" s="1364"/>
      <c r="I583" s="1364"/>
      <c r="J583" s="1364"/>
      <c r="K583" s="1364"/>
    </row>
    <row r="584" spans="1:48" s="1307" customFormat="1" hidden="1">
      <c r="A584" s="1303"/>
      <c r="B584" s="2182" t="s">
        <v>2275</v>
      </c>
      <c r="C584" s="2182"/>
      <c r="D584" s="2182"/>
      <c r="E584" s="2182"/>
      <c r="F584" s="2182"/>
      <c r="G584" s="2182"/>
      <c r="H584" s="2182"/>
      <c r="I584" s="2182"/>
      <c r="J584" s="2182"/>
      <c r="K584" s="2182"/>
    </row>
    <row r="585" spans="1:48" s="1307" customFormat="1" hidden="1">
      <c r="A585" s="1303"/>
      <c r="B585" s="2182"/>
      <c r="C585" s="2182"/>
      <c r="D585" s="2182"/>
      <c r="E585" s="2182"/>
      <c r="F585" s="2182"/>
      <c r="G585" s="2182"/>
      <c r="H585" s="2182"/>
      <c r="I585" s="2182"/>
      <c r="J585" s="2182"/>
      <c r="K585" s="2182"/>
    </row>
    <row r="586" spans="1:48" s="1307" customFormat="1" hidden="1">
      <c r="A586" s="1303"/>
      <c r="B586" s="1313"/>
      <c r="C586" s="1313"/>
      <c r="D586" s="1313"/>
      <c r="E586" s="1313"/>
      <c r="F586" s="1313"/>
      <c r="G586" s="1364"/>
      <c r="H586" s="1364"/>
      <c r="I586" s="1364"/>
      <c r="J586" s="1364"/>
      <c r="K586" s="1364"/>
    </row>
    <row r="587" spans="1:48" s="1307" customFormat="1" hidden="1">
      <c r="A587" s="1303"/>
      <c r="B587" s="1366" t="s">
        <v>2276</v>
      </c>
      <c r="C587" s="1313"/>
      <c r="D587" s="1313"/>
      <c r="E587" s="1313"/>
      <c r="F587" s="1313"/>
      <c r="G587" s="1364"/>
      <c r="H587" s="1364"/>
      <c r="I587" s="1364"/>
      <c r="J587" s="1364"/>
      <c r="K587" s="1364"/>
    </row>
    <row r="588" spans="1:48" s="1307" customFormat="1" hidden="1">
      <c r="A588" s="1303"/>
      <c r="B588" s="2187"/>
      <c r="C588" s="2188"/>
      <c r="D588" s="2188"/>
      <c r="E588" s="2188"/>
      <c r="F588" s="2188"/>
      <c r="G588" s="2188"/>
      <c r="H588" s="2188"/>
      <c r="I588" s="2188"/>
      <c r="J588" s="2188"/>
      <c r="K588" s="2188"/>
    </row>
    <row r="589" spans="1:48" s="1307" customFormat="1">
      <c r="A589" s="1303"/>
      <c r="B589" s="2129"/>
      <c r="C589" s="2130"/>
      <c r="D589" s="2130"/>
      <c r="E589" s="2130"/>
      <c r="F589" s="2130"/>
      <c r="G589" s="2130"/>
      <c r="H589" s="2130"/>
      <c r="I589" s="2130"/>
      <c r="J589" s="2130"/>
      <c r="K589" s="2130"/>
      <c r="AV589" s="1307">
        <f>1.19/92*365</f>
        <v>4.7211956521739129</v>
      </c>
    </row>
    <row r="590" spans="1:48" s="1307" customFormat="1">
      <c r="A590" s="1308">
        <f>A554+1</f>
        <v>15</v>
      </c>
      <c r="B590" s="1315" t="s">
        <v>2578</v>
      </c>
      <c r="C590" s="2130"/>
      <c r="D590" s="2130"/>
      <c r="E590" s="2130"/>
      <c r="F590" s="2130"/>
      <c r="G590" s="2130"/>
      <c r="H590" s="2130"/>
      <c r="I590" s="2130"/>
      <c r="J590" s="2130"/>
      <c r="K590" s="2130"/>
      <c r="AV590" s="1307">
        <f>4.72-4.25</f>
        <v>0.46999999999999975</v>
      </c>
    </row>
    <row r="591" spans="1:48" s="1307" customFormat="1">
      <c r="A591" s="1303"/>
      <c r="B591" s="2129"/>
      <c r="C591" s="2130"/>
      <c r="D591" s="2130"/>
      <c r="E591" s="2130"/>
      <c r="F591" s="2130"/>
      <c r="G591" s="2130"/>
      <c r="H591" s="2130"/>
      <c r="I591" s="2130"/>
      <c r="J591" s="2130"/>
      <c r="K591" s="2130"/>
    </row>
    <row r="592" spans="1:48" s="1307" customFormat="1">
      <c r="A592" s="1303"/>
      <c r="B592" s="2174" t="s">
        <v>2579</v>
      </c>
      <c r="C592" s="2174"/>
      <c r="D592" s="2174"/>
      <c r="E592" s="2174"/>
      <c r="F592" s="2174"/>
      <c r="G592" s="2174"/>
      <c r="H592" s="2174"/>
      <c r="I592" s="2174"/>
      <c r="J592" s="2174"/>
      <c r="K592" s="2174"/>
      <c r="L592" s="2174"/>
      <c r="M592" s="2174"/>
      <c r="N592" s="2174"/>
    </row>
    <row r="593" spans="1:14" s="1307" customFormat="1">
      <c r="A593" s="1303"/>
      <c r="B593" s="2174"/>
      <c r="C593" s="2174"/>
      <c r="D593" s="2174"/>
      <c r="E593" s="2174"/>
      <c r="F593" s="2174"/>
      <c r="G593" s="2174"/>
      <c r="H593" s="2174"/>
      <c r="I593" s="2174"/>
      <c r="J593" s="2174"/>
      <c r="K593" s="2174"/>
      <c r="L593" s="2174"/>
      <c r="M593" s="2174"/>
      <c r="N593" s="2174"/>
    </row>
    <row r="594" spans="1:14" s="1307" customFormat="1">
      <c r="A594" s="1303"/>
      <c r="B594" s="2174"/>
      <c r="C594" s="2174"/>
      <c r="D594" s="2174"/>
      <c r="E594" s="2174"/>
      <c r="F594" s="2174"/>
      <c r="G594" s="2174"/>
      <c r="H594" s="2174"/>
      <c r="I594" s="2174"/>
      <c r="J594" s="2174"/>
      <c r="K594" s="2174"/>
      <c r="L594" s="2174"/>
      <c r="M594" s="2174"/>
      <c r="N594" s="2174"/>
    </row>
    <row r="595" spans="1:14" s="1307" customFormat="1">
      <c r="A595" s="1303"/>
      <c r="B595" s="2129"/>
      <c r="C595" s="2130"/>
      <c r="D595" s="2130"/>
      <c r="E595" s="2130"/>
      <c r="F595" s="2130"/>
      <c r="G595" s="2130"/>
      <c r="H595" s="2130"/>
      <c r="I595" s="2130"/>
      <c r="J595" s="2130"/>
      <c r="K595" s="2130"/>
    </row>
    <row r="596" spans="1:14" s="1307" customFormat="1">
      <c r="A596" s="1303"/>
      <c r="B596" s="2174" t="s">
        <v>2580</v>
      </c>
      <c r="C596" s="2174"/>
      <c r="D596" s="2174"/>
      <c r="E596" s="2174"/>
      <c r="F596" s="2174"/>
      <c r="G596" s="2174"/>
      <c r="H596" s="2174"/>
      <c r="I596" s="2174"/>
      <c r="J596" s="2174"/>
      <c r="K596" s="2174"/>
      <c r="L596" s="2174"/>
      <c r="M596" s="2174"/>
      <c r="N596" s="2174"/>
    </row>
    <row r="597" spans="1:14" s="1307" customFormat="1">
      <c r="A597" s="1303"/>
      <c r="B597" s="2174"/>
      <c r="C597" s="2174"/>
      <c r="D597" s="2174"/>
      <c r="E597" s="2174"/>
      <c r="F597" s="2174"/>
      <c r="G597" s="2174"/>
      <c r="H597" s="2174"/>
      <c r="I597" s="2174"/>
      <c r="J597" s="2174"/>
      <c r="K597" s="2174"/>
      <c r="L597" s="2174"/>
      <c r="M597" s="2174"/>
      <c r="N597" s="2174"/>
    </row>
    <row r="598" spans="1:14" s="1307" customFormat="1">
      <c r="A598" s="1303"/>
      <c r="B598" s="2129"/>
      <c r="C598" s="2130"/>
      <c r="D598" s="2130"/>
      <c r="E598" s="2130"/>
      <c r="F598" s="2130"/>
      <c r="G598" s="2130"/>
      <c r="H598" s="2130"/>
      <c r="I598" s="2130"/>
      <c r="J598" s="2130"/>
      <c r="K598" s="2130"/>
    </row>
    <row r="599" spans="1:14" s="1307" customFormat="1">
      <c r="A599" s="1303"/>
      <c r="B599" s="2173" t="s">
        <v>2581</v>
      </c>
      <c r="C599" s="2174"/>
      <c r="D599" s="2174"/>
      <c r="E599" s="2174"/>
      <c r="F599" s="2174"/>
      <c r="G599" s="2174"/>
      <c r="H599" s="2174"/>
      <c r="I599" s="2174"/>
      <c r="J599" s="2174"/>
      <c r="K599" s="2174"/>
      <c r="L599" s="2174"/>
      <c r="M599" s="2174"/>
      <c r="N599" s="2174"/>
    </row>
    <row r="600" spans="1:14" s="1307" customFormat="1">
      <c r="A600" s="1303"/>
      <c r="B600" s="2174"/>
      <c r="C600" s="2174"/>
      <c r="D600" s="2174"/>
      <c r="E600" s="2174"/>
      <c r="F600" s="2174"/>
      <c r="G600" s="2174"/>
      <c r="H600" s="2174"/>
      <c r="I600" s="2174"/>
      <c r="J600" s="2174"/>
      <c r="K600" s="2174"/>
      <c r="L600" s="2174"/>
      <c r="M600" s="2174"/>
      <c r="N600" s="2174"/>
    </row>
    <row r="601" spans="1:14" s="1307" customFormat="1">
      <c r="A601" s="1303"/>
      <c r="B601" s="2174"/>
      <c r="C601" s="2174"/>
      <c r="D601" s="2174"/>
      <c r="E601" s="2174"/>
      <c r="F601" s="2174"/>
      <c r="G601" s="2174"/>
      <c r="H601" s="2174"/>
      <c r="I601" s="2174"/>
      <c r="J601" s="2174"/>
      <c r="K601" s="2174"/>
      <c r="L601" s="2174"/>
      <c r="M601" s="2174"/>
      <c r="N601" s="2174"/>
    </row>
    <row r="602" spans="1:14" s="1307" customFormat="1" ht="13.8">
      <c r="A602" s="1303"/>
      <c r="B602" s="2132"/>
      <c r="C602" s="2132"/>
      <c r="D602" s="2132"/>
      <c r="E602" s="2132"/>
      <c r="F602" s="2132"/>
      <c r="G602" s="2132"/>
      <c r="H602" s="2132"/>
      <c r="I602" s="2132"/>
      <c r="J602" s="2132"/>
      <c r="K602" s="2132"/>
      <c r="L602" s="2132"/>
      <c r="M602" s="2132"/>
      <c r="N602" s="2132"/>
    </row>
    <row r="603" spans="1:14" s="1307" customFormat="1" ht="15" customHeight="1">
      <c r="A603" s="1303"/>
      <c r="B603" s="1315" t="s">
        <v>2582</v>
      </c>
      <c r="C603" s="1315"/>
      <c r="D603" s="1315"/>
      <c r="E603" s="1315"/>
      <c r="F603" s="1315"/>
      <c r="G603" s="1315"/>
      <c r="H603" s="1315"/>
      <c r="I603" s="1315"/>
      <c r="J603" s="1315"/>
      <c r="K603" s="1315"/>
      <c r="L603" s="1315"/>
      <c r="M603" s="1315"/>
      <c r="N603" s="1315"/>
    </row>
    <row r="604" spans="1:14" s="1307" customFormat="1" ht="13.8">
      <c r="A604" s="1303"/>
      <c r="B604" s="2132"/>
      <c r="C604" s="2132"/>
      <c r="D604" s="2132"/>
      <c r="E604" s="2132"/>
      <c r="F604" s="2132"/>
      <c r="G604" s="2132"/>
      <c r="H604" s="2132"/>
      <c r="I604" s="2132"/>
      <c r="J604" s="2132"/>
      <c r="K604" s="2132"/>
      <c r="L604" s="2132"/>
      <c r="M604" s="2132"/>
      <c r="N604" s="2132"/>
    </row>
    <row r="605" spans="1:14" s="1307" customFormat="1" ht="12" customHeight="1">
      <c r="A605" s="1303"/>
      <c r="B605" s="2173" t="s">
        <v>2583</v>
      </c>
      <c r="C605" s="2174"/>
      <c r="D605" s="2174"/>
      <c r="E605" s="2174"/>
      <c r="F605" s="2174"/>
      <c r="G605" s="2174"/>
      <c r="H605" s="2174"/>
      <c r="I605" s="2174"/>
      <c r="J605" s="2174"/>
      <c r="K605" s="2174"/>
      <c r="L605" s="2174"/>
      <c r="M605" s="2174"/>
      <c r="N605" s="2174"/>
    </row>
    <row r="606" spans="1:14" s="1307" customFormat="1" ht="12" customHeight="1">
      <c r="A606" s="1303"/>
      <c r="B606" s="2174"/>
      <c r="C606" s="2174"/>
      <c r="D606" s="2174"/>
      <c r="E606" s="2174"/>
      <c r="F606" s="2174"/>
      <c r="G606" s="2174"/>
      <c r="H606" s="2174"/>
      <c r="I606" s="2174"/>
      <c r="J606" s="2174"/>
      <c r="K606" s="2174"/>
      <c r="L606" s="2174"/>
      <c r="M606" s="2174"/>
      <c r="N606" s="2174"/>
    </row>
    <row r="607" spans="1:14" s="1307" customFormat="1" ht="20.25" customHeight="1">
      <c r="A607" s="1303"/>
      <c r="B607" s="2174"/>
      <c r="C607" s="2174"/>
      <c r="D607" s="2174"/>
      <c r="E607" s="2174"/>
      <c r="F607" s="2174"/>
      <c r="G607" s="2174"/>
      <c r="H607" s="2174"/>
      <c r="I607" s="2174"/>
      <c r="J607" s="2174"/>
      <c r="K607" s="2174"/>
      <c r="L607" s="2174"/>
      <c r="M607" s="2174"/>
      <c r="N607" s="2174"/>
    </row>
    <row r="608" spans="1:14" s="1307" customFormat="1" ht="13.8">
      <c r="A608" s="1303"/>
      <c r="B608" s="2132"/>
      <c r="C608" s="2132"/>
      <c r="D608" s="2132"/>
      <c r="E608" s="2132"/>
      <c r="F608" s="2132"/>
      <c r="G608" s="2132"/>
      <c r="H608" s="2132"/>
      <c r="I608" s="2132"/>
      <c r="J608" s="2132"/>
      <c r="K608" s="2132"/>
      <c r="L608" s="2132"/>
      <c r="M608" s="2132"/>
      <c r="N608" s="2132"/>
    </row>
    <row r="609" spans="1:14" s="1307" customFormat="1" ht="13.8" customHeight="1">
      <c r="A609" s="1303"/>
      <c r="B609" s="2173" t="s">
        <v>2584</v>
      </c>
      <c r="C609" s="2174"/>
      <c r="D609" s="2174"/>
      <c r="E609" s="2174"/>
      <c r="F609" s="2174"/>
      <c r="G609" s="2174"/>
      <c r="H609" s="2174"/>
      <c r="I609" s="2174"/>
      <c r="J609" s="2174"/>
      <c r="K609" s="2174"/>
      <c r="L609" s="2174"/>
      <c r="M609" s="2174"/>
      <c r="N609" s="2174"/>
    </row>
    <row r="610" spans="1:14" s="1307" customFormat="1" ht="13.8">
      <c r="A610" s="1303"/>
      <c r="B610" s="2132"/>
      <c r="C610" s="2132"/>
      <c r="D610" s="2132"/>
      <c r="E610" s="2132"/>
      <c r="F610" s="2132"/>
      <c r="G610" s="2132"/>
      <c r="H610" s="2132"/>
      <c r="I610" s="2132"/>
      <c r="J610" s="2132"/>
      <c r="K610" s="2132"/>
      <c r="L610" s="2132"/>
      <c r="M610" s="2132"/>
      <c r="N610" s="2132"/>
    </row>
    <row r="611" spans="1:14" s="1307" customFormat="1" ht="12" customHeight="1">
      <c r="A611" s="1303"/>
      <c r="B611" s="2173" t="s">
        <v>2585</v>
      </c>
      <c r="C611" s="2174"/>
      <c r="D611" s="2174"/>
      <c r="E611" s="2174"/>
      <c r="F611" s="2174"/>
      <c r="G611" s="2174"/>
      <c r="H611" s="2174"/>
      <c r="I611" s="2174"/>
      <c r="J611" s="2174"/>
      <c r="K611" s="2174"/>
      <c r="L611" s="2174"/>
      <c r="M611" s="2174"/>
      <c r="N611" s="2174"/>
    </row>
    <row r="612" spans="1:14" s="1307" customFormat="1" ht="18.75" customHeight="1">
      <c r="A612" s="1303"/>
      <c r="B612" s="2173"/>
      <c r="C612" s="2174"/>
      <c r="D612" s="2174"/>
      <c r="E612" s="2174"/>
      <c r="F612" s="2174"/>
      <c r="G612" s="2174"/>
      <c r="H612" s="2174"/>
      <c r="I612" s="2174"/>
      <c r="J612" s="2174"/>
      <c r="K612" s="2174"/>
      <c r="L612" s="2174"/>
      <c r="M612" s="2174"/>
      <c r="N612" s="2174"/>
    </row>
    <row r="613" spans="1:14" s="1307" customFormat="1" ht="13.8">
      <c r="A613" s="1303"/>
      <c r="B613" s="2132"/>
      <c r="C613" s="2132"/>
      <c r="D613" s="2132"/>
      <c r="E613" s="2132"/>
      <c r="F613" s="2132"/>
      <c r="G613" s="2132"/>
      <c r="H613" s="2132"/>
      <c r="I613" s="2132"/>
      <c r="J613" s="2132"/>
      <c r="K613" s="2132"/>
      <c r="L613" s="2132"/>
      <c r="M613" s="2132"/>
      <c r="N613" s="2132"/>
    </row>
    <row r="614" spans="1:14" s="1307" customFormat="1" ht="12" customHeight="1">
      <c r="A614" s="1303"/>
      <c r="B614" s="2173" t="s">
        <v>2586</v>
      </c>
      <c r="C614" s="2174"/>
      <c r="D614" s="2174"/>
      <c r="E614" s="2174"/>
      <c r="F614" s="2174"/>
      <c r="G614" s="2174"/>
      <c r="H614" s="2174"/>
      <c r="I614" s="2174"/>
      <c r="J614" s="2174"/>
      <c r="K614" s="2174"/>
      <c r="L614" s="2174"/>
      <c r="M614" s="2174"/>
      <c r="N614" s="2174"/>
    </row>
    <row r="615" spans="1:14" s="1307" customFormat="1" ht="15.75" customHeight="1">
      <c r="A615" s="1303"/>
      <c r="B615" s="2173"/>
      <c r="C615" s="2174"/>
      <c r="D615" s="2174"/>
      <c r="E615" s="2174"/>
      <c r="F615" s="2174"/>
      <c r="G615" s="2174"/>
      <c r="H615" s="2174"/>
      <c r="I615" s="2174"/>
      <c r="J615" s="2174"/>
      <c r="K615" s="2174"/>
      <c r="L615" s="2174"/>
      <c r="M615" s="2174"/>
      <c r="N615" s="2174"/>
    </row>
    <row r="616" spans="1:14" s="1307" customFormat="1">
      <c r="A616" s="1308">
        <f>A590+1</f>
        <v>16</v>
      </c>
      <c r="B616" s="2131" t="s">
        <v>2576</v>
      </c>
      <c r="C616" s="2130"/>
      <c r="D616" s="2130"/>
      <c r="E616" s="2130"/>
      <c r="F616" s="2130"/>
      <c r="G616" s="2130"/>
      <c r="H616" s="2130"/>
      <c r="I616" s="2130"/>
      <c r="J616" s="2130"/>
      <c r="K616" s="2130"/>
    </row>
    <row r="617" spans="1:14" s="1307" customFormat="1">
      <c r="A617" s="1303"/>
      <c r="B617" s="2129"/>
      <c r="C617" s="2130"/>
      <c r="D617" s="2130"/>
      <c r="E617" s="2130"/>
      <c r="F617" s="2130"/>
      <c r="G617" s="2130"/>
      <c r="H617" s="2130"/>
      <c r="I617" s="2130"/>
      <c r="J617" s="2130"/>
      <c r="K617" s="2130"/>
    </row>
    <row r="618" spans="1:14" s="1307" customFormat="1" ht="12" customHeight="1">
      <c r="A618" s="1303"/>
      <c r="B618" s="2212" t="s">
        <v>2577</v>
      </c>
      <c r="C618" s="2212"/>
      <c r="D618" s="2212"/>
      <c r="E618" s="2212"/>
      <c r="F618" s="2212"/>
      <c r="G618" s="2212"/>
      <c r="H618" s="2212"/>
      <c r="I618" s="2212"/>
      <c r="J618" s="2212"/>
      <c r="K618" s="2212"/>
    </row>
    <row r="619" spans="1:14" s="1307" customFormat="1" ht="12" customHeight="1">
      <c r="A619" s="1303"/>
      <c r="B619" s="2212"/>
      <c r="C619" s="2212"/>
      <c r="D619" s="2212"/>
      <c r="E619" s="2212"/>
      <c r="F619" s="2212"/>
      <c r="G619" s="2212"/>
      <c r="H619" s="2212"/>
      <c r="I619" s="2212"/>
      <c r="J619" s="2212"/>
      <c r="K619" s="2212"/>
    </row>
    <row r="620" spans="1:14" s="1307" customFormat="1" ht="12" customHeight="1">
      <c r="A620" s="1303"/>
      <c r="B620" s="2212"/>
      <c r="C620" s="2212"/>
      <c r="D620" s="2212"/>
      <c r="E620" s="2212"/>
      <c r="F620" s="2212"/>
      <c r="G620" s="2212"/>
      <c r="H620" s="2212"/>
      <c r="I620" s="2212"/>
      <c r="J620" s="2212"/>
      <c r="K620" s="2212"/>
    </row>
    <row r="621" spans="1:14" s="1307" customFormat="1" ht="12" customHeight="1">
      <c r="A621" s="1303"/>
      <c r="B621" s="2212"/>
      <c r="C621" s="2212"/>
      <c r="D621" s="2212"/>
      <c r="E621" s="2212"/>
      <c r="F621" s="2212"/>
      <c r="G621" s="2212"/>
      <c r="H621" s="2212"/>
      <c r="I621" s="2212"/>
      <c r="J621" s="2212"/>
      <c r="K621" s="2212"/>
    </row>
    <row r="622" spans="1:14" s="1307" customFormat="1" ht="12" customHeight="1">
      <c r="A622" s="1303"/>
      <c r="B622" s="2212"/>
      <c r="C622" s="2212"/>
      <c r="D622" s="2212"/>
      <c r="E622" s="2212"/>
      <c r="F622" s="2212"/>
      <c r="G622" s="2212"/>
      <c r="H622" s="2212"/>
      <c r="I622" s="2212"/>
      <c r="J622" s="2212"/>
      <c r="K622" s="2212"/>
    </row>
    <row r="623" spans="1:14" s="1307" customFormat="1" ht="15.75" customHeight="1">
      <c r="A623" s="1303"/>
      <c r="B623" s="2212"/>
      <c r="C623" s="2212"/>
      <c r="D623" s="2212"/>
      <c r="E623" s="2212"/>
      <c r="F623" s="2212"/>
      <c r="G623" s="2212"/>
      <c r="H623" s="2212"/>
      <c r="I623" s="2212"/>
      <c r="J623" s="2212"/>
      <c r="K623" s="2212"/>
    </row>
    <row r="624" spans="1:14" s="1307" customFormat="1" ht="12" customHeight="1">
      <c r="A624" s="1303"/>
      <c r="B624" s="2212"/>
      <c r="C624" s="2212"/>
      <c r="D624" s="2212"/>
      <c r="E624" s="2212"/>
      <c r="F624" s="2212"/>
      <c r="G624" s="2212"/>
      <c r="H624" s="2212"/>
      <c r="I624" s="2212"/>
      <c r="J624" s="2212"/>
      <c r="K624" s="2212"/>
    </row>
    <row r="625" spans="1:14" s="1307" customFormat="1" ht="12" customHeight="1">
      <c r="A625" s="1303"/>
      <c r="B625" s="2212"/>
      <c r="C625" s="2212"/>
      <c r="D625" s="2212"/>
      <c r="E625" s="2212"/>
      <c r="F625" s="2212"/>
      <c r="G625" s="2212"/>
      <c r="H625" s="2212"/>
      <c r="I625" s="2212"/>
      <c r="J625" s="2212"/>
      <c r="K625" s="2212"/>
    </row>
    <row r="626" spans="1:14" s="1307" customFormat="1">
      <c r="A626" s="1303"/>
      <c r="B626" s="2129"/>
      <c r="C626" s="2130"/>
      <c r="D626" s="2130"/>
      <c r="E626" s="2130"/>
      <c r="F626" s="2130"/>
      <c r="G626" s="2130"/>
      <c r="H626" s="2130"/>
      <c r="I626" s="2130"/>
      <c r="J626" s="2130"/>
      <c r="K626" s="2130"/>
    </row>
    <row r="627" spans="1:14" s="1307" customFormat="1">
      <c r="A627" s="1303"/>
      <c r="B627" s="1347"/>
      <c r="C627" s="1347"/>
      <c r="D627" s="1347"/>
      <c r="E627" s="1347"/>
      <c r="F627" s="1347"/>
    </row>
    <row r="628" spans="1:14" s="1459" customFormat="1">
      <c r="A628" s="1360">
        <f>A616+1</f>
        <v>17</v>
      </c>
      <c r="B628" s="1328" t="s">
        <v>2269</v>
      </c>
      <c r="C628" s="1344"/>
      <c r="D628" s="1344"/>
      <c r="E628" s="1344"/>
      <c r="F628" s="1344"/>
      <c r="G628" s="1344"/>
      <c r="H628" s="1344"/>
      <c r="I628" s="1344"/>
      <c r="J628" s="1344"/>
      <c r="K628" s="1344"/>
    </row>
    <row r="629" spans="1:14" s="1459" customFormat="1">
      <c r="A629" s="1360"/>
      <c r="B629" s="1344"/>
      <c r="C629" s="1344"/>
      <c r="D629" s="1344"/>
      <c r="E629" s="1344"/>
      <c r="F629" s="1344"/>
      <c r="G629" s="1344"/>
      <c r="H629" s="1344"/>
      <c r="I629" s="1344"/>
      <c r="J629" s="1344"/>
      <c r="K629" s="1344"/>
    </row>
    <row r="630" spans="1:14" s="1459" customFormat="1">
      <c r="A630" s="1360">
        <f>A628+0.1</f>
        <v>17.100000000000001</v>
      </c>
      <c r="B630" s="1211" t="s">
        <v>2391</v>
      </c>
      <c r="C630" s="1344"/>
      <c r="D630" s="1344"/>
      <c r="E630" s="1344"/>
      <c r="F630" s="1344"/>
      <c r="G630" s="1344"/>
      <c r="H630" s="1344"/>
      <c r="I630" s="1344"/>
      <c r="J630" s="1344"/>
      <c r="K630" s="1344"/>
    </row>
    <row r="631" spans="1:14" s="1459" customFormat="1">
      <c r="A631" s="1360"/>
      <c r="B631" s="1211"/>
      <c r="C631" s="1344"/>
      <c r="D631" s="1344"/>
      <c r="E631" s="1344"/>
      <c r="F631" s="1344"/>
      <c r="G631" s="1344"/>
      <c r="H631" s="1344"/>
      <c r="I631" s="1344"/>
      <c r="J631" s="1344"/>
      <c r="K631" s="1344"/>
    </row>
    <row r="632" spans="1:14" s="1459" customFormat="1">
      <c r="A632" s="1360">
        <f>A630+0.1</f>
        <v>17.200000000000003</v>
      </c>
      <c r="B632" s="2162" t="s">
        <v>2392</v>
      </c>
      <c r="C632" s="2162"/>
      <c r="D632" s="2162"/>
      <c r="E632" s="2162"/>
      <c r="F632" s="2162"/>
      <c r="G632" s="2162"/>
      <c r="H632" s="2162"/>
      <c r="I632" s="2162"/>
      <c r="J632" s="2162"/>
      <c r="K632" s="2162"/>
    </row>
    <row r="633" spans="1:14" s="1459" customFormat="1">
      <c r="A633" s="1360"/>
      <c r="B633" s="2162"/>
      <c r="C633" s="2162"/>
      <c r="D633" s="2162"/>
      <c r="E633" s="2162"/>
      <c r="F633" s="2162"/>
      <c r="G633" s="2162"/>
      <c r="H633" s="2162"/>
      <c r="I633" s="2162"/>
      <c r="J633" s="2162"/>
      <c r="K633" s="2162"/>
    </row>
    <row r="634" spans="1:14" s="1312" customFormat="1">
      <c r="A634" s="1360"/>
      <c r="B634" s="2162"/>
      <c r="C634" s="2162"/>
      <c r="D634" s="2162"/>
      <c r="E634" s="2162"/>
      <c r="F634" s="2162"/>
      <c r="G634" s="2162"/>
      <c r="H634" s="2162"/>
      <c r="I634" s="2162"/>
      <c r="J634" s="2162"/>
      <c r="K634" s="2162"/>
      <c r="N634" s="1312">
        <f>1.39-1.1</f>
        <v>0.28999999999999981</v>
      </c>
    </row>
    <row r="635" spans="1:14" s="1312" customFormat="1">
      <c r="A635" s="1360"/>
      <c r="B635" s="1344"/>
      <c r="C635" s="1344"/>
      <c r="D635" s="1344"/>
      <c r="E635" s="1344"/>
      <c r="F635" s="1344"/>
      <c r="G635" s="1344"/>
      <c r="H635" s="1344"/>
      <c r="I635" s="1344"/>
      <c r="J635" s="1344"/>
      <c r="K635" s="1344"/>
    </row>
    <row r="636" spans="1:14" s="1312" customFormat="1">
      <c r="A636" s="1361">
        <f>A628+1</f>
        <v>18</v>
      </c>
      <c r="B636" s="1234" t="s">
        <v>2260</v>
      </c>
      <c r="C636" s="1234"/>
      <c r="D636" s="1314"/>
      <c r="E636" s="1316"/>
      <c r="F636" s="1317"/>
      <c r="G636" s="1317"/>
      <c r="H636" s="1318"/>
      <c r="I636" s="1314"/>
    </row>
    <row r="637" spans="1:14" s="1312" customFormat="1">
      <c r="A637" s="1361"/>
      <c r="B637" s="1234"/>
      <c r="C637" s="1234"/>
      <c r="D637" s="1314"/>
      <c r="E637" s="1316"/>
      <c r="F637" s="1317"/>
      <c r="G637" s="1317"/>
      <c r="H637" s="1318"/>
      <c r="I637" s="1314"/>
    </row>
    <row r="638" spans="1:14" s="1312" customFormat="1">
      <c r="A638" s="1361">
        <f>A636+0.1</f>
        <v>18.100000000000001</v>
      </c>
      <c r="B638" s="2180" t="s">
        <v>2418</v>
      </c>
      <c r="C638" s="2181"/>
      <c r="D638" s="2181"/>
      <c r="E638" s="2181"/>
      <c r="F638" s="2181"/>
      <c r="G638" s="2181"/>
      <c r="H638" s="2181"/>
      <c r="I638" s="2181"/>
      <c r="J638" s="2181"/>
      <c r="K638" s="2181"/>
    </row>
    <row r="639" spans="1:14" s="1312" customFormat="1">
      <c r="A639" s="1308"/>
      <c r="B639" s="2181"/>
      <c r="C639" s="2181"/>
      <c r="D639" s="2181"/>
      <c r="E639" s="2181"/>
      <c r="F639" s="2181"/>
      <c r="G639" s="2181"/>
      <c r="H639" s="2181"/>
      <c r="I639" s="2181"/>
      <c r="J639" s="2181"/>
      <c r="K639" s="2181"/>
    </row>
    <row r="640" spans="1:14" s="1312" customFormat="1">
      <c r="A640" s="1308"/>
      <c r="B640" s="1309"/>
      <c r="C640" s="1311"/>
      <c r="D640" s="1314"/>
      <c r="E640" s="1318"/>
      <c r="F640" s="1317"/>
      <c r="G640" s="1317"/>
      <c r="H640" s="1318"/>
      <c r="I640" s="1314"/>
    </row>
    <row r="641" spans="1:11" s="1312" customFormat="1">
      <c r="A641" s="1358" t="str">
        <f>BS!$A$46</f>
        <v xml:space="preserve">                                                       For MCB-Arif Habib Savings and Investments Limited</v>
      </c>
      <c r="B641" s="1349"/>
      <c r="C641" s="1349"/>
      <c r="D641" s="1349"/>
      <c r="E641" s="1349"/>
      <c r="F641" s="1185"/>
      <c r="G641" s="1185"/>
      <c r="H641" s="1185"/>
      <c r="I641" s="1185"/>
      <c r="J641" s="1185"/>
      <c r="K641" s="1185"/>
    </row>
    <row r="642" spans="1:11" s="1312" customFormat="1">
      <c r="A642" s="1125" t="str">
        <f>BS!$A$47</f>
        <v xml:space="preserve">                                                                               (Management Company)</v>
      </c>
      <c r="B642" s="1349"/>
      <c r="C642" s="1349"/>
      <c r="D642" s="1349"/>
      <c r="E642" s="1350"/>
      <c r="F642" s="1185"/>
      <c r="G642" s="1185"/>
      <c r="H642" s="1185"/>
      <c r="I642" s="1185"/>
      <c r="J642" s="1185"/>
      <c r="K642" s="1185"/>
    </row>
    <row r="643" spans="1:11" s="1312" customFormat="1">
      <c r="A643" s="1351"/>
      <c r="B643" s="1351"/>
      <c r="C643" s="1352"/>
      <c r="D643" s="1085"/>
      <c r="E643" s="1354"/>
      <c r="F643" s="1185"/>
      <c r="G643" s="1185"/>
      <c r="H643" s="1185"/>
      <c r="I643" s="1185"/>
      <c r="J643" s="1185"/>
      <c r="K643" s="1185"/>
    </row>
    <row r="644" spans="1:11" s="1312" customFormat="1">
      <c r="A644" s="1351"/>
      <c r="B644" s="1351"/>
      <c r="C644" s="1352"/>
      <c r="D644" s="1085"/>
      <c r="E644" s="1354"/>
      <c r="F644" s="1185"/>
      <c r="G644" s="1185"/>
      <c r="H644" s="1185"/>
      <c r="I644" s="1185"/>
      <c r="J644" s="1185"/>
      <c r="K644" s="1185"/>
    </row>
    <row r="645" spans="1:11" s="1312" customFormat="1">
      <c r="A645" s="1351"/>
      <c r="B645" s="1351"/>
      <c r="C645" s="1352"/>
      <c r="D645" s="1085"/>
      <c r="E645" s="1354"/>
      <c r="F645" s="1185"/>
      <c r="G645" s="1185"/>
      <c r="H645" s="1185"/>
      <c r="I645" s="1185"/>
      <c r="J645" s="1185"/>
      <c r="K645" s="1185"/>
    </row>
    <row r="646" spans="1:11" s="1312" customFormat="1">
      <c r="A646" s="1351"/>
      <c r="B646" s="1351"/>
      <c r="C646" s="1352"/>
      <c r="D646" s="1085"/>
      <c r="E646" s="1354"/>
      <c r="F646" s="1185"/>
      <c r="G646" s="1185"/>
      <c r="H646" s="1185"/>
      <c r="I646" s="1185"/>
      <c r="J646" s="1185"/>
      <c r="K646" s="1185"/>
    </row>
    <row r="647" spans="1:11" s="1312" customFormat="1">
      <c r="A647" s="1358" t="str">
        <f>BS!$A$52</f>
        <v xml:space="preserve">           _____________________                          _____________________                          _____________________</v>
      </c>
      <c r="B647" s="1185"/>
      <c r="C647" s="1185"/>
      <c r="D647" s="1355"/>
      <c r="E647" s="1354"/>
      <c r="F647" s="1185"/>
      <c r="G647" s="1185"/>
      <c r="H647" s="1185"/>
      <c r="I647" s="1185"/>
      <c r="J647" s="1185"/>
      <c r="K647" s="1185"/>
    </row>
    <row r="648" spans="1:11" s="1185" customFormat="1">
      <c r="A648" s="1125" t="str">
        <f>BS!$A$53</f>
        <v xml:space="preserve">            Chief Executive Officer                              Chief Financial Officer                                          Director</v>
      </c>
      <c r="D648" s="1356"/>
      <c r="E648" s="1354"/>
    </row>
    <row r="649" spans="1:11" s="1185" customFormat="1" ht="11.4">
      <c r="A649" s="1310"/>
      <c r="B649" s="1311"/>
      <c r="C649" s="1311"/>
      <c r="D649" s="1312"/>
      <c r="E649" s="1312"/>
      <c r="F649" s="1312"/>
      <c r="G649" s="1312"/>
      <c r="H649" s="1312"/>
      <c r="I649" s="1312"/>
      <c r="J649" s="1312"/>
      <c r="K649" s="1312"/>
    </row>
    <row r="650" spans="1:11" s="1185" customFormat="1">
      <c r="A650" s="1099"/>
      <c r="B650" s="1104"/>
      <c r="C650" s="1104"/>
      <c r="D650" s="1104"/>
      <c r="E650" s="1104"/>
      <c r="F650" s="1104"/>
      <c r="G650" s="1104"/>
      <c r="H650" s="1104"/>
      <c r="I650" s="1104"/>
      <c r="J650" s="1104"/>
      <c r="K650" s="1104"/>
    </row>
    <row r="651" spans="1:11" s="1185" customFormat="1">
      <c r="A651" s="1099"/>
      <c r="B651" s="1104"/>
      <c r="C651" s="1104"/>
      <c r="D651" s="1104"/>
      <c r="E651" s="1104"/>
      <c r="F651" s="1104"/>
      <c r="G651" s="1104"/>
      <c r="H651" s="1104"/>
      <c r="I651" s="1104"/>
      <c r="J651" s="1104"/>
      <c r="K651" s="1104"/>
    </row>
    <row r="652" spans="1:11" s="1185" customFormat="1">
      <c r="A652" s="1099"/>
      <c r="B652" s="1104"/>
      <c r="C652" s="1104"/>
      <c r="D652" s="1104"/>
      <c r="E652" s="1104"/>
      <c r="F652" s="1104"/>
      <c r="G652" s="1104"/>
      <c r="H652" s="1104"/>
      <c r="I652" s="1104"/>
      <c r="J652" s="1104"/>
      <c r="K652" s="1104"/>
    </row>
    <row r="653" spans="1:11" s="1185" customFormat="1">
      <c r="A653" s="1099"/>
      <c r="B653" s="1104"/>
      <c r="C653" s="1104"/>
      <c r="D653" s="1104"/>
      <c r="E653" s="1104"/>
      <c r="F653" s="1104"/>
      <c r="G653" s="1104"/>
      <c r="H653" s="1104"/>
      <c r="I653" s="1104"/>
      <c r="J653" s="1104"/>
      <c r="K653" s="1104"/>
    </row>
    <row r="654" spans="1:11" s="1185" customFormat="1">
      <c r="A654" s="1099"/>
      <c r="B654" s="1104"/>
      <c r="C654" s="1104"/>
      <c r="D654" s="1104"/>
      <c r="E654" s="1104"/>
      <c r="F654" s="1104"/>
      <c r="G654" s="1104"/>
      <c r="H654" s="1104"/>
      <c r="I654" s="1104"/>
      <c r="J654" s="1104"/>
      <c r="K654" s="1104"/>
    </row>
    <row r="655" spans="1:11" s="1185" customFormat="1">
      <c r="A655" s="1099"/>
      <c r="B655" s="1104"/>
      <c r="C655" s="1104"/>
      <c r="D655" s="1104"/>
      <c r="E655" s="1104"/>
      <c r="F655" s="1104"/>
      <c r="G655" s="1104"/>
      <c r="H655" s="1104"/>
      <c r="I655" s="1104"/>
      <c r="J655" s="1104"/>
      <c r="K655" s="1104"/>
    </row>
    <row r="656" spans="1:11" s="1312" customFormat="1">
      <c r="A656" s="1099"/>
      <c r="B656" s="1104"/>
      <c r="C656" s="1104"/>
      <c r="D656" s="1104"/>
      <c r="E656" s="1104"/>
      <c r="F656" s="1104"/>
      <c r="G656" s="1104"/>
      <c r="H656" s="1104"/>
      <c r="I656" s="1104"/>
      <c r="J656" s="1104"/>
      <c r="K656" s="1104"/>
    </row>
  </sheetData>
  <mergeCells count="85">
    <mergeCell ref="B329:K334"/>
    <mergeCell ref="B335:K337"/>
    <mergeCell ref="B338:K338"/>
    <mergeCell ref="B618:K625"/>
    <mergeCell ref="B592:N594"/>
    <mergeCell ref="B596:N597"/>
    <mergeCell ref="B599:N601"/>
    <mergeCell ref="B605:N607"/>
    <mergeCell ref="B609:N609"/>
    <mergeCell ref="I467:K467"/>
    <mergeCell ref="B417:K418"/>
    <mergeCell ref="B409:K412"/>
    <mergeCell ref="B414:K415"/>
    <mergeCell ref="B420:K421"/>
    <mergeCell ref="I350:K350"/>
    <mergeCell ref="I399:K399"/>
    <mergeCell ref="B101:K101"/>
    <mergeCell ref="B103:K104"/>
    <mergeCell ref="B116:K116"/>
    <mergeCell ref="B62:K65"/>
    <mergeCell ref="B80:K80"/>
    <mergeCell ref="B89:K91"/>
    <mergeCell ref="B93:K93"/>
    <mergeCell ref="B95:K99"/>
    <mergeCell ref="B67:K68"/>
    <mergeCell ref="B82:K84"/>
    <mergeCell ref="B72:K73"/>
    <mergeCell ref="B77:K78"/>
    <mergeCell ref="B86:K87"/>
    <mergeCell ref="B53:K55"/>
    <mergeCell ref="B57:K60"/>
    <mergeCell ref="B8:K12"/>
    <mergeCell ref="B14:K16"/>
    <mergeCell ref="B18:K23"/>
    <mergeCell ref="B25:K26"/>
    <mergeCell ref="B28:K29"/>
    <mergeCell ref="B34:K35"/>
    <mergeCell ref="C37:K38"/>
    <mergeCell ref="B47:K51"/>
    <mergeCell ref="C40:K41"/>
    <mergeCell ref="C43:K45"/>
    <mergeCell ref="B393:K394"/>
    <mergeCell ref="B370:K377"/>
    <mergeCell ref="B382:K389"/>
    <mergeCell ref="B366:K366"/>
    <mergeCell ref="B638:K639"/>
    <mergeCell ref="B584:K585"/>
    <mergeCell ref="B549:K552"/>
    <mergeCell ref="B531:K533"/>
    <mergeCell ref="B565:K567"/>
    <mergeCell ref="B632:K634"/>
    <mergeCell ref="B578:K580"/>
    <mergeCell ref="B569:K570"/>
    <mergeCell ref="B572:K574"/>
    <mergeCell ref="B588:K588"/>
    <mergeCell ref="B558:K561"/>
    <mergeCell ref="B556:K557"/>
    <mergeCell ref="B611:N611"/>
    <mergeCell ref="B612:N612"/>
    <mergeCell ref="B614:N614"/>
    <mergeCell ref="B615:N615"/>
    <mergeCell ref="L474:N474"/>
    <mergeCell ref="I470:K470"/>
    <mergeCell ref="Q552:U553"/>
    <mergeCell ref="I506:K506"/>
    <mergeCell ref="B546:K548"/>
    <mergeCell ref="L482:N482"/>
    <mergeCell ref="I538:K538"/>
    <mergeCell ref="Q538:U539"/>
    <mergeCell ref="M210:V213"/>
    <mergeCell ref="M215:V217"/>
    <mergeCell ref="B342:K346"/>
    <mergeCell ref="I110:K110"/>
    <mergeCell ref="I296:K296"/>
    <mergeCell ref="I314:K314"/>
    <mergeCell ref="B119:K120"/>
    <mergeCell ref="M225:R225"/>
    <mergeCell ref="M226:R226"/>
    <mergeCell ref="M293:R293"/>
    <mergeCell ref="S225:T225"/>
    <mergeCell ref="U225:V225"/>
    <mergeCell ref="I125:K125"/>
    <mergeCell ref="B307:K308"/>
    <mergeCell ref="C225:K277"/>
    <mergeCell ref="C279:G279"/>
  </mergeCells>
  <printOptions horizontalCentered="1"/>
  <pageMargins left="0.75" right="0.5" top="0.7" bottom="0.4" header="0.45" footer="0"/>
  <pageSetup paperSize="9" scale="72" fitToHeight="2" orientation="portrait" useFirstPageNumber="1" r:id="rId1"/>
  <headerFooter differentFirst="1">
    <oddHeader>&amp;C&amp;"Arial,Regular"&amp;9&amp;P</oddHeader>
  </headerFooter>
  <rowBreaks count="6" manualBreakCount="6">
    <brk id="79" max="10" man="1"/>
    <brk id="156" max="10" man="1"/>
    <brk id="221" max="10" man="1"/>
    <brk id="378" max="10" man="1"/>
    <brk id="463" max="10" man="1"/>
    <brk id="534" max="10" man="1"/>
  </rowBreaks>
  <ignoredErrors>
    <ignoredError sqref="A6" numberStoredAsText="1"/>
    <ignoredError sqref="A1" unlockedFormula="1"/>
  </ignoredError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33:R47"/>
  <sheetViews>
    <sheetView view="pageBreakPreview" zoomScaleSheetLayoutView="100" workbookViewId="0">
      <selection activeCell="I30" sqref="I30"/>
    </sheetView>
  </sheetViews>
  <sheetFormatPr defaultColWidth="9" defaultRowHeight="12"/>
  <cols>
    <col min="1" max="1" width="5.09765625" style="1104" customWidth="1"/>
    <col min="2" max="2" width="2.3984375" style="1107" customWidth="1"/>
    <col min="3" max="3" width="25.59765625" style="1104" customWidth="1"/>
    <col min="4" max="4" width="5.59765625" style="1104" customWidth="1"/>
    <col min="5" max="5" width="10.3984375" style="1104" customWidth="1"/>
    <col min="6" max="6" width="1.19921875" style="1104" customWidth="1"/>
    <col min="7" max="7" width="10.3984375" style="1104" customWidth="1"/>
    <col min="8" max="8" width="1.19921875" style="1104" customWidth="1"/>
    <col min="9" max="9" width="10.3984375" style="1104" customWidth="1"/>
    <col min="10" max="10" width="1.19921875" style="1104" customWidth="1"/>
    <col min="11" max="11" width="10.3984375" style="1104" customWidth="1"/>
    <col min="12" max="12" width="12" style="1104" customWidth="1"/>
    <col min="13" max="13" width="6.3984375" style="1104" customWidth="1"/>
    <col min="14" max="14" width="9" style="1104"/>
    <col min="15" max="15" width="18.59765625" style="1104" customWidth="1"/>
    <col min="16" max="16384" width="9" style="1104"/>
  </cols>
  <sheetData>
    <row r="33" spans="1:18" s="1114" customFormat="1">
      <c r="A33" s="1397"/>
      <c r="D33" s="1128"/>
      <c r="E33" s="1123"/>
      <c r="F33" s="1123"/>
      <c r="G33" s="1123"/>
      <c r="H33" s="1123"/>
      <c r="I33" s="1117"/>
      <c r="J33" s="1117"/>
      <c r="K33" s="1325"/>
      <c r="L33" s="1126"/>
      <c r="M33" s="1321"/>
      <c r="R33" s="1113"/>
    </row>
    <row r="34" spans="1:18" s="1114" customFormat="1">
      <c r="A34" s="1397"/>
      <c r="D34" s="1128"/>
      <c r="E34" s="1123"/>
      <c r="F34" s="1123"/>
      <c r="G34" s="1123"/>
      <c r="H34" s="1123"/>
      <c r="I34" s="1117"/>
      <c r="J34" s="1117"/>
      <c r="K34" s="1325"/>
      <c r="L34" s="1126"/>
      <c r="M34" s="1321"/>
      <c r="R34" s="1113"/>
    </row>
    <row r="43" spans="1:18">
      <c r="I43" s="1112"/>
    </row>
    <row r="46" spans="1:18" ht="11.4">
      <c r="B46" s="1114"/>
    </row>
    <row r="47" spans="1:18">
      <c r="B47" s="1111"/>
    </row>
  </sheetData>
  <pageMargins left="0.75" right="0.25" top="0.75" bottom="0" header="0.25" footer="0"/>
  <pageSetup paperSize="9" scale="89" firstPageNumber="7" orientation="portrait" useFirstPageNumber="1" r:id="rId1"/>
  <headerFooter>
    <oddHeader>&amp;C&amp;"Arial Black,Regular"&amp;P&amp;R&amp;"Arial Black,Regular"&amp;8ALHAMRA ISLAMIC ASSET ALLOCATION FUND(FORMERLY PAKISTAN INTERNATIONAL ELEMENTISLAMIC ASSET ALLOCATION FUND)</oddHeader>
  </headerFooter>
  <ignoredErrors>
    <ignoredError sqref="A1" unlocked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70C0"/>
  </sheetPr>
  <dimension ref="A1:S205"/>
  <sheetViews>
    <sheetView showGridLines="0" topLeftCell="A85" zoomScaleNormal="100" zoomScaleSheetLayoutView="100" workbookViewId="0">
      <selection activeCell="B77" sqref="B77"/>
    </sheetView>
  </sheetViews>
  <sheetFormatPr defaultColWidth="6.19921875" defaultRowHeight="11.4"/>
  <cols>
    <col min="1" max="1" width="4.8984375" style="1858" customWidth="1"/>
    <col min="2" max="2" width="29.69921875" style="1858" customWidth="1"/>
    <col min="3" max="3" width="9" style="1896" customWidth="1"/>
    <col min="4" max="4" width="10.09765625" style="1870" customWidth="1"/>
    <col min="5" max="5" width="9.69921875" style="1870" customWidth="1"/>
    <col min="6" max="6" width="11.09765625" style="1870" customWidth="1"/>
    <col min="7" max="7" width="9.5" style="1870" customWidth="1"/>
    <col min="8" max="8" width="12.59765625" style="1870" customWidth="1"/>
    <col min="9" max="9" width="10.19921875" style="1870" customWidth="1"/>
    <col min="10" max="10" width="8.69921875" style="1870" customWidth="1"/>
    <col min="11" max="11" width="8.8984375" style="1859" customWidth="1"/>
    <col min="12" max="12" width="10.09765625" style="1859" customWidth="1"/>
    <col min="13" max="13" width="33.5" style="1870" customWidth="1"/>
    <col min="14" max="14" width="14.69921875" style="1858" customWidth="1"/>
    <col min="15" max="15" width="19.8984375" style="1858" customWidth="1"/>
    <col min="16" max="16" width="14.69921875" style="1858" customWidth="1"/>
    <col min="17" max="17" width="16.19921875" style="1882" customWidth="1"/>
    <col min="18" max="18" width="12.3984375" style="1893" customWidth="1"/>
    <col min="19" max="19" width="9.3984375" style="1858" customWidth="1"/>
    <col min="20" max="26" width="6.19921875" style="1858"/>
    <col min="27" max="27" width="13.59765625" style="1858" customWidth="1"/>
    <col min="28" max="16384" width="6.19921875" style="1858"/>
  </cols>
  <sheetData>
    <row r="1" spans="1:18" ht="12">
      <c r="A1" s="1895">
        <v>5.0999999999999996</v>
      </c>
      <c r="B1" s="1895" t="s">
        <v>1929</v>
      </c>
    </row>
    <row r="3" spans="1:18" ht="12">
      <c r="B3" s="1897"/>
      <c r="M3" s="1871"/>
    </row>
    <row r="4" spans="1:18" s="1881" customFormat="1" ht="12" customHeight="1">
      <c r="B4" s="2244" t="s">
        <v>1283</v>
      </c>
      <c r="C4" s="2245" t="s">
        <v>2167</v>
      </c>
      <c r="D4" s="2245"/>
      <c r="E4" s="2245"/>
      <c r="F4" s="2245"/>
      <c r="G4" s="2245"/>
      <c r="H4" s="2247" t="s">
        <v>2507</v>
      </c>
      <c r="I4" s="2247"/>
      <c r="J4" s="2247"/>
      <c r="K4" s="2248" t="s">
        <v>2234</v>
      </c>
      <c r="L4" s="2249"/>
      <c r="M4" s="1872"/>
      <c r="Q4" s="1889"/>
      <c r="R4" s="1872"/>
    </row>
    <row r="5" spans="1:18" s="1881" customFormat="1" ht="11.25" customHeight="1">
      <c r="B5" s="2244"/>
      <c r="C5" s="2244" t="s">
        <v>2506</v>
      </c>
      <c r="D5" s="2240" t="s">
        <v>2329</v>
      </c>
      <c r="E5" s="2240" t="s">
        <v>2241</v>
      </c>
      <c r="F5" s="2240" t="s">
        <v>2443</v>
      </c>
      <c r="G5" s="2240" t="s">
        <v>2508</v>
      </c>
      <c r="H5" s="2240" t="s">
        <v>2052</v>
      </c>
      <c r="I5" s="2240" t="s">
        <v>1284</v>
      </c>
      <c r="J5" s="2240" t="s">
        <v>2120</v>
      </c>
      <c r="K5" s="2239" t="s">
        <v>2284</v>
      </c>
      <c r="L5" s="2239" t="s">
        <v>2163</v>
      </c>
      <c r="M5" s="1872"/>
      <c r="Q5" s="1889"/>
      <c r="R5" s="1872"/>
    </row>
    <row r="6" spans="1:18" s="1881" customFormat="1">
      <c r="B6" s="2244"/>
      <c r="C6" s="2244"/>
      <c r="D6" s="2240"/>
      <c r="E6" s="2240"/>
      <c r="F6" s="2240"/>
      <c r="G6" s="2240"/>
      <c r="H6" s="2240"/>
      <c r="I6" s="2240"/>
      <c r="J6" s="2240"/>
      <c r="K6" s="2239"/>
      <c r="L6" s="2239"/>
      <c r="M6" s="1872"/>
      <c r="Q6" s="1889"/>
      <c r="R6" s="1872"/>
    </row>
    <row r="7" spans="1:18" s="1881" customFormat="1">
      <c r="B7" s="2244"/>
      <c r="C7" s="2244"/>
      <c r="D7" s="2240"/>
      <c r="E7" s="2240"/>
      <c r="F7" s="2240"/>
      <c r="G7" s="2240"/>
      <c r="H7" s="2240"/>
      <c r="I7" s="2240"/>
      <c r="J7" s="2240"/>
      <c r="K7" s="2239"/>
      <c r="L7" s="2239"/>
      <c r="M7" s="1872"/>
      <c r="Q7" s="1889"/>
      <c r="R7" s="1872"/>
    </row>
    <row r="8" spans="1:18" s="1881" customFormat="1">
      <c r="B8" s="2244"/>
      <c r="C8" s="2244"/>
      <c r="D8" s="2240"/>
      <c r="E8" s="2240"/>
      <c r="F8" s="2240"/>
      <c r="G8" s="2240"/>
      <c r="H8" s="2240"/>
      <c r="I8" s="2240"/>
      <c r="J8" s="2240"/>
      <c r="K8" s="2239"/>
      <c r="L8" s="2239"/>
      <c r="M8" s="1872"/>
      <c r="Q8" s="1889"/>
      <c r="R8" s="1872"/>
    </row>
    <row r="9" spans="1:18" s="1881" customFormat="1" ht="21" customHeight="1">
      <c r="B9" s="2244"/>
      <c r="C9" s="2244"/>
      <c r="D9" s="2240"/>
      <c r="E9" s="2240"/>
      <c r="F9" s="2240"/>
      <c r="G9" s="2240"/>
      <c r="H9" s="2240"/>
      <c r="I9" s="2240"/>
      <c r="J9" s="2240"/>
      <c r="K9" s="2239"/>
      <c r="L9" s="2239"/>
      <c r="M9" s="1873"/>
      <c r="Q9" s="1889"/>
      <c r="R9" s="1872"/>
    </row>
    <row r="10" spans="1:18" s="1881" customFormat="1" ht="12">
      <c r="B10" s="1898"/>
      <c r="C10" s="1899"/>
      <c r="D10" s="1899"/>
      <c r="E10" s="1899"/>
      <c r="F10" s="1899"/>
      <c r="G10" s="1899"/>
      <c r="H10" s="2242" t="s">
        <v>2162</v>
      </c>
      <c r="I10" s="2243"/>
      <c r="J10" s="2243"/>
      <c r="K10" s="2241" t="s">
        <v>2236</v>
      </c>
      <c r="L10" s="2241"/>
      <c r="M10" s="1874"/>
      <c r="Q10" s="1889"/>
      <c r="R10" s="1872"/>
    </row>
    <row r="11" spans="1:18" ht="14.4">
      <c r="B11" s="2126" t="s">
        <v>2528</v>
      </c>
      <c r="C11" s="2116"/>
      <c r="D11" s="2116"/>
      <c r="E11" s="2117"/>
      <c r="F11" s="2116"/>
      <c r="G11" s="2118"/>
      <c r="H11" s="2116"/>
      <c r="I11" s="2116"/>
      <c r="J11" s="2118"/>
      <c r="K11" s="2119"/>
      <c r="L11" s="2119"/>
      <c r="M11" s="1875"/>
      <c r="N11" s="1875"/>
    </row>
    <row r="12" spans="1:18" ht="14.4">
      <c r="B12" s="2127" t="s">
        <v>2529</v>
      </c>
      <c r="C12" s="2120">
        <v>0</v>
      </c>
      <c r="D12" s="2120">
        <v>64300</v>
      </c>
      <c r="E12" s="2121"/>
      <c r="F12" s="2120">
        <v>64300</v>
      </c>
      <c r="G12" s="2118">
        <f t="shared" ref="G12:G104" si="0">C12+D12+E12-F12</f>
        <v>0</v>
      </c>
      <c r="H12" s="2120">
        <v>0</v>
      </c>
      <c r="I12" s="2120">
        <v>0</v>
      </c>
      <c r="J12" s="2118">
        <f t="shared" ref="J12:J104" si="1">I12-H12</f>
        <v>0</v>
      </c>
      <c r="K12" s="2119">
        <f>I12/'1-3.5'!I$132</f>
        <v>0</v>
      </c>
      <c r="L12" s="2119">
        <f>I12/BS!$F$28</f>
        <v>0</v>
      </c>
      <c r="M12" s="1875"/>
      <c r="N12" s="1875"/>
      <c r="O12" s="1882"/>
      <c r="P12" s="1882"/>
    </row>
    <row r="13" spans="1:18" ht="14.4">
      <c r="B13" s="2127" t="s">
        <v>2530</v>
      </c>
      <c r="C13" s="2120">
        <v>59000</v>
      </c>
      <c r="D13" s="2120">
        <v>96000</v>
      </c>
      <c r="E13" s="2121"/>
      <c r="F13" s="2120">
        <v>102500</v>
      </c>
      <c r="G13" s="2118">
        <f t="shared" si="0"/>
        <v>52500</v>
      </c>
      <c r="H13" s="2120">
        <v>18850.325000000001</v>
      </c>
      <c r="I13" s="2120">
        <v>13831.65</v>
      </c>
      <c r="J13" s="2118">
        <f t="shared" si="1"/>
        <v>-5018.6750000000011</v>
      </c>
      <c r="K13" s="2119">
        <f>I13/'1-3.5'!I$132</f>
        <v>7.3434294724722083E-3</v>
      </c>
      <c r="L13" s="2119">
        <f>I13/BS!$F$28</f>
        <v>6.0149980422081889E-3</v>
      </c>
      <c r="M13" s="1875"/>
      <c r="N13" s="1875"/>
      <c r="O13" s="1882"/>
      <c r="P13" s="1882"/>
    </row>
    <row r="14" spans="1:18" ht="14.4">
      <c r="B14" s="2127" t="s">
        <v>2531</v>
      </c>
      <c r="C14" s="2120">
        <v>60000</v>
      </c>
      <c r="D14" s="2120">
        <v>140300</v>
      </c>
      <c r="E14" s="2121"/>
      <c r="F14" s="2120">
        <v>0</v>
      </c>
      <c r="G14" s="2118">
        <f t="shared" si="0"/>
        <v>200300</v>
      </c>
      <c r="H14" s="2120">
        <v>69968.414999999994</v>
      </c>
      <c r="I14" s="2120">
        <v>53590.264999999999</v>
      </c>
      <c r="J14" s="2118">
        <f t="shared" si="1"/>
        <v>-16378.149999999994</v>
      </c>
      <c r="K14" s="2119">
        <f>I14/'1-3.5'!I$132</f>
        <v>2.845187171730024E-2</v>
      </c>
      <c r="L14" s="2119">
        <f>I14/BS!$F$28</f>
        <v>2.3304908601390149E-2</v>
      </c>
      <c r="M14" s="1875"/>
      <c r="N14" s="1875"/>
      <c r="O14" s="1882"/>
      <c r="P14" s="1882"/>
    </row>
    <row r="15" spans="1:18" ht="15" thickBot="1">
      <c r="B15" s="2127"/>
      <c r="C15" s="2120"/>
      <c r="D15" s="2120"/>
      <c r="E15" s="2121"/>
      <c r="F15" s="2120"/>
      <c r="G15" s="2122">
        <f t="shared" ref="G15:L15" si="2">SUM(G11:G14)</f>
        <v>252800</v>
      </c>
      <c r="H15" s="2122">
        <f t="shared" si="2"/>
        <v>88818.739999999991</v>
      </c>
      <c r="I15" s="2122">
        <f t="shared" si="2"/>
        <v>67421.914999999994</v>
      </c>
      <c r="J15" s="2122">
        <f t="shared" si="2"/>
        <v>-21396.824999999997</v>
      </c>
      <c r="K15" s="2123">
        <f t="shared" si="2"/>
        <v>3.5795301189772449E-2</v>
      </c>
      <c r="L15" s="2123">
        <f t="shared" si="2"/>
        <v>2.9319906643598338E-2</v>
      </c>
      <c r="M15" s="1875"/>
      <c r="N15" s="1875"/>
      <c r="O15" s="1882"/>
      <c r="P15" s="1882"/>
    </row>
    <row r="16" spans="1:18" ht="15" thickTop="1">
      <c r="B16" s="2127"/>
      <c r="C16" s="2120"/>
      <c r="D16" s="2120"/>
      <c r="E16" s="2121"/>
      <c r="F16" s="2120"/>
      <c r="G16" s="2118"/>
      <c r="H16" s="2120"/>
      <c r="I16" s="2120"/>
      <c r="J16" s="2118"/>
      <c r="K16" s="2119"/>
      <c r="L16" s="2119"/>
      <c r="M16" s="1875"/>
      <c r="N16" s="1875"/>
      <c r="O16" s="1882"/>
      <c r="P16" s="1882"/>
    </row>
    <row r="17" spans="2:16" ht="14.4">
      <c r="B17" s="2126" t="s">
        <v>2558</v>
      </c>
      <c r="C17" s="2116"/>
      <c r="D17" s="2116"/>
      <c r="E17" s="2121"/>
      <c r="F17" s="2116"/>
      <c r="G17" s="2118"/>
      <c r="H17" s="2116"/>
      <c r="I17" s="2116"/>
      <c r="J17" s="2118"/>
      <c r="K17" s="2119"/>
      <c r="L17" s="2119"/>
      <c r="M17" s="1875"/>
      <c r="N17" s="1875"/>
      <c r="O17" s="1882"/>
      <c r="P17" s="1882"/>
    </row>
    <row r="18" spans="2:16" ht="14.4">
      <c r="B18" s="2127" t="s">
        <v>2339</v>
      </c>
      <c r="C18" s="2120">
        <v>80000</v>
      </c>
      <c r="D18" s="2120">
        <v>0</v>
      </c>
      <c r="E18" s="2117"/>
      <c r="F18" s="2120">
        <v>25600</v>
      </c>
      <c r="G18" s="2118">
        <f t="shared" si="0"/>
        <v>54400</v>
      </c>
      <c r="H18" s="2120">
        <v>14926.816000000001</v>
      </c>
      <c r="I18" s="2120">
        <v>12234.016</v>
      </c>
      <c r="J18" s="2118">
        <f t="shared" si="1"/>
        <v>-2692.8000000000011</v>
      </c>
      <c r="K18" s="2119">
        <f>I18/'1-3.5'!I$132</f>
        <v>6.4952217313983913E-3</v>
      </c>
      <c r="L18" s="2119">
        <f>I18/BS!$F$28</f>
        <v>5.3202316634923278E-3</v>
      </c>
      <c r="M18" s="1875"/>
      <c r="N18" s="1875"/>
      <c r="O18" s="1882"/>
      <c r="P18" s="1882"/>
    </row>
    <row r="19" spans="2:16" ht="14.4">
      <c r="B19" s="2127" t="s">
        <v>2532</v>
      </c>
      <c r="C19" s="2120">
        <v>481420</v>
      </c>
      <c r="D19" s="2120">
        <v>0</v>
      </c>
      <c r="E19" s="2121"/>
      <c r="F19" s="2120">
        <v>481420</v>
      </c>
      <c r="G19" s="2118">
        <f t="shared" si="0"/>
        <v>0</v>
      </c>
      <c r="H19" s="2120">
        <v>0</v>
      </c>
      <c r="I19" s="2120">
        <v>0</v>
      </c>
      <c r="J19" s="2118">
        <f t="shared" si="1"/>
        <v>0</v>
      </c>
      <c r="K19" s="2119">
        <f>I19/'1-3.5'!I$132</f>
        <v>0</v>
      </c>
      <c r="L19" s="2119">
        <f>I19/BS!$F$28</f>
        <v>0</v>
      </c>
      <c r="M19" s="1875"/>
      <c r="N19" s="1875"/>
      <c r="O19" s="1882"/>
      <c r="P19" s="1882"/>
    </row>
    <row r="20" spans="2:16" ht="14.4">
      <c r="B20" s="2127" t="s">
        <v>2436</v>
      </c>
      <c r="C20" s="2120">
        <v>100000</v>
      </c>
      <c r="D20" s="2120">
        <v>25000</v>
      </c>
      <c r="E20" s="2121"/>
      <c r="F20" s="2120">
        <v>0</v>
      </c>
      <c r="G20" s="2118">
        <f t="shared" si="0"/>
        <v>125000</v>
      </c>
      <c r="H20" s="2120">
        <v>52678</v>
      </c>
      <c r="I20" s="2120">
        <v>48543.75</v>
      </c>
      <c r="J20" s="2118">
        <f t="shared" si="1"/>
        <v>-4134.25</v>
      </c>
      <c r="K20" s="2119">
        <f>I20/'1-3.5'!I$132</f>
        <v>2.5772601566286218E-2</v>
      </c>
      <c r="L20" s="2119">
        <f>I20/BS!$F$28</f>
        <v>2.1110320259075655E-2</v>
      </c>
      <c r="M20" s="1875"/>
      <c r="N20" s="1875"/>
      <c r="O20" s="1883"/>
      <c r="P20" s="1883"/>
    </row>
    <row r="21" spans="2:16" ht="15" thickBot="1">
      <c r="B21" s="2127"/>
      <c r="C21" s="2120"/>
      <c r="D21" s="2120"/>
      <c r="E21" s="2121"/>
      <c r="F21" s="2120"/>
      <c r="G21" s="2122">
        <f t="shared" ref="G21:L21" si="3">SUM(G17:G20)</f>
        <v>179400</v>
      </c>
      <c r="H21" s="2122">
        <f t="shared" si="3"/>
        <v>67604.816000000006</v>
      </c>
      <c r="I21" s="2122">
        <f t="shared" si="3"/>
        <v>60777.766000000003</v>
      </c>
      <c r="J21" s="2122">
        <f t="shared" si="3"/>
        <v>-6827.0500000000011</v>
      </c>
      <c r="K21" s="2123">
        <f t="shared" si="3"/>
        <v>3.2267823297684607E-2</v>
      </c>
      <c r="L21" s="2123">
        <f t="shared" si="3"/>
        <v>2.6430551922567984E-2</v>
      </c>
      <c r="M21" s="1875"/>
      <c r="N21" s="1875"/>
      <c r="O21" s="1883"/>
      <c r="P21" s="1883"/>
    </row>
    <row r="22" spans="2:16" ht="15" thickTop="1">
      <c r="B22" s="2127"/>
      <c r="C22" s="2120"/>
      <c r="D22" s="2120"/>
      <c r="E22" s="2121"/>
      <c r="F22" s="2120"/>
      <c r="G22" s="2118"/>
      <c r="H22" s="2120"/>
      <c r="I22" s="2120"/>
      <c r="J22" s="2118"/>
      <c r="K22" s="2119"/>
      <c r="L22" s="2119"/>
      <c r="M22" s="1875"/>
      <c r="N22" s="1875"/>
      <c r="O22" s="1883"/>
      <c r="P22" s="1883"/>
    </row>
    <row r="23" spans="2:16" ht="14.4">
      <c r="B23" s="2126" t="s">
        <v>2533</v>
      </c>
      <c r="C23" s="2116"/>
      <c r="D23" s="2116"/>
      <c r="E23" s="2121"/>
      <c r="F23" s="2116"/>
      <c r="G23" s="2118"/>
      <c r="H23" s="2116"/>
      <c r="I23" s="2116"/>
      <c r="J23" s="2118"/>
      <c r="K23" s="2119"/>
      <c r="L23" s="2119"/>
      <c r="M23" s="1875"/>
      <c r="N23" s="1875"/>
      <c r="O23" s="1883"/>
      <c r="P23" s="1883"/>
    </row>
    <row r="24" spans="2:16" ht="14.4">
      <c r="B24" s="2127" t="s">
        <v>1628</v>
      </c>
      <c r="C24" s="2120">
        <v>0</v>
      </c>
      <c r="D24" s="2120">
        <v>325000</v>
      </c>
      <c r="E24" s="2121"/>
      <c r="F24" s="2120">
        <v>325000</v>
      </c>
      <c r="G24" s="2118">
        <f t="shared" si="0"/>
        <v>0</v>
      </c>
      <c r="H24" s="2120">
        <v>0</v>
      </c>
      <c r="I24" s="2120">
        <v>0</v>
      </c>
      <c r="J24" s="2118">
        <f t="shared" si="1"/>
        <v>0</v>
      </c>
      <c r="K24" s="2119">
        <f>I24/'1-3.5'!I$132</f>
        <v>0</v>
      </c>
      <c r="L24" s="2119">
        <f>I24/BS!$F$28</f>
        <v>0</v>
      </c>
      <c r="M24" s="1875"/>
      <c r="N24" s="1875"/>
      <c r="O24" s="1883"/>
      <c r="P24" s="1883"/>
    </row>
    <row r="25" spans="2:16" ht="15" thickBot="1">
      <c r="B25" s="2127"/>
      <c r="C25" s="2120"/>
      <c r="D25" s="2120"/>
      <c r="E25" s="2121"/>
      <c r="F25" s="2120"/>
      <c r="G25" s="2122">
        <f t="shared" ref="G25:L25" si="4">SUM(G22:G24)</f>
        <v>0</v>
      </c>
      <c r="H25" s="2122">
        <f t="shared" si="4"/>
        <v>0</v>
      </c>
      <c r="I25" s="2122">
        <f t="shared" si="4"/>
        <v>0</v>
      </c>
      <c r="J25" s="2122">
        <f t="shared" si="4"/>
        <v>0</v>
      </c>
      <c r="K25" s="2123">
        <f t="shared" si="4"/>
        <v>0</v>
      </c>
      <c r="L25" s="2123">
        <f t="shared" si="4"/>
        <v>0</v>
      </c>
      <c r="M25" s="1875"/>
      <c r="N25" s="1875"/>
      <c r="O25" s="1883"/>
      <c r="P25" s="1883"/>
    </row>
    <row r="26" spans="2:16" ht="15" thickTop="1">
      <c r="B26" s="2127"/>
      <c r="C26" s="2120"/>
      <c r="D26" s="2120"/>
      <c r="E26" s="2121"/>
      <c r="F26" s="2120"/>
      <c r="G26" s="2118"/>
      <c r="H26" s="2120"/>
      <c r="I26" s="2120"/>
      <c r="J26" s="2118"/>
      <c r="K26" s="2119"/>
      <c r="L26" s="2119"/>
      <c r="M26" s="1875"/>
      <c r="N26" s="1875"/>
      <c r="O26" s="1883"/>
      <c r="P26" s="1883"/>
    </row>
    <row r="27" spans="2:16" ht="14.4">
      <c r="B27" s="2126" t="s">
        <v>1904</v>
      </c>
      <c r="C27" s="2116"/>
      <c r="D27" s="2116"/>
      <c r="E27" s="2117"/>
      <c r="F27" s="2116"/>
      <c r="G27" s="2118"/>
      <c r="H27" s="2116"/>
      <c r="I27" s="2116"/>
      <c r="J27" s="2118"/>
      <c r="K27" s="2119"/>
      <c r="L27" s="2119"/>
      <c r="M27" s="1875"/>
      <c r="N27" s="1875"/>
      <c r="O27" s="1883"/>
      <c r="P27" s="1883"/>
    </row>
    <row r="28" spans="2:16" ht="14.4">
      <c r="B28" s="2127" t="s">
        <v>2437</v>
      </c>
      <c r="C28" s="2120">
        <v>0</v>
      </c>
      <c r="D28" s="2120">
        <v>356200</v>
      </c>
      <c r="E28" s="2121"/>
      <c r="F28" s="2120">
        <v>23300</v>
      </c>
      <c r="G28" s="2118">
        <f t="shared" si="0"/>
        <v>332900</v>
      </c>
      <c r="H28" s="2120">
        <v>55932.093999999997</v>
      </c>
      <c r="I28" s="2120">
        <v>47677.938000000002</v>
      </c>
      <c r="J28" s="2118">
        <f t="shared" si="1"/>
        <v>-8254.1559999999954</v>
      </c>
      <c r="K28" s="2119">
        <f>I28/'1-3.5'!I$132</f>
        <v>2.5312929050106292E-2</v>
      </c>
      <c r="L28" s="2119">
        <f>I28/BS!$F$28</f>
        <v>2.0733802816476951E-2</v>
      </c>
      <c r="M28" s="1875"/>
      <c r="N28" s="1875"/>
      <c r="O28" s="1883"/>
      <c r="P28" s="1883"/>
    </row>
    <row r="29" spans="2:16" ht="14.4">
      <c r="B29" s="2127" t="s">
        <v>2596</v>
      </c>
      <c r="C29" s="2120">
        <v>355000</v>
      </c>
      <c r="D29" s="2120">
        <v>0</v>
      </c>
      <c r="E29" s="2121"/>
      <c r="F29" s="2120">
        <v>155000</v>
      </c>
      <c r="G29" s="2118">
        <f t="shared" si="0"/>
        <v>200000</v>
      </c>
      <c r="H29" s="2120">
        <v>23584</v>
      </c>
      <c r="I29" s="2120">
        <v>17684</v>
      </c>
      <c r="J29" s="2118">
        <f t="shared" si="1"/>
        <v>-5900</v>
      </c>
      <c r="K29" s="2119">
        <f>I29/'1-3.5'!I$132</f>
        <v>9.3886995977485368E-3</v>
      </c>
      <c r="L29" s="2119">
        <f>I29/BS!$F$28</f>
        <v>7.690277398460026E-3</v>
      </c>
      <c r="M29" s="1875"/>
      <c r="N29" s="1875"/>
      <c r="O29" s="1883"/>
      <c r="P29" s="1883"/>
    </row>
    <row r="30" spans="2:16" ht="14.4">
      <c r="B30" s="2127" t="s">
        <v>2438</v>
      </c>
      <c r="C30" s="2120">
        <v>1350000</v>
      </c>
      <c r="D30" s="2120">
        <v>0</v>
      </c>
      <c r="E30" s="2121"/>
      <c r="F30" s="2120">
        <v>0</v>
      </c>
      <c r="G30" s="2118">
        <f t="shared" si="0"/>
        <v>1350000</v>
      </c>
      <c r="H30" s="2120">
        <v>31050</v>
      </c>
      <c r="I30" s="2120">
        <v>24232.5</v>
      </c>
      <c r="J30" s="2118">
        <f t="shared" si="1"/>
        <v>-6817.5</v>
      </c>
      <c r="K30" s="2119">
        <f>I30/'1-3.5'!I$132</f>
        <v>1.2865396007828624E-2</v>
      </c>
      <c r="L30" s="2119">
        <f>I30/BS!$F$28</f>
        <v>1.0538037042421544E-2</v>
      </c>
      <c r="M30" s="1875"/>
      <c r="N30" s="1875"/>
      <c r="O30" s="1883"/>
      <c r="P30" s="1883"/>
    </row>
    <row r="31" spans="2:16" ht="14.4">
      <c r="B31" s="2127" t="s">
        <v>2534</v>
      </c>
      <c r="C31" s="2120">
        <v>0</v>
      </c>
      <c r="D31" s="2120">
        <v>574500</v>
      </c>
      <c r="E31" s="2117"/>
      <c r="F31" s="2120">
        <v>0</v>
      </c>
      <c r="G31" s="2118">
        <f t="shared" si="0"/>
        <v>574500</v>
      </c>
      <c r="H31" s="2120">
        <v>21637.565999999999</v>
      </c>
      <c r="I31" s="2120">
        <v>16407.72</v>
      </c>
      <c r="J31" s="2118">
        <f t="shared" si="1"/>
        <v>-5229.8459999999977</v>
      </c>
      <c r="K31" s="2119">
        <f>I31/'1-3.5'!I$132</f>
        <v>8.7111034926470616E-3</v>
      </c>
      <c r="L31" s="2119">
        <f>I31/BS!$F$28</f>
        <v>7.1352588937039435E-3</v>
      </c>
      <c r="M31" s="1875"/>
      <c r="N31" s="1875"/>
      <c r="O31" s="1882"/>
      <c r="P31" s="1882"/>
    </row>
    <row r="32" spans="2:16" ht="14.4">
      <c r="B32" s="2127" t="s">
        <v>2535</v>
      </c>
      <c r="C32" s="2120">
        <v>350200</v>
      </c>
      <c r="D32" s="2120">
        <v>47000</v>
      </c>
      <c r="E32" s="2121"/>
      <c r="F32" s="2120">
        <v>32200</v>
      </c>
      <c r="G32" s="2118">
        <f t="shared" si="0"/>
        <v>365000</v>
      </c>
      <c r="H32" s="2120">
        <v>75648.074999999997</v>
      </c>
      <c r="I32" s="2120">
        <v>62758.1</v>
      </c>
      <c r="J32" s="2118">
        <f t="shared" si="1"/>
        <v>-12889.974999999999</v>
      </c>
      <c r="K32" s="2119">
        <f>I32/'1-3.5'!I$132</f>
        <v>3.3319212181942004E-2</v>
      </c>
      <c r="L32" s="2119">
        <f>I32/BS!$F$28</f>
        <v>2.7291743836252779E-2</v>
      </c>
      <c r="M32" s="1875"/>
      <c r="N32" s="1875"/>
      <c r="O32" s="1882"/>
      <c r="P32" s="1882"/>
    </row>
    <row r="33" spans="2:16" ht="14.4">
      <c r="B33" s="2127" t="s">
        <v>2259</v>
      </c>
      <c r="C33" s="2120">
        <v>245000</v>
      </c>
      <c r="D33" s="2120">
        <v>11387</v>
      </c>
      <c r="E33" s="2121"/>
      <c r="F33" s="2120">
        <v>22000</v>
      </c>
      <c r="G33" s="2118">
        <f t="shared" si="0"/>
        <v>234387</v>
      </c>
      <c r="H33" s="2120">
        <v>202594.39600000001</v>
      </c>
      <c r="I33" s="2120">
        <v>169438.36199999999</v>
      </c>
      <c r="J33" s="2118">
        <f t="shared" si="1"/>
        <v>-33156.034000000014</v>
      </c>
      <c r="K33" s="2119">
        <f>I33/'1-3.5'!I$132</f>
        <v>8.99573558670307E-2</v>
      </c>
      <c r="L33" s="2119">
        <f>I33/BS!$F$28</f>
        <v>7.3684008466449222E-2</v>
      </c>
      <c r="M33" s="1875"/>
      <c r="N33" s="1875"/>
      <c r="O33" s="1882"/>
      <c r="P33" s="1882"/>
    </row>
    <row r="34" spans="2:16" ht="14.4">
      <c r="B34" s="2127" t="s">
        <v>1627</v>
      </c>
      <c r="C34" s="2120">
        <v>2200000</v>
      </c>
      <c r="D34" s="2120">
        <v>92769</v>
      </c>
      <c r="E34" s="2121"/>
      <c r="F34" s="2120">
        <v>0</v>
      </c>
      <c r="G34" s="2118">
        <f t="shared" si="0"/>
        <v>2292769</v>
      </c>
      <c r="H34" s="2120">
        <v>107520.319</v>
      </c>
      <c r="I34" s="2120">
        <v>80705.468999999997</v>
      </c>
      <c r="J34" s="2118">
        <f t="shared" si="1"/>
        <v>-26814.850000000006</v>
      </c>
      <c r="K34" s="2119">
        <f>I34/'1-3.5'!I$132</f>
        <v>4.2847738313526743E-2</v>
      </c>
      <c r="L34" s="2119">
        <f>I34/BS!$F$28</f>
        <v>3.5096553052636072E-2</v>
      </c>
      <c r="M34" s="1875"/>
      <c r="N34" s="1875"/>
      <c r="O34" s="1883"/>
      <c r="P34" s="1883"/>
    </row>
    <row r="35" spans="2:16" ht="15" thickBot="1">
      <c r="B35" s="2127"/>
      <c r="C35" s="2120"/>
      <c r="D35" s="2120"/>
      <c r="E35" s="2121"/>
      <c r="F35" s="2120"/>
      <c r="G35" s="2122">
        <f>SUM(G27:G34)</f>
        <v>5349556</v>
      </c>
      <c r="H35" s="2122">
        <f t="shared" ref="H35:L35" si="5">SUM(H27:H34)</f>
        <v>517966.45</v>
      </c>
      <c r="I35" s="2122">
        <f t="shared" si="5"/>
        <v>418904.08899999998</v>
      </c>
      <c r="J35" s="2122">
        <f t="shared" si="5"/>
        <v>-99062.361000000004</v>
      </c>
      <c r="K35" s="2123">
        <f t="shared" si="5"/>
        <v>0.22240243451082997</v>
      </c>
      <c r="L35" s="2123">
        <f t="shared" si="5"/>
        <v>0.18216968150640053</v>
      </c>
      <c r="M35" s="1875"/>
      <c r="N35" s="1875"/>
      <c r="O35" s="1883"/>
      <c r="P35" s="1883"/>
    </row>
    <row r="36" spans="2:16" ht="15" thickTop="1">
      <c r="B36" s="2127"/>
      <c r="C36" s="2120"/>
      <c r="D36" s="2120"/>
      <c r="E36" s="2121"/>
      <c r="F36" s="2120"/>
      <c r="G36" s="2118"/>
      <c r="H36" s="2120"/>
      <c r="I36" s="2120"/>
      <c r="J36" s="2118"/>
      <c r="K36" s="2119"/>
      <c r="L36" s="2119"/>
      <c r="M36" s="1875"/>
      <c r="N36" s="1875"/>
      <c r="O36" s="1883"/>
      <c r="P36" s="1883"/>
    </row>
    <row r="37" spans="2:16" ht="14.4">
      <c r="B37" s="2126" t="s">
        <v>2364</v>
      </c>
      <c r="C37" s="2116"/>
      <c r="D37" s="2116"/>
      <c r="E37" s="2121"/>
      <c r="F37" s="2116"/>
      <c r="G37" s="2118"/>
      <c r="H37" s="2116"/>
      <c r="I37" s="2116"/>
      <c r="J37" s="2118"/>
      <c r="K37" s="2119"/>
      <c r="L37" s="2119"/>
      <c r="M37" s="1875"/>
      <c r="N37" s="1875"/>
      <c r="O37" s="1883"/>
      <c r="P37" s="1883"/>
    </row>
    <row r="38" spans="2:16" ht="14.4">
      <c r="B38" s="2127" t="s">
        <v>2439</v>
      </c>
      <c r="C38" s="2120">
        <v>21150</v>
      </c>
      <c r="D38" s="2120">
        <v>0</v>
      </c>
      <c r="E38" s="2121"/>
      <c r="F38" s="2120">
        <v>0</v>
      </c>
      <c r="G38" s="2118">
        <f t="shared" si="0"/>
        <v>21150</v>
      </c>
      <c r="H38" s="2120">
        <v>12108.375</v>
      </c>
      <c r="I38" s="2120">
        <v>13210.713</v>
      </c>
      <c r="J38" s="2118">
        <f t="shared" si="1"/>
        <v>1102.3379999999997</v>
      </c>
      <c r="K38" s="2119">
        <f>I38/'1-3.5'!I$132</f>
        <v>7.0137647494385525E-3</v>
      </c>
      <c r="L38" s="2119">
        <f>I38/BS!$F$28</f>
        <v>5.7449698937707553E-3</v>
      </c>
      <c r="M38" s="1875"/>
      <c r="N38" s="1875"/>
      <c r="O38" s="1883"/>
      <c r="P38" s="1883"/>
    </row>
    <row r="39" spans="2:16" ht="14.4">
      <c r="B39" s="2127" t="s">
        <v>2340</v>
      </c>
      <c r="C39" s="2120">
        <v>675248</v>
      </c>
      <c r="D39" s="2120">
        <v>125000</v>
      </c>
      <c r="E39" s="2121"/>
      <c r="F39" s="2120">
        <v>250000</v>
      </c>
      <c r="G39" s="2118">
        <f t="shared" si="0"/>
        <v>550248</v>
      </c>
      <c r="H39" s="2120">
        <v>26432.262999999999</v>
      </c>
      <c r="I39" s="2120">
        <v>30302.156999999999</v>
      </c>
      <c r="J39" s="2118">
        <f t="shared" si="1"/>
        <v>3869.8940000000002</v>
      </c>
      <c r="K39" s="2119">
        <f>I39/'1-3.5'!I$132</f>
        <v>1.6087867520742649E-2</v>
      </c>
      <c r="L39" s="2119">
        <f>I39/BS!$F$28</f>
        <v>1.3177561247550738E-2</v>
      </c>
      <c r="M39" s="1875"/>
      <c r="N39" s="1875"/>
      <c r="O39" s="1883"/>
      <c r="P39" s="1883"/>
    </row>
    <row r="40" spans="2:16" ht="15" thickBot="1">
      <c r="B40" s="2127"/>
      <c r="C40" s="2120"/>
      <c r="D40" s="2120"/>
      <c r="E40" s="2121"/>
      <c r="F40" s="2120"/>
      <c r="G40" s="2122">
        <f t="shared" ref="G40:L40" si="6">SUM(G36:G39)</f>
        <v>571398</v>
      </c>
      <c r="H40" s="2122">
        <f t="shared" si="6"/>
        <v>38540.637999999999</v>
      </c>
      <c r="I40" s="2122">
        <f t="shared" si="6"/>
        <v>43512.869999999995</v>
      </c>
      <c r="J40" s="2122">
        <f t="shared" si="6"/>
        <v>4972.232</v>
      </c>
      <c r="K40" s="2123">
        <f t="shared" si="6"/>
        <v>2.3101632270181201E-2</v>
      </c>
      <c r="L40" s="2123">
        <f t="shared" si="6"/>
        <v>1.8922531141321492E-2</v>
      </c>
      <c r="M40" s="1875"/>
      <c r="N40" s="1875"/>
      <c r="O40" s="1883"/>
      <c r="P40" s="1883"/>
    </row>
    <row r="41" spans="2:16" ht="15" thickTop="1">
      <c r="B41" s="2127"/>
      <c r="C41" s="2120"/>
      <c r="D41" s="2120"/>
      <c r="E41" s="2121"/>
      <c r="F41" s="2120"/>
      <c r="G41" s="2118"/>
      <c r="H41" s="2120"/>
      <c r="I41" s="2120"/>
      <c r="J41" s="2118"/>
      <c r="K41" s="2119"/>
      <c r="L41" s="2119"/>
      <c r="M41" s="1875"/>
      <c r="N41" s="1875"/>
      <c r="O41" s="1883"/>
      <c r="P41" s="1883"/>
    </row>
    <row r="42" spans="2:16" ht="14.4">
      <c r="B42" s="2126" t="s">
        <v>2365</v>
      </c>
      <c r="C42" s="2116"/>
      <c r="D42" s="2116"/>
      <c r="E42" s="2121"/>
      <c r="F42" s="2116"/>
      <c r="G42" s="2118"/>
      <c r="H42" s="2116"/>
      <c r="I42" s="2116"/>
      <c r="J42" s="2118"/>
      <c r="K42" s="2119"/>
      <c r="L42" s="2119"/>
      <c r="M42" s="1875"/>
      <c r="N42" s="1875"/>
      <c r="O42" s="1883"/>
      <c r="P42" s="1883"/>
    </row>
    <row r="43" spans="2:16" ht="14.4">
      <c r="B43" s="2127" t="s">
        <v>2536</v>
      </c>
      <c r="C43" s="2120">
        <v>0</v>
      </c>
      <c r="D43" s="2120">
        <v>400000</v>
      </c>
      <c r="E43" s="2121"/>
      <c r="F43" s="2120">
        <v>0</v>
      </c>
      <c r="G43" s="2118">
        <f t="shared" si="0"/>
        <v>400000</v>
      </c>
      <c r="H43" s="2120">
        <v>4999.92</v>
      </c>
      <c r="I43" s="2120">
        <v>5040</v>
      </c>
      <c r="J43" s="2118">
        <f t="shared" si="1"/>
        <v>40.079999999999927</v>
      </c>
      <c r="K43" s="2119">
        <f>I43/'1-3.5'!I$132</f>
        <v>2.6758112402540503E-3</v>
      </c>
      <c r="L43" s="2119">
        <f>I43/BS!$F$28</f>
        <v>2.191755150884332E-3</v>
      </c>
      <c r="M43" s="1875"/>
      <c r="N43" s="1875"/>
      <c r="O43" s="1883"/>
      <c r="P43" s="1883"/>
    </row>
    <row r="44" spans="2:16" ht="14.4">
      <c r="B44" s="2127" t="s">
        <v>845</v>
      </c>
      <c r="C44" s="2120">
        <v>1252000</v>
      </c>
      <c r="D44" s="2120">
        <v>400000</v>
      </c>
      <c r="E44" s="2120">
        <v>165000</v>
      </c>
      <c r="F44" s="2120">
        <v>449622</v>
      </c>
      <c r="G44" s="2118">
        <f t="shared" si="0"/>
        <v>1367378</v>
      </c>
      <c r="H44" s="2120">
        <v>152562.60200000001</v>
      </c>
      <c r="I44" s="2120">
        <v>191337.204</v>
      </c>
      <c r="J44" s="2118">
        <f t="shared" si="1"/>
        <v>38774.601999999984</v>
      </c>
      <c r="K44" s="2119">
        <f>I44/'1-3.5'!I$132</f>
        <v>0.10158377800436155</v>
      </c>
      <c r="L44" s="2119">
        <f>I44/BS!$F$28</f>
        <v>8.3207202861667912E-2</v>
      </c>
      <c r="M44" s="1875"/>
      <c r="N44" s="1875"/>
      <c r="O44" s="1883"/>
      <c r="P44" s="1883"/>
    </row>
    <row r="45" spans="2:16" ht="15" thickBot="1">
      <c r="B45" s="2127"/>
      <c r="C45" s="2120"/>
      <c r="D45" s="2120"/>
      <c r="E45" s="2120"/>
      <c r="F45" s="2120"/>
      <c r="G45" s="2122">
        <f t="shared" ref="G45:L45" si="7">SUM(G41:G44)</f>
        <v>1767378</v>
      </c>
      <c r="H45" s="2122">
        <f t="shared" si="7"/>
        <v>157562.52200000003</v>
      </c>
      <c r="I45" s="2122">
        <f t="shared" si="7"/>
        <v>196377.204</v>
      </c>
      <c r="J45" s="2122">
        <f t="shared" si="7"/>
        <v>38814.681999999986</v>
      </c>
      <c r="K45" s="2123">
        <f t="shared" si="7"/>
        <v>0.10425958924461561</v>
      </c>
      <c r="L45" s="2123">
        <f t="shared" si="7"/>
        <v>8.5398958012552248E-2</v>
      </c>
      <c r="M45" s="1875"/>
      <c r="N45" s="1875"/>
      <c r="O45" s="1883"/>
      <c r="P45" s="1883"/>
    </row>
    <row r="46" spans="2:16" ht="15" thickTop="1">
      <c r="B46" s="2127"/>
      <c r="C46" s="2120"/>
      <c r="D46" s="2120"/>
      <c r="E46" s="2120"/>
      <c r="F46" s="2120"/>
      <c r="G46" s="2118"/>
      <c r="H46" s="2120"/>
      <c r="I46" s="2120"/>
      <c r="J46" s="2118"/>
      <c r="K46" s="2119"/>
      <c r="L46" s="2119"/>
      <c r="M46" s="1875"/>
      <c r="N46" s="1875"/>
      <c r="O46" s="1883"/>
      <c r="P46" s="1883"/>
    </row>
    <row r="47" spans="2:16" ht="14.4">
      <c r="B47" s="2126" t="s">
        <v>1763</v>
      </c>
      <c r="C47" s="2116"/>
      <c r="D47" s="2116"/>
      <c r="E47" s="2117"/>
      <c r="F47" s="2116"/>
      <c r="G47" s="2118"/>
      <c r="H47" s="2116"/>
      <c r="I47" s="2116"/>
      <c r="J47" s="2118"/>
      <c r="K47" s="2119"/>
      <c r="L47" s="2119"/>
      <c r="M47" s="1875"/>
      <c r="N47" s="1875"/>
      <c r="O47" s="1882"/>
      <c r="P47" s="1882"/>
    </row>
    <row r="48" spans="2:16" ht="14.4">
      <c r="B48" s="2127" t="s">
        <v>2565</v>
      </c>
      <c r="C48" s="2120">
        <v>265000</v>
      </c>
      <c r="D48" s="2120">
        <v>50000</v>
      </c>
      <c r="E48" s="2121"/>
      <c r="F48" s="2120">
        <v>0</v>
      </c>
      <c r="G48" s="2118">
        <f t="shared" si="0"/>
        <v>315000</v>
      </c>
      <c r="H48" s="2120">
        <v>10585.985000000001</v>
      </c>
      <c r="I48" s="2120">
        <v>8659.35</v>
      </c>
      <c r="J48" s="2118">
        <f t="shared" si="1"/>
        <v>-1926.6350000000002</v>
      </c>
      <c r="K48" s="2119">
        <f>I48/'1-3.5'!I$132</f>
        <v>4.5973781871614904E-3</v>
      </c>
      <c r="L48" s="2119">
        <f>I48/BS!$F$28</f>
        <v>3.7657093186131436E-3</v>
      </c>
      <c r="M48" s="1875"/>
      <c r="N48" s="1875"/>
      <c r="O48" s="1882"/>
      <c r="P48" s="1882"/>
    </row>
    <row r="49" spans="2:16" ht="14.4">
      <c r="B49" s="2127" t="s">
        <v>2048</v>
      </c>
      <c r="C49" s="2120">
        <v>98000</v>
      </c>
      <c r="D49" s="2120">
        <v>10000</v>
      </c>
      <c r="E49" s="2121"/>
      <c r="F49" s="2120">
        <v>108000</v>
      </c>
      <c r="G49" s="2118">
        <f t="shared" si="0"/>
        <v>0</v>
      </c>
      <c r="H49" s="2120">
        <v>0</v>
      </c>
      <c r="I49" s="2120">
        <v>0</v>
      </c>
      <c r="J49" s="2118">
        <f t="shared" si="1"/>
        <v>0</v>
      </c>
      <c r="K49" s="2119">
        <f>I49/'1-3.5'!I$132</f>
        <v>0</v>
      </c>
      <c r="L49" s="2119">
        <f>I49/BS!$F$28</f>
        <v>0</v>
      </c>
      <c r="M49" s="1875"/>
      <c r="N49" s="1875"/>
      <c r="O49" s="1882"/>
      <c r="P49" s="1882"/>
    </row>
    <row r="50" spans="2:16" ht="14.4">
      <c r="B50" s="2127" t="s">
        <v>2537</v>
      </c>
      <c r="C50" s="2120">
        <v>100000</v>
      </c>
      <c r="D50" s="2120">
        <v>165000</v>
      </c>
      <c r="E50" s="2121"/>
      <c r="F50" s="2120">
        <v>0</v>
      </c>
      <c r="G50" s="2118">
        <f t="shared" si="0"/>
        <v>265000</v>
      </c>
      <c r="H50" s="2120">
        <v>29200.324000000001</v>
      </c>
      <c r="I50" s="2120">
        <v>25869.3</v>
      </c>
      <c r="J50" s="2118">
        <f t="shared" si="1"/>
        <v>-3331.0240000000013</v>
      </c>
      <c r="K50" s="2119">
        <f>I50/'1-3.5'!I$132</f>
        <v>1.3734397562996844E-2</v>
      </c>
      <c r="L50" s="2119">
        <f>I50/BS!$F$28</f>
        <v>1.1249835619994455E-2</v>
      </c>
      <c r="M50" s="1875"/>
      <c r="N50" s="1875"/>
      <c r="O50" s="1882"/>
      <c r="P50" s="1882"/>
    </row>
    <row r="51" spans="2:16" ht="15" thickBot="1">
      <c r="B51" s="2127"/>
      <c r="C51" s="2120"/>
      <c r="D51" s="2120"/>
      <c r="E51" s="2121"/>
      <c r="F51" s="2120"/>
      <c r="G51" s="2122">
        <f t="shared" ref="G51:L51" si="8">SUM(G47:G50)</f>
        <v>580000</v>
      </c>
      <c r="H51" s="2122">
        <f t="shared" si="8"/>
        <v>39786.309000000001</v>
      </c>
      <c r="I51" s="2122">
        <f t="shared" si="8"/>
        <v>34528.65</v>
      </c>
      <c r="J51" s="2122">
        <f t="shared" si="8"/>
        <v>-5257.6590000000015</v>
      </c>
      <c r="K51" s="2123">
        <f t="shared" si="8"/>
        <v>1.8331775750158333E-2</v>
      </c>
      <c r="L51" s="2123">
        <f t="shared" si="8"/>
        <v>1.5015544938607598E-2</v>
      </c>
      <c r="M51" s="1875"/>
      <c r="N51" s="1875"/>
      <c r="O51" s="1882"/>
      <c r="P51" s="1882"/>
    </row>
    <row r="52" spans="2:16" ht="15" thickTop="1">
      <c r="B52" s="2127"/>
      <c r="C52" s="2120"/>
      <c r="D52" s="2120"/>
      <c r="E52" s="2121"/>
      <c r="F52" s="2120"/>
      <c r="G52" s="2118"/>
      <c r="H52" s="2120"/>
      <c r="I52" s="2120"/>
      <c r="J52" s="2118"/>
      <c r="K52" s="2119"/>
      <c r="L52" s="2119"/>
      <c r="M52" s="1875"/>
      <c r="N52" s="1875"/>
      <c r="O52" s="1882"/>
      <c r="P52" s="1882"/>
    </row>
    <row r="53" spans="2:16" ht="14.4">
      <c r="B53" s="2126" t="s">
        <v>2321</v>
      </c>
      <c r="C53" s="2116"/>
      <c r="D53" s="2116"/>
      <c r="E53" s="2121"/>
      <c r="F53" s="2116"/>
      <c r="G53" s="2118"/>
      <c r="H53" s="2116"/>
      <c r="I53" s="2116"/>
      <c r="J53" s="2118"/>
      <c r="K53" s="2119"/>
      <c r="L53" s="2119"/>
      <c r="M53" s="1875"/>
      <c r="N53" s="1875"/>
      <c r="O53" s="1882"/>
      <c r="P53" s="1882"/>
    </row>
    <row r="54" spans="2:16" ht="14.4">
      <c r="B54" s="2127" t="s">
        <v>1598</v>
      </c>
      <c r="C54" s="2120">
        <v>323000</v>
      </c>
      <c r="D54" s="2120">
        <v>0</v>
      </c>
      <c r="E54" s="2121"/>
      <c r="F54" s="2120">
        <v>25000</v>
      </c>
      <c r="G54" s="2118">
        <f t="shared" si="0"/>
        <v>298000</v>
      </c>
      <c r="H54" s="2120">
        <v>87793.78</v>
      </c>
      <c r="I54" s="2120">
        <v>83365.5</v>
      </c>
      <c r="J54" s="2118">
        <f t="shared" si="1"/>
        <v>-4428.2799999999988</v>
      </c>
      <c r="K54" s="2119">
        <f>I54/'1-3.5'!I$132</f>
        <v>4.4259988482023616E-2</v>
      </c>
      <c r="L54" s="2119">
        <f>I54/BS!$F$28</f>
        <v>3.6253326196636466E-2</v>
      </c>
      <c r="M54" s="1875"/>
      <c r="N54" s="1875"/>
      <c r="O54" s="1882"/>
      <c r="P54" s="1882"/>
    </row>
    <row r="55" spans="2:16" ht="14.4">
      <c r="B55" s="2127" t="s">
        <v>2538</v>
      </c>
      <c r="C55" s="2120">
        <v>700000</v>
      </c>
      <c r="D55" s="2120">
        <v>813500</v>
      </c>
      <c r="E55" s="2121"/>
      <c r="F55" s="2120">
        <v>1025000</v>
      </c>
      <c r="G55" s="2118">
        <f t="shared" si="0"/>
        <v>488500</v>
      </c>
      <c r="H55" s="2120">
        <v>10651.01</v>
      </c>
      <c r="I55" s="2120">
        <v>10991.25</v>
      </c>
      <c r="J55" s="2118">
        <f t="shared" si="1"/>
        <v>340.23999999999978</v>
      </c>
      <c r="K55" s="2119">
        <f>I55/'1-3.5'!I$132</f>
        <v>5.8354187092147479E-3</v>
      </c>
      <c r="L55" s="2119">
        <f>I55/BS!$F$28</f>
        <v>4.7797874607455187E-3</v>
      </c>
      <c r="M55" s="1875"/>
      <c r="N55" s="1875"/>
      <c r="O55" s="1882"/>
      <c r="P55" s="1882"/>
    </row>
    <row r="56" spans="2:16" ht="15" thickBot="1">
      <c r="B56" s="2127"/>
      <c r="C56" s="2120"/>
      <c r="D56" s="2120"/>
      <c r="E56" s="2121"/>
      <c r="F56" s="2120"/>
      <c r="G56" s="2122">
        <f t="shared" ref="G56:L56" si="9">SUM(G52:G55)</f>
        <v>786500</v>
      </c>
      <c r="H56" s="2122">
        <f t="shared" si="9"/>
        <v>98444.79</v>
      </c>
      <c r="I56" s="2122">
        <f t="shared" si="9"/>
        <v>94356.75</v>
      </c>
      <c r="J56" s="2122">
        <f t="shared" si="9"/>
        <v>-4088.0399999999991</v>
      </c>
      <c r="K56" s="2123">
        <f t="shared" si="9"/>
        <v>5.0095407191238367E-2</v>
      </c>
      <c r="L56" s="2123">
        <f t="shared" si="9"/>
        <v>4.1033113657381985E-2</v>
      </c>
      <c r="M56" s="1875"/>
      <c r="N56" s="1875"/>
      <c r="O56" s="1882"/>
      <c r="P56" s="1882"/>
    </row>
    <row r="57" spans="2:16" ht="15" thickTop="1">
      <c r="B57" s="2127"/>
      <c r="C57" s="2120"/>
      <c r="D57" s="2120"/>
      <c r="E57" s="2121"/>
      <c r="F57" s="2120"/>
      <c r="G57" s="2118"/>
      <c r="H57" s="2120"/>
      <c r="I57" s="2120"/>
      <c r="J57" s="2118"/>
      <c r="K57" s="2119"/>
      <c r="L57" s="2119"/>
      <c r="M57" s="1875"/>
      <c r="N57" s="1875"/>
      <c r="O57" s="1882"/>
      <c r="P57" s="1882"/>
    </row>
    <row r="58" spans="2:16" ht="14.4">
      <c r="B58" s="2126" t="s">
        <v>2539</v>
      </c>
      <c r="C58" s="2116"/>
      <c r="D58" s="2116"/>
      <c r="E58" s="2117"/>
      <c r="F58" s="2116"/>
      <c r="G58" s="2118"/>
      <c r="H58" s="2116"/>
      <c r="I58" s="2116"/>
      <c r="J58" s="2118"/>
      <c r="K58" s="2119"/>
      <c r="L58" s="2119"/>
      <c r="M58" s="1875"/>
      <c r="N58" s="1875"/>
      <c r="O58" s="1882"/>
      <c r="P58" s="1882"/>
    </row>
    <row r="59" spans="2:16" ht="14.4">
      <c r="B59" s="2127" t="s">
        <v>2540</v>
      </c>
      <c r="C59" s="2120">
        <v>575000</v>
      </c>
      <c r="D59" s="2120">
        <v>50000</v>
      </c>
      <c r="E59" s="2121"/>
      <c r="F59" s="2120">
        <v>625000</v>
      </c>
      <c r="G59" s="2118">
        <f t="shared" si="0"/>
        <v>0</v>
      </c>
      <c r="H59" s="2120">
        <v>0</v>
      </c>
      <c r="I59" s="2120">
        <v>0</v>
      </c>
      <c r="J59" s="2118">
        <f t="shared" si="1"/>
        <v>0</v>
      </c>
      <c r="K59" s="2119">
        <f>I59/'1-3.5'!I$132</f>
        <v>0</v>
      </c>
      <c r="L59" s="2119">
        <f>I59/BS!$F$28</f>
        <v>0</v>
      </c>
      <c r="M59" s="1875"/>
      <c r="N59" s="1875"/>
      <c r="O59" s="1882"/>
      <c r="P59" s="1882"/>
    </row>
    <row r="60" spans="2:16" ht="14.4">
      <c r="B60" s="2127" t="s">
        <v>2541</v>
      </c>
      <c r="C60" s="2120">
        <v>460000</v>
      </c>
      <c r="D60" s="2120">
        <v>0</v>
      </c>
      <c r="E60" s="2121"/>
      <c r="F60" s="2120">
        <v>110000</v>
      </c>
      <c r="G60" s="2118">
        <f t="shared" si="0"/>
        <v>350000</v>
      </c>
      <c r="H60" s="2120">
        <v>12859</v>
      </c>
      <c r="I60" s="2120">
        <v>12575.5</v>
      </c>
      <c r="J60" s="2118">
        <f t="shared" si="1"/>
        <v>-283.5</v>
      </c>
      <c r="K60" s="2119">
        <f>I60/'1-3.5'!I$132</f>
        <v>6.6765206848838901E-3</v>
      </c>
      <c r="L60" s="2119">
        <f>I60/BS!$F$28</f>
        <v>5.4687335118940314E-3</v>
      </c>
      <c r="M60" s="1875"/>
      <c r="N60" s="1875"/>
      <c r="O60" s="1882"/>
      <c r="P60" s="1882"/>
    </row>
    <row r="61" spans="2:16" ht="14.4">
      <c r="B61" s="2127" t="s">
        <v>2442</v>
      </c>
      <c r="C61" s="2120">
        <v>0</v>
      </c>
      <c r="D61" s="2120">
        <v>550000</v>
      </c>
      <c r="E61" s="2121"/>
      <c r="F61" s="2120">
        <v>180000</v>
      </c>
      <c r="G61" s="2118">
        <f t="shared" si="0"/>
        <v>370000</v>
      </c>
      <c r="H61" s="2120">
        <v>11137.665999999999</v>
      </c>
      <c r="I61" s="2120">
        <v>11551.4</v>
      </c>
      <c r="J61" s="2118">
        <f t="shared" si="1"/>
        <v>413.73400000000038</v>
      </c>
      <c r="K61" s="2119">
        <f>I61/'1-3.5'!I$132</f>
        <v>6.1328107064822683E-3</v>
      </c>
      <c r="L61" s="2119">
        <f>I61/BS!$F$28</f>
        <v>5.0233810416518403E-3</v>
      </c>
      <c r="M61" s="1875"/>
      <c r="N61" s="1875"/>
      <c r="O61" s="1882"/>
      <c r="P61" s="1882"/>
    </row>
    <row r="62" spans="2:16" ht="15" thickBot="1">
      <c r="B62" s="2127"/>
      <c r="C62" s="2120"/>
      <c r="D62" s="2120"/>
      <c r="E62" s="2121"/>
      <c r="F62" s="2120"/>
      <c r="G62" s="2122">
        <f t="shared" ref="G62:L62" si="10">SUM(G58:G61)</f>
        <v>720000</v>
      </c>
      <c r="H62" s="2122">
        <f t="shared" si="10"/>
        <v>23996.665999999997</v>
      </c>
      <c r="I62" s="2122">
        <f t="shared" si="10"/>
        <v>24126.9</v>
      </c>
      <c r="J62" s="2122">
        <f t="shared" si="10"/>
        <v>130.23400000000038</v>
      </c>
      <c r="K62" s="2123">
        <f t="shared" si="10"/>
        <v>1.2809331391366158E-2</v>
      </c>
      <c r="L62" s="2123">
        <f t="shared" si="10"/>
        <v>1.0492114553545873E-2</v>
      </c>
      <c r="M62" s="1875"/>
      <c r="N62" s="1875"/>
      <c r="O62" s="1882"/>
      <c r="P62" s="1882"/>
    </row>
    <row r="63" spans="2:16" ht="15" thickTop="1">
      <c r="B63" s="2127"/>
      <c r="C63" s="2120"/>
      <c r="D63" s="2120"/>
      <c r="E63" s="2121"/>
      <c r="F63" s="2120"/>
      <c r="G63" s="2118"/>
      <c r="H63" s="2120"/>
      <c r="I63" s="2120"/>
      <c r="J63" s="2118"/>
      <c r="K63" s="2119"/>
      <c r="L63" s="2119"/>
      <c r="M63" s="1875"/>
      <c r="N63" s="1875"/>
      <c r="O63" s="1882"/>
      <c r="P63" s="1882"/>
    </row>
    <row r="64" spans="2:16" ht="14.4">
      <c r="B64" s="2126" t="s">
        <v>2326</v>
      </c>
      <c r="C64" s="2116"/>
      <c r="D64" s="2116"/>
      <c r="E64" s="2117"/>
      <c r="F64" s="2116"/>
      <c r="G64" s="2118"/>
      <c r="H64" s="2116"/>
      <c r="I64" s="2116"/>
      <c r="J64" s="2118"/>
      <c r="K64" s="2119"/>
      <c r="L64" s="2119"/>
      <c r="M64" s="1875"/>
      <c r="N64" s="1875"/>
      <c r="O64" s="1882"/>
      <c r="P64" s="1882"/>
    </row>
    <row r="65" spans="2:16" ht="14.4">
      <c r="B65" s="2127" t="s">
        <v>2542</v>
      </c>
      <c r="C65" s="2120">
        <v>100000</v>
      </c>
      <c r="D65" s="2120">
        <v>100000</v>
      </c>
      <c r="E65" s="2121"/>
      <c r="F65" s="2120">
        <v>0</v>
      </c>
      <c r="G65" s="2118">
        <f t="shared" si="0"/>
        <v>200000</v>
      </c>
      <c r="H65" s="2120">
        <v>43620.2</v>
      </c>
      <c r="I65" s="2120">
        <v>38488</v>
      </c>
      <c r="J65" s="2118">
        <f t="shared" si="1"/>
        <v>-5132.1999999999971</v>
      </c>
      <c r="K65" s="2119">
        <f>I65/'1-3.5'!I$132</f>
        <v>2.04338537727972E-2</v>
      </c>
      <c r="L65" s="2119">
        <f>I65/BS!$F$28</f>
        <v>1.6737355604610354E-2</v>
      </c>
      <c r="M65" s="1875"/>
      <c r="N65" s="1875"/>
      <c r="O65" s="1882"/>
      <c r="P65" s="1882"/>
    </row>
    <row r="66" spans="2:16" ht="14.4">
      <c r="B66" s="2127" t="s">
        <v>2440</v>
      </c>
      <c r="C66" s="2120">
        <v>3200</v>
      </c>
      <c r="D66" s="2120">
        <v>0</v>
      </c>
      <c r="E66" s="2121"/>
      <c r="F66" s="2120">
        <v>0</v>
      </c>
      <c r="G66" s="2118">
        <f t="shared" si="0"/>
        <v>3200</v>
      </c>
      <c r="H66" s="2120">
        <v>137.63200000000001</v>
      </c>
      <c r="I66" s="2120">
        <v>128.03200000000001</v>
      </c>
      <c r="J66" s="2118">
        <f t="shared" si="1"/>
        <v>-9.5999999999999943</v>
      </c>
      <c r="K66" s="2119">
        <f>I66/'1-3.5'!I$132</f>
        <v>6.7974100141310822E-5</v>
      </c>
      <c r="L66" s="2119">
        <f>I66/BS!$F$28</f>
        <v>5.567753878532199E-5</v>
      </c>
      <c r="M66" s="1875"/>
      <c r="N66" s="1875"/>
      <c r="O66" s="1882"/>
      <c r="P66" s="1882"/>
    </row>
    <row r="67" spans="2:16" ht="15" thickBot="1">
      <c r="B67" s="2127"/>
      <c r="C67" s="2120"/>
      <c r="D67" s="2120"/>
      <c r="E67" s="2121"/>
      <c r="F67" s="2120"/>
      <c r="G67" s="2122">
        <f t="shared" ref="G67:L67" si="11">SUM(G63:G66)</f>
        <v>203200</v>
      </c>
      <c r="H67" s="2122">
        <f t="shared" si="11"/>
        <v>43757.831999999995</v>
      </c>
      <c r="I67" s="2122">
        <f t="shared" si="11"/>
        <v>38616.031999999999</v>
      </c>
      <c r="J67" s="2122">
        <f t="shared" si="11"/>
        <v>-5141.7999999999975</v>
      </c>
      <c r="K67" s="2123">
        <f t="shared" si="11"/>
        <v>2.050182787293851E-2</v>
      </c>
      <c r="L67" s="2123">
        <f t="shared" si="11"/>
        <v>1.6793033143395676E-2</v>
      </c>
      <c r="M67" s="1875"/>
      <c r="N67" s="1875"/>
      <c r="O67" s="1882"/>
      <c r="P67" s="1882"/>
    </row>
    <row r="68" spans="2:16" ht="15" thickTop="1">
      <c r="B68" s="2127"/>
      <c r="C68" s="2120"/>
      <c r="D68" s="2120"/>
      <c r="E68" s="2121"/>
      <c r="F68" s="2120"/>
      <c r="G68" s="2118"/>
      <c r="H68" s="2120"/>
      <c r="I68" s="2120"/>
      <c r="J68" s="2118"/>
      <c r="K68" s="2119"/>
      <c r="L68" s="2119"/>
      <c r="M68" s="1875"/>
      <c r="N68" s="1875"/>
      <c r="O68" s="1882"/>
      <c r="P68" s="1882"/>
    </row>
    <row r="69" spans="2:16" ht="14.4">
      <c r="B69" s="2126" t="s">
        <v>2599</v>
      </c>
      <c r="C69" s="2116"/>
      <c r="D69" s="2116"/>
      <c r="E69" s="2121"/>
      <c r="F69" s="2116"/>
      <c r="G69" s="2118"/>
      <c r="H69" s="2116"/>
      <c r="I69" s="2116"/>
      <c r="J69" s="2118"/>
      <c r="K69" s="2119"/>
      <c r="L69" s="2119"/>
      <c r="M69" s="1875"/>
      <c r="N69" s="1875"/>
      <c r="O69" s="1882"/>
      <c r="P69" s="1882"/>
    </row>
    <row r="70" spans="2:16" ht="14.4">
      <c r="B70" s="2127" t="s">
        <v>2169</v>
      </c>
      <c r="C70" s="2120">
        <v>95008</v>
      </c>
      <c r="D70" s="2120">
        <v>5000</v>
      </c>
      <c r="E70" s="2117"/>
      <c r="F70" s="2120">
        <v>0</v>
      </c>
      <c r="G70" s="2118">
        <f t="shared" si="0"/>
        <v>100008</v>
      </c>
      <c r="H70" s="2120">
        <v>152679.24299999999</v>
      </c>
      <c r="I70" s="2120">
        <v>155349.427</v>
      </c>
      <c r="J70" s="2118">
        <f t="shared" si="1"/>
        <v>2670.1840000000084</v>
      </c>
      <c r="K70" s="2119">
        <f>I70/'1-3.5'!I$132</f>
        <v>8.2477329947148015E-2</v>
      </c>
      <c r="L70" s="2119">
        <f>I70/BS!$F$28</f>
        <v>6.7557124367892768E-2</v>
      </c>
      <c r="M70" s="1875"/>
      <c r="N70" s="1875"/>
      <c r="O70" s="1882"/>
      <c r="P70" s="1882"/>
    </row>
    <row r="71" spans="2:16" ht="14.4">
      <c r="B71" s="2127" t="s">
        <v>2543</v>
      </c>
      <c r="C71" s="2120">
        <v>1337781</v>
      </c>
      <c r="D71" s="2120">
        <v>100000</v>
      </c>
      <c r="E71" s="2121"/>
      <c r="F71" s="2120">
        <v>237781</v>
      </c>
      <c r="G71" s="2118">
        <f t="shared" si="0"/>
        <v>1200000</v>
      </c>
      <c r="H71" s="2120">
        <v>112781.88</v>
      </c>
      <c r="I71" s="2120">
        <v>100560</v>
      </c>
      <c r="J71" s="2118">
        <f t="shared" si="1"/>
        <v>-12221.880000000005</v>
      </c>
      <c r="K71" s="2119">
        <f>I71/'1-3.5'!I$132</f>
        <v>5.338880522221176E-2</v>
      </c>
      <c r="L71" s="2119">
        <f>I71/BS!$F$28</f>
        <v>4.3730733724787391E-2</v>
      </c>
      <c r="M71" s="1875"/>
      <c r="N71" s="1875"/>
      <c r="O71" s="1882"/>
      <c r="P71" s="1882"/>
    </row>
    <row r="72" spans="2:16" ht="14.4">
      <c r="B72" s="2127" t="s">
        <v>1629</v>
      </c>
      <c r="C72" s="2120">
        <v>216000</v>
      </c>
      <c r="D72" s="2120">
        <v>70000</v>
      </c>
      <c r="E72" s="2121"/>
      <c r="F72" s="2120">
        <v>116000</v>
      </c>
      <c r="G72" s="2118">
        <f t="shared" si="0"/>
        <v>170000</v>
      </c>
      <c r="H72" s="2120">
        <v>65786.005000000005</v>
      </c>
      <c r="I72" s="2120">
        <v>63809.5</v>
      </c>
      <c r="J72" s="2118">
        <f t="shared" si="1"/>
        <v>-1976.5050000000047</v>
      </c>
      <c r="K72" s="2119">
        <f>I72/'1-3.5'!I$132</f>
        <v>3.3877416137895001E-2</v>
      </c>
      <c r="L72" s="2119">
        <f>I72/BS!$F$28</f>
        <v>2.7748968313562262E-2</v>
      </c>
      <c r="M72" s="1875"/>
      <c r="N72" s="1875"/>
      <c r="O72" s="1882"/>
      <c r="P72" s="1882"/>
    </row>
    <row r="73" spans="2:16" ht="14.4">
      <c r="B73" s="2127" t="s">
        <v>1889</v>
      </c>
      <c r="C73" s="2120">
        <v>1289367</v>
      </c>
      <c r="D73" s="2120">
        <v>125000</v>
      </c>
      <c r="E73" s="2121"/>
      <c r="F73" s="2120">
        <v>279367</v>
      </c>
      <c r="G73" s="2118">
        <f t="shared" si="0"/>
        <v>1135000</v>
      </c>
      <c r="H73" s="2120">
        <v>96923.324999999997</v>
      </c>
      <c r="I73" s="2120">
        <v>85022.85</v>
      </c>
      <c r="J73" s="2118">
        <f t="shared" si="1"/>
        <v>-11900.474999999991</v>
      </c>
      <c r="K73" s="2119">
        <f>I73/'1-3.5'!I$132</f>
        <v>4.5139900338975018E-2</v>
      </c>
      <c r="L73" s="2119">
        <f>I73/BS!$F$28</f>
        <v>3.6974061394913882E-2</v>
      </c>
      <c r="M73" s="1875"/>
      <c r="N73" s="1875"/>
      <c r="O73" s="1882"/>
      <c r="P73" s="1882"/>
    </row>
    <row r="74" spans="2:16" ht="15" thickBot="1">
      <c r="B74" s="2127"/>
      <c r="C74" s="2120"/>
      <c r="D74" s="2120"/>
      <c r="E74" s="2121"/>
      <c r="F74" s="2120"/>
      <c r="G74" s="2122">
        <f>SUM(G69:G73)</f>
        <v>2605008</v>
      </c>
      <c r="H74" s="2122">
        <f t="shared" ref="H74:L74" si="12">SUM(H69:H73)</f>
        <v>428170.45300000004</v>
      </c>
      <c r="I74" s="2122">
        <f t="shared" si="12"/>
        <v>404741.777</v>
      </c>
      <c r="J74" s="2122">
        <f t="shared" si="12"/>
        <v>-23428.675999999992</v>
      </c>
      <c r="K74" s="2123">
        <f t="shared" si="12"/>
        <v>0.21488345164622979</v>
      </c>
      <c r="L74" s="2123">
        <f t="shared" si="12"/>
        <v>0.17601088780115631</v>
      </c>
      <c r="M74" s="1875"/>
      <c r="N74" s="1875"/>
      <c r="O74" s="1882"/>
      <c r="P74" s="1882"/>
    </row>
    <row r="75" spans="2:16" ht="15" thickTop="1">
      <c r="B75" s="2127"/>
      <c r="C75" s="2120"/>
      <c r="D75" s="2120"/>
      <c r="E75" s="2121"/>
      <c r="F75" s="2120"/>
      <c r="G75" s="2118"/>
      <c r="H75" s="2120"/>
      <c r="I75" s="2120"/>
      <c r="J75" s="2118"/>
      <c r="K75" s="2119"/>
      <c r="L75" s="2119"/>
      <c r="M75" s="1875"/>
      <c r="N75" s="1875"/>
      <c r="O75" s="1882"/>
      <c r="P75" s="1882"/>
    </row>
    <row r="76" spans="2:16" ht="14.4">
      <c r="B76" s="2126" t="s">
        <v>2600</v>
      </c>
      <c r="C76" s="2116"/>
      <c r="D76" s="2116"/>
      <c r="E76" s="2121"/>
      <c r="F76" s="2116"/>
      <c r="G76" s="2118"/>
      <c r="H76" s="2116"/>
      <c r="I76" s="2116"/>
      <c r="J76" s="2118"/>
      <c r="K76" s="2119"/>
      <c r="L76" s="2119"/>
      <c r="M76" s="1875"/>
      <c r="N76" s="1875"/>
      <c r="O76" s="1882"/>
      <c r="P76" s="1882"/>
    </row>
    <row r="77" spans="2:16" ht="14.4">
      <c r="B77" s="2127" t="s">
        <v>1630</v>
      </c>
      <c r="C77" s="2120">
        <v>98900</v>
      </c>
      <c r="D77" s="2120">
        <v>38100</v>
      </c>
      <c r="E77" s="2121"/>
      <c r="F77" s="2120">
        <v>0</v>
      </c>
      <c r="G77" s="2118">
        <f t="shared" si="0"/>
        <v>137000</v>
      </c>
      <c r="H77" s="2120">
        <v>44461.006999999998</v>
      </c>
      <c r="I77" s="2120">
        <v>39730</v>
      </c>
      <c r="J77" s="2118">
        <f t="shared" si="1"/>
        <v>-4731.0069999999978</v>
      </c>
      <c r="K77" s="2119">
        <f>I77/'1-3.5'!I$132</f>
        <v>2.1093250114145517E-2</v>
      </c>
      <c r="L77" s="2119">
        <f>I77/BS!$F$28</f>
        <v>1.727746669536399E-2</v>
      </c>
      <c r="M77" s="1875"/>
      <c r="N77" s="1875"/>
      <c r="O77" s="1882"/>
      <c r="P77" s="1882"/>
    </row>
    <row r="78" spans="2:16" ht="14.4">
      <c r="B78" s="2127" t="s">
        <v>2544</v>
      </c>
      <c r="C78" s="2120">
        <v>250000</v>
      </c>
      <c r="D78" s="2120">
        <v>0</v>
      </c>
      <c r="E78" s="2121"/>
      <c r="F78" s="2120">
        <v>250000</v>
      </c>
      <c r="G78" s="2118">
        <f t="shared" si="0"/>
        <v>0</v>
      </c>
      <c r="H78" s="2120">
        <v>0</v>
      </c>
      <c r="I78" s="2120">
        <v>0</v>
      </c>
      <c r="J78" s="2118">
        <f t="shared" si="1"/>
        <v>0</v>
      </c>
      <c r="K78" s="2119">
        <f>I78/'1-3.5'!I$132</f>
        <v>0</v>
      </c>
      <c r="L78" s="2119">
        <f>I78/BS!$F$28</f>
        <v>0</v>
      </c>
      <c r="M78" s="1875"/>
      <c r="N78" s="1875"/>
      <c r="O78" s="1882"/>
      <c r="P78" s="1882"/>
    </row>
    <row r="79" spans="2:16" ht="14.4">
      <c r="B79" s="2127" t="s">
        <v>2545</v>
      </c>
      <c r="C79" s="2120">
        <v>283000</v>
      </c>
      <c r="D79" s="2120">
        <v>10000</v>
      </c>
      <c r="E79" s="2117"/>
      <c r="F79" s="2120">
        <v>43000</v>
      </c>
      <c r="G79" s="2118">
        <f t="shared" si="0"/>
        <v>250000</v>
      </c>
      <c r="H79" s="2120">
        <v>55979.3</v>
      </c>
      <c r="I79" s="2120">
        <v>50247.5</v>
      </c>
      <c r="J79" s="2118">
        <f t="shared" si="1"/>
        <v>-5731.8000000000029</v>
      </c>
      <c r="K79" s="2119">
        <f>I79/'1-3.5'!I$132</f>
        <v>2.6677147875925671E-2</v>
      </c>
      <c r="L79" s="2119">
        <f>I79/BS!$F$28</f>
        <v>2.1851233520646919E-2</v>
      </c>
      <c r="M79" s="1875"/>
      <c r="N79" s="1875"/>
      <c r="O79" s="1882"/>
      <c r="P79" s="1882"/>
    </row>
    <row r="80" spans="2:16" ht="14.4">
      <c r="B80" s="2127" t="s">
        <v>2546</v>
      </c>
      <c r="C80" s="2120">
        <v>110000</v>
      </c>
      <c r="D80" s="2120">
        <v>0</v>
      </c>
      <c r="E80" s="2121"/>
      <c r="F80" s="2120">
        <v>110000</v>
      </c>
      <c r="G80" s="2118">
        <f t="shared" si="0"/>
        <v>0</v>
      </c>
      <c r="H80" s="2120">
        <v>0</v>
      </c>
      <c r="I80" s="2120">
        <v>0</v>
      </c>
      <c r="J80" s="2118">
        <f t="shared" si="1"/>
        <v>0</v>
      </c>
      <c r="K80" s="2119">
        <f>I80/'1-3.5'!I$132</f>
        <v>0</v>
      </c>
      <c r="L80" s="2119">
        <f>I80/BS!$F$28</f>
        <v>0</v>
      </c>
      <c r="M80" s="1875"/>
      <c r="N80" s="1875"/>
      <c r="O80" s="1882"/>
      <c r="P80" s="1882"/>
    </row>
    <row r="81" spans="2:16" ht="14.4">
      <c r="B81" s="2127" t="s">
        <v>2441</v>
      </c>
      <c r="C81" s="2120">
        <v>225000</v>
      </c>
      <c r="D81" s="2120">
        <v>703923</v>
      </c>
      <c r="E81" s="2121"/>
      <c r="F81" s="2120">
        <v>453923</v>
      </c>
      <c r="G81" s="2118">
        <f t="shared" si="0"/>
        <v>475000</v>
      </c>
      <c r="H81" s="2120">
        <v>22367.75</v>
      </c>
      <c r="I81" s="2120">
        <v>21603</v>
      </c>
      <c r="J81" s="2118">
        <f t="shared" si="1"/>
        <v>-764.75</v>
      </c>
      <c r="K81" s="2119">
        <f>I81/'1-3.5'!I$132</f>
        <v>1.146935520301751E-2</v>
      </c>
      <c r="L81" s="2119">
        <f>I81/BS!$F$28</f>
        <v>9.394540977094093E-3</v>
      </c>
      <c r="M81" s="1875"/>
      <c r="N81" s="1875"/>
      <c r="O81" s="1882"/>
      <c r="P81" s="1882"/>
    </row>
    <row r="82" spans="2:16" ht="15" thickBot="1">
      <c r="B82" s="2127"/>
      <c r="C82" s="2120"/>
      <c r="D82" s="2120"/>
      <c r="E82" s="2121"/>
      <c r="F82" s="2120"/>
      <c r="G82" s="2122">
        <f>SUM(G76:G81)</f>
        <v>862000</v>
      </c>
      <c r="H82" s="2122">
        <f t="shared" ref="H82:L82" si="13">SUM(H76:H81)</f>
        <v>122808.057</v>
      </c>
      <c r="I82" s="2122">
        <f t="shared" si="13"/>
        <v>111580.5</v>
      </c>
      <c r="J82" s="2122">
        <f t="shared" si="13"/>
        <v>-11227.557000000001</v>
      </c>
      <c r="K82" s="2123">
        <f t="shared" si="13"/>
        <v>5.923975319308869E-2</v>
      </c>
      <c r="L82" s="2123">
        <f t="shared" si="13"/>
        <v>4.8523241193104999E-2</v>
      </c>
      <c r="M82" s="1875"/>
      <c r="N82" s="1875"/>
      <c r="O82" s="1882"/>
      <c r="P82" s="1882"/>
    </row>
    <row r="83" spans="2:16" ht="15" thickTop="1">
      <c r="B83" s="2127"/>
      <c r="C83" s="2120"/>
      <c r="D83" s="2120"/>
      <c r="E83" s="2121"/>
      <c r="F83" s="2120"/>
      <c r="G83" s="2118"/>
      <c r="H83" s="2120"/>
      <c r="I83" s="2120"/>
      <c r="J83" s="2118"/>
      <c r="K83" s="2119"/>
      <c r="L83" s="2119"/>
      <c r="M83" s="1875"/>
      <c r="N83" s="1875"/>
      <c r="O83" s="1882"/>
      <c r="P83" s="1882"/>
    </row>
    <row r="84" spans="2:16" ht="14.4">
      <c r="B84" s="2126" t="s">
        <v>2323</v>
      </c>
      <c r="C84" s="2116"/>
      <c r="D84" s="2116"/>
      <c r="E84" s="2121"/>
      <c r="F84" s="2116"/>
      <c r="G84" s="2118"/>
      <c r="H84" s="2116"/>
      <c r="I84" s="2116"/>
      <c r="J84" s="2118"/>
      <c r="K84" s="2119"/>
      <c r="L84" s="2119"/>
      <c r="M84" s="1875"/>
      <c r="N84" s="1875"/>
      <c r="O84" s="1882"/>
      <c r="P84" s="1882"/>
    </row>
    <row r="85" spans="2:16" ht="14.4">
      <c r="B85" s="2127" t="s">
        <v>2547</v>
      </c>
      <c r="C85" s="2120">
        <v>0</v>
      </c>
      <c r="D85" s="2120">
        <v>100000</v>
      </c>
      <c r="E85" s="2121"/>
      <c r="F85" s="2120">
        <v>0</v>
      </c>
      <c r="G85" s="2118">
        <f t="shared" si="0"/>
        <v>100000</v>
      </c>
      <c r="H85" s="2120">
        <v>19797.560000000001</v>
      </c>
      <c r="I85" s="2120">
        <v>17920</v>
      </c>
      <c r="J85" s="2118">
        <f t="shared" si="1"/>
        <v>-1877.5600000000013</v>
      </c>
      <c r="K85" s="2119">
        <f>I85/'1-3.5'!I$132</f>
        <v>9.51399552090329E-3</v>
      </c>
      <c r="L85" s="2119">
        <f>I85/BS!$F$28</f>
        <v>7.7929072031442921E-3</v>
      </c>
      <c r="M85" s="1875"/>
      <c r="N85" s="1875"/>
      <c r="O85" s="1882"/>
      <c r="P85" s="1882"/>
    </row>
    <row r="86" spans="2:16" ht="14.4">
      <c r="B86" s="2127" t="s">
        <v>2239</v>
      </c>
      <c r="C86" s="2120">
        <v>122994</v>
      </c>
      <c r="D86" s="2120">
        <v>0</v>
      </c>
      <c r="E86" s="2121"/>
      <c r="F86" s="2120">
        <v>40950</v>
      </c>
      <c r="G86" s="2118">
        <f t="shared" si="0"/>
        <v>82044</v>
      </c>
      <c r="H86" s="2120">
        <v>44730.389000000003</v>
      </c>
      <c r="I86" s="2120">
        <v>38508.171999999999</v>
      </c>
      <c r="J86" s="2118">
        <f t="shared" si="1"/>
        <v>-6222.2170000000042</v>
      </c>
      <c r="K86" s="2119">
        <f>I86/'1-3.5'!I$132</f>
        <v>2.0444563388737357E-2</v>
      </c>
      <c r="L86" s="2119">
        <f>I86/BS!$F$28</f>
        <v>1.6746127843678533E-2</v>
      </c>
      <c r="M86" s="1875"/>
      <c r="N86" s="1875"/>
      <c r="O86" s="1882"/>
      <c r="P86" s="1882"/>
    </row>
    <row r="87" spans="2:16" ht="15" thickBot="1">
      <c r="B87" s="2127"/>
      <c r="C87" s="2120"/>
      <c r="D87" s="2120"/>
      <c r="E87" s="2121"/>
      <c r="F87" s="2120"/>
      <c r="G87" s="2122">
        <f t="shared" ref="G87:L87" si="14">SUM(G83:G86)</f>
        <v>182044</v>
      </c>
      <c r="H87" s="2122">
        <f t="shared" si="14"/>
        <v>64527.949000000008</v>
      </c>
      <c r="I87" s="2122">
        <f t="shared" si="14"/>
        <v>56428.171999999999</v>
      </c>
      <c r="J87" s="2122">
        <f t="shared" si="14"/>
        <v>-8099.7770000000055</v>
      </c>
      <c r="K87" s="2123">
        <f t="shared" si="14"/>
        <v>2.9958558909640647E-2</v>
      </c>
      <c r="L87" s="2123">
        <f t="shared" si="14"/>
        <v>2.4539035046822824E-2</v>
      </c>
      <c r="M87" s="1875"/>
      <c r="N87" s="1875"/>
      <c r="O87" s="1882"/>
      <c r="P87" s="1882"/>
    </row>
    <row r="88" spans="2:16" ht="15" thickTop="1">
      <c r="B88" s="2127"/>
      <c r="C88" s="2120"/>
      <c r="D88" s="2120"/>
      <c r="E88" s="2121"/>
      <c r="F88" s="2120"/>
      <c r="G88" s="2118"/>
      <c r="H88" s="2120"/>
      <c r="I88" s="2120"/>
      <c r="J88" s="2118"/>
      <c r="K88" s="2119"/>
      <c r="L88" s="2119"/>
      <c r="M88" s="1875"/>
      <c r="N88" s="1875"/>
      <c r="O88" s="1882"/>
      <c r="P88" s="1882"/>
    </row>
    <row r="89" spans="2:16" ht="14.4">
      <c r="B89" s="2126" t="s">
        <v>1764</v>
      </c>
      <c r="C89" s="2116"/>
      <c r="D89" s="2116"/>
      <c r="E89" s="2117"/>
      <c r="F89" s="2116"/>
      <c r="G89" s="2118"/>
      <c r="H89" s="2116"/>
      <c r="I89" s="2116"/>
      <c r="J89" s="2118"/>
      <c r="K89" s="2119"/>
      <c r="L89" s="2119"/>
      <c r="M89" s="1875"/>
      <c r="N89" s="1875"/>
      <c r="O89" s="1882"/>
      <c r="P89" s="1882"/>
    </row>
    <row r="90" spans="2:16" ht="14.4">
      <c r="B90" s="2127" t="s">
        <v>2548</v>
      </c>
      <c r="C90" s="2120">
        <v>70000</v>
      </c>
      <c r="D90" s="2120">
        <v>0</v>
      </c>
      <c r="E90" s="2121"/>
      <c r="F90" s="2120">
        <v>28150</v>
      </c>
      <c r="G90" s="2118">
        <f t="shared" si="0"/>
        <v>41850</v>
      </c>
      <c r="H90" s="2120">
        <v>33160.266000000003</v>
      </c>
      <c r="I90" s="2120">
        <v>32344.190999999999</v>
      </c>
      <c r="J90" s="2118">
        <f t="shared" si="1"/>
        <v>-816.07500000000437</v>
      </c>
      <c r="K90" s="2119">
        <f>I90/'1-3.5'!I$132</f>
        <v>1.717201385609601E-2</v>
      </c>
      <c r="L90" s="2119">
        <f>I90/BS!$F$28</f>
        <v>1.4065584766951718E-2</v>
      </c>
      <c r="M90" s="1875"/>
      <c r="N90" s="1875"/>
      <c r="O90" s="1882"/>
      <c r="P90" s="1882"/>
    </row>
    <row r="91" spans="2:16" ht="14.4">
      <c r="B91" s="2127" t="s">
        <v>2549</v>
      </c>
      <c r="C91" s="2120">
        <v>0</v>
      </c>
      <c r="D91" s="2120">
        <v>38000</v>
      </c>
      <c r="E91" s="2121"/>
      <c r="F91" s="2120">
        <v>0</v>
      </c>
      <c r="G91" s="2118">
        <f t="shared" si="0"/>
        <v>38000</v>
      </c>
      <c r="H91" s="2120">
        <v>10641.338</v>
      </c>
      <c r="I91" s="2120">
        <v>9693.0400000000009</v>
      </c>
      <c r="J91" s="2118">
        <f t="shared" si="1"/>
        <v>-948.29799999999886</v>
      </c>
      <c r="K91" s="2119">
        <f>I91/'1-3.5'!I$132</f>
        <v>5.1461796397285955E-3</v>
      </c>
      <c r="L91" s="2119">
        <f>I91/BS!$F$28</f>
        <v>4.215232211850768E-3</v>
      </c>
      <c r="M91" s="1875"/>
      <c r="N91" s="1875"/>
      <c r="O91" s="1882"/>
      <c r="P91" s="1882"/>
    </row>
    <row r="92" spans="2:16" ht="14.4">
      <c r="B92" s="2127" t="s">
        <v>2550</v>
      </c>
      <c r="C92" s="2120">
        <v>37000</v>
      </c>
      <c r="D92" s="2120">
        <v>0</v>
      </c>
      <c r="E92" s="2121"/>
      <c r="F92" s="2120">
        <v>3500</v>
      </c>
      <c r="G92" s="2118">
        <f t="shared" si="0"/>
        <v>33500</v>
      </c>
      <c r="H92" s="2120">
        <v>20100</v>
      </c>
      <c r="I92" s="2120">
        <v>20758.945</v>
      </c>
      <c r="J92" s="2118">
        <f t="shared" si="1"/>
        <v>658.94499999999971</v>
      </c>
      <c r="K92" s="2119">
        <f>I92/'1-3.5'!I$132</f>
        <v>1.1021233802939606E-2</v>
      </c>
      <c r="L92" s="2119">
        <f>I92/BS!$F$28</f>
        <v>9.0274850457687603E-3</v>
      </c>
      <c r="M92" s="1875"/>
      <c r="N92" s="1875"/>
      <c r="O92" s="1882"/>
      <c r="P92" s="1882"/>
    </row>
    <row r="93" spans="2:16" ht="14.4">
      <c r="B93" s="2127" t="s">
        <v>2366</v>
      </c>
      <c r="C93" s="2120">
        <v>175000</v>
      </c>
      <c r="D93" s="2120">
        <v>0</v>
      </c>
      <c r="E93" s="2117"/>
      <c r="F93" s="2120">
        <v>167100</v>
      </c>
      <c r="G93" s="2118">
        <f t="shared" si="0"/>
        <v>7900</v>
      </c>
      <c r="H93" s="2120">
        <v>877.92700000000002</v>
      </c>
      <c r="I93" s="2120">
        <v>713.29100000000005</v>
      </c>
      <c r="J93" s="2118">
        <f t="shared" si="1"/>
        <v>-164.63599999999997</v>
      </c>
      <c r="K93" s="2119">
        <f>I93/'1-3.5'!I$132</f>
        <v>3.7869684035159759E-4</v>
      </c>
      <c r="L93" s="2119">
        <f>I93/BS!$F$28</f>
        <v>3.1019032208917386E-4</v>
      </c>
      <c r="M93" s="1875"/>
      <c r="N93" s="1875"/>
      <c r="O93" s="1882"/>
      <c r="P93" s="1882"/>
    </row>
    <row r="94" spans="2:16" ht="14.4">
      <c r="B94" s="2127" t="s">
        <v>1888</v>
      </c>
      <c r="C94" s="2120">
        <v>84000</v>
      </c>
      <c r="D94" s="2120">
        <v>71000</v>
      </c>
      <c r="E94" s="2121"/>
      <c r="F94" s="2120">
        <v>55000</v>
      </c>
      <c r="G94" s="2118">
        <f t="shared" si="0"/>
        <v>100000</v>
      </c>
      <c r="H94" s="2120">
        <v>23191.43</v>
      </c>
      <c r="I94" s="2120">
        <v>20151</v>
      </c>
      <c r="J94" s="2118">
        <f t="shared" si="1"/>
        <v>-3040.4300000000003</v>
      </c>
      <c r="K94" s="2119">
        <f>I94/'1-3.5'!I$132</f>
        <v>1.0698466726658603E-2</v>
      </c>
      <c r="L94" s="2119">
        <f>I94/BS!$F$28</f>
        <v>8.7631067550536061E-3</v>
      </c>
      <c r="M94" s="1875"/>
      <c r="N94" s="1875"/>
      <c r="O94" s="1882"/>
      <c r="P94" s="1882"/>
    </row>
    <row r="95" spans="2:16" ht="15" thickBot="1">
      <c r="B95" s="2127"/>
      <c r="C95" s="2120"/>
      <c r="D95" s="2120"/>
      <c r="E95" s="2121"/>
      <c r="F95" s="2120"/>
      <c r="G95" s="2122">
        <f>SUM(G89:G94)</f>
        <v>221250</v>
      </c>
      <c r="H95" s="2122">
        <f t="shared" ref="H95" si="15">SUM(H89:H94)</f>
        <v>87970.96100000001</v>
      </c>
      <c r="I95" s="2122">
        <f t="shared" ref="I95" si="16">SUM(I89:I94)</f>
        <v>83660.467000000004</v>
      </c>
      <c r="J95" s="2122">
        <f t="shared" ref="J95" si="17">SUM(J89:J94)</f>
        <v>-4310.4940000000042</v>
      </c>
      <c r="K95" s="2123">
        <f t="shared" ref="K95" si="18">SUM(K89:K94)</f>
        <v>4.4416590865774416E-2</v>
      </c>
      <c r="L95" s="2123">
        <f t="shared" ref="L95" si="19">SUM(L89:L94)</f>
        <v>3.6381599101714027E-2</v>
      </c>
      <c r="M95" s="1875"/>
      <c r="N95" s="1875"/>
      <c r="O95" s="1882"/>
      <c r="P95" s="1882"/>
    </row>
    <row r="96" spans="2:16" ht="15" thickTop="1">
      <c r="B96" s="2127"/>
      <c r="C96" s="2120"/>
      <c r="D96" s="2120"/>
      <c r="E96" s="2121"/>
      <c r="F96" s="2120"/>
      <c r="G96" s="2118"/>
      <c r="H96" s="2120"/>
      <c r="I96" s="2120"/>
      <c r="J96" s="2118"/>
      <c r="K96" s="2119"/>
      <c r="L96" s="2119"/>
      <c r="M96" s="1875"/>
      <c r="N96" s="1875"/>
      <c r="O96" s="1882"/>
      <c r="P96" s="1882"/>
    </row>
    <row r="97" spans="2:16" ht="14.4">
      <c r="B97" s="2126" t="s">
        <v>2559</v>
      </c>
      <c r="C97" s="2116"/>
      <c r="D97" s="2116"/>
      <c r="E97" s="2121"/>
      <c r="F97" s="2116"/>
      <c r="G97" s="2118"/>
      <c r="H97" s="2116"/>
      <c r="I97" s="2116"/>
      <c r="J97" s="2118"/>
      <c r="K97" s="2119"/>
      <c r="L97" s="2119"/>
      <c r="M97" s="1875"/>
      <c r="N97" s="1875"/>
      <c r="O97" s="1882"/>
      <c r="P97" s="1882"/>
    </row>
    <row r="98" spans="2:16" ht="14.4">
      <c r="B98" s="2127" t="s">
        <v>2597</v>
      </c>
      <c r="C98" s="2120">
        <v>1000000</v>
      </c>
      <c r="D98" s="2120">
        <v>500000</v>
      </c>
      <c r="E98" s="2121"/>
      <c r="F98" s="2120">
        <v>75000</v>
      </c>
      <c r="G98" s="2118">
        <f t="shared" si="0"/>
        <v>1425000</v>
      </c>
      <c r="H98" s="2120">
        <v>113267.265</v>
      </c>
      <c r="I98" s="2120">
        <v>104780.25</v>
      </c>
      <c r="J98" s="2118">
        <f t="shared" si="1"/>
        <v>-8487.0149999999994</v>
      </c>
      <c r="K98" s="2119">
        <f>I98/'1-3.5'!I$132</f>
        <v>5.5629398949728064E-2</v>
      </c>
      <c r="L98" s="2119">
        <f>I98/BS!$F$28</f>
        <v>4.5566002509612707E-2</v>
      </c>
      <c r="M98" s="1875"/>
      <c r="N98" s="1875"/>
      <c r="O98" s="1882"/>
      <c r="P98" s="1882"/>
    </row>
    <row r="99" spans="2:16" ht="14.4">
      <c r="B99" s="2127" t="s">
        <v>2566</v>
      </c>
      <c r="C99" s="2120">
        <v>4500000</v>
      </c>
      <c r="D99" s="2120">
        <v>0</v>
      </c>
      <c r="E99" s="2121"/>
      <c r="F99" s="2120">
        <v>4500000</v>
      </c>
      <c r="G99" s="2118">
        <f t="shared" si="0"/>
        <v>0</v>
      </c>
      <c r="H99" s="2120">
        <v>0</v>
      </c>
      <c r="I99" s="2120">
        <v>0</v>
      </c>
      <c r="J99" s="2118">
        <f t="shared" si="1"/>
        <v>0</v>
      </c>
      <c r="K99" s="2119">
        <f>I99/'1-3.5'!I$132</f>
        <v>0</v>
      </c>
      <c r="L99" s="2119">
        <f>I99/BS!$F$28</f>
        <v>0</v>
      </c>
      <c r="M99" s="1875"/>
      <c r="N99" s="1875"/>
      <c r="O99" s="1882"/>
      <c r="P99" s="1882"/>
    </row>
    <row r="100" spans="2:16" ht="15" thickBot="1">
      <c r="B100" s="2127"/>
      <c r="C100" s="2120"/>
      <c r="D100" s="2120"/>
      <c r="E100" s="2121"/>
      <c r="F100" s="2120"/>
      <c r="G100" s="2122">
        <f t="shared" ref="G100:L100" si="20">SUM(G96:G99)</f>
        <v>1425000</v>
      </c>
      <c r="H100" s="2122">
        <f t="shared" si="20"/>
        <v>113267.265</v>
      </c>
      <c r="I100" s="2122">
        <f t="shared" si="20"/>
        <v>104780.25</v>
      </c>
      <c r="J100" s="2122">
        <f t="shared" si="20"/>
        <v>-8487.0149999999994</v>
      </c>
      <c r="K100" s="2123">
        <f t="shared" si="20"/>
        <v>5.5629398949728064E-2</v>
      </c>
      <c r="L100" s="2123">
        <f t="shared" si="20"/>
        <v>4.5566002509612707E-2</v>
      </c>
      <c r="M100" s="1875"/>
      <c r="N100" s="1875"/>
      <c r="O100" s="1882"/>
      <c r="P100" s="1882"/>
    </row>
    <row r="101" spans="2:16" ht="15" thickTop="1">
      <c r="B101" s="2127"/>
      <c r="C101" s="2120"/>
      <c r="D101" s="2120"/>
      <c r="E101" s="2121"/>
      <c r="F101" s="2120"/>
      <c r="G101" s="2118"/>
      <c r="H101" s="2120"/>
      <c r="I101" s="2120"/>
      <c r="J101" s="2118"/>
      <c r="K101" s="2119"/>
      <c r="L101" s="2119"/>
      <c r="M101" s="1875"/>
      <c r="N101" s="1875"/>
      <c r="O101" s="1882"/>
      <c r="P101" s="1882"/>
    </row>
    <row r="102" spans="2:16" ht="14.4">
      <c r="B102" s="2126" t="s">
        <v>2551</v>
      </c>
      <c r="C102" s="2116"/>
      <c r="D102" s="2116"/>
      <c r="E102" s="2121"/>
      <c r="F102" s="2116"/>
      <c r="G102" s="2118"/>
      <c r="H102" s="2116"/>
      <c r="I102" s="2116"/>
      <c r="J102" s="2118"/>
      <c r="K102" s="2119"/>
      <c r="L102" s="2119"/>
      <c r="M102" s="1875"/>
      <c r="N102" s="1875"/>
      <c r="O102" s="1882"/>
      <c r="P102" s="1882"/>
    </row>
    <row r="103" spans="2:16" ht="14.4">
      <c r="B103" s="2127" t="s">
        <v>2552</v>
      </c>
      <c r="C103" s="2120">
        <v>74000</v>
      </c>
      <c r="D103" s="2120">
        <v>60000</v>
      </c>
      <c r="E103" s="2121"/>
      <c r="F103" s="2120">
        <v>69400</v>
      </c>
      <c r="G103" s="2118">
        <f t="shared" si="0"/>
        <v>64600</v>
      </c>
      <c r="H103" s="2120">
        <v>15737.329</v>
      </c>
      <c r="I103" s="2120">
        <v>11549.188</v>
      </c>
      <c r="J103" s="2118">
        <f t="shared" si="1"/>
        <v>-4188.1409999999996</v>
      </c>
      <c r="K103" s="2119">
        <f>I103/'1-3.5'!I$132</f>
        <v>6.1316363226601575E-3</v>
      </c>
      <c r="L103" s="2119">
        <f>I103/BS!$F$28</f>
        <v>5.0224191046689525E-3</v>
      </c>
      <c r="M103" s="1875"/>
      <c r="N103" s="1875"/>
      <c r="O103" s="1882"/>
      <c r="P103" s="1882"/>
    </row>
    <row r="104" spans="2:16" ht="14.4">
      <c r="B104" s="2127" t="s">
        <v>2553</v>
      </c>
      <c r="C104" s="2120">
        <v>0</v>
      </c>
      <c r="D104" s="2120">
        <v>1200000</v>
      </c>
      <c r="E104" s="2121"/>
      <c r="F104" s="2120">
        <v>0</v>
      </c>
      <c r="G104" s="2118">
        <f t="shared" si="0"/>
        <v>1200000</v>
      </c>
      <c r="H104" s="2120">
        <v>11352</v>
      </c>
      <c r="I104" s="2120">
        <v>9816</v>
      </c>
      <c r="J104" s="2118">
        <f t="shared" si="1"/>
        <v>-1536</v>
      </c>
      <c r="K104" s="2119">
        <f>I104/'1-3.5'!I$132</f>
        <v>5.2114609393519359E-3</v>
      </c>
      <c r="L104" s="2119">
        <f>I104/BS!$F$28</f>
        <v>4.2687040795794853E-3</v>
      </c>
      <c r="M104" s="1875"/>
      <c r="N104" s="1875"/>
      <c r="O104" s="1882"/>
      <c r="P104" s="1882"/>
    </row>
    <row r="105" spans="2:16" ht="15" thickBot="1">
      <c r="B105" s="2127"/>
      <c r="C105" s="2120"/>
      <c r="D105" s="2120"/>
      <c r="E105" s="2121"/>
      <c r="F105" s="2120"/>
      <c r="G105" s="2122">
        <f t="shared" ref="G105:L105" si="21">SUM(G101:G104)</f>
        <v>1264600</v>
      </c>
      <c r="H105" s="2122">
        <f t="shared" si="21"/>
        <v>27089.328999999998</v>
      </c>
      <c r="I105" s="2122">
        <f t="shared" si="21"/>
        <v>21365.188000000002</v>
      </c>
      <c r="J105" s="2122">
        <f t="shared" si="21"/>
        <v>-5724.1409999999996</v>
      </c>
      <c r="K105" s="2123">
        <f t="shared" si="21"/>
        <v>1.1343097262012092E-2</v>
      </c>
      <c r="L105" s="2123">
        <f t="shared" si="21"/>
        <v>9.2911231842484378E-3</v>
      </c>
      <c r="M105" s="1875"/>
      <c r="N105" s="1875"/>
      <c r="O105" s="1882"/>
      <c r="P105" s="1882"/>
    </row>
    <row r="106" spans="2:16" ht="15" thickTop="1">
      <c r="B106" s="2126" t="s">
        <v>2560</v>
      </c>
      <c r="C106" s="2116"/>
      <c r="D106" s="2116"/>
      <c r="E106" s="2117"/>
      <c r="F106" s="2116"/>
      <c r="G106" s="2118"/>
      <c r="H106" s="2116"/>
      <c r="I106" s="2116"/>
      <c r="J106" s="2118"/>
      <c r="K106" s="2119"/>
      <c r="L106" s="2119"/>
      <c r="M106" s="1875"/>
      <c r="N106" s="1875"/>
      <c r="O106" s="1882"/>
      <c r="P106" s="1882"/>
    </row>
    <row r="107" spans="2:16" ht="14.4">
      <c r="B107" s="2127" t="s">
        <v>2554</v>
      </c>
      <c r="C107" s="2120">
        <v>0</v>
      </c>
      <c r="D107" s="2120">
        <v>1350000</v>
      </c>
      <c r="E107" s="2121"/>
      <c r="F107" s="2120">
        <v>1350000</v>
      </c>
      <c r="G107" s="2118">
        <f t="shared" ref="G107:G117" si="22">C107+D107+E107-F107</f>
        <v>0</v>
      </c>
      <c r="H107" s="2120">
        <v>0</v>
      </c>
      <c r="I107" s="2120">
        <v>0</v>
      </c>
      <c r="J107" s="2118">
        <f t="shared" ref="J107:J117" si="23">I107-H107</f>
        <v>0</v>
      </c>
      <c r="K107" s="2119">
        <f>I107/'1-3.5'!I$132</f>
        <v>0</v>
      </c>
      <c r="L107" s="2119">
        <f>I107/BS!$F$28</f>
        <v>0</v>
      </c>
      <c r="M107" s="1875"/>
      <c r="N107" s="1875"/>
      <c r="O107" s="1882"/>
      <c r="P107" s="1882"/>
    </row>
    <row r="108" spans="2:16" ht="14.4">
      <c r="B108" s="2127" t="s">
        <v>2230</v>
      </c>
      <c r="C108" s="2120">
        <v>42000</v>
      </c>
      <c r="D108" s="2120">
        <v>12000</v>
      </c>
      <c r="E108" s="2121"/>
      <c r="F108" s="2120">
        <v>14000</v>
      </c>
      <c r="G108" s="2118">
        <f t="shared" si="22"/>
        <v>40000</v>
      </c>
      <c r="H108" s="2120">
        <v>22895.008000000002</v>
      </c>
      <c r="I108" s="2120">
        <v>29100.400000000001</v>
      </c>
      <c r="J108" s="2118">
        <f t="shared" si="23"/>
        <v>6205.3919999999998</v>
      </c>
      <c r="K108" s="2119">
        <f>I108/'1-3.5'!I$132</f>
        <v>1.5449836788866859E-2</v>
      </c>
      <c r="L108" s="2119">
        <f>I108/BS!$F$28</f>
        <v>1.2654950712856036E-2</v>
      </c>
      <c r="M108" s="1875"/>
      <c r="N108" s="1875"/>
      <c r="O108" s="1882"/>
      <c r="P108" s="1882"/>
    </row>
    <row r="109" spans="2:16" ht="14.4">
      <c r="B109" s="2127" t="s">
        <v>2555</v>
      </c>
      <c r="C109" s="2120">
        <v>125000</v>
      </c>
      <c r="D109" s="2120">
        <v>145000</v>
      </c>
      <c r="E109" s="2121"/>
      <c r="F109" s="2120">
        <v>150000</v>
      </c>
      <c r="G109" s="2118">
        <f t="shared" si="22"/>
        <v>120000</v>
      </c>
      <c r="H109" s="2120">
        <v>19515.72</v>
      </c>
      <c r="I109" s="2120">
        <v>19400.400000000001</v>
      </c>
      <c r="J109" s="2118">
        <f t="shared" si="23"/>
        <v>-115.31999999999971</v>
      </c>
      <c r="K109" s="2119">
        <f>I109/'1-3.5'!I$132</f>
        <v>1.0299961981235055E-2</v>
      </c>
      <c r="L109" s="2119">
        <f>I109/BS!$F$28</f>
        <v>8.4366917915111913E-3</v>
      </c>
      <c r="M109" s="1875"/>
      <c r="N109" s="1875"/>
      <c r="O109" s="1882"/>
      <c r="P109" s="1882"/>
    </row>
    <row r="110" spans="2:16" ht="15" thickBot="1">
      <c r="B110" s="2127"/>
      <c r="C110" s="2120"/>
      <c r="D110" s="2120"/>
      <c r="E110" s="2121"/>
      <c r="F110" s="2120"/>
      <c r="G110" s="2122">
        <f t="shared" ref="G110:L110" si="24">SUM(G106:G109)</f>
        <v>160000</v>
      </c>
      <c r="H110" s="2122">
        <f t="shared" si="24"/>
        <v>42410.728000000003</v>
      </c>
      <c r="I110" s="2122">
        <f t="shared" si="24"/>
        <v>48500.800000000003</v>
      </c>
      <c r="J110" s="2122">
        <f t="shared" si="24"/>
        <v>6090.0720000000001</v>
      </c>
      <c r="K110" s="2123">
        <f t="shared" si="24"/>
        <v>2.5749798770101914E-2</v>
      </c>
      <c r="L110" s="2123">
        <f t="shared" si="24"/>
        <v>2.1091642504367229E-2</v>
      </c>
      <c r="M110" s="1875"/>
      <c r="N110" s="1875"/>
      <c r="O110" s="1882"/>
      <c r="P110" s="1882"/>
    </row>
    <row r="111" spans="2:16" ht="15" thickTop="1">
      <c r="B111" s="2127"/>
      <c r="C111" s="2120"/>
      <c r="D111" s="2120"/>
      <c r="E111" s="2121"/>
      <c r="F111" s="2120"/>
      <c r="G111" s="2118"/>
      <c r="H111" s="2120"/>
      <c r="I111" s="2120"/>
      <c r="J111" s="2118"/>
      <c r="K111" s="2119"/>
      <c r="L111" s="2119"/>
      <c r="M111" s="1875"/>
      <c r="N111" s="1875"/>
      <c r="O111" s="1882"/>
      <c r="P111" s="1882"/>
    </row>
    <row r="112" spans="2:16" ht="14.4">
      <c r="B112" s="2126" t="s">
        <v>2160</v>
      </c>
      <c r="C112" s="2116"/>
      <c r="D112" s="2116"/>
      <c r="E112" s="2121"/>
      <c r="F112" s="2116"/>
      <c r="G112" s="2118"/>
      <c r="H112" s="2116"/>
      <c r="I112" s="2116"/>
      <c r="J112" s="2118"/>
      <c r="K112" s="2119"/>
      <c r="L112" s="2119"/>
      <c r="M112" s="1875"/>
      <c r="N112" s="1875"/>
      <c r="O112" s="1882"/>
      <c r="P112" s="1882"/>
    </row>
    <row r="113" spans="2:19" ht="14.4">
      <c r="B113" s="2127" t="s">
        <v>2367</v>
      </c>
      <c r="C113" s="2120">
        <v>450020</v>
      </c>
      <c r="D113" s="2120">
        <v>133000</v>
      </c>
      <c r="E113" s="2121"/>
      <c r="F113" s="2120">
        <v>20020</v>
      </c>
      <c r="G113" s="2118">
        <f t="shared" si="22"/>
        <v>563000</v>
      </c>
      <c r="H113" s="2120">
        <v>39693.864999999998</v>
      </c>
      <c r="I113" s="2120">
        <v>40068.71</v>
      </c>
      <c r="J113" s="2118">
        <f t="shared" si="23"/>
        <v>374.84500000000116</v>
      </c>
      <c r="K113" s="2119">
        <f>I113/'1-3.5'!I$132</f>
        <v>2.127307630961902E-2</v>
      </c>
      <c r="L113" s="2119">
        <f>I113/BS!$F$28</f>
        <v>1.7424762208688601E-2</v>
      </c>
      <c r="M113" s="1875"/>
      <c r="N113" s="1875"/>
      <c r="O113" s="1882"/>
      <c r="P113" s="1882"/>
    </row>
    <row r="114" spans="2:19" ht="14.4">
      <c r="B114" s="2127" t="s">
        <v>2075</v>
      </c>
      <c r="C114" s="2120">
        <v>270650</v>
      </c>
      <c r="D114" s="2120">
        <v>100000</v>
      </c>
      <c r="E114" s="2117"/>
      <c r="F114" s="2120">
        <v>115000</v>
      </c>
      <c r="G114" s="2118">
        <f t="shared" si="22"/>
        <v>255650</v>
      </c>
      <c r="H114" s="2120">
        <v>19275.907999999999</v>
      </c>
      <c r="I114" s="2120">
        <v>17754.893</v>
      </c>
      <c r="J114" s="2118">
        <f t="shared" si="23"/>
        <v>-1521.0149999999994</v>
      </c>
      <c r="K114" s="2119">
        <f>I114/'1-3.5'!I$132</f>
        <v>9.4263377497833239E-3</v>
      </c>
      <c r="L114" s="2119">
        <f>I114/BS!$F$28</f>
        <v>7.7211067829663039E-3</v>
      </c>
      <c r="M114" s="1875"/>
      <c r="N114" s="1875"/>
      <c r="O114" s="1882"/>
      <c r="P114" s="1882"/>
    </row>
    <row r="115" spans="2:19" ht="15" thickBot="1">
      <c r="B115" s="2127"/>
      <c r="C115" s="2120"/>
      <c r="D115" s="2120"/>
      <c r="E115" s="2117"/>
      <c r="F115" s="2120"/>
      <c r="G115" s="2122">
        <f>SUM(G112:G114)</f>
        <v>818650</v>
      </c>
      <c r="H115" s="2122">
        <f t="shared" ref="H115:L115" si="25">SUM(H112:H114)</f>
        <v>58969.773000000001</v>
      </c>
      <c r="I115" s="2122">
        <f t="shared" si="25"/>
        <v>57823.603000000003</v>
      </c>
      <c r="J115" s="2122">
        <f t="shared" si="25"/>
        <v>-1146.1699999999983</v>
      </c>
      <c r="K115" s="2123">
        <f t="shared" si="25"/>
        <v>3.0699414059402345E-2</v>
      </c>
      <c r="L115" s="2123">
        <f t="shared" si="25"/>
        <v>2.5145868991654906E-2</v>
      </c>
      <c r="M115" s="1875"/>
      <c r="N115" s="1875"/>
      <c r="O115" s="1882"/>
      <c r="P115" s="1882"/>
    </row>
    <row r="116" spans="2:19" ht="15" thickTop="1">
      <c r="B116" s="2126" t="s">
        <v>2556</v>
      </c>
      <c r="C116" s="2116"/>
      <c r="D116" s="2116"/>
      <c r="E116" s="2121"/>
      <c r="F116" s="2116"/>
      <c r="G116" s="2118"/>
      <c r="H116" s="2116"/>
      <c r="I116" s="2116"/>
      <c r="J116" s="2118"/>
      <c r="K116" s="2119"/>
      <c r="L116" s="2119"/>
      <c r="M116" s="1875"/>
      <c r="N116" s="1875"/>
      <c r="O116" s="1882"/>
      <c r="P116" s="1882"/>
    </row>
    <row r="117" spans="2:19" ht="14.4">
      <c r="B117" s="2127" t="s">
        <v>2557</v>
      </c>
      <c r="C117" s="2120">
        <v>0</v>
      </c>
      <c r="D117" s="2120">
        <v>1800000</v>
      </c>
      <c r="E117" s="2121"/>
      <c r="F117" s="2120">
        <v>0</v>
      </c>
      <c r="G117" s="2118">
        <f t="shared" si="22"/>
        <v>1800000</v>
      </c>
      <c r="H117" s="2120">
        <v>19850.759999999998</v>
      </c>
      <c r="I117" s="2120">
        <v>16038</v>
      </c>
      <c r="J117" s="2118">
        <f t="shared" si="23"/>
        <v>-3812.7599999999984</v>
      </c>
      <c r="K117" s="2119">
        <f>I117/'1-3.5'!I$132</f>
        <v>8.5148136252369954E-3</v>
      </c>
      <c r="L117" s="2119">
        <f>I117/BS!$F$28</f>
        <v>6.9744779979926431E-3</v>
      </c>
      <c r="M117" s="1875"/>
      <c r="N117" s="1875"/>
      <c r="O117" s="1882"/>
      <c r="P117" s="1882"/>
    </row>
    <row r="118" spans="2:19" ht="15" thickBot="1">
      <c r="B118" s="2124"/>
      <c r="C118" s="2125"/>
      <c r="D118" s="2125"/>
      <c r="E118" s="2125"/>
      <c r="F118" s="2125"/>
      <c r="G118" s="2122">
        <f t="shared" ref="G118:L118" si="26">SUM(G116:G117)</f>
        <v>1800000</v>
      </c>
      <c r="H118" s="2122">
        <f t="shared" si="26"/>
        <v>19850.759999999998</v>
      </c>
      <c r="I118" s="2122">
        <f t="shared" si="26"/>
        <v>16038</v>
      </c>
      <c r="J118" s="2122">
        <f t="shared" si="26"/>
        <v>-3812.7599999999984</v>
      </c>
      <c r="K118" s="2123">
        <f t="shared" si="26"/>
        <v>8.5148136252369954E-3</v>
      </c>
      <c r="L118" s="2123">
        <f t="shared" si="26"/>
        <v>6.9744779979926431E-3</v>
      </c>
      <c r="M118" s="1875"/>
      <c r="N118" s="1882"/>
      <c r="O118" s="1882"/>
      <c r="P118" s="1882"/>
    </row>
    <row r="119" spans="2:19" ht="12" thickTop="1">
      <c r="B119" s="1980"/>
      <c r="C119" s="1902"/>
      <c r="D119" s="1902"/>
      <c r="E119" s="1902"/>
      <c r="F119" s="1902"/>
      <c r="G119" s="1875"/>
      <c r="H119" s="1900"/>
      <c r="I119" s="1900"/>
      <c r="J119" s="1875"/>
      <c r="K119" s="1860"/>
      <c r="L119" s="1860"/>
      <c r="M119" s="1875"/>
      <c r="N119" s="1882"/>
      <c r="O119" s="1882"/>
      <c r="P119" s="1882"/>
    </row>
    <row r="120" spans="2:19" s="1882" customFormat="1" ht="12">
      <c r="B120" s="1905"/>
      <c r="C120" s="1903"/>
      <c r="D120" s="1904"/>
      <c r="E120" s="1900"/>
      <c r="F120" s="1904"/>
      <c r="G120" s="1900"/>
      <c r="H120" s="1901"/>
      <c r="I120" s="1901"/>
      <c r="J120" s="1901"/>
      <c r="K120" s="1982"/>
      <c r="L120" s="1982"/>
      <c r="M120" s="1876"/>
      <c r="R120" s="1894"/>
    </row>
    <row r="121" spans="2:19">
      <c r="B121" s="1906"/>
      <c r="C121" s="1903"/>
      <c r="D121" s="1900"/>
      <c r="E121" s="1900"/>
      <c r="F121" s="1900"/>
      <c r="G121" s="1900"/>
      <c r="H121" s="1900"/>
      <c r="I121" s="1900"/>
      <c r="J121" s="1900"/>
      <c r="K121" s="1860"/>
      <c r="L121" s="1860"/>
      <c r="M121" s="1875"/>
    </row>
    <row r="122" spans="2:19" ht="12.6" thickBot="1">
      <c r="B122" s="1907" t="s">
        <v>2525</v>
      </c>
      <c r="C122" s="1908"/>
      <c r="D122" s="1909"/>
      <c r="E122" s="1909"/>
      <c r="F122" s="1909"/>
      <c r="G122" s="1909"/>
      <c r="H122" s="1910">
        <f>H118+H115+H110+H105+H100+H95+H87+H82+H74+H67+H62+H56+H51+H45+H40+H35+H25+H21+H15</f>
        <v>2041544.0380000002</v>
      </c>
      <c r="I122" s="1910">
        <f>I118+I115+I110+I105+I100+I95+I87+I82+I74+I67+I62+I56+I51+I45+I40+I35+I25+I21+I15</f>
        <v>1883540.9329999997</v>
      </c>
      <c r="J122" s="1910">
        <f>J118+J115+J110+J105+J100+J95+J87+J82+J74+J67+J62+J56+J51+J45+J40+J35+J25+J21+J15</f>
        <v>-158003.10499999998</v>
      </c>
      <c r="K122" s="1862"/>
      <c r="L122" s="1862"/>
    </row>
    <row r="123" spans="2:19" ht="6" customHeight="1" thickTop="1">
      <c r="B123" s="1911"/>
      <c r="C123" s="1912"/>
      <c r="D123" s="1913"/>
      <c r="E123" s="1913"/>
      <c r="F123" s="1913"/>
      <c r="G123" s="1913"/>
      <c r="H123" s="1913"/>
      <c r="I123" s="1913"/>
      <c r="J123" s="1913"/>
    </row>
    <row r="124" spans="2:19" ht="12.6" thickBot="1">
      <c r="B124" s="1914" t="s">
        <v>2526</v>
      </c>
      <c r="C124" s="1913"/>
      <c r="D124" s="1913"/>
      <c r="E124" s="1913"/>
      <c r="F124" s="1913"/>
      <c r="G124" s="1913"/>
      <c r="H124" s="1915">
        <v>1859299.8449916828</v>
      </c>
      <c r="I124" s="1915">
        <v>2002301</v>
      </c>
      <c r="J124" s="1915">
        <f>I124-H124</f>
        <v>143001.1550083172</v>
      </c>
      <c r="M124" s="1877"/>
      <c r="N124" s="1884"/>
      <c r="O124" s="1884"/>
      <c r="P124" s="1884"/>
      <c r="Q124" s="1884"/>
      <c r="R124" s="1894"/>
      <c r="S124" s="1882"/>
    </row>
    <row r="125" spans="2:19" ht="12.6" hidden="1" thickTop="1">
      <c r="B125" s="1897" t="s">
        <v>2160</v>
      </c>
      <c r="C125" s="1916"/>
      <c r="H125" s="1917"/>
      <c r="I125" s="1917"/>
      <c r="J125" s="1917"/>
      <c r="M125" s="1878"/>
      <c r="N125" s="1885"/>
      <c r="O125" s="1885"/>
      <c r="P125" s="1885"/>
      <c r="Q125" s="1884"/>
    </row>
    <row r="126" spans="2:19" ht="12" hidden="1" thickTop="1">
      <c r="B126" s="1918" t="s">
        <v>2075</v>
      </c>
      <c r="C126" s="2246"/>
      <c r="D126" s="2246"/>
      <c r="E126" s="2246"/>
      <c r="F126" s="2246"/>
      <c r="G126" s="2246"/>
      <c r="H126" s="2246"/>
      <c r="I126" s="2246"/>
      <c r="J126" s="2246"/>
      <c r="K126" s="2246"/>
      <c r="L126" s="2246"/>
      <c r="M126" s="1879"/>
      <c r="N126" s="1886"/>
      <c r="O126" s="1886"/>
      <c r="P126" s="1886"/>
    </row>
    <row r="127" spans="2:19" ht="12" hidden="1" thickTop="1">
      <c r="B127" s="1906" t="s">
        <v>844</v>
      </c>
      <c r="C127" s="2246"/>
      <c r="D127" s="2246"/>
      <c r="E127" s="2246"/>
      <c r="F127" s="2246"/>
      <c r="G127" s="2246"/>
      <c r="H127" s="2246"/>
      <c r="I127" s="2246"/>
      <c r="J127" s="2246"/>
      <c r="K127" s="2246"/>
      <c r="L127" s="2246"/>
      <c r="M127" s="1879" t="s">
        <v>2228</v>
      </c>
      <c r="N127" s="1879">
        <v>25000</v>
      </c>
      <c r="O127" s="1879" t="e">
        <f>#REF!</f>
        <v>#REF!</v>
      </c>
      <c r="P127" s="1879" t="e">
        <f>#REF!*1000</f>
        <v>#REF!</v>
      </c>
      <c r="Q127" s="1890" t="e">
        <f>(N127*P127)/O127</f>
        <v>#REF!</v>
      </c>
    </row>
    <row r="128" spans="2:19" ht="12" hidden="1" thickTop="1">
      <c r="C128" s="1858"/>
      <c r="M128" s="1879" t="s">
        <v>1889</v>
      </c>
      <c r="N128" s="1879">
        <v>35000</v>
      </c>
      <c r="O128" s="1879" t="e">
        <f>#REF!</f>
        <v>#REF!</v>
      </c>
      <c r="P128" s="1879" t="e">
        <f>#REF!*1000</f>
        <v>#REF!</v>
      </c>
      <c r="Q128" s="1890" t="e">
        <f>(N128*P128)/O128</f>
        <v>#REF!</v>
      </c>
    </row>
    <row r="129" spans="1:19" ht="14.25" hidden="1" customHeight="1" thickTop="1">
      <c r="C129" s="1858"/>
      <c r="L129" s="1863" t="s">
        <v>1765</v>
      </c>
      <c r="M129" s="1875"/>
      <c r="N129" s="1875"/>
      <c r="O129" s="1875"/>
      <c r="P129" s="1875"/>
      <c r="Q129" s="1890"/>
      <c r="R129" s="1894"/>
      <c r="S129" s="1882"/>
    </row>
    <row r="130" spans="1:19" ht="12.6" hidden="1" thickTop="1">
      <c r="I130" s="1875"/>
      <c r="L130" s="1864">
        <v>2017</v>
      </c>
      <c r="M130" s="1871"/>
      <c r="Q130" s="1891"/>
      <c r="R130" s="1894"/>
      <c r="S130" s="1890"/>
    </row>
    <row r="131" spans="1:19" ht="12.75" hidden="1" customHeight="1" thickTop="1">
      <c r="A131" s="1919">
        <v>7.2</v>
      </c>
      <c r="B131" s="1920" t="s">
        <v>2227</v>
      </c>
      <c r="L131" s="1979" t="s">
        <v>2042</v>
      </c>
      <c r="N131" s="1887" t="s">
        <v>2226</v>
      </c>
    </row>
    <row r="132" spans="1:19" ht="12.6" hidden="1" thickTop="1">
      <c r="A132" s="1882"/>
      <c r="B132" s="1882" t="s">
        <v>2225</v>
      </c>
      <c r="K132" s="1921"/>
      <c r="L132" s="1861">
        <f>H149</f>
        <v>6119</v>
      </c>
    </row>
    <row r="133" spans="1:19" ht="12.6" hidden="1" thickTop="1">
      <c r="A133" s="1919"/>
      <c r="B133" s="1922" t="s">
        <v>2224</v>
      </c>
      <c r="L133" s="1861">
        <v>-6119</v>
      </c>
    </row>
    <row r="134" spans="1:19" ht="13.2" hidden="1" thickTop="1" thickBot="1">
      <c r="L134" s="1923">
        <f>SUM(L132:L133)</f>
        <v>0</v>
      </c>
    </row>
    <row r="135" spans="1:19" ht="12.75" hidden="1" customHeight="1" thickTop="1">
      <c r="A135" s="1924" t="s">
        <v>2223</v>
      </c>
      <c r="B135" s="2238" t="s">
        <v>1283</v>
      </c>
      <c r="C135" s="2238" t="s">
        <v>2213</v>
      </c>
      <c r="D135" s="2261" t="s">
        <v>2212</v>
      </c>
      <c r="E135" s="2261"/>
      <c r="F135" s="2261"/>
      <c r="G135" s="2261"/>
      <c r="H135" s="2258" t="s">
        <v>2222</v>
      </c>
      <c r="I135" s="2258"/>
      <c r="J135" s="2258"/>
      <c r="K135" s="2252" t="s">
        <v>2221</v>
      </c>
      <c r="L135" s="2252" t="s">
        <v>2220</v>
      </c>
    </row>
    <row r="136" spans="1:19" ht="15" hidden="1" customHeight="1">
      <c r="B136" s="2238"/>
      <c r="C136" s="2238"/>
      <c r="D136" s="2237" t="s">
        <v>2219</v>
      </c>
      <c r="E136" s="2237" t="s">
        <v>2207</v>
      </c>
      <c r="F136" s="2237" t="s">
        <v>1285</v>
      </c>
      <c r="G136" s="2237" t="s">
        <v>2218</v>
      </c>
      <c r="H136" s="2237" t="s">
        <v>2205</v>
      </c>
      <c r="I136" s="2237" t="s">
        <v>1284</v>
      </c>
      <c r="J136" s="2237" t="s">
        <v>2204</v>
      </c>
      <c r="K136" s="2252"/>
      <c r="L136" s="2252"/>
    </row>
    <row r="137" spans="1:19" ht="15" hidden="1" customHeight="1">
      <c r="B137" s="2238"/>
      <c r="C137" s="2238"/>
      <c r="D137" s="2238"/>
      <c r="E137" s="2238"/>
      <c r="F137" s="2238"/>
      <c r="G137" s="2238"/>
      <c r="H137" s="2238"/>
      <c r="I137" s="2238"/>
      <c r="J137" s="2238"/>
      <c r="K137" s="2252"/>
      <c r="L137" s="2252"/>
    </row>
    <row r="138" spans="1:19" ht="15" hidden="1" customHeight="1">
      <c r="B138" s="2238"/>
      <c r="C138" s="2238"/>
      <c r="D138" s="2238"/>
      <c r="E138" s="2238"/>
      <c r="F138" s="2238"/>
      <c r="G138" s="2238"/>
      <c r="H138" s="2238"/>
      <c r="I138" s="2238"/>
      <c r="J138" s="2238"/>
      <c r="K138" s="2252"/>
      <c r="L138" s="2252"/>
    </row>
    <row r="139" spans="1:19" ht="15" hidden="1" customHeight="1">
      <c r="B139" s="2238"/>
      <c r="C139" s="2238"/>
      <c r="D139" s="2238"/>
      <c r="E139" s="2238"/>
      <c r="F139" s="2238"/>
      <c r="G139" s="2238"/>
      <c r="H139" s="2238"/>
      <c r="I139" s="2238"/>
      <c r="J139" s="2238"/>
      <c r="K139" s="2252"/>
      <c r="L139" s="2252"/>
    </row>
    <row r="140" spans="1:19" ht="15" hidden="1" customHeight="1">
      <c r="B140" s="2238"/>
      <c r="C140" s="2238"/>
      <c r="D140" s="2238"/>
      <c r="E140" s="2238"/>
      <c r="F140" s="2238"/>
      <c r="G140" s="2238"/>
      <c r="H140" s="2238"/>
      <c r="I140" s="2238"/>
      <c r="J140" s="2238"/>
      <c r="K140" s="2252"/>
      <c r="L140" s="2252"/>
    </row>
    <row r="141" spans="1:19" ht="12.6" hidden="1" thickTop="1">
      <c r="B141" s="1925"/>
      <c r="C141" s="1926"/>
      <c r="D141" s="1926"/>
      <c r="E141" s="1926"/>
      <c r="F141" s="1926"/>
      <c r="G141" s="1926"/>
      <c r="H141" s="2259" t="s">
        <v>2217</v>
      </c>
      <c r="I141" s="2259"/>
      <c r="J141" s="2259"/>
      <c r="K141" s="1865"/>
      <c r="L141" s="1865"/>
    </row>
    <row r="142" spans="1:19" ht="12.6" hidden="1" thickTop="1">
      <c r="B142" s="1927" t="s">
        <v>2216</v>
      </c>
      <c r="C142" s="1926"/>
      <c r="D142" s="1926"/>
      <c r="E142" s="1926"/>
      <c r="F142" s="1926"/>
      <c r="G142" s="1926"/>
      <c r="H142" s="1928"/>
      <c r="I142" s="1928"/>
      <c r="J142" s="1928"/>
      <c r="K142" s="1865"/>
      <c r="L142" s="1865"/>
    </row>
    <row r="143" spans="1:19" ht="12.6" hidden="1" thickTop="1">
      <c r="B143" s="1927" t="s">
        <v>2215</v>
      </c>
      <c r="C143" s="1926"/>
      <c r="D143" s="1926"/>
      <c r="E143" s="1926"/>
      <c r="F143" s="1926"/>
      <c r="G143" s="1926"/>
      <c r="H143" s="1928"/>
      <c r="I143" s="1928"/>
      <c r="J143" s="1928"/>
      <c r="K143" s="1865"/>
      <c r="L143" s="1865"/>
    </row>
    <row r="144" spans="1:19" ht="12.6" hidden="1" thickTop="1">
      <c r="B144" s="1929"/>
      <c r="C144" s="1926"/>
      <c r="D144" s="1926"/>
      <c r="E144" s="1926"/>
      <c r="F144" s="1926"/>
      <c r="G144" s="1926"/>
      <c r="H144" s="1928"/>
      <c r="I144" s="1928"/>
      <c r="J144" s="1928"/>
      <c r="K144" s="1865"/>
      <c r="L144" s="1865"/>
    </row>
    <row r="145" spans="1:17" ht="12" hidden="1" thickTop="1">
      <c r="B145" s="1930" t="s">
        <v>2203</v>
      </c>
      <c r="C145" s="1926"/>
      <c r="D145" s="1926"/>
      <c r="E145" s="1926"/>
      <c r="F145" s="1926"/>
      <c r="G145" s="1926"/>
      <c r="H145" s="1926"/>
      <c r="I145" s="1926"/>
      <c r="J145" s="1926"/>
      <c r="K145" s="1865"/>
      <c r="L145" s="1865"/>
    </row>
    <row r="146" spans="1:17" ht="12.6" hidden="1" thickTop="1">
      <c r="B146" s="1931" t="s">
        <v>2202</v>
      </c>
      <c r="C146" s="1932">
        <v>0.13700000000000001</v>
      </c>
      <c r="D146" s="1933">
        <v>3000</v>
      </c>
      <c r="E146" s="1933">
        <v>0</v>
      </c>
      <c r="F146" s="1933">
        <v>0</v>
      </c>
      <c r="G146" s="1934">
        <f>D146+E146-F146</f>
        <v>3000</v>
      </c>
      <c r="H146" s="1935">
        <v>6119</v>
      </c>
      <c r="I146" s="1935">
        <v>0</v>
      </c>
      <c r="J146" s="1935">
        <v>0</v>
      </c>
      <c r="K146" s="1868" t="s">
        <v>57</v>
      </c>
      <c r="L146" s="1868" t="s">
        <v>57</v>
      </c>
    </row>
    <row r="147" spans="1:17" ht="12.6" hidden="1" thickTop="1">
      <c r="B147" s="1925" t="s">
        <v>1599</v>
      </c>
      <c r="C147" s="1932">
        <v>0.1193</v>
      </c>
      <c r="D147" s="1933">
        <v>0</v>
      </c>
      <c r="E147" s="1933">
        <v>7000</v>
      </c>
      <c r="F147" s="1933">
        <v>7000</v>
      </c>
      <c r="G147" s="1934">
        <f>D147+E147-F147</f>
        <v>0</v>
      </c>
      <c r="H147" s="1935">
        <v>0</v>
      </c>
      <c r="I147" s="1935">
        <v>0</v>
      </c>
      <c r="J147" s="1935">
        <v>0</v>
      </c>
      <c r="K147" s="1868" t="s">
        <v>57</v>
      </c>
      <c r="L147" s="1868" t="s">
        <v>57</v>
      </c>
    </row>
    <row r="148" spans="1:17" ht="12" hidden="1" thickTop="1">
      <c r="B148" s="1930" t="s">
        <v>2214</v>
      </c>
      <c r="C148" s="1926"/>
      <c r="D148" s="1926"/>
      <c r="E148" s="1926"/>
      <c r="F148" s="1926"/>
      <c r="G148" s="1926"/>
      <c r="H148" s="1926"/>
      <c r="I148" s="1926"/>
      <c r="J148" s="1926"/>
      <c r="K148" s="1865"/>
      <c r="L148" s="1865"/>
    </row>
    <row r="149" spans="1:17" ht="13.2" hidden="1" thickTop="1" thickBot="1">
      <c r="B149" s="1931"/>
      <c r="C149" s="1936"/>
      <c r="D149" s="1933"/>
      <c r="E149" s="1933"/>
      <c r="F149" s="1933"/>
      <c r="G149" s="1934"/>
      <c r="H149" s="1937">
        <f>SUM(H146:H148)</f>
        <v>6119</v>
      </c>
      <c r="I149" s="1937">
        <f>SUM(I146:I148)</f>
        <v>0</v>
      </c>
      <c r="J149" s="1937">
        <f>SUM(J146:J148)</f>
        <v>0</v>
      </c>
      <c r="K149" s="1868"/>
      <c r="L149" s="1868"/>
    </row>
    <row r="150" spans="1:17" ht="12" hidden="1" thickTop="1">
      <c r="B150" s="1925"/>
      <c r="C150" s="1926"/>
      <c r="D150" s="1926"/>
      <c r="E150" s="1926"/>
      <c r="F150" s="1926"/>
      <c r="G150" s="1926"/>
      <c r="H150" s="1926"/>
      <c r="I150" s="1926"/>
      <c r="J150" s="1926"/>
      <c r="K150" s="1865"/>
      <c r="L150" s="1865"/>
      <c r="M150" s="1880">
        <v>1200000000</v>
      </c>
      <c r="N150" s="1888">
        <v>5000</v>
      </c>
      <c r="O150" s="1888"/>
      <c r="P150" s="1888"/>
      <c r="Q150" s="1892">
        <f>M150/N150</f>
        <v>240000</v>
      </c>
    </row>
    <row r="151" spans="1:17" ht="15" hidden="1" customHeight="1">
      <c r="B151" s="1938"/>
      <c r="C151" s="2262" t="s">
        <v>2213</v>
      </c>
      <c r="D151" s="2264" t="s">
        <v>2212</v>
      </c>
      <c r="E151" s="2264"/>
      <c r="F151" s="2264"/>
      <c r="G151" s="2264"/>
      <c r="H151" s="2265" t="s">
        <v>2211</v>
      </c>
      <c r="I151" s="2265"/>
      <c r="J151" s="2265"/>
      <c r="K151" s="2267" t="s">
        <v>2210</v>
      </c>
      <c r="L151" s="2267" t="s">
        <v>2209</v>
      </c>
    </row>
    <row r="152" spans="1:17" ht="15" hidden="1" customHeight="1">
      <c r="B152" s="2262" t="s">
        <v>1283</v>
      </c>
      <c r="C152" s="2262"/>
      <c r="D152" s="2263" t="s">
        <v>2208</v>
      </c>
      <c r="E152" s="2263" t="s">
        <v>2207</v>
      </c>
      <c r="F152" s="2263" t="s">
        <v>1285</v>
      </c>
      <c r="G152" s="2263" t="s">
        <v>2206</v>
      </c>
      <c r="H152" s="2263" t="s">
        <v>2205</v>
      </c>
      <c r="I152" s="2263" t="s">
        <v>1284</v>
      </c>
      <c r="J152" s="2263" t="s">
        <v>2204</v>
      </c>
      <c r="K152" s="2267"/>
      <c r="L152" s="2267"/>
    </row>
    <row r="153" spans="1:17" ht="14.25" hidden="1" customHeight="1">
      <c r="B153" s="2262"/>
      <c r="C153" s="2262"/>
      <c r="D153" s="2262"/>
      <c r="E153" s="2262"/>
      <c r="F153" s="2262"/>
      <c r="G153" s="2262"/>
      <c r="H153" s="2262"/>
      <c r="I153" s="2262"/>
      <c r="J153" s="2262"/>
      <c r="K153" s="2267"/>
      <c r="L153" s="2267"/>
    </row>
    <row r="154" spans="1:17" ht="14.25" hidden="1" customHeight="1">
      <c r="B154" s="2262"/>
      <c r="C154" s="2262"/>
      <c r="D154" s="2262"/>
      <c r="E154" s="2262"/>
      <c r="F154" s="2262"/>
      <c r="G154" s="2262"/>
      <c r="H154" s="2262"/>
      <c r="I154" s="2262"/>
      <c r="J154" s="2262"/>
      <c r="K154" s="2267"/>
      <c r="L154" s="2267"/>
    </row>
    <row r="155" spans="1:17" ht="14.25" hidden="1" customHeight="1">
      <c r="B155" s="2262"/>
      <c r="C155" s="2262"/>
      <c r="D155" s="2262"/>
      <c r="E155" s="2262"/>
      <c r="F155" s="2262"/>
      <c r="G155" s="2262"/>
      <c r="H155" s="2262"/>
      <c r="I155" s="2262"/>
      <c r="J155" s="2262"/>
      <c r="K155" s="2267"/>
      <c r="L155" s="2267"/>
    </row>
    <row r="156" spans="1:17" ht="12" hidden="1" thickTop="1">
      <c r="B156" s="1938"/>
      <c r="C156" s="1939"/>
      <c r="D156" s="1926"/>
      <c r="E156" s="1926"/>
      <c r="F156" s="1926"/>
      <c r="G156" s="1926"/>
      <c r="H156" s="1926"/>
      <c r="I156" s="1926"/>
      <c r="J156" s="1926"/>
      <c r="K156" s="1865"/>
      <c r="L156" s="1865"/>
    </row>
    <row r="157" spans="1:17" ht="12.6" hidden="1" thickTop="1" thickBot="1">
      <c r="B157" s="1930" t="s">
        <v>2203</v>
      </c>
      <c r="C157" s="1936">
        <v>0.13700000000000001</v>
      </c>
      <c r="D157" s="1926">
        <v>3000</v>
      </c>
      <c r="E157" s="1926">
        <v>0</v>
      </c>
      <c r="F157" s="1926">
        <v>0</v>
      </c>
      <c r="G157" s="1926">
        <v>3000</v>
      </c>
      <c r="H157" s="1940">
        <v>6042</v>
      </c>
      <c r="I157" s="1940">
        <v>0</v>
      </c>
      <c r="J157" s="1940">
        <v>0</v>
      </c>
      <c r="K157" s="1865">
        <v>0</v>
      </c>
      <c r="L157" s="1865">
        <v>0</v>
      </c>
    </row>
    <row r="158" spans="1:17" ht="12" hidden="1" thickTop="1">
      <c r="B158" s="1931" t="s">
        <v>2202</v>
      </c>
      <c r="C158" s="1939"/>
      <c r="D158" s="1926"/>
      <c r="E158" s="1926"/>
      <c r="F158" s="1926"/>
      <c r="G158" s="1926"/>
      <c r="H158" s="1926"/>
      <c r="I158" s="1926"/>
      <c r="J158" s="1926"/>
      <c r="K158" s="1865"/>
      <c r="L158" s="1865"/>
    </row>
    <row r="159" spans="1:17" ht="12" hidden="1" thickTop="1"/>
    <row r="160" spans="1:17" ht="12.6" hidden="1" thickTop="1">
      <c r="A160" s="1941" t="s">
        <v>2201</v>
      </c>
      <c r="B160" s="1942" t="s">
        <v>2200</v>
      </c>
      <c r="C160" s="1926"/>
      <c r="D160" s="1926"/>
      <c r="E160" s="1926"/>
      <c r="F160" s="1926"/>
      <c r="G160" s="1926"/>
      <c r="H160" s="1926"/>
      <c r="I160" s="1926"/>
      <c r="J160" s="1926"/>
      <c r="K160" s="1865"/>
      <c r="L160" s="1865"/>
    </row>
    <row r="161" spans="1:16" ht="12.6" hidden="1" thickTop="1">
      <c r="A161" s="1920"/>
      <c r="B161" s="1942" t="s">
        <v>2199</v>
      </c>
      <c r="C161" s="1926"/>
      <c r="D161" s="1926"/>
      <c r="E161" s="1926"/>
      <c r="F161" s="1926"/>
      <c r="G161" s="1926"/>
      <c r="H161" s="1926"/>
      <c r="I161" s="1926"/>
      <c r="J161" s="1926"/>
      <c r="K161" s="1865"/>
      <c r="L161" s="1865"/>
      <c r="M161" s="1875"/>
      <c r="N161" s="1882"/>
      <c r="O161" s="1882"/>
      <c r="P161" s="1882"/>
    </row>
    <row r="162" spans="1:16" ht="12" hidden="1" thickTop="1">
      <c r="A162" s="1882"/>
      <c r="B162" s="1925"/>
      <c r="C162" s="1926"/>
      <c r="D162" s="1926"/>
      <c r="E162" s="1926"/>
      <c r="F162" s="1926"/>
      <c r="G162" s="1926"/>
      <c r="H162" s="1926"/>
      <c r="I162" s="1926"/>
      <c r="J162" s="1926"/>
      <c r="K162" s="1865"/>
      <c r="L162" s="1865"/>
      <c r="M162" s="1875"/>
      <c r="N162" s="1882"/>
      <c r="O162" s="1882"/>
      <c r="P162" s="1882"/>
    </row>
    <row r="163" spans="1:16" ht="12.6" hidden="1" thickTop="1">
      <c r="A163" s="1919">
        <v>7.3</v>
      </c>
      <c r="B163" s="1943" t="s">
        <v>2198</v>
      </c>
      <c r="C163" s="1926"/>
      <c r="D163" s="1926"/>
      <c r="E163" s="1926"/>
      <c r="F163" s="1926"/>
      <c r="G163" s="1926"/>
      <c r="H163" s="1926"/>
      <c r="I163" s="1926"/>
      <c r="J163" s="1926"/>
      <c r="K163" s="1865"/>
      <c r="L163" s="1865"/>
      <c r="M163" s="1875"/>
      <c r="N163" s="1882"/>
      <c r="O163" s="1882"/>
      <c r="P163" s="1882"/>
    </row>
    <row r="164" spans="1:16" ht="9.9" hidden="1" customHeight="1">
      <c r="A164" s="1882"/>
      <c r="B164" s="1925"/>
      <c r="C164" s="1926"/>
      <c r="D164" s="1926"/>
      <c r="E164" s="1926"/>
      <c r="F164" s="1926"/>
      <c r="G164" s="1926"/>
      <c r="H164" s="1926"/>
      <c r="I164" s="1926"/>
      <c r="J164" s="1926"/>
      <c r="K164" s="1865"/>
      <c r="L164" s="1865"/>
      <c r="M164" s="1875"/>
      <c r="N164" s="1882"/>
      <c r="O164" s="1882"/>
      <c r="P164" s="1882"/>
    </row>
    <row r="165" spans="1:16" ht="63" hidden="1" customHeight="1">
      <c r="A165" s="1882"/>
      <c r="B165" s="1944" t="s">
        <v>2197</v>
      </c>
      <c r="C165" s="1945" t="s">
        <v>2196</v>
      </c>
      <c r="D165" s="1945" t="s">
        <v>2195</v>
      </c>
      <c r="E165" s="1945" t="s">
        <v>2194</v>
      </c>
      <c r="F165" s="1945" t="s">
        <v>2041</v>
      </c>
      <c r="G165" s="1945" t="s">
        <v>2166</v>
      </c>
      <c r="H165" s="1945" t="s">
        <v>2193</v>
      </c>
      <c r="I165" s="1945" t="s">
        <v>2192</v>
      </c>
      <c r="J165" s="1945" t="s">
        <v>2191</v>
      </c>
      <c r="K165" s="1946" t="s">
        <v>2190</v>
      </c>
      <c r="L165" s="1946" t="s">
        <v>1930</v>
      </c>
      <c r="M165" s="1875"/>
      <c r="N165" s="1882"/>
      <c r="O165" s="1882"/>
      <c r="P165" s="1882"/>
    </row>
    <row r="166" spans="1:16" ht="12.6" hidden="1" thickTop="1">
      <c r="A166" s="1882"/>
      <c r="B166" s="1947"/>
      <c r="C166" s="1948"/>
      <c r="D166" s="1948"/>
      <c r="E166" s="1948" t="s">
        <v>1275</v>
      </c>
      <c r="F166" s="2268" t="s">
        <v>2189</v>
      </c>
      <c r="G166" s="2268"/>
      <c r="H166" s="2268"/>
      <c r="I166" s="2268"/>
      <c r="J166" s="2266" t="s">
        <v>1933</v>
      </c>
      <c r="K166" s="2266"/>
      <c r="L166" s="2266"/>
      <c r="M166" s="1875"/>
      <c r="N166" s="1882"/>
      <c r="O166" s="1882"/>
      <c r="P166" s="1882"/>
    </row>
    <row r="167" spans="1:16" ht="12.9" hidden="1" customHeight="1">
      <c r="A167" s="1882"/>
      <c r="B167" s="1949"/>
      <c r="C167" s="1948"/>
      <c r="D167" s="1948"/>
      <c r="E167" s="1948"/>
      <c r="F167" s="1948"/>
      <c r="G167" s="1948"/>
      <c r="H167" s="1948"/>
      <c r="I167" s="1948"/>
      <c r="J167" s="1948"/>
      <c r="K167" s="1866"/>
      <c r="L167" s="1866"/>
      <c r="M167" s="1875"/>
      <c r="N167" s="1882"/>
      <c r="O167" s="1882"/>
      <c r="P167" s="1882"/>
    </row>
    <row r="168" spans="1:16" ht="12.6" hidden="1" thickTop="1">
      <c r="A168" s="1882"/>
      <c r="B168" s="1925" t="s">
        <v>2188</v>
      </c>
      <c r="C168" s="1950">
        <v>42356</v>
      </c>
      <c r="D168" s="1950">
        <v>43452</v>
      </c>
      <c r="E168" s="1926">
        <v>0</v>
      </c>
      <c r="F168" s="1951">
        <v>0</v>
      </c>
      <c r="G168" s="1951">
        <v>150000000</v>
      </c>
      <c r="H168" s="1951">
        <v>150000000</v>
      </c>
      <c r="I168" s="1952">
        <f>F168+G168-H168</f>
        <v>0</v>
      </c>
      <c r="J168" s="1952">
        <v>0</v>
      </c>
      <c r="K168" s="1867">
        <v>0</v>
      </c>
      <c r="L168" s="1867">
        <v>0</v>
      </c>
      <c r="M168" s="1875"/>
      <c r="N168" s="1882"/>
      <c r="O168" s="1882"/>
      <c r="P168" s="1882"/>
    </row>
    <row r="169" spans="1:16" ht="12.6" hidden="1" thickTop="1">
      <c r="A169" s="1882"/>
      <c r="B169" s="1925" t="s">
        <v>2188</v>
      </c>
      <c r="C169" s="1950">
        <v>42415</v>
      </c>
      <c r="D169" s="1950">
        <v>43511</v>
      </c>
      <c r="E169" s="1926">
        <v>0</v>
      </c>
      <c r="F169" s="1926">
        <v>0</v>
      </c>
      <c r="G169" s="1926">
        <v>50000000</v>
      </c>
      <c r="H169" s="1951">
        <v>50000000</v>
      </c>
      <c r="I169" s="1952">
        <f>F169+G169-H169</f>
        <v>0</v>
      </c>
      <c r="J169" s="1952">
        <v>0</v>
      </c>
      <c r="K169" s="1867">
        <v>0</v>
      </c>
      <c r="L169" s="1867">
        <v>0</v>
      </c>
      <c r="M169" s="1875"/>
      <c r="N169" s="1882"/>
      <c r="O169" s="1882"/>
      <c r="P169" s="1882"/>
    </row>
    <row r="170" spans="1:16" ht="15" hidden="1" customHeight="1">
      <c r="A170" s="1953" t="s">
        <v>2187</v>
      </c>
      <c r="B170" s="1954" t="s">
        <v>2186</v>
      </c>
      <c r="C170" s="1926"/>
      <c r="D170" s="1926"/>
      <c r="E170" s="1926"/>
      <c r="F170" s="1926"/>
      <c r="G170" s="1926"/>
      <c r="H170" s="1926"/>
      <c r="I170" s="1926"/>
      <c r="J170" s="1926"/>
      <c r="K170" s="1865"/>
      <c r="L170" s="1865"/>
      <c r="M170" s="1875"/>
      <c r="N170" s="1882"/>
      <c r="O170" s="1882"/>
      <c r="P170" s="1882"/>
    </row>
    <row r="171" spans="1:16" ht="12.9" hidden="1" customHeight="1">
      <c r="A171" s="1953"/>
      <c r="B171" s="1955"/>
      <c r="C171" s="1926"/>
      <c r="D171" s="1926"/>
      <c r="E171" s="1926"/>
      <c r="F171" s="1926"/>
      <c r="G171" s="1926"/>
      <c r="H171" s="1926"/>
      <c r="I171" s="1926"/>
      <c r="J171" s="1926"/>
      <c r="K171" s="1865"/>
      <c r="L171" s="1865"/>
      <c r="M171" s="1875"/>
      <c r="N171" s="1882"/>
      <c r="O171" s="1882"/>
      <c r="P171" s="1882"/>
    </row>
    <row r="172" spans="1:16" ht="15" hidden="1" customHeight="1">
      <c r="A172" s="1956"/>
      <c r="B172" s="2260" t="s">
        <v>2185</v>
      </c>
      <c r="C172" s="2246"/>
      <c r="D172" s="2246"/>
      <c r="E172" s="2246"/>
      <c r="F172" s="2246"/>
      <c r="G172" s="2246"/>
      <c r="H172" s="2246"/>
      <c r="I172" s="2246"/>
      <c r="J172" s="2246"/>
      <c r="K172" s="2246"/>
      <c r="L172" s="2246"/>
      <c r="M172" s="1875"/>
      <c r="N172" s="1882"/>
      <c r="O172" s="1882"/>
      <c r="P172" s="1882"/>
    </row>
    <row r="173" spans="1:16" ht="15" hidden="1" customHeight="1">
      <c r="A173" s="1956"/>
      <c r="B173" s="2260"/>
      <c r="C173" s="2246"/>
      <c r="D173" s="2246"/>
      <c r="E173" s="2246"/>
      <c r="F173" s="2246"/>
      <c r="G173" s="2246"/>
      <c r="H173" s="2246"/>
      <c r="I173" s="2246"/>
      <c r="J173" s="2246"/>
      <c r="K173" s="2246"/>
      <c r="L173" s="2246"/>
      <c r="M173" s="1875"/>
      <c r="N173" s="1882"/>
      <c r="O173" s="1882"/>
      <c r="P173" s="1882"/>
    </row>
    <row r="174" spans="1:16" ht="15" hidden="1" customHeight="1">
      <c r="A174" s="1956"/>
      <c r="B174" s="2246"/>
      <c r="C174" s="2246"/>
      <c r="D174" s="2246"/>
      <c r="E174" s="2246"/>
      <c r="F174" s="2246"/>
      <c r="G174" s="2246"/>
      <c r="H174" s="2246"/>
      <c r="I174" s="2246"/>
      <c r="J174" s="2246"/>
      <c r="K174" s="2246"/>
      <c r="L174" s="2246"/>
      <c r="M174" s="1875"/>
      <c r="N174" s="1882"/>
      <c r="O174" s="1882"/>
      <c r="P174" s="1882"/>
    </row>
    <row r="175" spans="1:16" ht="9.9" hidden="1" customHeight="1">
      <c r="A175" s="1882"/>
      <c r="B175" s="1925"/>
      <c r="C175" s="1926"/>
      <c r="D175" s="1926"/>
      <c r="E175" s="1926"/>
      <c r="F175" s="1926"/>
      <c r="G175" s="1926"/>
      <c r="H175" s="1926"/>
      <c r="I175" s="1926"/>
      <c r="J175" s="1926"/>
      <c r="K175" s="1865"/>
      <c r="L175" s="1865"/>
      <c r="M175" s="1875"/>
      <c r="N175" s="1882"/>
      <c r="O175" s="1882"/>
      <c r="P175" s="1882"/>
    </row>
    <row r="176" spans="1:16" ht="15" hidden="1" customHeight="1">
      <c r="A176" s="1882"/>
      <c r="C176" s="1858"/>
      <c r="D176" s="1926"/>
      <c r="E176" s="1858"/>
      <c r="F176" s="1858"/>
      <c r="G176" s="1858"/>
      <c r="H176" s="2257" t="s">
        <v>2184</v>
      </c>
      <c r="I176" s="2255" t="s">
        <v>2183</v>
      </c>
      <c r="J176" s="2255" t="s">
        <v>2182</v>
      </c>
      <c r="K176" s="2253" t="s">
        <v>2181</v>
      </c>
      <c r="L176" s="2253" t="s">
        <v>2180</v>
      </c>
      <c r="M176" s="1875"/>
      <c r="N176" s="1882"/>
      <c r="O176" s="1882"/>
      <c r="P176" s="1882"/>
    </row>
    <row r="177" spans="1:16" ht="15" hidden="1" customHeight="1">
      <c r="A177" s="1882"/>
      <c r="B177" s="1925"/>
      <c r="C177" s="1926"/>
      <c r="D177" s="1926"/>
      <c r="E177" s="1858"/>
      <c r="F177" s="1858"/>
      <c r="G177" s="1858"/>
      <c r="H177" s="2256"/>
      <c r="I177" s="2256"/>
      <c r="J177" s="2256"/>
      <c r="K177" s="2254"/>
      <c r="L177" s="2254"/>
      <c r="M177" s="1875"/>
      <c r="N177" s="1882"/>
      <c r="O177" s="1882"/>
      <c r="P177" s="1882"/>
    </row>
    <row r="178" spans="1:16" ht="12.75" hidden="1" customHeight="1" thickTop="1">
      <c r="A178" s="1882"/>
      <c r="B178" s="1925"/>
      <c r="C178" s="1926"/>
      <c r="D178" s="1926"/>
      <c r="E178" s="1858"/>
      <c r="F178" s="1858"/>
      <c r="G178" s="1957"/>
      <c r="H178" s="2256"/>
      <c r="I178" s="2256"/>
      <c r="J178" s="2256"/>
      <c r="K178" s="2254"/>
      <c r="L178" s="2254"/>
      <c r="M178" s="1875"/>
      <c r="N178" s="1882"/>
      <c r="O178" s="1882"/>
      <c r="P178" s="1882"/>
    </row>
    <row r="179" spans="1:16" ht="12.75" hidden="1" customHeight="1" thickTop="1">
      <c r="A179" s="1882"/>
      <c r="B179" s="1954" t="s">
        <v>2179</v>
      </c>
      <c r="C179" s="1954"/>
      <c r="D179" s="1926"/>
      <c r="E179" s="1858"/>
      <c r="F179" s="2255" t="s">
        <v>2178</v>
      </c>
      <c r="G179" s="2256"/>
      <c r="H179" s="2256"/>
      <c r="I179" s="2256"/>
      <c r="J179" s="2256"/>
      <c r="K179" s="2254"/>
      <c r="L179" s="2254"/>
      <c r="M179" s="1875"/>
      <c r="N179" s="1882"/>
      <c r="O179" s="1882"/>
      <c r="P179" s="1882"/>
    </row>
    <row r="180" spans="1:16" ht="12.6" hidden="1" thickTop="1">
      <c r="A180" s="1882"/>
      <c r="B180" s="1925"/>
      <c r="C180" s="1926"/>
      <c r="D180" s="1926"/>
      <c r="E180" s="1858"/>
      <c r="F180" s="1858"/>
      <c r="G180" s="1858"/>
      <c r="H180" s="1858"/>
      <c r="I180" s="2250" t="s">
        <v>2162</v>
      </c>
      <c r="J180" s="2251"/>
      <c r="K180" s="2251"/>
      <c r="L180" s="1868" t="s">
        <v>1275</v>
      </c>
      <c r="M180" s="1875"/>
      <c r="N180" s="1882"/>
      <c r="O180" s="1882"/>
      <c r="P180" s="1882"/>
    </row>
    <row r="181" spans="1:16" ht="12" hidden="1" thickTop="1">
      <c r="A181" s="1882"/>
      <c r="B181" s="1925"/>
      <c r="C181" s="1926"/>
      <c r="D181" s="1926"/>
      <c r="E181" s="1858"/>
      <c r="F181" s="1958" t="s">
        <v>2177</v>
      </c>
      <c r="G181" s="1926"/>
      <c r="H181" s="1926"/>
      <c r="I181" s="1858"/>
      <c r="J181" s="1858"/>
      <c r="L181" s="1865"/>
      <c r="M181" s="1875"/>
      <c r="N181" s="1882"/>
      <c r="O181" s="1882"/>
      <c r="P181" s="1882"/>
    </row>
    <row r="182" spans="1:16" ht="12.6" hidden="1" thickTop="1" thickBot="1">
      <c r="A182" s="1882"/>
      <c r="B182" s="1959" t="s">
        <v>2176</v>
      </c>
      <c r="C182" s="1858"/>
      <c r="D182" s="1926"/>
      <c r="E182" s="1858"/>
      <c r="F182" s="1960" t="s">
        <v>2175</v>
      </c>
      <c r="G182" s="1858"/>
      <c r="H182" s="1896" t="s">
        <v>2174</v>
      </c>
      <c r="I182" s="1940">
        <f>'5.1-5.2'!H149</f>
        <v>6119</v>
      </c>
      <c r="J182" s="1940">
        <f>I182</f>
        <v>6119</v>
      </c>
      <c r="K182" s="1869">
        <f>I182-J182</f>
        <v>0</v>
      </c>
      <c r="L182" s="1869">
        <v>0</v>
      </c>
      <c r="M182" s="1875"/>
      <c r="N182" s="1882"/>
      <c r="O182" s="1882"/>
      <c r="P182" s="1882"/>
    </row>
    <row r="183" spans="1:16" ht="9.9" hidden="1" customHeight="1" thickTop="1">
      <c r="A183" s="1882"/>
      <c r="B183" s="1925"/>
      <c r="C183" s="1926"/>
      <c r="D183" s="1926"/>
      <c r="E183" s="1926"/>
      <c r="F183" s="1926"/>
      <c r="G183" s="1926"/>
      <c r="H183" s="1926"/>
      <c r="I183" s="1926"/>
      <c r="J183" s="1926"/>
      <c r="K183" s="1865"/>
      <c r="L183" s="1865"/>
      <c r="M183" s="1875"/>
      <c r="N183" s="1882"/>
      <c r="O183" s="1882"/>
      <c r="P183" s="1882"/>
    </row>
    <row r="184" spans="1:16" ht="12.6" hidden="1" thickTop="1">
      <c r="B184" s="1961" t="s">
        <v>2173</v>
      </c>
      <c r="C184" s="2246"/>
      <c r="D184" s="2246"/>
      <c r="E184" s="2246"/>
      <c r="F184" s="2246"/>
      <c r="G184" s="2246"/>
      <c r="H184" s="2246"/>
      <c r="I184" s="2246"/>
      <c r="J184" s="2246"/>
      <c r="K184" s="2246"/>
      <c r="L184" s="2246"/>
      <c r="M184" s="1875"/>
      <c r="N184" s="1882"/>
      <c r="O184" s="1882"/>
      <c r="P184" s="1882"/>
    </row>
    <row r="185" spans="1:16" ht="12.6" hidden="1" thickTop="1">
      <c r="A185" s="1961"/>
      <c r="B185" s="1962"/>
      <c r="C185" s="2246"/>
      <c r="D185" s="2246"/>
      <c r="E185" s="2246"/>
      <c r="F185" s="2246"/>
      <c r="G185" s="2246"/>
      <c r="H185" s="2246"/>
      <c r="I185" s="2246"/>
      <c r="J185" s="2246"/>
      <c r="K185" s="2246"/>
      <c r="L185" s="2246"/>
      <c r="M185" s="1875"/>
      <c r="N185" s="1882"/>
      <c r="O185" s="1882"/>
      <c r="P185" s="1882"/>
    </row>
    <row r="186" spans="1:16" ht="9.9" hidden="1" customHeight="1">
      <c r="M186" s="1875"/>
      <c r="N186" s="1882"/>
      <c r="O186" s="1882"/>
      <c r="P186" s="1882"/>
    </row>
    <row r="187" spans="1:16" ht="6" customHeight="1" thickTop="1">
      <c r="M187" s="1875"/>
      <c r="N187" s="1882"/>
      <c r="O187" s="1882"/>
      <c r="P187" s="1882"/>
    </row>
    <row r="188" spans="1:16">
      <c r="C188" s="1912"/>
      <c r="D188" s="1912"/>
      <c r="E188" s="1912"/>
      <c r="F188" s="1912"/>
      <c r="G188" s="1912"/>
      <c r="H188" s="1912"/>
      <c r="I188" s="1912"/>
      <c r="J188" s="1912"/>
      <c r="M188" s="1875"/>
      <c r="N188" s="1882"/>
      <c r="O188" s="1882"/>
      <c r="P188" s="1882"/>
    </row>
    <row r="191" spans="1:16" hidden="1">
      <c r="B191" s="2218" t="s">
        <v>3</v>
      </c>
      <c r="C191" s="2218" t="s">
        <v>2409</v>
      </c>
      <c r="D191" s="2218" t="s">
        <v>2212</v>
      </c>
      <c r="E191" s="2221"/>
      <c r="F191" s="2221"/>
      <c r="G191" s="2222"/>
      <c r="H191" s="2225" t="s">
        <v>2507</v>
      </c>
      <c r="I191" s="2226"/>
      <c r="J191" s="2227"/>
      <c r="K191" s="2218" t="s">
        <v>2410</v>
      </c>
      <c r="L191" s="2222"/>
    </row>
    <row r="192" spans="1:16" hidden="1">
      <c r="B192" s="2219"/>
      <c r="C192" s="2219"/>
      <c r="D192" s="2220"/>
      <c r="E192" s="2223"/>
      <c r="F192" s="2223"/>
      <c r="G192" s="2224"/>
      <c r="H192" s="2228"/>
      <c r="I192" s="2229"/>
      <c r="J192" s="2230"/>
      <c r="K192" s="2220"/>
      <c r="L192" s="2224"/>
    </row>
    <row r="193" spans="2:12" hidden="1">
      <c r="B193" s="2219"/>
      <c r="C193" s="2219"/>
      <c r="D193" s="2231" t="s">
        <v>2506</v>
      </c>
      <c r="E193" s="2233" t="s">
        <v>2166</v>
      </c>
      <c r="F193" s="2233" t="s">
        <v>2193</v>
      </c>
      <c r="G193" s="2231" t="s">
        <v>2508</v>
      </c>
      <c r="H193" s="2235" t="s">
        <v>2052</v>
      </c>
      <c r="I193" s="2235" t="s">
        <v>2234</v>
      </c>
      <c r="J193" s="2236" t="s">
        <v>2411</v>
      </c>
      <c r="K193" s="2236" t="s">
        <v>1385</v>
      </c>
      <c r="L193" s="2236" t="s">
        <v>2412</v>
      </c>
    </row>
    <row r="194" spans="2:12" hidden="1">
      <c r="B194" s="2219"/>
      <c r="C194" s="2219"/>
      <c r="D194" s="2231"/>
      <c r="E194" s="2233"/>
      <c r="F194" s="2233"/>
      <c r="G194" s="2231"/>
      <c r="H194" s="2233"/>
      <c r="I194" s="2233"/>
      <c r="J194" s="2231"/>
      <c r="K194" s="2231"/>
      <c r="L194" s="2231"/>
    </row>
    <row r="195" spans="2:12" hidden="1">
      <c r="B195" s="2219"/>
      <c r="C195" s="2219"/>
      <c r="D195" s="2231"/>
      <c r="E195" s="2233"/>
      <c r="F195" s="2233"/>
      <c r="G195" s="2231"/>
      <c r="H195" s="2233"/>
      <c r="I195" s="2233"/>
      <c r="J195" s="2231"/>
      <c r="K195" s="2231"/>
      <c r="L195" s="2231"/>
    </row>
    <row r="196" spans="2:12" hidden="1">
      <c r="B196" s="2220"/>
      <c r="C196" s="2220"/>
      <c r="D196" s="2232"/>
      <c r="E196" s="2234"/>
      <c r="F196" s="2234"/>
      <c r="G196" s="2232"/>
      <c r="H196" s="2234"/>
      <c r="I196" s="2234"/>
      <c r="J196" s="2232"/>
      <c r="K196" s="2232"/>
      <c r="L196" s="2232"/>
    </row>
    <row r="197" spans="2:12" hidden="1">
      <c r="B197" s="1963"/>
      <c r="C197" s="1963"/>
      <c r="D197" s="1963"/>
      <c r="E197" s="1963"/>
      <c r="F197" s="1963"/>
      <c r="G197" s="1963"/>
      <c r="H197" s="1963"/>
      <c r="I197" s="1963"/>
      <c r="J197" s="1963"/>
      <c r="K197" s="1963"/>
      <c r="L197" s="1963"/>
    </row>
    <row r="198" spans="2:12" ht="22.8" hidden="1">
      <c r="B198" s="1964" t="s">
        <v>2413</v>
      </c>
      <c r="C198" s="1965" t="s">
        <v>2414</v>
      </c>
      <c r="D198" s="1966">
        <v>50000</v>
      </c>
      <c r="E198" s="1967">
        <v>0</v>
      </c>
      <c r="F198" s="1967">
        <v>50000</v>
      </c>
      <c r="G198" s="1966">
        <f>D198+E198-F198</f>
        <v>0</v>
      </c>
      <c r="H198" s="1968">
        <v>0</v>
      </c>
      <c r="I198" s="1969">
        <v>0</v>
      </c>
      <c r="J198" s="1970">
        <f>I198-H198</f>
        <v>0</v>
      </c>
      <c r="K198" s="1971">
        <f>I198/[27]BS!$F$26</f>
        <v>0</v>
      </c>
      <c r="L198" s="1971">
        <f>I198/[27]BS!$F$10</f>
        <v>0</v>
      </c>
    </row>
    <row r="199" spans="2:12" hidden="1">
      <c r="B199" s="1972" t="s">
        <v>2415</v>
      </c>
      <c r="C199" s="1973"/>
      <c r="D199" s="1966">
        <v>187500000</v>
      </c>
      <c r="E199" s="1967">
        <v>0</v>
      </c>
      <c r="F199" s="1967">
        <v>187500000</v>
      </c>
      <c r="G199" s="1966">
        <f>D199+E199-F199</f>
        <v>0</v>
      </c>
      <c r="H199" s="1968">
        <v>0</v>
      </c>
      <c r="I199" s="1969">
        <v>0</v>
      </c>
      <c r="J199" s="1970">
        <f>I199-H199</f>
        <v>0</v>
      </c>
      <c r="K199" s="1971">
        <f>I199/[27]BS!$F$26</f>
        <v>0</v>
      </c>
      <c r="L199" s="1971">
        <f>I199/[27]BS!$F$10</f>
        <v>0</v>
      </c>
    </row>
    <row r="200" spans="2:12" hidden="1">
      <c r="B200" s="1972" t="s">
        <v>2415</v>
      </c>
      <c r="C200" s="1973"/>
      <c r="D200" s="1966"/>
      <c r="E200" s="1967">
        <v>62500000</v>
      </c>
      <c r="F200" s="1967">
        <v>62500000</v>
      </c>
      <c r="G200" s="1966">
        <f>D200+E200-F200</f>
        <v>0</v>
      </c>
      <c r="H200" s="1968">
        <v>0</v>
      </c>
      <c r="I200" s="1969">
        <v>0</v>
      </c>
      <c r="J200" s="1970">
        <f>I200-H200</f>
        <v>0</v>
      </c>
      <c r="K200" s="1971">
        <f>I200/[27]BS!$F$26</f>
        <v>0</v>
      </c>
      <c r="L200" s="1971">
        <f>I200/[27]BS!$F$10</f>
        <v>0</v>
      </c>
    </row>
    <row r="201" spans="2:12" hidden="1">
      <c r="B201" s="1972"/>
      <c r="C201" s="1972"/>
      <c r="D201" s="1966"/>
      <c r="E201" s="1967"/>
      <c r="F201" s="1967"/>
      <c r="G201" s="1966"/>
      <c r="H201" s="1968"/>
      <c r="I201" s="1969"/>
      <c r="J201" s="1966"/>
      <c r="K201" s="1971"/>
      <c r="L201" s="1971"/>
    </row>
    <row r="202" spans="2:12" ht="12.6" hidden="1" thickBot="1">
      <c r="B202" s="1974" t="s">
        <v>2525</v>
      </c>
      <c r="C202" s="1974"/>
      <c r="D202" s="1974"/>
      <c r="E202" s="1975"/>
      <c r="F202" s="1976"/>
      <c r="G202" s="1976"/>
      <c r="H202" s="1977">
        <f>SUM(H198:H200)</f>
        <v>0</v>
      </c>
      <c r="I202" s="1977">
        <f>SUM(I198:I200)</f>
        <v>0</v>
      </c>
      <c r="J202" s="1977">
        <f>SUM(J198:J200)</f>
        <v>0</v>
      </c>
      <c r="K202" s="1963"/>
      <c r="L202" s="1963"/>
    </row>
    <row r="203" spans="2:12" ht="12" hidden="1" thickTop="1">
      <c r="B203" s="1972"/>
      <c r="C203" s="1972"/>
      <c r="D203" s="1966"/>
      <c r="E203" s="1967"/>
      <c r="F203" s="1967"/>
      <c r="G203" s="1966"/>
      <c r="H203" s="1968"/>
      <c r="I203" s="1969"/>
      <c r="J203" s="1966"/>
      <c r="K203" s="1971"/>
      <c r="L203" s="1971"/>
    </row>
    <row r="204" spans="2:12" ht="12.6" hidden="1" thickBot="1">
      <c r="B204" s="1963" t="s">
        <v>2526</v>
      </c>
      <c r="C204" s="1963"/>
      <c r="D204" s="1963"/>
      <c r="E204" s="1975"/>
      <c r="F204" s="1976"/>
      <c r="G204" s="1976"/>
      <c r="H204" s="1978">
        <v>0</v>
      </c>
      <c r="I204" s="1978">
        <v>0</v>
      </c>
      <c r="J204" s="1978">
        <v>0</v>
      </c>
      <c r="K204" s="1963"/>
      <c r="L204" s="1963"/>
    </row>
    <row r="205" spans="2:12" ht="12" hidden="1" thickTop="1"/>
  </sheetData>
  <mergeCells count="69">
    <mergeCell ref="H151:J151"/>
    <mergeCell ref="B152:B155"/>
    <mergeCell ref="I152:I155"/>
    <mergeCell ref="J166:L166"/>
    <mergeCell ref="L151:L155"/>
    <mergeCell ref="K151:K155"/>
    <mergeCell ref="F166:I166"/>
    <mergeCell ref="J152:J155"/>
    <mergeCell ref="H152:H155"/>
    <mergeCell ref="B135:B140"/>
    <mergeCell ref="D135:G135"/>
    <mergeCell ref="C151:C155"/>
    <mergeCell ref="E152:E155"/>
    <mergeCell ref="G152:G155"/>
    <mergeCell ref="F152:F155"/>
    <mergeCell ref="D152:D155"/>
    <mergeCell ref="C135:C140"/>
    <mergeCell ref="D136:D140"/>
    <mergeCell ref="E136:E140"/>
    <mergeCell ref="D151:G151"/>
    <mergeCell ref="F136:F140"/>
    <mergeCell ref="C184:L185"/>
    <mergeCell ref="I180:K180"/>
    <mergeCell ref="G136:G140"/>
    <mergeCell ref="I136:I140"/>
    <mergeCell ref="L135:L140"/>
    <mergeCell ref="K135:K140"/>
    <mergeCell ref="L176:L179"/>
    <mergeCell ref="I176:I179"/>
    <mergeCell ref="H176:H179"/>
    <mergeCell ref="K176:K179"/>
    <mergeCell ref="J176:J179"/>
    <mergeCell ref="H135:J135"/>
    <mergeCell ref="H136:H140"/>
    <mergeCell ref="H141:J141"/>
    <mergeCell ref="F179:G179"/>
    <mergeCell ref="B172:L174"/>
    <mergeCell ref="C5:C9"/>
    <mergeCell ref="G5:G9"/>
    <mergeCell ref="B4:B9"/>
    <mergeCell ref="C4:G4"/>
    <mergeCell ref="C126:L127"/>
    <mergeCell ref="H4:J4"/>
    <mergeCell ref="K5:K9"/>
    <mergeCell ref="J5:J9"/>
    <mergeCell ref="H5:H9"/>
    <mergeCell ref="K4:L4"/>
    <mergeCell ref="I5:I9"/>
    <mergeCell ref="J136:J140"/>
    <mergeCell ref="L5:L9"/>
    <mergeCell ref="D5:D9"/>
    <mergeCell ref="E5:E9"/>
    <mergeCell ref="K10:L10"/>
    <mergeCell ref="F5:F9"/>
    <mergeCell ref="H10:J10"/>
    <mergeCell ref="B191:B196"/>
    <mergeCell ref="C191:C196"/>
    <mergeCell ref="D191:G192"/>
    <mergeCell ref="H191:J192"/>
    <mergeCell ref="K191:L192"/>
    <mergeCell ref="D193:D196"/>
    <mergeCell ref="E193:E196"/>
    <mergeCell ref="F193:F196"/>
    <mergeCell ref="G193:G196"/>
    <mergeCell ref="H193:H196"/>
    <mergeCell ref="I193:I196"/>
    <mergeCell ref="J193:J196"/>
    <mergeCell ref="K193:K196"/>
    <mergeCell ref="L193:L196"/>
  </mergeCells>
  <printOptions horizontalCentered="1"/>
  <pageMargins left="0.75" right="0.5" top="0.5" bottom="0.4" header="0.25" footer="0"/>
  <pageSetup paperSize="9" firstPageNumber="15" fitToHeight="10" orientation="portrait" useFirstPageNumber="1"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28</vt:i4>
      </vt:variant>
    </vt:vector>
  </HeadingPairs>
  <TitlesOfParts>
    <vt:vector size="73" baseType="lpstr">
      <vt:lpstr>BS</vt:lpstr>
      <vt:lpstr>P&amp;L Final</vt:lpstr>
      <vt:lpstr>OCI </vt:lpstr>
      <vt:lpstr>UHF - Final</vt:lpstr>
      <vt:lpstr>Sheet2</vt:lpstr>
      <vt:lpstr>Cash flow AFF format</vt:lpstr>
      <vt:lpstr>1-3.5</vt:lpstr>
      <vt:lpstr>3-5</vt:lpstr>
      <vt:lpstr>5.1-5.2</vt:lpstr>
      <vt:lpstr>Sheet1</vt:lpstr>
      <vt:lpstr>AFS Note</vt:lpstr>
      <vt:lpstr>6-15</vt:lpstr>
      <vt:lpstr>TB 31-Dec-2014</vt:lpstr>
      <vt:lpstr>16-16.1</vt:lpstr>
      <vt:lpstr>Associate</vt:lpstr>
      <vt:lpstr>Executive</vt:lpstr>
      <vt:lpstr>17-19.1</vt:lpstr>
      <vt:lpstr>Tb dec 2015</vt:lpstr>
      <vt:lpstr>Tb 2016</vt:lpstr>
      <vt:lpstr>TB Dec 2017</vt:lpstr>
      <vt:lpstr>FORM 7</vt:lpstr>
      <vt:lpstr>Notes 8-17</vt:lpstr>
      <vt:lpstr>Form L</vt:lpstr>
      <vt:lpstr>Form K</vt:lpstr>
      <vt:lpstr>Form I</vt:lpstr>
      <vt:lpstr>Sales Load Working</vt:lpstr>
      <vt:lpstr>TB 31-Dec-2013</vt:lpstr>
      <vt:lpstr>BS (2)</vt:lpstr>
      <vt:lpstr>cash flow working final</vt:lpstr>
      <vt:lpstr>TB</vt:lpstr>
      <vt:lpstr>P&amp;L  quarterly working</vt:lpstr>
      <vt:lpstr>UHF quarter working</vt:lpstr>
      <vt:lpstr>Distribution quarterly</vt:lpstr>
      <vt:lpstr>Cash flow wrkng final (2)</vt:lpstr>
      <vt:lpstr>P &amp; L working</vt:lpstr>
      <vt:lpstr>Per share Wrkng </vt:lpstr>
      <vt:lpstr>EPS Working</vt:lpstr>
      <vt:lpstr>GROUPING</vt:lpstr>
      <vt:lpstr>Cash flow client</vt:lpstr>
      <vt:lpstr>UHF </vt:lpstr>
      <vt:lpstr>Dist stat</vt:lpstr>
      <vt:lpstr>P&amp;L Final (2)</vt:lpstr>
      <vt:lpstr>trial Balance main</vt:lpstr>
      <vt:lpstr>trial balance to be copied</vt:lpstr>
      <vt:lpstr>Sheet5</vt:lpstr>
      <vt:lpstr>'1-3.5'!Print_Area</vt:lpstr>
      <vt:lpstr>'16-16.1'!Print_Area</vt:lpstr>
      <vt:lpstr>'17-19.1'!Print_Area</vt:lpstr>
      <vt:lpstr>'3-5'!Print_Area</vt:lpstr>
      <vt:lpstr>'5.1-5.2'!Print_Area</vt:lpstr>
      <vt:lpstr>'6-15'!Print_Area</vt:lpstr>
      <vt:lpstr>'AFS Note'!Print_Area</vt:lpstr>
      <vt:lpstr>BS!Print_Area</vt:lpstr>
      <vt:lpstr>'BS (2)'!Print_Area</vt:lpstr>
      <vt:lpstr>'Cash flow AFF format'!Print_Area</vt:lpstr>
      <vt:lpstr>'Cash flow client'!Print_Area</vt:lpstr>
      <vt:lpstr>'cash flow working final'!Print_Area</vt:lpstr>
      <vt:lpstr>'Dist stat'!Print_Area</vt:lpstr>
      <vt:lpstr>'FORM 7'!Print_Area</vt:lpstr>
      <vt:lpstr>'Form I'!Print_Area</vt:lpstr>
      <vt:lpstr>'Form K'!Print_Area</vt:lpstr>
      <vt:lpstr>'Form L'!Print_Area</vt:lpstr>
      <vt:lpstr>GROUPING!Print_Area</vt:lpstr>
      <vt:lpstr>'Notes 8-17'!Print_Area</vt:lpstr>
      <vt:lpstr>'OCI '!Print_Area</vt:lpstr>
      <vt:lpstr>'P &amp; L working'!Print_Area</vt:lpstr>
      <vt:lpstr>'P&amp;L  quarterly working'!Print_Area</vt:lpstr>
      <vt:lpstr>'P&amp;L Final'!Print_Area</vt:lpstr>
      <vt:lpstr>'P&amp;L Final (2)'!Print_Area</vt:lpstr>
      <vt:lpstr>Sheet1!Print_Area</vt:lpstr>
      <vt:lpstr>'UHF '!Print_Area</vt:lpstr>
      <vt:lpstr>'UHF - Final'!Print_Area</vt:lpstr>
      <vt:lpstr>'UHF quarter working'!Print_Area</vt:lpstr>
    </vt:vector>
  </TitlesOfParts>
  <Company>A.F.FERGUSON &amp; 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ahyan.hashmi</dc:creator>
  <cp:lastModifiedBy>Khurram Sharf</cp:lastModifiedBy>
  <cp:lastPrinted>2020-10-15T10:35:11Z</cp:lastPrinted>
  <dcterms:created xsi:type="dcterms:W3CDTF">2009-02-11T06:49:51Z</dcterms:created>
  <dcterms:modified xsi:type="dcterms:W3CDTF">2021-10-18T07:42:49Z</dcterms:modified>
</cp:coreProperties>
</file>